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1565"/>
  </bookViews>
  <sheets>
    <sheet name="КС наш расчет!" sheetId="1" r:id="rId1"/>
  </sheets>
  <externalReferences>
    <externalReference r:id="rId2"/>
    <externalReference r:id="rId3"/>
  </externalReferences>
  <definedNames>
    <definedName name="_xlnm._FilterDatabase" localSheetId="0" hidden="1">'КС наш расчет!'!$A$6:$HA$289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'КС наш расчет!'!$B:$B,'КС наш расчет!'!$1:$4</definedName>
    <definedName name="_xlnm.Print_Area" localSheetId="0">'КС наш расчет!'!$A$2:$CN$289</definedName>
  </definedNames>
  <calcPr calcId="145621"/>
</workbook>
</file>

<file path=xl/calcChain.xml><?xml version="1.0" encoding="utf-8"?>
<calcChain xmlns="http://schemas.openxmlformats.org/spreadsheetml/2006/main">
  <c r="CN288" i="1" l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L288" i="1"/>
  <c r="AJ288" i="1"/>
  <c r="AH288" i="1"/>
  <c r="AF288" i="1"/>
  <c r="AD288" i="1"/>
  <c r="AB288" i="1"/>
  <c r="Z288" i="1"/>
  <c r="X288" i="1"/>
  <c r="R288" i="1"/>
  <c r="CB287" i="1"/>
  <c r="BP287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V286" i="1"/>
  <c r="AT286" i="1"/>
  <c r="AR286" i="1"/>
  <c r="AP286" i="1"/>
  <c r="AL286" i="1"/>
  <c r="AJ286" i="1"/>
  <c r="AH286" i="1"/>
  <c r="AF286" i="1"/>
  <c r="AD286" i="1"/>
  <c r="AB286" i="1"/>
  <c r="Z286" i="1"/>
  <c r="X286" i="1"/>
  <c r="R286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L285" i="1"/>
  <c r="AJ285" i="1"/>
  <c r="AH285" i="1"/>
  <c r="AF285" i="1"/>
  <c r="AD285" i="1"/>
  <c r="AB285" i="1"/>
  <c r="Z285" i="1"/>
  <c r="X285" i="1"/>
  <c r="R285" i="1"/>
  <c r="D285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L284" i="1"/>
  <c r="AJ284" i="1"/>
  <c r="AH284" i="1"/>
  <c r="AF284" i="1"/>
  <c r="AD284" i="1"/>
  <c r="AB284" i="1"/>
  <c r="Z284" i="1"/>
  <c r="X284" i="1"/>
  <c r="R284" i="1"/>
  <c r="D284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L283" i="1"/>
  <c r="AJ283" i="1"/>
  <c r="AH283" i="1"/>
  <c r="AF283" i="1"/>
  <c r="AD283" i="1"/>
  <c r="AB283" i="1"/>
  <c r="Z283" i="1"/>
  <c r="X283" i="1"/>
  <c r="R283" i="1"/>
  <c r="D283" i="1"/>
  <c r="CN282" i="1"/>
  <c r="CL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T282" i="1"/>
  <c r="AR282" i="1"/>
  <c r="AP282" i="1"/>
  <c r="AL282" i="1"/>
  <c r="AJ282" i="1"/>
  <c r="AH282" i="1"/>
  <c r="AF282" i="1"/>
  <c r="AD282" i="1"/>
  <c r="AB282" i="1"/>
  <c r="Z282" i="1"/>
  <c r="X282" i="1"/>
  <c r="R282" i="1"/>
  <c r="D282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L281" i="1"/>
  <c r="AJ281" i="1"/>
  <c r="AH281" i="1"/>
  <c r="AF281" i="1"/>
  <c r="AD281" i="1"/>
  <c r="AB281" i="1"/>
  <c r="Z281" i="1"/>
  <c r="X281" i="1"/>
  <c r="R281" i="1"/>
  <c r="D281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L280" i="1"/>
  <c r="AJ280" i="1"/>
  <c r="AH280" i="1"/>
  <c r="AF280" i="1"/>
  <c r="AD280" i="1"/>
  <c r="AB280" i="1"/>
  <c r="Z280" i="1"/>
  <c r="X280" i="1"/>
  <c r="R280" i="1"/>
  <c r="D280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L279" i="1"/>
  <c r="AJ279" i="1"/>
  <c r="AH279" i="1"/>
  <c r="AF279" i="1"/>
  <c r="AD279" i="1"/>
  <c r="AB279" i="1"/>
  <c r="Z279" i="1"/>
  <c r="X279" i="1"/>
  <c r="R279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L278" i="1"/>
  <c r="AJ278" i="1"/>
  <c r="AH278" i="1"/>
  <c r="AF278" i="1"/>
  <c r="AD278" i="1"/>
  <c r="AB278" i="1"/>
  <c r="Z278" i="1"/>
  <c r="X278" i="1"/>
  <c r="R278" i="1"/>
  <c r="D278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L277" i="1"/>
  <c r="AJ277" i="1"/>
  <c r="AH277" i="1"/>
  <c r="AF277" i="1"/>
  <c r="AD277" i="1"/>
  <c r="AB277" i="1"/>
  <c r="Z277" i="1"/>
  <c r="X277" i="1"/>
  <c r="R277" i="1"/>
  <c r="D277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C276" i="1"/>
  <c r="AA276" i="1"/>
  <c r="Y276" i="1"/>
  <c r="W276" i="1"/>
  <c r="U276" i="1"/>
  <c r="S276" i="1"/>
  <c r="Q276" i="1"/>
  <c r="D276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L275" i="1"/>
  <c r="AJ275" i="1"/>
  <c r="AH275" i="1"/>
  <c r="AF275" i="1"/>
  <c r="AD275" i="1"/>
  <c r="AB275" i="1"/>
  <c r="Z275" i="1"/>
  <c r="X275" i="1"/>
  <c r="R275" i="1"/>
  <c r="CN274" i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R274" i="1"/>
  <c r="AP274" i="1"/>
  <c r="AL274" i="1"/>
  <c r="AJ274" i="1"/>
  <c r="AH274" i="1"/>
  <c r="AF274" i="1"/>
  <c r="AD274" i="1"/>
  <c r="AB274" i="1"/>
  <c r="Z274" i="1"/>
  <c r="X274" i="1"/>
  <c r="R274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L273" i="1"/>
  <c r="AJ273" i="1"/>
  <c r="AH273" i="1"/>
  <c r="AF273" i="1"/>
  <c r="AD273" i="1"/>
  <c r="AB273" i="1"/>
  <c r="Z273" i="1"/>
  <c r="X273" i="1"/>
  <c r="R273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L272" i="1"/>
  <c r="AJ272" i="1"/>
  <c r="AH272" i="1"/>
  <c r="AF272" i="1"/>
  <c r="AD272" i="1"/>
  <c r="AB272" i="1"/>
  <c r="Z272" i="1"/>
  <c r="X272" i="1"/>
  <c r="R272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N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L271" i="1"/>
  <c r="AJ271" i="1"/>
  <c r="AH271" i="1"/>
  <c r="AF271" i="1"/>
  <c r="AD271" i="1"/>
  <c r="AB271" i="1"/>
  <c r="Z271" i="1"/>
  <c r="X271" i="1"/>
  <c r="R271" i="1"/>
  <c r="D271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L270" i="1"/>
  <c r="AJ270" i="1"/>
  <c r="AH270" i="1"/>
  <c r="AF270" i="1"/>
  <c r="AD270" i="1"/>
  <c r="AB270" i="1"/>
  <c r="Z270" i="1"/>
  <c r="X270" i="1"/>
  <c r="R270" i="1"/>
  <c r="D270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S269" i="1"/>
  <c r="Q269" i="1"/>
  <c r="D269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L268" i="1"/>
  <c r="AJ268" i="1"/>
  <c r="AH268" i="1"/>
  <c r="AF268" i="1"/>
  <c r="AD268" i="1"/>
  <c r="AB268" i="1"/>
  <c r="Z268" i="1"/>
  <c r="X268" i="1"/>
  <c r="R268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L267" i="1"/>
  <c r="AJ267" i="1"/>
  <c r="AH267" i="1"/>
  <c r="AF267" i="1"/>
  <c r="AD267" i="1"/>
  <c r="AB267" i="1"/>
  <c r="Z267" i="1"/>
  <c r="X267" i="1"/>
  <c r="R267" i="1"/>
  <c r="D267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L266" i="1"/>
  <c r="AJ266" i="1"/>
  <c r="AH266" i="1"/>
  <c r="AF266" i="1"/>
  <c r="AD266" i="1"/>
  <c r="AB266" i="1"/>
  <c r="Z266" i="1"/>
  <c r="X266" i="1"/>
  <c r="R266" i="1"/>
  <c r="D266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L265" i="1"/>
  <c r="AJ265" i="1"/>
  <c r="AH265" i="1"/>
  <c r="AF265" i="1"/>
  <c r="AD265" i="1"/>
  <c r="AB265" i="1"/>
  <c r="Z265" i="1"/>
  <c r="X265" i="1"/>
  <c r="R265" i="1"/>
  <c r="D265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L264" i="1"/>
  <c r="AJ264" i="1"/>
  <c r="AH264" i="1"/>
  <c r="AF264" i="1"/>
  <c r="AD264" i="1"/>
  <c r="AB264" i="1"/>
  <c r="Z264" i="1"/>
  <c r="X264" i="1"/>
  <c r="R264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L263" i="1"/>
  <c r="AJ263" i="1"/>
  <c r="AH263" i="1"/>
  <c r="AF263" i="1"/>
  <c r="AD263" i="1"/>
  <c r="AB263" i="1"/>
  <c r="Z263" i="1"/>
  <c r="X263" i="1"/>
  <c r="R263" i="1"/>
  <c r="D263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L262" i="1"/>
  <c r="AJ262" i="1"/>
  <c r="AH262" i="1"/>
  <c r="AF262" i="1"/>
  <c r="AD262" i="1"/>
  <c r="AB262" i="1"/>
  <c r="Z262" i="1"/>
  <c r="X262" i="1"/>
  <c r="R262" i="1"/>
  <c r="D262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L261" i="1"/>
  <c r="AI261" i="1"/>
  <c r="AH261" i="1"/>
  <c r="AF261" i="1"/>
  <c r="AD261" i="1"/>
  <c r="AB261" i="1"/>
  <c r="Z261" i="1"/>
  <c r="X261" i="1"/>
  <c r="R261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L260" i="1"/>
  <c r="AJ260" i="1"/>
  <c r="AH260" i="1"/>
  <c r="AF260" i="1"/>
  <c r="AD260" i="1"/>
  <c r="AB260" i="1"/>
  <c r="Z260" i="1"/>
  <c r="X260" i="1"/>
  <c r="R260" i="1"/>
  <c r="D260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G259" i="1"/>
  <c r="AE259" i="1"/>
  <c r="AC259" i="1"/>
  <c r="AA259" i="1"/>
  <c r="Y259" i="1"/>
  <c r="W259" i="1"/>
  <c r="U259" i="1"/>
  <c r="S259" i="1"/>
  <c r="Q259" i="1"/>
  <c r="D259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L258" i="1"/>
  <c r="AJ258" i="1"/>
  <c r="AH258" i="1"/>
  <c r="AF258" i="1"/>
  <c r="AD258" i="1"/>
  <c r="AB258" i="1"/>
  <c r="Z258" i="1"/>
  <c r="X258" i="1"/>
  <c r="R258" i="1"/>
  <c r="D258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L257" i="1"/>
  <c r="AJ257" i="1"/>
  <c r="AH257" i="1"/>
  <c r="AF257" i="1"/>
  <c r="AD257" i="1"/>
  <c r="AB257" i="1"/>
  <c r="Z257" i="1"/>
  <c r="X257" i="1"/>
  <c r="R257" i="1"/>
  <c r="D257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L256" i="1"/>
  <c r="AJ256" i="1"/>
  <c r="AH256" i="1"/>
  <c r="AF256" i="1"/>
  <c r="AD256" i="1"/>
  <c r="AB256" i="1"/>
  <c r="Z256" i="1"/>
  <c r="X256" i="1"/>
  <c r="R256" i="1"/>
  <c r="D256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L255" i="1"/>
  <c r="AJ255" i="1"/>
  <c r="AH255" i="1"/>
  <c r="AF255" i="1"/>
  <c r="AD255" i="1"/>
  <c r="AB255" i="1"/>
  <c r="Z255" i="1"/>
  <c r="X255" i="1"/>
  <c r="R255" i="1"/>
  <c r="D255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L254" i="1"/>
  <c r="AJ254" i="1"/>
  <c r="AH254" i="1"/>
  <c r="AF254" i="1"/>
  <c r="AD254" i="1"/>
  <c r="AB254" i="1"/>
  <c r="Z254" i="1"/>
  <c r="X254" i="1"/>
  <c r="R254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L253" i="1"/>
  <c r="AJ253" i="1"/>
  <c r="AH253" i="1"/>
  <c r="AF253" i="1"/>
  <c r="AD253" i="1"/>
  <c r="AB253" i="1"/>
  <c r="Z253" i="1"/>
  <c r="X253" i="1"/>
  <c r="R253" i="1"/>
  <c r="D253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D252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L251" i="1"/>
  <c r="AJ251" i="1"/>
  <c r="AH251" i="1"/>
  <c r="AF251" i="1"/>
  <c r="AD251" i="1"/>
  <c r="AB251" i="1"/>
  <c r="Z251" i="1"/>
  <c r="X251" i="1"/>
  <c r="R251" i="1"/>
  <c r="D251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L250" i="1"/>
  <c r="AJ250" i="1"/>
  <c r="AH250" i="1"/>
  <c r="AF250" i="1"/>
  <c r="AD250" i="1"/>
  <c r="AB250" i="1"/>
  <c r="Z250" i="1"/>
  <c r="X250" i="1"/>
  <c r="R250" i="1"/>
  <c r="D250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D249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L248" i="1"/>
  <c r="AJ248" i="1"/>
  <c r="AH248" i="1"/>
  <c r="AF248" i="1"/>
  <c r="AD248" i="1"/>
  <c r="AB248" i="1"/>
  <c r="Z248" i="1"/>
  <c r="X248" i="1"/>
  <c r="R248" i="1"/>
  <c r="D248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L247" i="1"/>
  <c r="AI247" i="1"/>
  <c r="AH247" i="1"/>
  <c r="AF247" i="1"/>
  <c r="AD247" i="1"/>
  <c r="AB247" i="1"/>
  <c r="Z247" i="1"/>
  <c r="X247" i="1"/>
  <c r="R247" i="1"/>
  <c r="D247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L246" i="1"/>
  <c r="AI246" i="1"/>
  <c r="AH246" i="1"/>
  <c r="AF246" i="1"/>
  <c r="AD246" i="1"/>
  <c r="AB246" i="1"/>
  <c r="Z246" i="1"/>
  <c r="X246" i="1"/>
  <c r="R246" i="1"/>
  <c r="D246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L245" i="1"/>
  <c r="AJ245" i="1"/>
  <c r="AH245" i="1"/>
  <c r="AF245" i="1"/>
  <c r="AD245" i="1"/>
  <c r="AB245" i="1"/>
  <c r="Z245" i="1"/>
  <c r="X245" i="1"/>
  <c r="R245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L244" i="1"/>
  <c r="AJ244" i="1"/>
  <c r="AH244" i="1"/>
  <c r="AF244" i="1"/>
  <c r="AD244" i="1"/>
  <c r="AB244" i="1"/>
  <c r="Z244" i="1"/>
  <c r="X244" i="1"/>
  <c r="R244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L243" i="1"/>
  <c r="AI243" i="1"/>
  <c r="AH243" i="1"/>
  <c r="AF243" i="1"/>
  <c r="AD243" i="1"/>
  <c r="AB243" i="1"/>
  <c r="Z243" i="1"/>
  <c r="X243" i="1"/>
  <c r="R243" i="1"/>
  <c r="D243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L242" i="1"/>
  <c r="AI242" i="1"/>
  <c r="AH242" i="1"/>
  <c r="AF242" i="1"/>
  <c r="AD242" i="1"/>
  <c r="AB242" i="1"/>
  <c r="Z242" i="1"/>
  <c r="X242" i="1"/>
  <c r="R242" i="1"/>
  <c r="D242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L241" i="1"/>
  <c r="AJ241" i="1"/>
  <c r="AH241" i="1"/>
  <c r="AF241" i="1"/>
  <c r="AD241" i="1"/>
  <c r="AB241" i="1"/>
  <c r="Z241" i="1"/>
  <c r="X241" i="1"/>
  <c r="R241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L240" i="1"/>
  <c r="AI240" i="1"/>
  <c r="AH240" i="1"/>
  <c r="AF240" i="1"/>
  <c r="AD240" i="1"/>
  <c r="AB240" i="1"/>
  <c r="Z240" i="1"/>
  <c r="X240" i="1"/>
  <c r="R240" i="1"/>
  <c r="D240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L239" i="1"/>
  <c r="AJ239" i="1"/>
  <c r="AH239" i="1"/>
  <c r="AF239" i="1"/>
  <c r="AD239" i="1"/>
  <c r="AB239" i="1"/>
  <c r="Z239" i="1"/>
  <c r="X239" i="1"/>
  <c r="R239" i="1"/>
  <c r="D239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L238" i="1"/>
  <c r="AJ238" i="1"/>
  <c r="AH238" i="1"/>
  <c r="AF238" i="1"/>
  <c r="AD238" i="1"/>
  <c r="AB238" i="1"/>
  <c r="Z238" i="1"/>
  <c r="X238" i="1"/>
  <c r="R238" i="1"/>
  <c r="D238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L237" i="1"/>
  <c r="AJ237" i="1"/>
  <c r="AH237" i="1"/>
  <c r="AF237" i="1"/>
  <c r="AD237" i="1"/>
  <c r="AB237" i="1"/>
  <c r="Z237" i="1"/>
  <c r="X237" i="1"/>
  <c r="R237" i="1"/>
  <c r="D237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L236" i="1"/>
  <c r="AJ236" i="1"/>
  <c r="AH236" i="1"/>
  <c r="AF236" i="1"/>
  <c r="AD236" i="1"/>
  <c r="AB236" i="1"/>
  <c r="Z236" i="1"/>
  <c r="X236" i="1"/>
  <c r="R236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L235" i="1"/>
  <c r="AJ235" i="1"/>
  <c r="AH235" i="1"/>
  <c r="AF235" i="1"/>
  <c r="AD235" i="1"/>
  <c r="AB235" i="1"/>
  <c r="Z235" i="1"/>
  <c r="X235" i="1"/>
  <c r="R235" i="1"/>
  <c r="D235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L234" i="1"/>
  <c r="AJ234" i="1"/>
  <c r="AH234" i="1"/>
  <c r="AF234" i="1"/>
  <c r="AD234" i="1"/>
  <c r="AB234" i="1"/>
  <c r="Z234" i="1"/>
  <c r="X234" i="1"/>
  <c r="R234" i="1"/>
  <c r="D234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P233" i="1"/>
  <c r="AK233" i="1"/>
  <c r="AJ233" i="1"/>
  <c r="AH233" i="1"/>
  <c r="AF233" i="1"/>
  <c r="AD233" i="1"/>
  <c r="AB233" i="1"/>
  <c r="Z233" i="1"/>
  <c r="X233" i="1"/>
  <c r="R233" i="1"/>
  <c r="D233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L232" i="1"/>
  <c r="AJ232" i="1"/>
  <c r="AH232" i="1"/>
  <c r="AF232" i="1"/>
  <c r="AD232" i="1"/>
  <c r="AB232" i="1"/>
  <c r="Z232" i="1"/>
  <c r="X232" i="1"/>
  <c r="R232" i="1"/>
  <c r="D232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L231" i="1"/>
  <c r="AJ231" i="1"/>
  <c r="AH231" i="1"/>
  <c r="AF231" i="1"/>
  <c r="AD231" i="1"/>
  <c r="AB231" i="1"/>
  <c r="Z231" i="1"/>
  <c r="X231" i="1"/>
  <c r="R231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G230" i="1"/>
  <c r="AE230" i="1"/>
  <c r="AC230" i="1"/>
  <c r="AA230" i="1"/>
  <c r="Y230" i="1"/>
  <c r="W230" i="1"/>
  <c r="U230" i="1"/>
  <c r="S230" i="1"/>
  <c r="Q230" i="1"/>
  <c r="D230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BB229" i="1"/>
  <c r="AZ229" i="1"/>
  <c r="AX229" i="1"/>
  <c r="AV229" i="1"/>
  <c r="AT229" i="1"/>
  <c r="AR229" i="1"/>
  <c r="AP229" i="1"/>
  <c r="AL229" i="1"/>
  <c r="AI229" i="1"/>
  <c r="AH229" i="1"/>
  <c r="AF229" i="1"/>
  <c r="AD229" i="1"/>
  <c r="AB229" i="1"/>
  <c r="Z229" i="1"/>
  <c r="X229" i="1"/>
  <c r="R229" i="1"/>
  <c r="D229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L228" i="1"/>
  <c r="AJ228" i="1"/>
  <c r="AH228" i="1"/>
  <c r="AF228" i="1"/>
  <c r="AD228" i="1"/>
  <c r="AB228" i="1"/>
  <c r="Z228" i="1"/>
  <c r="X228" i="1"/>
  <c r="R228" i="1"/>
  <c r="D228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L227" i="1"/>
  <c r="AJ227" i="1"/>
  <c r="AH227" i="1"/>
  <c r="AF227" i="1"/>
  <c r="AD227" i="1"/>
  <c r="AB227" i="1"/>
  <c r="Z227" i="1"/>
  <c r="X227" i="1"/>
  <c r="R227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L226" i="1"/>
  <c r="AJ226" i="1"/>
  <c r="AH226" i="1"/>
  <c r="AF226" i="1"/>
  <c r="AD226" i="1"/>
  <c r="AB226" i="1"/>
  <c r="Z226" i="1"/>
  <c r="X226" i="1"/>
  <c r="R226" i="1"/>
  <c r="D226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L225" i="1"/>
  <c r="AI225" i="1"/>
  <c r="AH225" i="1"/>
  <c r="AF225" i="1"/>
  <c r="AD225" i="1"/>
  <c r="AB225" i="1"/>
  <c r="Z225" i="1"/>
  <c r="X225" i="1"/>
  <c r="R225" i="1"/>
  <c r="D225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L224" i="1"/>
  <c r="AJ224" i="1"/>
  <c r="AH224" i="1"/>
  <c r="AF224" i="1"/>
  <c r="AD224" i="1"/>
  <c r="AB224" i="1"/>
  <c r="Z224" i="1"/>
  <c r="X224" i="1"/>
  <c r="R224" i="1"/>
  <c r="D224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L223" i="1"/>
  <c r="AJ223" i="1"/>
  <c r="AH223" i="1"/>
  <c r="AF223" i="1"/>
  <c r="AD223" i="1"/>
  <c r="AB223" i="1"/>
  <c r="Z223" i="1"/>
  <c r="X223" i="1"/>
  <c r="R223" i="1"/>
  <c r="D223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L222" i="1"/>
  <c r="AJ222" i="1"/>
  <c r="AH222" i="1"/>
  <c r="AF222" i="1"/>
  <c r="AD222" i="1"/>
  <c r="AB222" i="1"/>
  <c r="Z222" i="1"/>
  <c r="X222" i="1"/>
  <c r="R222" i="1"/>
  <c r="D222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L221" i="1"/>
  <c r="AJ221" i="1"/>
  <c r="AH221" i="1"/>
  <c r="AF221" i="1"/>
  <c r="AD221" i="1"/>
  <c r="AB221" i="1"/>
  <c r="Z221" i="1"/>
  <c r="X221" i="1"/>
  <c r="R221" i="1"/>
  <c r="D221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L220" i="1"/>
  <c r="AJ220" i="1"/>
  <c r="AH220" i="1"/>
  <c r="AF220" i="1"/>
  <c r="AD220" i="1"/>
  <c r="AB220" i="1"/>
  <c r="Z220" i="1"/>
  <c r="X220" i="1"/>
  <c r="R220" i="1"/>
  <c r="D220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L219" i="1"/>
  <c r="AJ219" i="1"/>
  <c r="AH219" i="1"/>
  <c r="AF219" i="1"/>
  <c r="AD219" i="1"/>
  <c r="AB219" i="1"/>
  <c r="Z219" i="1"/>
  <c r="X219" i="1"/>
  <c r="R219" i="1"/>
  <c r="D219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L218" i="1"/>
  <c r="AJ218" i="1"/>
  <c r="AH218" i="1"/>
  <c r="AF218" i="1"/>
  <c r="AD218" i="1"/>
  <c r="AB218" i="1"/>
  <c r="Z218" i="1"/>
  <c r="X218" i="1"/>
  <c r="R218" i="1"/>
  <c r="D218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L217" i="1"/>
  <c r="AJ217" i="1"/>
  <c r="AH217" i="1"/>
  <c r="AF217" i="1"/>
  <c r="AD217" i="1"/>
  <c r="AB217" i="1"/>
  <c r="Z217" i="1"/>
  <c r="X217" i="1"/>
  <c r="R217" i="1"/>
  <c r="D217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L216" i="1"/>
  <c r="AJ216" i="1"/>
  <c r="AH216" i="1"/>
  <c r="AF216" i="1"/>
  <c r="AD216" i="1"/>
  <c r="AB216" i="1"/>
  <c r="Z216" i="1"/>
  <c r="X216" i="1"/>
  <c r="R216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L215" i="1"/>
  <c r="AJ215" i="1"/>
  <c r="AH215" i="1"/>
  <c r="AF215" i="1"/>
  <c r="AD215" i="1"/>
  <c r="AB215" i="1"/>
  <c r="Z215" i="1"/>
  <c r="X215" i="1"/>
  <c r="R215" i="1"/>
  <c r="D215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L214" i="1"/>
  <c r="AJ214" i="1"/>
  <c r="AH214" i="1"/>
  <c r="AF214" i="1"/>
  <c r="AD214" i="1"/>
  <c r="AB214" i="1"/>
  <c r="Z214" i="1"/>
  <c r="X214" i="1"/>
  <c r="R214" i="1"/>
  <c r="D214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L213" i="1"/>
  <c r="AJ213" i="1"/>
  <c r="AH213" i="1"/>
  <c r="AF213" i="1"/>
  <c r="AD213" i="1"/>
  <c r="AB213" i="1"/>
  <c r="Z213" i="1"/>
  <c r="X213" i="1"/>
  <c r="R213" i="1"/>
  <c r="D213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L212" i="1"/>
  <c r="AJ212" i="1"/>
  <c r="AH212" i="1"/>
  <c r="AF212" i="1"/>
  <c r="AD212" i="1"/>
  <c r="AB212" i="1"/>
  <c r="Z212" i="1"/>
  <c r="X212" i="1"/>
  <c r="R212" i="1"/>
  <c r="D212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L211" i="1"/>
  <c r="AJ211" i="1"/>
  <c r="AH211" i="1"/>
  <c r="AF211" i="1"/>
  <c r="AD211" i="1"/>
  <c r="AB211" i="1"/>
  <c r="Z211" i="1"/>
  <c r="X211" i="1"/>
  <c r="R211" i="1"/>
  <c r="D211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L210" i="1"/>
  <c r="AJ210" i="1"/>
  <c r="AH210" i="1"/>
  <c r="AF210" i="1"/>
  <c r="AD210" i="1"/>
  <c r="AB210" i="1"/>
  <c r="Z210" i="1"/>
  <c r="X210" i="1"/>
  <c r="R210" i="1"/>
  <c r="D210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L209" i="1"/>
  <c r="AJ209" i="1"/>
  <c r="AH209" i="1"/>
  <c r="AF209" i="1"/>
  <c r="AD209" i="1"/>
  <c r="AB209" i="1"/>
  <c r="Z209" i="1"/>
  <c r="X209" i="1"/>
  <c r="R209" i="1"/>
  <c r="D209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L208" i="1"/>
  <c r="AJ208" i="1"/>
  <c r="AH208" i="1"/>
  <c r="AF208" i="1"/>
  <c r="AD208" i="1"/>
  <c r="AB208" i="1"/>
  <c r="Z208" i="1"/>
  <c r="X208" i="1"/>
  <c r="R208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L207" i="1"/>
  <c r="AJ207" i="1"/>
  <c r="AH207" i="1"/>
  <c r="AF207" i="1"/>
  <c r="AD207" i="1"/>
  <c r="AB207" i="1"/>
  <c r="Z207" i="1"/>
  <c r="X207" i="1"/>
  <c r="R207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L206" i="1"/>
  <c r="AJ206" i="1"/>
  <c r="AH206" i="1"/>
  <c r="AF206" i="1"/>
  <c r="AD206" i="1"/>
  <c r="AB206" i="1"/>
  <c r="Z206" i="1"/>
  <c r="X206" i="1"/>
  <c r="R206" i="1"/>
  <c r="D206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G205" i="1"/>
  <c r="AE205" i="1"/>
  <c r="AC205" i="1"/>
  <c r="AA205" i="1"/>
  <c r="Y205" i="1"/>
  <c r="W205" i="1"/>
  <c r="U205" i="1"/>
  <c r="S205" i="1"/>
  <c r="Q205" i="1"/>
  <c r="D205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L204" i="1"/>
  <c r="AJ204" i="1"/>
  <c r="AH204" i="1"/>
  <c r="AF204" i="1"/>
  <c r="AD204" i="1"/>
  <c r="AB204" i="1"/>
  <c r="Z204" i="1"/>
  <c r="X204" i="1"/>
  <c r="R204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L203" i="1"/>
  <c r="AJ203" i="1"/>
  <c r="AH203" i="1"/>
  <c r="AF203" i="1"/>
  <c r="AD203" i="1"/>
  <c r="AB203" i="1"/>
  <c r="Z203" i="1"/>
  <c r="X203" i="1"/>
  <c r="R203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L202" i="1"/>
  <c r="AJ202" i="1"/>
  <c r="AH202" i="1"/>
  <c r="AF202" i="1"/>
  <c r="AD202" i="1"/>
  <c r="AB202" i="1"/>
  <c r="Z202" i="1"/>
  <c r="X202" i="1"/>
  <c r="R202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L201" i="1"/>
  <c r="AJ201" i="1"/>
  <c r="AH201" i="1"/>
  <c r="AF201" i="1"/>
  <c r="AD201" i="1"/>
  <c r="AB201" i="1"/>
  <c r="Z201" i="1"/>
  <c r="X201" i="1"/>
  <c r="R201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L200" i="1"/>
  <c r="AJ200" i="1"/>
  <c r="AH200" i="1"/>
  <c r="AF200" i="1"/>
  <c r="AD200" i="1"/>
  <c r="AB200" i="1"/>
  <c r="Z200" i="1"/>
  <c r="X200" i="1"/>
  <c r="R200" i="1"/>
  <c r="D200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L199" i="1"/>
  <c r="AI199" i="1"/>
  <c r="AH199" i="1"/>
  <c r="AF199" i="1"/>
  <c r="AD199" i="1"/>
  <c r="AB199" i="1"/>
  <c r="Z199" i="1"/>
  <c r="X199" i="1"/>
  <c r="R199" i="1"/>
  <c r="D199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L198" i="1"/>
  <c r="AI198" i="1"/>
  <c r="AH198" i="1"/>
  <c r="AF198" i="1"/>
  <c r="AD198" i="1"/>
  <c r="AB198" i="1"/>
  <c r="Z198" i="1"/>
  <c r="X198" i="1"/>
  <c r="R198" i="1"/>
  <c r="D198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L197" i="1"/>
  <c r="AJ197" i="1"/>
  <c r="AH197" i="1"/>
  <c r="AF197" i="1"/>
  <c r="AD197" i="1"/>
  <c r="AB197" i="1"/>
  <c r="Z197" i="1"/>
  <c r="X197" i="1"/>
  <c r="R197" i="1"/>
  <c r="D197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L196" i="1"/>
  <c r="AJ196" i="1"/>
  <c r="AH196" i="1"/>
  <c r="AF196" i="1"/>
  <c r="AD196" i="1"/>
  <c r="AB196" i="1"/>
  <c r="Z196" i="1"/>
  <c r="X196" i="1"/>
  <c r="R196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L195" i="1"/>
  <c r="AJ195" i="1"/>
  <c r="AH195" i="1"/>
  <c r="AF195" i="1"/>
  <c r="AD195" i="1"/>
  <c r="AB195" i="1"/>
  <c r="Z195" i="1"/>
  <c r="X195" i="1"/>
  <c r="R195" i="1"/>
  <c r="D195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L194" i="1"/>
  <c r="AJ194" i="1"/>
  <c r="AH194" i="1"/>
  <c r="AF194" i="1"/>
  <c r="AD194" i="1"/>
  <c r="AB194" i="1"/>
  <c r="Z194" i="1"/>
  <c r="X194" i="1"/>
  <c r="R194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L193" i="1"/>
  <c r="AJ193" i="1"/>
  <c r="AH193" i="1"/>
  <c r="AF193" i="1"/>
  <c r="AD193" i="1"/>
  <c r="AB193" i="1"/>
  <c r="Z193" i="1"/>
  <c r="X193" i="1"/>
  <c r="R193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L192" i="1"/>
  <c r="AJ192" i="1"/>
  <c r="AH192" i="1"/>
  <c r="AF192" i="1"/>
  <c r="AD192" i="1"/>
  <c r="AB192" i="1"/>
  <c r="Z192" i="1"/>
  <c r="X192" i="1"/>
  <c r="R192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L191" i="1"/>
  <c r="AJ191" i="1"/>
  <c r="AH191" i="1"/>
  <c r="AF191" i="1"/>
  <c r="AD191" i="1"/>
  <c r="AB191" i="1"/>
  <c r="Z191" i="1"/>
  <c r="X191" i="1"/>
  <c r="R191" i="1"/>
  <c r="D191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L190" i="1"/>
  <c r="AI190" i="1"/>
  <c r="AH190" i="1"/>
  <c r="AF190" i="1"/>
  <c r="AD190" i="1"/>
  <c r="AB190" i="1"/>
  <c r="Z190" i="1"/>
  <c r="X190" i="1"/>
  <c r="R190" i="1"/>
  <c r="D190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L189" i="1"/>
  <c r="AJ189" i="1"/>
  <c r="AH189" i="1"/>
  <c r="AF189" i="1"/>
  <c r="AD189" i="1"/>
  <c r="AB189" i="1"/>
  <c r="Z189" i="1"/>
  <c r="X189" i="1"/>
  <c r="R189" i="1"/>
  <c r="D189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L188" i="1"/>
  <c r="AJ188" i="1"/>
  <c r="AH188" i="1"/>
  <c r="AF188" i="1"/>
  <c r="AD188" i="1"/>
  <c r="AB188" i="1"/>
  <c r="Z188" i="1"/>
  <c r="X188" i="1"/>
  <c r="R188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L187" i="1"/>
  <c r="AJ187" i="1"/>
  <c r="AH187" i="1"/>
  <c r="AF187" i="1"/>
  <c r="AD187" i="1"/>
  <c r="AB187" i="1"/>
  <c r="Z187" i="1"/>
  <c r="X187" i="1"/>
  <c r="R187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L186" i="1"/>
  <c r="AJ186" i="1"/>
  <c r="AH186" i="1"/>
  <c r="AF186" i="1"/>
  <c r="AD186" i="1"/>
  <c r="AB186" i="1"/>
  <c r="Z186" i="1"/>
  <c r="X186" i="1"/>
  <c r="R186" i="1"/>
  <c r="D186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L185" i="1"/>
  <c r="AI185" i="1"/>
  <c r="AJ185" i="1" s="1"/>
  <c r="AH185" i="1"/>
  <c r="AF185" i="1"/>
  <c r="AD185" i="1"/>
  <c r="AB185" i="1"/>
  <c r="Z185" i="1"/>
  <c r="X185" i="1"/>
  <c r="R185" i="1"/>
  <c r="D185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L184" i="1"/>
  <c r="AI184" i="1"/>
  <c r="AJ184" i="1" s="1"/>
  <c r="AH184" i="1"/>
  <c r="AF184" i="1"/>
  <c r="AD184" i="1"/>
  <c r="AB184" i="1"/>
  <c r="Z184" i="1"/>
  <c r="X184" i="1"/>
  <c r="R184" i="1"/>
  <c r="D184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L183" i="1"/>
  <c r="AJ183" i="1"/>
  <c r="AH183" i="1"/>
  <c r="AF183" i="1"/>
  <c r="AD183" i="1"/>
  <c r="AB183" i="1"/>
  <c r="Z183" i="1"/>
  <c r="X183" i="1"/>
  <c r="R183" i="1"/>
  <c r="D183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L182" i="1"/>
  <c r="AI182" i="1"/>
  <c r="AH182" i="1"/>
  <c r="AF182" i="1"/>
  <c r="AD182" i="1"/>
  <c r="AB182" i="1"/>
  <c r="Z182" i="1"/>
  <c r="X182" i="1"/>
  <c r="R182" i="1"/>
  <c r="D182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E181" i="1"/>
  <c r="AC181" i="1"/>
  <c r="AA181" i="1"/>
  <c r="Y181" i="1"/>
  <c r="W181" i="1"/>
  <c r="U181" i="1"/>
  <c r="S181" i="1"/>
  <c r="Q181" i="1"/>
  <c r="D181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L180" i="1"/>
  <c r="AJ180" i="1"/>
  <c r="AH180" i="1"/>
  <c r="AF180" i="1"/>
  <c r="AD180" i="1"/>
  <c r="AB180" i="1"/>
  <c r="Z180" i="1"/>
  <c r="X180" i="1"/>
  <c r="R180" i="1"/>
  <c r="D180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L179" i="1"/>
  <c r="AJ179" i="1"/>
  <c r="AH179" i="1"/>
  <c r="AF179" i="1"/>
  <c r="AD179" i="1"/>
  <c r="AB179" i="1"/>
  <c r="Z179" i="1"/>
  <c r="X179" i="1"/>
  <c r="R179" i="1"/>
  <c r="D179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L178" i="1"/>
  <c r="AJ178" i="1"/>
  <c r="AH178" i="1"/>
  <c r="AF178" i="1"/>
  <c r="AD178" i="1"/>
  <c r="AB178" i="1"/>
  <c r="Z178" i="1"/>
  <c r="X178" i="1"/>
  <c r="R178" i="1"/>
  <c r="D178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L177" i="1"/>
  <c r="AJ177" i="1"/>
  <c r="AH177" i="1"/>
  <c r="AF177" i="1"/>
  <c r="AD177" i="1"/>
  <c r="AB177" i="1"/>
  <c r="Z177" i="1"/>
  <c r="X177" i="1"/>
  <c r="R177" i="1"/>
  <c r="D177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L176" i="1"/>
  <c r="AJ176" i="1"/>
  <c r="AH176" i="1"/>
  <c r="AF176" i="1"/>
  <c r="AD176" i="1"/>
  <c r="AB176" i="1"/>
  <c r="Z176" i="1"/>
  <c r="X176" i="1"/>
  <c r="R176" i="1"/>
  <c r="D176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L175" i="1"/>
  <c r="AJ175" i="1"/>
  <c r="AH175" i="1"/>
  <c r="AF175" i="1"/>
  <c r="AD175" i="1"/>
  <c r="AB175" i="1"/>
  <c r="Z175" i="1"/>
  <c r="X175" i="1"/>
  <c r="R175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L174" i="1"/>
  <c r="AJ174" i="1"/>
  <c r="AH174" i="1"/>
  <c r="AF174" i="1"/>
  <c r="AD174" i="1"/>
  <c r="AB174" i="1"/>
  <c r="Z174" i="1"/>
  <c r="X174" i="1"/>
  <c r="R174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L173" i="1"/>
  <c r="AJ173" i="1"/>
  <c r="AH173" i="1"/>
  <c r="AF173" i="1"/>
  <c r="AD173" i="1"/>
  <c r="AB173" i="1"/>
  <c r="Z173" i="1"/>
  <c r="X173" i="1"/>
  <c r="R173" i="1"/>
  <c r="D173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L172" i="1"/>
  <c r="AJ172" i="1"/>
  <c r="AH172" i="1"/>
  <c r="AF172" i="1"/>
  <c r="AD172" i="1"/>
  <c r="AB172" i="1"/>
  <c r="Z172" i="1"/>
  <c r="X172" i="1"/>
  <c r="R172" i="1"/>
  <c r="D172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L171" i="1"/>
  <c r="AJ171" i="1"/>
  <c r="AH171" i="1"/>
  <c r="AF171" i="1"/>
  <c r="AD171" i="1"/>
  <c r="AB171" i="1"/>
  <c r="Z171" i="1"/>
  <c r="X171" i="1"/>
  <c r="R171" i="1"/>
  <c r="D171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L170" i="1"/>
  <c r="AJ170" i="1"/>
  <c r="AH170" i="1"/>
  <c r="AF170" i="1"/>
  <c r="AD170" i="1"/>
  <c r="AB170" i="1"/>
  <c r="Z170" i="1"/>
  <c r="X170" i="1"/>
  <c r="R170" i="1"/>
  <c r="D170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L169" i="1"/>
  <c r="AJ169" i="1"/>
  <c r="AH169" i="1"/>
  <c r="AF169" i="1"/>
  <c r="AD169" i="1"/>
  <c r="AB169" i="1"/>
  <c r="Z169" i="1"/>
  <c r="X169" i="1"/>
  <c r="R169" i="1"/>
  <c r="D169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L168" i="1"/>
  <c r="AJ168" i="1"/>
  <c r="AH168" i="1"/>
  <c r="AF168" i="1"/>
  <c r="AD168" i="1"/>
  <c r="AB168" i="1"/>
  <c r="Z168" i="1"/>
  <c r="X168" i="1"/>
  <c r="R168" i="1"/>
  <c r="D168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D167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L166" i="1"/>
  <c r="AJ166" i="1"/>
  <c r="AH166" i="1"/>
  <c r="AF166" i="1"/>
  <c r="AD166" i="1"/>
  <c r="AB166" i="1"/>
  <c r="Z166" i="1"/>
  <c r="X166" i="1"/>
  <c r="R166" i="1"/>
  <c r="D166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L165" i="1"/>
  <c r="AJ165" i="1"/>
  <c r="AH165" i="1"/>
  <c r="AF165" i="1"/>
  <c r="AD165" i="1"/>
  <c r="AB165" i="1"/>
  <c r="Z165" i="1"/>
  <c r="X165" i="1"/>
  <c r="R165" i="1"/>
  <c r="D165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L164" i="1"/>
  <c r="AJ164" i="1"/>
  <c r="AH164" i="1"/>
  <c r="AF164" i="1"/>
  <c r="AD164" i="1"/>
  <c r="AB164" i="1"/>
  <c r="Z164" i="1"/>
  <c r="X164" i="1"/>
  <c r="R164" i="1"/>
  <c r="D164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L163" i="1"/>
  <c r="AJ163" i="1"/>
  <c r="AH163" i="1"/>
  <c r="AF163" i="1"/>
  <c r="AD163" i="1"/>
  <c r="AB163" i="1"/>
  <c r="Z163" i="1"/>
  <c r="X163" i="1"/>
  <c r="R163" i="1"/>
  <c r="D163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L162" i="1"/>
  <c r="AJ162" i="1"/>
  <c r="AH162" i="1"/>
  <c r="AF162" i="1"/>
  <c r="AD162" i="1"/>
  <c r="AB162" i="1"/>
  <c r="Z162" i="1"/>
  <c r="X162" i="1"/>
  <c r="R162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L161" i="1"/>
  <c r="AJ161" i="1"/>
  <c r="AH161" i="1"/>
  <c r="AF161" i="1"/>
  <c r="AD161" i="1"/>
  <c r="AB161" i="1"/>
  <c r="Z161" i="1"/>
  <c r="X161" i="1"/>
  <c r="R161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L160" i="1"/>
  <c r="AJ160" i="1"/>
  <c r="AH160" i="1"/>
  <c r="AF160" i="1"/>
  <c r="AD160" i="1"/>
  <c r="AB160" i="1"/>
  <c r="Z160" i="1"/>
  <c r="X160" i="1"/>
  <c r="R160" i="1"/>
  <c r="D160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D159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L158" i="1"/>
  <c r="AJ158" i="1"/>
  <c r="AH158" i="1"/>
  <c r="AF158" i="1"/>
  <c r="AD158" i="1"/>
  <c r="AB158" i="1"/>
  <c r="Z158" i="1"/>
  <c r="X158" i="1"/>
  <c r="R158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L157" i="1"/>
  <c r="AJ157" i="1"/>
  <c r="AH157" i="1"/>
  <c r="AF157" i="1"/>
  <c r="AD157" i="1"/>
  <c r="AB157" i="1"/>
  <c r="Z157" i="1"/>
  <c r="X157" i="1"/>
  <c r="R157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D156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L155" i="1"/>
  <c r="AJ155" i="1"/>
  <c r="AH155" i="1"/>
  <c r="AF155" i="1"/>
  <c r="AD155" i="1"/>
  <c r="AB155" i="1"/>
  <c r="Z155" i="1"/>
  <c r="X155" i="1"/>
  <c r="R155" i="1"/>
  <c r="D155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L154" i="1"/>
  <c r="AJ154" i="1"/>
  <c r="AH154" i="1"/>
  <c r="AF154" i="1"/>
  <c r="AD154" i="1"/>
  <c r="AB154" i="1"/>
  <c r="Z154" i="1"/>
  <c r="X154" i="1"/>
  <c r="R154" i="1"/>
  <c r="D154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L153" i="1"/>
  <c r="AJ153" i="1"/>
  <c r="AH153" i="1"/>
  <c r="AF153" i="1"/>
  <c r="AD153" i="1"/>
  <c r="AB153" i="1"/>
  <c r="Z153" i="1"/>
  <c r="X153" i="1"/>
  <c r="R153" i="1"/>
  <c r="D153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L152" i="1"/>
  <c r="AJ152" i="1"/>
  <c r="AH152" i="1"/>
  <c r="AF152" i="1"/>
  <c r="AD152" i="1"/>
  <c r="AB152" i="1"/>
  <c r="Z152" i="1"/>
  <c r="X152" i="1"/>
  <c r="R152" i="1"/>
  <c r="D152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L151" i="1"/>
  <c r="AJ151" i="1"/>
  <c r="AH151" i="1"/>
  <c r="AF151" i="1"/>
  <c r="AD151" i="1"/>
  <c r="AB151" i="1"/>
  <c r="Z151" i="1"/>
  <c r="X151" i="1"/>
  <c r="R151" i="1"/>
  <c r="D151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L150" i="1"/>
  <c r="AJ150" i="1"/>
  <c r="AH150" i="1"/>
  <c r="AF150" i="1"/>
  <c r="AD150" i="1"/>
  <c r="AB150" i="1"/>
  <c r="Z150" i="1"/>
  <c r="X150" i="1"/>
  <c r="R150" i="1"/>
  <c r="D150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L149" i="1"/>
  <c r="AJ149" i="1"/>
  <c r="AH149" i="1"/>
  <c r="AF149" i="1"/>
  <c r="AD149" i="1"/>
  <c r="AB149" i="1"/>
  <c r="Z149" i="1"/>
  <c r="X149" i="1"/>
  <c r="R149" i="1"/>
  <c r="D149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L148" i="1"/>
  <c r="AJ148" i="1"/>
  <c r="AH148" i="1"/>
  <c r="AF148" i="1"/>
  <c r="AD148" i="1"/>
  <c r="AB148" i="1"/>
  <c r="Z148" i="1"/>
  <c r="X148" i="1"/>
  <c r="R148" i="1"/>
  <c r="D148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L147" i="1"/>
  <c r="AJ147" i="1"/>
  <c r="AH147" i="1"/>
  <c r="AF147" i="1"/>
  <c r="AD147" i="1"/>
  <c r="AB147" i="1"/>
  <c r="Z147" i="1"/>
  <c r="X147" i="1"/>
  <c r="R147" i="1"/>
  <c r="D147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L146" i="1"/>
  <c r="AJ146" i="1"/>
  <c r="AH146" i="1"/>
  <c r="AF146" i="1"/>
  <c r="AD146" i="1"/>
  <c r="AB146" i="1"/>
  <c r="Z146" i="1"/>
  <c r="X146" i="1"/>
  <c r="R146" i="1"/>
  <c r="D146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D145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L144" i="1"/>
  <c r="AJ144" i="1"/>
  <c r="AH144" i="1"/>
  <c r="AF144" i="1"/>
  <c r="AD144" i="1"/>
  <c r="AB144" i="1"/>
  <c r="Z144" i="1"/>
  <c r="X144" i="1"/>
  <c r="R144" i="1"/>
  <c r="D144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L143" i="1"/>
  <c r="AJ143" i="1"/>
  <c r="AH143" i="1"/>
  <c r="AF143" i="1"/>
  <c r="AD143" i="1"/>
  <c r="AB143" i="1"/>
  <c r="Z143" i="1"/>
  <c r="X143" i="1"/>
  <c r="R143" i="1"/>
  <c r="D143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L142" i="1"/>
  <c r="AJ142" i="1"/>
  <c r="AH142" i="1"/>
  <c r="AF142" i="1"/>
  <c r="AD142" i="1"/>
  <c r="AB142" i="1"/>
  <c r="Z142" i="1"/>
  <c r="X142" i="1"/>
  <c r="R142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L141" i="1"/>
  <c r="AJ141" i="1"/>
  <c r="AH141" i="1"/>
  <c r="AF141" i="1"/>
  <c r="AD141" i="1"/>
  <c r="AB141" i="1"/>
  <c r="Z141" i="1"/>
  <c r="X141" i="1"/>
  <c r="R141" i="1"/>
  <c r="D141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D140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L139" i="1"/>
  <c r="AJ139" i="1"/>
  <c r="AH139" i="1"/>
  <c r="AF139" i="1"/>
  <c r="AD139" i="1"/>
  <c r="AB139" i="1"/>
  <c r="Z139" i="1"/>
  <c r="X139" i="1"/>
  <c r="R139" i="1"/>
  <c r="D139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U138" i="1"/>
  <c r="AT138" i="1"/>
  <c r="AR138" i="1"/>
  <c r="AP138" i="1"/>
  <c r="AL138" i="1"/>
  <c r="AI138" i="1"/>
  <c r="AH138" i="1"/>
  <c r="AF138" i="1"/>
  <c r="AD138" i="1"/>
  <c r="AB138" i="1"/>
  <c r="Z138" i="1"/>
  <c r="X138" i="1"/>
  <c r="R138" i="1"/>
  <c r="D138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L137" i="1"/>
  <c r="AJ137" i="1"/>
  <c r="AH137" i="1"/>
  <c r="AF137" i="1"/>
  <c r="AD137" i="1"/>
  <c r="AB137" i="1"/>
  <c r="Z137" i="1"/>
  <c r="X137" i="1"/>
  <c r="R137" i="1"/>
  <c r="D137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E136" i="1"/>
  <c r="BF136" i="1" s="1"/>
  <c r="BD136" i="1"/>
  <c r="BB136" i="1"/>
  <c r="AZ136" i="1"/>
  <c r="AX136" i="1"/>
  <c r="AV136" i="1"/>
  <c r="AT136" i="1"/>
  <c r="AR136" i="1"/>
  <c r="AP136" i="1"/>
  <c r="AL136" i="1"/>
  <c r="AI136" i="1"/>
  <c r="AH136" i="1"/>
  <c r="AF136" i="1"/>
  <c r="AD136" i="1"/>
  <c r="AB136" i="1"/>
  <c r="Z136" i="1"/>
  <c r="X136" i="1"/>
  <c r="R136" i="1"/>
  <c r="D136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L135" i="1"/>
  <c r="AJ135" i="1"/>
  <c r="AH135" i="1"/>
  <c r="AF135" i="1"/>
  <c r="AD135" i="1"/>
  <c r="AB135" i="1"/>
  <c r="Z135" i="1"/>
  <c r="X135" i="1"/>
  <c r="R135" i="1"/>
  <c r="D135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L134" i="1"/>
  <c r="AJ134" i="1"/>
  <c r="AH134" i="1"/>
  <c r="AF134" i="1"/>
  <c r="AD134" i="1"/>
  <c r="AB134" i="1"/>
  <c r="Z134" i="1"/>
  <c r="X134" i="1"/>
  <c r="R134" i="1"/>
  <c r="D134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C133" i="1"/>
  <c r="BA133" i="1"/>
  <c r="AY133" i="1"/>
  <c r="AW133" i="1"/>
  <c r="AS133" i="1"/>
  <c r="AQ133" i="1"/>
  <c r="AO133" i="1"/>
  <c r="AM133" i="1"/>
  <c r="AK133" i="1"/>
  <c r="AG133" i="1"/>
  <c r="AE133" i="1"/>
  <c r="AC133" i="1"/>
  <c r="AA133" i="1"/>
  <c r="Y133" i="1"/>
  <c r="W133" i="1"/>
  <c r="U133" i="1"/>
  <c r="S133" i="1"/>
  <c r="Q133" i="1"/>
  <c r="D133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L132" i="1"/>
  <c r="AI132" i="1"/>
  <c r="AJ132" i="1" s="1"/>
  <c r="AH132" i="1"/>
  <c r="AF132" i="1"/>
  <c r="AD132" i="1"/>
  <c r="AB132" i="1"/>
  <c r="Z132" i="1"/>
  <c r="X132" i="1"/>
  <c r="R132" i="1"/>
  <c r="D132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L131" i="1"/>
  <c r="AJ131" i="1"/>
  <c r="AH131" i="1"/>
  <c r="AF131" i="1"/>
  <c r="AD131" i="1"/>
  <c r="AB131" i="1"/>
  <c r="Z131" i="1"/>
  <c r="X131" i="1"/>
  <c r="R131" i="1"/>
  <c r="D131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L130" i="1"/>
  <c r="AJ130" i="1"/>
  <c r="AH130" i="1"/>
  <c r="AF130" i="1"/>
  <c r="AD130" i="1"/>
  <c r="AB130" i="1"/>
  <c r="Z130" i="1"/>
  <c r="X130" i="1"/>
  <c r="R130" i="1"/>
  <c r="D130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L129" i="1"/>
  <c r="AI129" i="1"/>
  <c r="AH129" i="1"/>
  <c r="AF129" i="1"/>
  <c r="AD129" i="1"/>
  <c r="AB129" i="1"/>
  <c r="Z129" i="1"/>
  <c r="X129" i="1"/>
  <c r="R129" i="1"/>
  <c r="D129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L128" i="1"/>
  <c r="AJ128" i="1"/>
  <c r="AH128" i="1"/>
  <c r="AF128" i="1"/>
  <c r="AD128" i="1"/>
  <c r="AB128" i="1"/>
  <c r="Z128" i="1"/>
  <c r="X128" i="1"/>
  <c r="R128" i="1"/>
  <c r="D128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L127" i="1"/>
  <c r="AJ127" i="1"/>
  <c r="AH127" i="1"/>
  <c r="AF127" i="1"/>
  <c r="AD127" i="1"/>
  <c r="AB127" i="1"/>
  <c r="Z127" i="1"/>
  <c r="X127" i="1"/>
  <c r="R127" i="1"/>
  <c r="D127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L126" i="1"/>
  <c r="AJ126" i="1"/>
  <c r="AH126" i="1"/>
  <c r="AF126" i="1"/>
  <c r="AD126" i="1"/>
  <c r="AB126" i="1"/>
  <c r="Z126" i="1"/>
  <c r="X126" i="1"/>
  <c r="R126" i="1"/>
  <c r="D126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G125" i="1"/>
  <c r="AE125" i="1"/>
  <c r="AC125" i="1"/>
  <c r="AA125" i="1"/>
  <c r="Y125" i="1"/>
  <c r="W125" i="1"/>
  <c r="U125" i="1"/>
  <c r="S125" i="1"/>
  <c r="Q125" i="1"/>
  <c r="D125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L124" i="1"/>
  <c r="AJ124" i="1"/>
  <c r="AH124" i="1"/>
  <c r="AF124" i="1"/>
  <c r="AD124" i="1"/>
  <c r="AB124" i="1"/>
  <c r="Z124" i="1"/>
  <c r="X124" i="1"/>
  <c r="R124" i="1"/>
  <c r="D124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L123" i="1"/>
  <c r="AJ123" i="1"/>
  <c r="AH123" i="1"/>
  <c r="AF123" i="1"/>
  <c r="AD123" i="1"/>
  <c r="AB123" i="1"/>
  <c r="Z123" i="1"/>
  <c r="X123" i="1"/>
  <c r="R123" i="1"/>
  <c r="D123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L122" i="1"/>
  <c r="AJ122" i="1"/>
  <c r="AH122" i="1"/>
  <c r="AF122" i="1"/>
  <c r="AD122" i="1"/>
  <c r="AB122" i="1"/>
  <c r="Z122" i="1"/>
  <c r="X122" i="1"/>
  <c r="R122" i="1"/>
  <c r="D122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L121" i="1"/>
  <c r="AJ121" i="1"/>
  <c r="AH121" i="1"/>
  <c r="AF121" i="1"/>
  <c r="AD121" i="1"/>
  <c r="AB121" i="1"/>
  <c r="Z121" i="1"/>
  <c r="X121" i="1"/>
  <c r="R121" i="1"/>
  <c r="D121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L120" i="1"/>
  <c r="AJ120" i="1"/>
  <c r="AH120" i="1"/>
  <c r="AF120" i="1"/>
  <c r="AD120" i="1"/>
  <c r="AB120" i="1"/>
  <c r="Z120" i="1"/>
  <c r="X120" i="1"/>
  <c r="R120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L119" i="1"/>
  <c r="AJ119" i="1"/>
  <c r="AH119" i="1"/>
  <c r="AF119" i="1"/>
  <c r="AD119" i="1"/>
  <c r="AB119" i="1"/>
  <c r="Z119" i="1"/>
  <c r="X119" i="1"/>
  <c r="R119" i="1"/>
  <c r="D119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L118" i="1"/>
  <c r="AJ118" i="1"/>
  <c r="AH118" i="1"/>
  <c r="AF118" i="1"/>
  <c r="AD118" i="1"/>
  <c r="AB118" i="1"/>
  <c r="Z118" i="1"/>
  <c r="X118" i="1"/>
  <c r="R118" i="1"/>
  <c r="D118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L117" i="1"/>
  <c r="AJ117" i="1"/>
  <c r="AH117" i="1"/>
  <c r="AF117" i="1"/>
  <c r="AD117" i="1"/>
  <c r="AB117" i="1"/>
  <c r="Z117" i="1"/>
  <c r="X117" i="1"/>
  <c r="R117" i="1"/>
  <c r="D117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L116" i="1"/>
  <c r="AJ116" i="1"/>
  <c r="AH116" i="1"/>
  <c r="AF116" i="1"/>
  <c r="AD116" i="1"/>
  <c r="AB116" i="1"/>
  <c r="Z116" i="1"/>
  <c r="X116" i="1"/>
  <c r="R116" i="1"/>
  <c r="D116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D115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L114" i="1"/>
  <c r="AJ114" i="1"/>
  <c r="AH114" i="1"/>
  <c r="AF114" i="1"/>
  <c r="AD114" i="1"/>
  <c r="AB114" i="1"/>
  <c r="Z114" i="1"/>
  <c r="X114" i="1"/>
  <c r="R114" i="1"/>
  <c r="D114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L113" i="1"/>
  <c r="AJ113" i="1"/>
  <c r="AH113" i="1"/>
  <c r="AF113" i="1"/>
  <c r="AD113" i="1"/>
  <c r="AB113" i="1"/>
  <c r="Z113" i="1"/>
  <c r="X113" i="1"/>
  <c r="R113" i="1"/>
  <c r="D113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L112" i="1"/>
  <c r="AJ112" i="1"/>
  <c r="AH112" i="1"/>
  <c r="AF112" i="1"/>
  <c r="AD112" i="1"/>
  <c r="AB112" i="1"/>
  <c r="Z112" i="1"/>
  <c r="X112" i="1"/>
  <c r="R112" i="1"/>
  <c r="D112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D111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L110" i="1"/>
  <c r="AJ110" i="1"/>
  <c r="AH110" i="1"/>
  <c r="AF110" i="1"/>
  <c r="AD110" i="1"/>
  <c r="AB110" i="1"/>
  <c r="Z110" i="1"/>
  <c r="X110" i="1"/>
  <c r="R110" i="1"/>
  <c r="D110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L109" i="1"/>
  <c r="AJ109" i="1"/>
  <c r="AH109" i="1"/>
  <c r="AF109" i="1"/>
  <c r="AD109" i="1"/>
  <c r="AB109" i="1"/>
  <c r="Z109" i="1"/>
  <c r="X109" i="1"/>
  <c r="R109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L108" i="1"/>
  <c r="AJ108" i="1"/>
  <c r="AH108" i="1"/>
  <c r="AF108" i="1"/>
  <c r="AD108" i="1"/>
  <c r="AB108" i="1"/>
  <c r="Z108" i="1"/>
  <c r="X108" i="1"/>
  <c r="R108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L107" i="1"/>
  <c r="AJ107" i="1"/>
  <c r="AH107" i="1"/>
  <c r="AF107" i="1"/>
  <c r="AD107" i="1"/>
  <c r="AB107" i="1"/>
  <c r="Z107" i="1"/>
  <c r="X107" i="1"/>
  <c r="R107" i="1"/>
  <c r="D107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L106" i="1"/>
  <c r="AJ106" i="1"/>
  <c r="AH106" i="1"/>
  <c r="AF106" i="1"/>
  <c r="AD106" i="1"/>
  <c r="AB106" i="1"/>
  <c r="Z106" i="1"/>
  <c r="X106" i="1"/>
  <c r="R106" i="1"/>
  <c r="D106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L105" i="1"/>
  <c r="AJ105" i="1"/>
  <c r="AH105" i="1"/>
  <c r="AF105" i="1"/>
  <c r="AD105" i="1"/>
  <c r="AB105" i="1"/>
  <c r="Z105" i="1"/>
  <c r="X105" i="1"/>
  <c r="R105" i="1"/>
  <c r="D105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L104" i="1"/>
  <c r="AJ104" i="1"/>
  <c r="AH104" i="1"/>
  <c r="AF104" i="1"/>
  <c r="AD104" i="1"/>
  <c r="AB104" i="1"/>
  <c r="Z104" i="1"/>
  <c r="X104" i="1"/>
  <c r="R104" i="1"/>
  <c r="D104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L103" i="1"/>
  <c r="AJ103" i="1"/>
  <c r="AH103" i="1"/>
  <c r="AF103" i="1"/>
  <c r="AD103" i="1"/>
  <c r="AB103" i="1"/>
  <c r="Z103" i="1"/>
  <c r="X103" i="1"/>
  <c r="R103" i="1"/>
  <c r="D103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D102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L101" i="1"/>
  <c r="AJ101" i="1"/>
  <c r="AH101" i="1"/>
  <c r="AF101" i="1"/>
  <c r="AD101" i="1"/>
  <c r="AB101" i="1"/>
  <c r="Z101" i="1"/>
  <c r="X101" i="1"/>
  <c r="R101" i="1"/>
  <c r="D101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L100" i="1"/>
  <c r="AJ100" i="1"/>
  <c r="AH100" i="1"/>
  <c r="AF100" i="1"/>
  <c r="AD100" i="1"/>
  <c r="AB100" i="1"/>
  <c r="Z100" i="1"/>
  <c r="X100" i="1"/>
  <c r="R100" i="1"/>
  <c r="D100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L99" i="1"/>
  <c r="AJ99" i="1"/>
  <c r="AH99" i="1"/>
  <c r="AF99" i="1"/>
  <c r="AD99" i="1"/>
  <c r="AB99" i="1"/>
  <c r="Z99" i="1"/>
  <c r="X99" i="1"/>
  <c r="R99" i="1"/>
  <c r="D99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L98" i="1"/>
  <c r="AJ98" i="1"/>
  <c r="AH98" i="1"/>
  <c r="AF98" i="1"/>
  <c r="AD98" i="1"/>
  <c r="AB98" i="1"/>
  <c r="Z98" i="1"/>
  <c r="X98" i="1"/>
  <c r="R98" i="1"/>
  <c r="D98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L97" i="1"/>
  <c r="AJ97" i="1"/>
  <c r="AH97" i="1"/>
  <c r="AF97" i="1"/>
  <c r="AD97" i="1"/>
  <c r="AB97" i="1"/>
  <c r="Z97" i="1"/>
  <c r="X97" i="1"/>
  <c r="R97" i="1"/>
  <c r="D97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L96" i="1"/>
  <c r="AJ96" i="1"/>
  <c r="AH96" i="1"/>
  <c r="AF96" i="1"/>
  <c r="AD96" i="1"/>
  <c r="AB96" i="1"/>
  <c r="Z96" i="1"/>
  <c r="X96" i="1"/>
  <c r="R96" i="1"/>
  <c r="D96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L95" i="1"/>
  <c r="AJ95" i="1"/>
  <c r="AH95" i="1"/>
  <c r="AF95" i="1"/>
  <c r="AD95" i="1"/>
  <c r="AB95" i="1"/>
  <c r="Z95" i="1"/>
  <c r="X95" i="1"/>
  <c r="R95" i="1"/>
  <c r="D95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L94" i="1"/>
  <c r="AJ94" i="1"/>
  <c r="AH94" i="1"/>
  <c r="AF94" i="1"/>
  <c r="AD94" i="1"/>
  <c r="AB94" i="1"/>
  <c r="Z94" i="1"/>
  <c r="X94" i="1"/>
  <c r="R94" i="1"/>
  <c r="D94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L93" i="1"/>
  <c r="AJ93" i="1"/>
  <c r="AH93" i="1"/>
  <c r="AF93" i="1"/>
  <c r="AD93" i="1"/>
  <c r="AB93" i="1"/>
  <c r="Z93" i="1"/>
  <c r="X93" i="1"/>
  <c r="R93" i="1"/>
  <c r="D93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L92" i="1"/>
  <c r="AJ92" i="1"/>
  <c r="AH92" i="1"/>
  <c r="AF92" i="1"/>
  <c r="AD92" i="1"/>
  <c r="AB92" i="1"/>
  <c r="Z92" i="1"/>
  <c r="X92" i="1"/>
  <c r="R92" i="1"/>
  <c r="D92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D91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L90" i="1"/>
  <c r="AI90" i="1"/>
  <c r="AH90" i="1"/>
  <c r="AF90" i="1"/>
  <c r="AD90" i="1"/>
  <c r="AB90" i="1"/>
  <c r="Z90" i="1"/>
  <c r="X90" i="1"/>
  <c r="R90" i="1"/>
  <c r="D90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L89" i="1"/>
  <c r="AJ89" i="1"/>
  <c r="AH89" i="1"/>
  <c r="AF89" i="1"/>
  <c r="AD89" i="1"/>
  <c r="AB89" i="1"/>
  <c r="Z89" i="1"/>
  <c r="X89" i="1"/>
  <c r="R89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L88" i="1"/>
  <c r="AJ88" i="1"/>
  <c r="AH88" i="1"/>
  <c r="AF88" i="1"/>
  <c r="AD88" i="1"/>
  <c r="AB88" i="1"/>
  <c r="Z88" i="1"/>
  <c r="X88" i="1"/>
  <c r="R88" i="1"/>
  <c r="D88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L87" i="1"/>
  <c r="AJ87" i="1"/>
  <c r="AH87" i="1"/>
  <c r="AF87" i="1"/>
  <c r="AD87" i="1"/>
  <c r="AB87" i="1"/>
  <c r="Z87" i="1"/>
  <c r="X87" i="1"/>
  <c r="R87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L86" i="1"/>
  <c r="AJ86" i="1"/>
  <c r="AH86" i="1"/>
  <c r="AF86" i="1"/>
  <c r="AD86" i="1"/>
  <c r="AB86" i="1"/>
  <c r="Z86" i="1"/>
  <c r="X86" i="1"/>
  <c r="R86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L85" i="1"/>
  <c r="AJ85" i="1"/>
  <c r="AH85" i="1"/>
  <c r="AF85" i="1"/>
  <c r="AD85" i="1"/>
  <c r="AB85" i="1"/>
  <c r="Z85" i="1"/>
  <c r="X85" i="1"/>
  <c r="R85" i="1"/>
  <c r="D85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L84" i="1"/>
  <c r="AJ84" i="1"/>
  <c r="AH84" i="1"/>
  <c r="AF84" i="1"/>
  <c r="AD84" i="1"/>
  <c r="AB84" i="1"/>
  <c r="Z84" i="1"/>
  <c r="X84" i="1"/>
  <c r="R84" i="1"/>
  <c r="D84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L83" i="1"/>
  <c r="AJ83" i="1"/>
  <c r="AH83" i="1"/>
  <c r="AF83" i="1"/>
  <c r="AD83" i="1"/>
  <c r="AB83" i="1"/>
  <c r="Z83" i="1"/>
  <c r="X83" i="1"/>
  <c r="R83" i="1"/>
  <c r="D83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L82" i="1"/>
  <c r="AJ82" i="1"/>
  <c r="AH82" i="1"/>
  <c r="AF82" i="1"/>
  <c r="AD82" i="1"/>
  <c r="AB82" i="1"/>
  <c r="Z82" i="1"/>
  <c r="X82" i="1"/>
  <c r="R82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L81" i="1"/>
  <c r="AJ81" i="1"/>
  <c r="AH81" i="1"/>
  <c r="AF81" i="1"/>
  <c r="AD81" i="1"/>
  <c r="AB81" i="1"/>
  <c r="Z81" i="1"/>
  <c r="X81" i="1"/>
  <c r="R81" i="1"/>
  <c r="D81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L80" i="1"/>
  <c r="AJ80" i="1"/>
  <c r="AH80" i="1"/>
  <c r="AF80" i="1"/>
  <c r="AD80" i="1"/>
  <c r="AB80" i="1"/>
  <c r="Z80" i="1"/>
  <c r="X80" i="1"/>
  <c r="R80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L79" i="1"/>
  <c r="AJ79" i="1"/>
  <c r="AH79" i="1"/>
  <c r="AF79" i="1"/>
  <c r="AD79" i="1"/>
  <c r="AB79" i="1"/>
  <c r="Z79" i="1"/>
  <c r="X79" i="1"/>
  <c r="R79" i="1"/>
  <c r="D79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L78" i="1"/>
  <c r="AJ78" i="1"/>
  <c r="AH78" i="1"/>
  <c r="AF78" i="1"/>
  <c r="AD78" i="1"/>
  <c r="AB78" i="1"/>
  <c r="Z78" i="1"/>
  <c r="X78" i="1"/>
  <c r="R78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L77" i="1"/>
  <c r="AJ77" i="1"/>
  <c r="AH77" i="1"/>
  <c r="AF77" i="1"/>
  <c r="AD77" i="1"/>
  <c r="AB77" i="1"/>
  <c r="Z77" i="1"/>
  <c r="X77" i="1"/>
  <c r="R77" i="1"/>
  <c r="D77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G76" i="1"/>
  <c r="AE76" i="1"/>
  <c r="AC76" i="1"/>
  <c r="AA76" i="1"/>
  <c r="Y76" i="1"/>
  <c r="W76" i="1"/>
  <c r="U76" i="1"/>
  <c r="S76" i="1"/>
  <c r="Q76" i="1"/>
  <c r="D76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L75" i="1"/>
  <c r="AI75" i="1"/>
  <c r="AH75" i="1"/>
  <c r="AF75" i="1"/>
  <c r="AD75" i="1"/>
  <c r="AB75" i="1"/>
  <c r="Z75" i="1"/>
  <c r="X75" i="1"/>
  <c r="R75" i="1"/>
  <c r="D75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L74" i="1"/>
  <c r="AI74" i="1"/>
  <c r="AH74" i="1"/>
  <c r="AF74" i="1"/>
  <c r="AD74" i="1"/>
  <c r="AB74" i="1"/>
  <c r="Z74" i="1"/>
  <c r="X74" i="1"/>
  <c r="R74" i="1"/>
  <c r="D74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L73" i="1"/>
  <c r="AI73" i="1"/>
  <c r="AH73" i="1"/>
  <c r="AF73" i="1"/>
  <c r="AD73" i="1"/>
  <c r="AB73" i="1"/>
  <c r="Z73" i="1"/>
  <c r="X73" i="1"/>
  <c r="R73" i="1"/>
  <c r="D73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L72" i="1"/>
  <c r="AJ72" i="1"/>
  <c r="AH72" i="1"/>
  <c r="AF72" i="1"/>
  <c r="AD72" i="1"/>
  <c r="AB72" i="1"/>
  <c r="Z72" i="1"/>
  <c r="X72" i="1"/>
  <c r="R72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L71" i="1"/>
  <c r="AJ71" i="1"/>
  <c r="AH71" i="1"/>
  <c r="AF71" i="1"/>
  <c r="AD71" i="1"/>
  <c r="AB71" i="1"/>
  <c r="Z71" i="1"/>
  <c r="X71" i="1"/>
  <c r="R71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L70" i="1"/>
  <c r="AJ70" i="1"/>
  <c r="AH70" i="1"/>
  <c r="AF70" i="1"/>
  <c r="AD70" i="1"/>
  <c r="AB70" i="1"/>
  <c r="Z70" i="1"/>
  <c r="X70" i="1"/>
  <c r="R70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A69" i="1"/>
  <c r="AY69" i="1"/>
  <c r="AW69" i="1"/>
  <c r="AU69" i="1"/>
  <c r="AS69" i="1"/>
  <c r="AQ69" i="1"/>
  <c r="AO69" i="1"/>
  <c r="AM69" i="1"/>
  <c r="AK69" i="1"/>
  <c r="AG69" i="1"/>
  <c r="AE69" i="1"/>
  <c r="AC69" i="1"/>
  <c r="AA69" i="1"/>
  <c r="Y69" i="1"/>
  <c r="W69" i="1"/>
  <c r="U69" i="1"/>
  <c r="S69" i="1"/>
  <c r="Q69" i="1"/>
  <c r="D69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L68" i="1"/>
  <c r="AI68" i="1"/>
  <c r="AH68" i="1"/>
  <c r="AF68" i="1"/>
  <c r="AD68" i="1"/>
  <c r="AB68" i="1"/>
  <c r="Z68" i="1"/>
  <c r="X68" i="1"/>
  <c r="R68" i="1"/>
  <c r="D68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L67" i="1"/>
  <c r="AJ67" i="1"/>
  <c r="AH67" i="1"/>
  <c r="AF67" i="1"/>
  <c r="AD67" i="1"/>
  <c r="AB67" i="1"/>
  <c r="Z67" i="1"/>
  <c r="X67" i="1"/>
  <c r="R67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L66" i="1"/>
  <c r="AJ66" i="1"/>
  <c r="AH66" i="1"/>
  <c r="AF66" i="1"/>
  <c r="AD66" i="1"/>
  <c r="AB66" i="1"/>
  <c r="Z66" i="1"/>
  <c r="X66" i="1"/>
  <c r="R66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L65" i="1"/>
  <c r="AI65" i="1"/>
  <c r="AH65" i="1"/>
  <c r="AF65" i="1"/>
  <c r="AD65" i="1"/>
  <c r="AB65" i="1"/>
  <c r="Z65" i="1"/>
  <c r="X65" i="1"/>
  <c r="R65" i="1"/>
  <c r="D65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L64" i="1"/>
  <c r="AJ64" i="1"/>
  <c r="AH64" i="1"/>
  <c r="AF64" i="1"/>
  <c r="AD64" i="1"/>
  <c r="AB64" i="1"/>
  <c r="Z64" i="1"/>
  <c r="X64" i="1"/>
  <c r="R64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L63" i="1"/>
  <c r="AJ63" i="1"/>
  <c r="AH63" i="1"/>
  <c r="AF63" i="1"/>
  <c r="AD63" i="1"/>
  <c r="AB63" i="1"/>
  <c r="Z63" i="1"/>
  <c r="X63" i="1"/>
  <c r="R63" i="1"/>
  <c r="D63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L62" i="1"/>
  <c r="AJ62" i="1"/>
  <c r="AH62" i="1"/>
  <c r="AF62" i="1"/>
  <c r="AD62" i="1"/>
  <c r="AB62" i="1"/>
  <c r="Z62" i="1"/>
  <c r="X62" i="1"/>
  <c r="R62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L61" i="1"/>
  <c r="AJ61" i="1"/>
  <c r="AH61" i="1"/>
  <c r="AF61" i="1"/>
  <c r="AD61" i="1"/>
  <c r="AB61" i="1"/>
  <c r="Z61" i="1"/>
  <c r="X61" i="1"/>
  <c r="R61" i="1"/>
  <c r="D61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L60" i="1"/>
  <c r="AJ60" i="1"/>
  <c r="AH60" i="1"/>
  <c r="AF60" i="1"/>
  <c r="AD60" i="1"/>
  <c r="AB60" i="1"/>
  <c r="Z60" i="1"/>
  <c r="X60" i="1"/>
  <c r="R60" i="1"/>
  <c r="D60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G59" i="1"/>
  <c r="AE59" i="1"/>
  <c r="AC59" i="1"/>
  <c r="AA59" i="1"/>
  <c r="Y59" i="1"/>
  <c r="W59" i="1"/>
  <c r="U59" i="1"/>
  <c r="S59" i="1"/>
  <c r="Q59" i="1"/>
  <c r="D59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L58" i="1"/>
  <c r="AJ58" i="1"/>
  <c r="AH58" i="1"/>
  <c r="AF58" i="1"/>
  <c r="AD58" i="1"/>
  <c r="AB58" i="1"/>
  <c r="Z58" i="1"/>
  <c r="X58" i="1"/>
  <c r="R58" i="1"/>
  <c r="D58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L57" i="1"/>
  <c r="AJ57" i="1"/>
  <c r="AH57" i="1"/>
  <c r="AF57" i="1"/>
  <c r="AD57" i="1"/>
  <c r="AB57" i="1"/>
  <c r="Z57" i="1"/>
  <c r="X57" i="1"/>
  <c r="R57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L56" i="1"/>
  <c r="AJ56" i="1"/>
  <c r="AH56" i="1"/>
  <c r="AF56" i="1"/>
  <c r="AD56" i="1"/>
  <c r="AB56" i="1"/>
  <c r="Z56" i="1"/>
  <c r="X56" i="1"/>
  <c r="R56" i="1"/>
  <c r="D56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L55" i="1"/>
  <c r="AJ55" i="1"/>
  <c r="AH55" i="1"/>
  <c r="AF55" i="1"/>
  <c r="AD55" i="1"/>
  <c r="AB55" i="1"/>
  <c r="Z55" i="1"/>
  <c r="X55" i="1"/>
  <c r="R55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L54" i="1"/>
  <c r="AJ54" i="1"/>
  <c r="AH54" i="1"/>
  <c r="AF54" i="1"/>
  <c r="AD54" i="1"/>
  <c r="AB54" i="1"/>
  <c r="Z54" i="1"/>
  <c r="X54" i="1"/>
  <c r="R54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L53" i="1"/>
  <c r="AJ53" i="1"/>
  <c r="AH53" i="1"/>
  <c r="AF53" i="1"/>
  <c r="AD53" i="1"/>
  <c r="AB53" i="1"/>
  <c r="Z53" i="1"/>
  <c r="X53" i="1"/>
  <c r="R53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L52" i="1"/>
  <c r="AJ52" i="1"/>
  <c r="AH52" i="1"/>
  <c r="AF52" i="1"/>
  <c r="AD52" i="1"/>
  <c r="AB52" i="1"/>
  <c r="Z52" i="1"/>
  <c r="X52" i="1"/>
  <c r="R52" i="1"/>
  <c r="D52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L51" i="1"/>
  <c r="AJ51" i="1"/>
  <c r="AH51" i="1"/>
  <c r="AF51" i="1"/>
  <c r="AD51" i="1"/>
  <c r="AB51" i="1"/>
  <c r="Z51" i="1"/>
  <c r="X51" i="1"/>
  <c r="R51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L50" i="1"/>
  <c r="AJ50" i="1"/>
  <c r="AH50" i="1"/>
  <c r="AF50" i="1"/>
  <c r="AD50" i="1"/>
  <c r="AB50" i="1"/>
  <c r="Z50" i="1"/>
  <c r="X50" i="1"/>
  <c r="R50" i="1"/>
  <c r="D50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D49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L48" i="1"/>
  <c r="AJ48" i="1"/>
  <c r="AH48" i="1"/>
  <c r="AF48" i="1"/>
  <c r="AD48" i="1"/>
  <c r="AB48" i="1"/>
  <c r="Z48" i="1"/>
  <c r="X48" i="1"/>
  <c r="R48" i="1"/>
  <c r="D48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L47" i="1"/>
  <c r="AJ47" i="1"/>
  <c r="AH47" i="1"/>
  <c r="AF47" i="1"/>
  <c r="AD47" i="1"/>
  <c r="AB47" i="1"/>
  <c r="Z47" i="1"/>
  <c r="X47" i="1"/>
  <c r="R47" i="1"/>
  <c r="D47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L46" i="1"/>
  <c r="AJ46" i="1"/>
  <c r="AH46" i="1"/>
  <c r="AF46" i="1"/>
  <c r="AD46" i="1"/>
  <c r="AB46" i="1"/>
  <c r="Z46" i="1"/>
  <c r="X46" i="1"/>
  <c r="R46" i="1"/>
  <c r="D46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D45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L44" i="1"/>
  <c r="AJ44" i="1"/>
  <c r="AH44" i="1"/>
  <c r="AF44" i="1"/>
  <c r="AD44" i="1"/>
  <c r="AB44" i="1"/>
  <c r="Z44" i="1"/>
  <c r="X44" i="1"/>
  <c r="R44" i="1"/>
  <c r="D44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L43" i="1"/>
  <c r="AJ43" i="1"/>
  <c r="AH43" i="1"/>
  <c r="AF43" i="1"/>
  <c r="AD43" i="1"/>
  <c r="AB43" i="1"/>
  <c r="Z43" i="1"/>
  <c r="X43" i="1"/>
  <c r="R43" i="1"/>
  <c r="D43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L42" i="1"/>
  <c r="AJ42" i="1"/>
  <c r="AH42" i="1"/>
  <c r="AF42" i="1"/>
  <c r="AD42" i="1"/>
  <c r="AB42" i="1"/>
  <c r="Z42" i="1"/>
  <c r="X42" i="1"/>
  <c r="R42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L41" i="1"/>
  <c r="AJ41" i="1"/>
  <c r="AH41" i="1"/>
  <c r="AF41" i="1"/>
  <c r="AD41" i="1"/>
  <c r="AB41" i="1"/>
  <c r="Z41" i="1"/>
  <c r="X41" i="1"/>
  <c r="R41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L40" i="1"/>
  <c r="AJ40" i="1"/>
  <c r="AH40" i="1"/>
  <c r="AF40" i="1"/>
  <c r="AD40" i="1"/>
  <c r="AB40" i="1"/>
  <c r="Z40" i="1"/>
  <c r="X40" i="1"/>
  <c r="R40" i="1"/>
  <c r="D40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D39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L38" i="1"/>
  <c r="AJ38" i="1"/>
  <c r="AH38" i="1"/>
  <c r="AF38" i="1"/>
  <c r="AD38" i="1"/>
  <c r="AB38" i="1"/>
  <c r="Z38" i="1"/>
  <c r="X38" i="1"/>
  <c r="R38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L37" i="1"/>
  <c r="AJ37" i="1"/>
  <c r="AH37" i="1"/>
  <c r="AF37" i="1"/>
  <c r="AD37" i="1"/>
  <c r="AB37" i="1"/>
  <c r="Z37" i="1"/>
  <c r="X37" i="1"/>
  <c r="R37" i="1"/>
  <c r="D37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L36" i="1"/>
  <c r="AJ36" i="1"/>
  <c r="AH36" i="1"/>
  <c r="AF36" i="1"/>
  <c r="AD36" i="1"/>
  <c r="AB36" i="1"/>
  <c r="Z36" i="1"/>
  <c r="X36" i="1"/>
  <c r="R36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L35" i="1"/>
  <c r="AJ35" i="1"/>
  <c r="AH35" i="1"/>
  <c r="AF35" i="1"/>
  <c r="AD35" i="1"/>
  <c r="AB35" i="1"/>
  <c r="Z35" i="1"/>
  <c r="X35" i="1"/>
  <c r="R35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L34" i="1"/>
  <c r="AJ34" i="1"/>
  <c r="AH34" i="1"/>
  <c r="AF34" i="1"/>
  <c r="AD34" i="1"/>
  <c r="AB34" i="1"/>
  <c r="Z34" i="1"/>
  <c r="X34" i="1"/>
  <c r="R34" i="1"/>
  <c r="D34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L33" i="1"/>
  <c r="AJ33" i="1"/>
  <c r="AH33" i="1"/>
  <c r="AF33" i="1"/>
  <c r="AD33" i="1"/>
  <c r="AB33" i="1"/>
  <c r="Z33" i="1"/>
  <c r="X33" i="1"/>
  <c r="R33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L32" i="1"/>
  <c r="AJ32" i="1"/>
  <c r="AH32" i="1"/>
  <c r="AF32" i="1"/>
  <c r="AD32" i="1"/>
  <c r="AB32" i="1"/>
  <c r="Z32" i="1"/>
  <c r="X32" i="1"/>
  <c r="R32" i="1"/>
  <c r="D32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L31" i="1"/>
  <c r="AJ31" i="1"/>
  <c r="AH31" i="1"/>
  <c r="AF31" i="1"/>
  <c r="AD31" i="1"/>
  <c r="AB31" i="1"/>
  <c r="Z31" i="1"/>
  <c r="X31" i="1"/>
  <c r="R31" i="1"/>
  <c r="D31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L30" i="1"/>
  <c r="AJ30" i="1"/>
  <c r="AH30" i="1"/>
  <c r="AF30" i="1"/>
  <c r="AD30" i="1"/>
  <c r="AB30" i="1"/>
  <c r="Z30" i="1"/>
  <c r="X30" i="1"/>
  <c r="R30" i="1"/>
  <c r="D30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L29" i="1"/>
  <c r="AJ29" i="1"/>
  <c r="AH29" i="1"/>
  <c r="AF29" i="1"/>
  <c r="AD29" i="1"/>
  <c r="AB29" i="1"/>
  <c r="Z29" i="1"/>
  <c r="X29" i="1"/>
  <c r="R29" i="1"/>
  <c r="D29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L28" i="1"/>
  <c r="AJ28" i="1"/>
  <c r="AH28" i="1"/>
  <c r="AF28" i="1"/>
  <c r="AD28" i="1"/>
  <c r="AB28" i="1"/>
  <c r="Z28" i="1"/>
  <c r="X28" i="1"/>
  <c r="R28" i="1"/>
  <c r="D28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D27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L26" i="1"/>
  <c r="AJ26" i="1"/>
  <c r="AH26" i="1"/>
  <c r="AF26" i="1"/>
  <c r="AD26" i="1"/>
  <c r="AB26" i="1"/>
  <c r="Z26" i="1"/>
  <c r="X26" i="1"/>
  <c r="R26" i="1"/>
  <c r="D26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L25" i="1"/>
  <c r="AJ25" i="1"/>
  <c r="AH25" i="1"/>
  <c r="AF25" i="1"/>
  <c r="AD25" i="1"/>
  <c r="AB25" i="1"/>
  <c r="Z25" i="1"/>
  <c r="X25" i="1"/>
  <c r="R25" i="1"/>
  <c r="D25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L24" i="1"/>
  <c r="AJ24" i="1"/>
  <c r="AH24" i="1"/>
  <c r="AF24" i="1"/>
  <c r="AD24" i="1"/>
  <c r="AB24" i="1"/>
  <c r="Z24" i="1"/>
  <c r="X24" i="1"/>
  <c r="R24" i="1"/>
  <c r="D24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L23" i="1"/>
  <c r="AJ23" i="1"/>
  <c r="AH23" i="1"/>
  <c r="AF23" i="1"/>
  <c r="AD23" i="1"/>
  <c r="AB23" i="1"/>
  <c r="Z23" i="1"/>
  <c r="X23" i="1"/>
  <c r="R23" i="1"/>
  <c r="D23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K22" i="1"/>
  <c r="AL22" i="1" s="1"/>
  <c r="AJ22" i="1"/>
  <c r="AH22" i="1"/>
  <c r="AF22" i="1"/>
  <c r="AD22" i="1"/>
  <c r="AB22" i="1"/>
  <c r="Z22" i="1"/>
  <c r="X22" i="1"/>
  <c r="U22" i="1"/>
  <c r="R22" i="1"/>
  <c r="D22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K21" i="1"/>
  <c r="AJ21" i="1"/>
  <c r="AH21" i="1"/>
  <c r="AF21" i="1"/>
  <c r="AD21" i="1"/>
  <c r="AB21" i="1"/>
  <c r="Z21" i="1"/>
  <c r="X21" i="1"/>
  <c r="R21" i="1"/>
  <c r="D21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L20" i="1"/>
  <c r="AJ20" i="1"/>
  <c r="AH20" i="1"/>
  <c r="AF20" i="1"/>
  <c r="AD20" i="1"/>
  <c r="AB20" i="1"/>
  <c r="Z20" i="1"/>
  <c r="X20" i="1"/>
  <c r="U20" i="1"/>
  <c r="R20" i="1"/>
  <c r="D20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L19" i="1"/>
  <c r="AJ19" i="1"/>
  <c r="AH19" i="1"/>
  <c r="AF19" i="1"/>
  <c r="AD19" i="1"/>
  <c r="AB19" i="1"/>
  <c r="Z19" i="1"/>
  <c r="X19" i="1"/>
  <c r="R19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L18" i="1"/>
  <c r="AJ18" i="1"/>
  <c r="AH18" i="1"/>
  <c r="AF18" i="1"/>
  <c r="AD18" i="1"/>
  <c r="AB18" i="1"/>
  <c r="Z18" i="1"/>
  <c r="X18" i="1"/>
  <c r="R18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K17" i="1"/>
  <c r="AL17" i="1" s="1"/>
  <c r="AJ17" i="1"/>
  <c r="AH17" i="1"/>
  <c r="AF17" i="1"/>
  <c r="AD17" i="1"/>
  <c r="AB17" i="1"/>
  <c r="Z17" i="1"/>
  <c r="X17" i="1"/>
  <c r="R17" i="1"/>
  <c r="D17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K16" i="1"/>
  <c r="AJ16" i="1"/>
  <c r="AH16" i="1"/>
  <c r="AF16" i="1"/>
  <c r="AD16" i="1"/>
  <c r="AB16" i="1"/>
  <c r="Z16" i="1"/>
  <c r="X16" i="1"/>
  <c r="U16" i="1"/>
  <c r="R16" i="1"/>
  <c r="D16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L15" i="1"/>
  <c r="AJ15" i="1"/>
  <c r="AH15" i="1"/>
  <c r="AF15" i="1"/>
  <c r="AD15" i="1"/>
  <c r="AB15" i="1"/>
  <c r="Z15" i="1"/>
  <c r="X15" i="1"/>
  <c r="U15" i="1"/>
  <c r="R15" i="1"/>
  <c r="D15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L14" i="1"/>
  <c r="AJ14" i="1"/>
  <c r="AH14" i="1"/>
  <c r="AF14" i="1"/>
  <c r="AD14" i="1"/>
  <c r="AB14" i="1"/>
  <c r="Z14" i="1"/>
  <c r="X14" i="1"/>
  <c r="U14" i="1"/>
  <c r="R14" i="1"/>
  <c r="D14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L13" i="1"/>
  <c r="AJ13" i="1"/>
  <c r="AH13" i="1"/>
  <c r="AF13" i="1"/>
  <c r="AD13" i="1"/>
  <c r="AB13" i="1"/>
  <c r="Z13" i="1"/>
  <c r="X13" i="1"/>
  <c r="U13" i="1"/>
  <c r="R13" i="1"/>
  <c r="D13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L12" i="1"/>
  <c r="AJ12" i="1"/>
  <c r="AH12" i="1"/>
  <c r="AF12" i="1"/>
  <c r="AD12" i="1"/>
  <c r="AB12" i="1"/>
  <c r="Z12" i="1"/>
  <c r="X12" i="1"/>
  <c r="U12" i="1"/>
  <c r="R12" i="1"/>
  <c r="D12" i="1"/>
  <c r="CM11" i="1"/>
  <c r="CN11" i="1" s="1"/>
  <c r="CL11" i="1"/>
  <c r="CJ11" i="1"/>
  <c r="CH11" i="1"/>
  <c r="CF11" i="1"/>
  <c r="CD11" i="1"/>
  <c r="CB11" i="1"/>
  <c r="BY11" i="1"/>
  <c r="BZ11" i="1" s="1"/>
  <c r="BX11" i="1"/>
  <c r="BV11" i="1"/>
  <c r="BT11" i="1"/>
  <c r="BR11" i="1"/>
  <c r="BP11" i="1"/>
  <c r="BN11" i="1"/>
  <c r="BK11" i="1"/>
  <c r="BL11" i="1" s="1"/>
  <c r="BJ11" i="1"/>
  <c r="BG11" i="1"/>
  <c r="BE11" i="1"/>
  <c r="BF11" i="1" s="1"/>
  <c r="BD11" i="1"/>
  <c r="BB11" i="1"/>
  <c r="AZ11" i="1"/>
  <c r="AX11" i="1"/>
  <c r="AU11" i="1"/>
  <c r="AT11" i="1"/>
  <c r="AR11" i="1"/>
  <c r="AP11" i="1"/>
  <c r="AK11" i="1"/>
  <c r="AL11" i="1" s="1"/>
  <c r="AJ11" i="1"/>
  <c r="AH11" i="1"/>
  <c r="AF11" i="1"/>
  <c r="AD11" i="1"/>
  <c r="AA11" i="1"/>
  <c r="Y11" i="1"/>
  <c r="Y7" i="1" s="1"/>
  <c r="X11" i="1"/>
  <c r="R11" i="1"/>
  <c r="D11" i="1"/>
  <c r="CN10" i="1"/>
  <c r="CL10" i="1"/>
  <c r="CJ10" i="1"/>
  <c r="CH10" i="1"/>
  <c r="CF10" i="1"/>
  <c r="CD10" i="1"/>
  <c r="CB10" i="1"/>
  <c r="BZ10" i="1"/>
  <c r="BX10" i="1"/>
  <c r="BV10" i="1"/>
  <c r="BT10" i="1"/>
  <c r="BR10" i="1"/>
  <c r="BP10" i="1"/>
  <c r="BN10" i="1"/>
  <c r="BL10" i="1"/>
  <c r="BJ10" i="1"/>
  <c r="BH10" i="1"/>
  <c r="BF10" i="1"/>
  <c r="BD10" i="1"/>
  <c r="BB10" i="1"/>
  <c r="AZ10" i="1"/>
  <c r="AX10" i="1"/>
  <c r="AV10" i="1"/>
  <c r="AT10" i="1"/>
  <c r="AR10" i="1"/>
  <c r="AP10" i="1"/>
  <c r="AL10" i="1"/>
  <c r="AJ10" i="1"/>
  <c r="AH10" i="1"/>
  <c r="AF10" i="1"/>
  <c r="AD10" i="1"/>
  <c r="AB10" i="1"/>
  <c r="Z10" i="1"/>
  <c r="X10" i="1"/>
  <c r="R10" i="1"/>
  <c r="D10" i="1"/>
  <c r="CN9" i="1"/>
  <c r="CL9" i="1"/>
  <c r="CJ9" i="1"/>
  <c r="CH9" i="1"/>
  <c r="CF9" i="1"/>
  <c r="CD9" i="1"/>
  <c r="CB9" i="1"/>
  <c r="BZ9" i="1"/>
  <c r="BX9" i="1"/>
  <c r="BV9" i="1"/>
  <c r="BT9" i="1"/>
  <c r="BR9" i="1"/>
  <c r="BP9" i="1"/>
  <c r="BN9" i="1"/>
  <c r="BL9" i="1"/>
  <c r="BJ9" i="1"/>
  <c r="BH9" i="1"/>
  <c r="BF9" i="1"/>
  <c r="BD9" i="1"/>
  <c r="BB9" i="1"/>
  <c r="AZ9" i="1"/>
  <c r="AX9" i="1"/>
  <c r="AV9" i="1"/>
  <c r="AT9" i="1"/>
  <c r="AR9" i="1"/>
  <c r="AP9" i="1"/>
  <c r="AL9" i="1"/>
  <c r="AJ9" i="1"/>
  <c r="AH9" i="1"/>
  <c r="AF9" i="1"/>
  <c r="AD9" i="1"/>
  <c r="AB9" i="1"/>
  <c r="Z9" i="1"/>
  <c r="X9" i="1"/>
  <c r="U9" i="1"/>
  <c r="R9" i="1"/>
  <c r="D9" i="1"/>
  <c r="CN8" i="1"/>
  <c r="CL8" i="1"/>
  <c r="CJ8" i="1"/>
  <c r="CH8" i="1"/>
  <c r="CF8" i="1"/>
  <c r="CD8" i="1"/>
  <c r="CB8" i="1"/>
  <c r="BZ8" i="1"/>
  <c r="BX8" i="1"/>
  <c r="BV8" i="1"/>
  <c r="BT8" i="1"/>
  <c r="BR8" i="1"/>
  <c r="BP8" i="1"/>
  <c r="BN8" i="1"/>
  <c r="BL8" i="1"/>
  <c r="BJ8" i="1"/>
  <c r="BH8" i="1"/>
  <c r="BF8" i="1"/>
  <c r="BD8" i="1"/>
  <c r="BB8" i="1"/>
  <c r="AZ8" i="1"/>
  <c r="AX8" i="1"/>
  <c r="AV8" i="1"/>
  <c r="AT8" i="1"/>
  <c r="AR8" i="1"/>
  <c r="AP8" i="1"/>
  <c r="AL8" i="1"/>
  <c r="AJ8" i="1"/>
  <c r="AH8" i="1"/>
  <c r="AF8" i="1"/>
  <c r="AD8" i="1"/>
  <c r="AB8" i="1"/>
  <c r="Z8" i="1"/>
  <c r="X8" i="1"/>
  <c r="R8" i="1"/>
  <c r="D8" i="1"/>
  <c r="CK7" i="1"/>
  <c r="CI7" i="1"/>
  <c r="CG7" i="1"/>
  <c r="CE7" i="1"/>
  <c r="CC7" i="1"/>
  <c r="CA7" i="1"/>
  <c r="BW7" i="1"/>
  <c r="BU7" i="1"/>
  <c r="BS7" i="1"/>
  <c r="BQ7" i="1"/>
  <c r="BO7" i="1"/>
  <c r="BM7" i="1"/>
  <c r="BI7" i="1"/>
  <c r="BC7" i="1"/>
  <c r="BA7" i="1"/>
  <c r="AY7" i="1"/>
  <c r="AW7" i="1"/>
  <c r="AS7" i="1"/>
  <c r="AQ7" i="1"/>
  <c r="AO7" i="1"/>
  <c r="AM7" i="1"/>
  <c r="AI7" i="1"/>
  <c r="AG7" i="1"/>
  <c r="AE7" i="1"/>
  <c r="AC7" i="1"/>
  <c r="W7" i="1"/>
  <c r="S7" i="1"/>
  <c r="Q7" i="1"/>
  <c r="D7" i="1"/>
  <c r="AI205" i="1" l="1"/>
  <c r="AI230" i="1"/>
  <c r="S289" i="1"/>
  <c r="AK230" i="1"/>
  <c r="CF276" i="1"/>
  <c r="AZ276" i="1"/>
  <c r="AA7" i="1"/>
  <c r="AA289" i="1" s="1"/>
  <c r="AI259" i="1"/>
  <c r="BZ269" i="1"/>
  <c r="CN269" i="1"/>
  <c r="BF276" i="1"/>
  <c r="BZ276" i="1"/>
  <c r="CN276" i="1"/>
  <c r="R269" i="1"/>
  <c r="AJ269" i="1"/>
  <c r="X269" i="1"/>
  <c r="AD269" i="1"/>
  <c r="AV269" i="1"/>
  <c r="BD269" i="1"/>
  <c r="BJ269" i="1"/>
  <c r="BR269" i="1"/>
  <c r="Z276" i="1"/>
  <c r="AF276" i="1"/>
  <c r="AH276" i="1"/>
  <c r="AL276" i="1"/>
  <c r="AX269" i="1"/>
  <c r="BL269" i="1"/>
  <c r="AR276" i="1"/>
  <c r="AP249" i="1"/>
  <c r="BF249" i="1"/>
  <c r="BP249" i="1"/>
  <c r="AH269" i="1"/>
  <c r="AB276" i="1"/>
  <c r="BM289" i="1"/>
  <c r="BU289" i="1"/>
  <c r="BN276" i="1"/>
  <c r="BV276" i="1"/>
  <c r="CH276" i="1"/>
  <c r="CL276" i="1"/>
  <c r="BL230" i="1"/>
  <c r="R249" i="1"/>
  <c r="CG289" i="1"/>
  <c r="AY289" i="1"/>
  <c r="X259" i="1"/>
  <c r="AX133" i="1"/>
  <c r="BO289" i="1"/>
  <c r="Y289" i="1"/>
  <c r="AB156" i="1"/>
  <c r="BB252" i="1"/>
  <c r="CB252" i="1"/>
  <c r="CF252" i="1"/>
  <c r="CJ252" i="1"/>
  <c r="CN252" i="1"/>
  <c r="AD259" i="1"/>
  <c r="AG289" i="1"/>
  <c r="BR249" i="1"/>
  <c r="BV249" i="1"/>
  <c r="CH249" i="1"/>
  <c r="CL249" i="1"/>
  <c r="AO289" i="1"/>
  <c r="BP140" i="1"/>
  <c r="AF259" i="1"/>
  <c r="AC289" i="1"/>
  <c r="AI133" i="1"/>
  <c r="AZ140" i="1"/>
  <c r="AP205" i="1"/>
  <c r="AT205" i="1"/>
  <c r="AX205" i="1"/>
  <c r="BB205" i="1"/>
  <c r="BF205" i="1"/>
  <c r="BH205" i="1"/>
  <c r="BL205" i="1"/>
  <c r="BP205" i="1"/>
  <c r="BT205" i="1"/>
  <c r="BZ205" i="1"/>
  <c r="CB205" i="1"/>
  <c r="CF205" i="1"/>
  <c r="CJ205" i="1"/>
  <c r="CN205" i="1"/>
  <c r="CL252" i="1"/>
  <c r="AT102" i="1"/>
  <c r="BF102" i="1"/>
  <c r="BP102" i="1"/>
  <c r="CJ102" i="1"/>
  <c r="CN102" i="1"/>
  <c r="Z111" i="1"/>
  <c r="BB115" i="1"/>
  <c r="Z156" i="1"/>
  <c r="AF156" i="1"/>
  <c r="AH156" i="1"/>
  <c r="AL156" i="1"/>
  <c r="AQ289" i="1"/>
  <c r="BE7" i="1"/>
  <c r="AP156" i="1"/>
  <c r="BG7" i="1"/>
  <c r="BG289" i="1" s="1"/>
  <c r="AR49" i="1"/>
  <c r="AV49" i="1"/>
  <c r="AZ49" i="1"/>
  <c r="BD49" i="1"/>
  <c r="BJ49" i="1"/>
  <c r="BN49" i="1"/>
  <c r="BR49" i="1"/>
  <c r="BV49" i="1"/>
  <c r="BX49" i="1"/>
  <c r="CD49" i="1"/>
  <c r="CH49" i="1"/>
  <c r="CL49" i="1"/>
  <c r="X69" i="1"/>
  <c r="AB69" i="1"/>
  <c r="AD69" i="1"/>
  <c r="X156" i="1"/>
  <c r="AR249" i="1"/>
  <c r="AV249" i="1"/>
  <c r="AZ249" i="1"/>
  <c r="BD249" i="1"/>
  <c r="BJ249" i="1"/>
  <c r="AD45" i="1"/>
  <c r="CF156" i="1"/>
  <c r="BT249" i="1"/>
  <c r="BZ249" i="1"/>
  <c r="CF249" i="1"/>
  <c r="BT145" i="1"/>
  <c r="AS289" i="1"/>
  <c r="BS289" i="1"/>
  <c r="CA289" i="1"/>
  <c r="CI289" i="1"/>
  <c r="BH11" i="1"/>
  <c r="BH7" i="1" s="1"/>
  <c r="AP39" i="1"/>
  <c r="AX39" i="1"/>
  <c r="BF39" i="1"/>
  <c r="BT39" i="1"/>
  <c r="CN39" i="1"/>
  <c r="AR45" i="1"/>
  <c r="AZ45" i="1"/>
  <c r="BN45" i="1"/>
  <c r="BV45" i="1"/>
  <c r="Z133" i="1"/>
  <c r="AF133" i="1"/>
  <c r="AH133" i="1"/>
  <c r="AL133" i="1"/>
  <c r="R133" i="1"/>
  <c r="BF145" i="1"/>
  <c r="CF145" i="1"/>
  <c r="CN145" i="1"/>
  <c r="BD156" i="1"/>
  <c r="BJ156" i="1"/>
  <c r="BR156" i="1"/>
  <c r="CD156" i="1"/>
  <c r="CL156" i="1"/>
  <c r="BR252" i="1"/>
  <c r="CF45" i="1"/>
  <c r="BR125" i="1"/>
  <c r="CD205" i="1"/>
  <c r="AH249" i="1"/>
  <c r="BA289" i="1"/>
  <c r="Z39" i="1"/>
  <c r="AL39" i="1"/>
  <c r="CH133" i="1"/>
  <c r="AD181" i="1"/>
  <c r="AR259" i="1"/>
  <c r="R259" i="1"/>
  <c r="AP269" i="1"/>
  <c r="BF269" i="1"/>
  <c r="BT269" i="1"/>
  <c r="CF269" i="1"/>
  <c r="BY7" i="1"/>
  <c r="BY289" i="1" s="1"/>
  <c r="AF27" i="1"/>
  <c r="AL49" i="1"/>
  <c r="AZ69" i="1"/>
  <c r="Z102" i="1"/>
  <c r="AF102" i="1"/>
  <c r="AH102" i="1"/>
  <c r="AL102" i="1"/>
  <c r="AT276" i="1"/>
  <c r="BT276" i="1"/>
  <c r="BN7" i="1"/>
  <c r="X167" i="1"/>
  <c r="AB167" i="1"/>
  <c r="AD167" i="1"/>
  <c r="AJ167" i="1"/>
  <c r="AV205" i="1"/>
  <c r="BR205" i="1"/>
  <c r="AZ259" i="1"/>
  <c r="BN259" i="1"/>
  <c r="AL259" i="1"/>
  <c r="BH49" i="1"/>
  <c r="BB91" i="1"/>
  <c r="Z140" i="1"/>
  <c r="AB205" i="1"/>
  <c r="AD205" i="1"/>
  <c r="AM289" i="1"/>
  <c r="AW289" i="1"/>
  <c r="BI289" i="1"/>
  <c r="BQ289" i="1"/>
  <c r="BW289" i="1"/>
  <c r="CE289" i="1"/>
  <c r="CM7" i="1"/>
  <c r="CM289" i="1" s="1"/>
  <c r="AT7" i="1"/>
  <c r="BB7" i="1"/>
  <c r="BP7" i="1"/>
  <c r="CB7" i="1"/>
  <c r="CJ7" i="1"/>
  <c r="AP27" i="1"/>
  <c r="AX27" i="1"/>
  <c r="BL27" i="1"/>
  <c r="CN27" i="1"/>
  <c r="X27" i="1"/>
  <c r="AJ45" i="1"/>
  <c r="Q289" i="1"/>
  <c r="W289" i="1"/>
  <c r="AE289" i="1"/>
  <c r="AK7" i="1"/>
  <c r="BC289" i="1"/>
  <c r="CC289" i="1"/>
  <c r="CK289" i="1"/>
  <c r="CH27" i="1"/>
  <c r="AB91" i="1"/>
  <c r="AR111" i="1"/>
  <c r="AV111" i="1"/>
  <c r="AZ111" i="1"/>
  <c r="BD111" i="1"/>
  <c r="BJ111" i="1"/>
  <c r="BN111" i="1"/>
  <c r="BR111" i="1"/>
  <c r="BV111" i="1"/>
  <c r="BX111" i="1"/>
  <c r="CD111" i="1"/>
  <c r="CH111" i="1"/>
  <c r="CL111" i="1"/>
  <c r="AR133" i="1"/>
  <c r="AJ138" i="1"/>
  <c r="AL140" i="1"/>
  <c r="CH140" i="1"/>
  <c r="AD156" i="1"/>
  <c r="AJ156" i="1"/>
  <c r="AH205" i="1"/>
  <c r="AL233" i="1"/>
  <c r="AL230" i="1" s="1"/>
  <c r="AI69" i="1"/>
  <c r="R39" i="1"/>
  <c r="AB59" i="1"/>
  <c r="AJ74" i="1"/>
  <c r="CB91" i="1"/>
  <c r="BB102" i="1"/>
  <c r="CF102" i="1"/>
  <c r="AT111" i="1"/>
  <c r="BH111" i="1"/>
  <c r="CJ111" i="1"/>
  <c r="AT156" i="1"/>
  <c r="BT156" i="1"/>
  <c r="BZ156" i="1"/>
  <c r="CN156" i="1"/>
  <c r="X181" i="1"/>
  <c r="BD205" i="1"/>
  <c r="BJ205" i="1"/>
  <c r="BX205" i="1"/>
  <c r="CL205" i="1"/>
  <c r="BP230" i="1"/>
  <c r="CF230" i="1"/>
  <c r="CJ230" i="1"/>
  <c r="CN230" i="1"/>
  <c r="BN249" i="1"/>
  <c r="BX249" i="1"/>
  <c r="CD249" i="1"/>
  <c r="X249" i="1"/>
  <c r="AJ249" i="1"/>
  <c r="AR252" i="1"/>
  <c r="AZ252" i="1"/>
  <c r="BN252" i="1"/>
  <c r="BV252" i="1"/>
  <c r="BX252" i="1"/>
  <c r="CD252" i="1"/>
  <c r="CH252" i="1"/>
  <c r="BL259" i="1"/>
  <c r="BT259" i="1"/>
  <c r="BZ259" i="1"/>
  <c r="CF259" i="1"/>
  <c r="CN259" i="1"/>
  <c r="BB276" i="1"/>
  <c r="BL276" i="1"/>
  <c r="AP252" i="1"/>
  <c r="AT252" i="1"/>
  <c r="AX252" i="1"/>
  <c r="BF252" i="1"/>
  <c r="BH252" i="1"/>
  <c r="BL252" i="1"/>
  <c r="BT252" i="1"/>
  <c r="BZ252" i="1"/>
  <c r="CJ249" i="1"/>
  <c r="X252" i="1"/>
  <c r="AB252" i="1"/>
  <c r="AD252" i="1"/>
  <c r="AJ252" i="1"/>
  <c r="Z259" i="1"/>
  <c r="BD7" i="1"/>
  <c r="BR7" i="1"/>
  <c r="AH7" i="1"/>
  <c r="Z27" i="1"/>
  <c r="AH27" i="1"/>
  <c r="AL27" i="1"/>
  <c r="X39" i="1"/>
  <c r="AB39" i="1"/>
  <c r="AD39" i="1"/>
  <c r="AJ39" i="1"/>
  <c r="BF45" i="1"/>
  <c r="BT27" i="1"/>
  <c r="BZ27" i="1"/>
  <c r="AZ27" i="1"/>
  <c r="BN27" i="1"/>
  <c r="Z45" i="1"/>
  <c r="AF45" i="1"/>
  <c r="AL45" i="1"/>
  <c r="R7" i="1"/>
  <c r="BJ7" i="1"/>
  <c r="CH45" i="1"/>
  <c r="AD27" i="1"/>
  <c r="BN39" i="1"/>
  <c r="R45" i="1"/>
  <c r="AV59" i="1"/>
  <c r="BD59" i="1"/>
  <c r="BJ59" i="1"/>
  <c r="BR59" i="1"/>
  <c r="BX59" i="1"/>
  <c r="CD59" i="1"/>
  <c r="CL59" i="1"/>
  <c r="Z69" i="1"/>
  <c r="AF69" i="1"/>
  <c r="AH69" i="1"/>
  <c r="AL69" i="1"/>
  <c r="AI76" i="1"/>
  <c r="AF76" i="1"/>
  <c r="AR76" i="1"/>
  <c r="BN76" i="1"/>
  <c r="BV76" i="1"/>
  <c r="CH76" i="1"/>
  <c r="AL91" i="1"/>
  <c r="AB102" i="1"/>
  <c r="AB115" i="1"/>
  <c r="AT115" i="1"/>
  <c r="CB115" i="1"/>
  <c r="AF49" i="1"/>
  <c r="AP45" i="1"/>
  <c r="AX45" i="1"/>
  <c r="BL45" i="1"/>
  <c r="BT45" i="1"/>
  <c r="BZ45" i="1"/>
  <c r="CN45" i="1"/>
  <c r="X45" i="1"/>
  <c r="CJ49" i="1"/>
  <c r="AB49" i="1"/>
  <c r="AI59" i="1"/>
  <c r="AT91" i="1"/>
  <c r="BH91" i="1"/>
  <c r="BP91" i="1"/>
  <c r="CJ91" i="1"/>
  <c r="AF111" i="1"/>
  <c r="AH111" i="1"/>
  <c r="AL111" i="1"/>
  <c r="AV125" i="1"/>
  <c r="BD125" i="1"/>
  <c r="BJ125" i="1"/>
  <c r="BX125" i="1"/>
  <c r="CD125" i="1"/>
  <c r="CL125" i="1"/>
  <c r="X133" i="1"/>
  <c r="AJ136" i="1"/>
  <c r="BN133" i="1"/>
  <c r="BV133" i="1"/>
  <c r="AR140" i="1"/>
  <c r="BN140" i="1"/>
  <c r="BV140" i="1"/>
  <c r="X140" i="1"/>
  <c r="AB140" i="1"/>
  <c r="AD140" i="1"/>
  <c r="AJ140" i="1"/>
  <c r="AP145" i="1"/>
  <c r="AT145" i="1"/>
  <c r="AX145" i="1"/>
  <c r="BB145" i="1"/>
  <c r="BH145" i="1"/>
  <c r="BL145" i="1"/>
  <c r="BP145" i="1"/>
  <c r="BZ145" i="1"/>
  <c r="CB145" i="1"/>
  <c r="CJ145" i="1"/>
  <c r="CL145" i="1"/>
  <c r="BB159" i="1"/>
  <c r="BP159" i="1"/>
  <c r="CB159" i="1"/>
  <c r="R167" i="1"/>
  <c r="AR181" i="1"/>
  <c r="AV181" i="1"/>
  <c r="AZ181" i="1"/>
  <c r="BD181" i="1"/>
  <c r="BJ181" i="1"/>
  <c r="BN181" i="1"/>
  <c r="BR181" i="1"/>
  <c r="BV181" i="1"/>
  <c r="BX181" i="1"/>
  <c r="CD181" i="1"/>
  <c r="CH181" i="1"/>
  <c r="CL181" i="1"/>
  <c r="AB125" i="1"/>
  <c r="BL133" i="1"/>
  <c r="BT133" i="1"/>
  <c r="BZ133" i="1"/>
  <c r="CN133" i="1"/>
  <c r="AF140" i="1"/>
  <c r="AH140" i="1"/>
  <c r="R145" i="1"/>
  <c r="X145" i="1"/>
  <c r="AB145" i="1"/>
  <c r="AD145" i="1"/>
  <c r="AJ145" i="1"/>
  <c r="X159" i="1"/>
  <c r="AB159" i="1"/>
  <c r="AD159" i="1"/>
  <c r="AJ159" i="1"/>
  <c r="BB140" i="1"/>
  <c r="BH140" i="1"/>
  <c r="CB140" i="1"/>
  <c r="CJ140" i="1"/>
  <c r="AR230" i="1"/>
  <c r="AV230" i="1"/>
  <c r="AZ230" i="1"/>
  <c r="BD230" i="1"/>
  <c r="BJ230" i="1"/>
  <c r="BN230" i="1"/>
  <c r="BR230" i="1"/>
  <c r="BV230" i="1"/>
  <c r="BX230" i="1"/>
  <c r="CD230" i="1"/>
  <c r="CH230" i="1"/>
  <c r="CL230" i="1"/>
  <c r="AB249" i="1"/>
  <c r="AD249" i="1"/>
  <c r="AV259" i="1"/>
  <c r="CH259" i="1"/>
  <c r="R252" i="1"/>
  <c r="R205" i="1"/>
  <c r="X205" i="1"/>
  <c r="AB230" i="1"/>
  <c r="AT249" i="1"/>
  <c r="AX249" i="1"/>
  <c r="BB249" i="1"/>
  <c r="BH249" i="1"/>
  <c r="BL249" i="1"/>
  <c r="CB249" i="1"/>
  <c r="CN249" i="1"/>
  <c r="AV11" i="1"/>
  <c r="AV7" i="1" s="1"/>
  <c r="AU7" i="1"/>
  <c r="Z11" i="1"/>
  <c r="Z7" i="1" s="1"/>
  <c r="BV7" i="1"/>
  <c r="CH7" i="1"/>
  <c r="AB27" i="1"/>
  <c r="AJ27" i="1"/>
  <c r="AF39" i="1"/>
  <c r="AH39" i="1"/>
  <c r="AV45" i="1"/>
  <c r="BD45" i="1"/>
  <c r="BJ45" i="1"/>
  <c r="BR45" i="1"/>
  <c r="BX45" i="1"/>
  <c r="CD45" i="1"/>
  <c r="CL45" i="1"/>
  <c r="AT49" i="1"/>
  <c r="BB49" i="1"/>
  <c r="BP49" i="1"/>
  <c r="CB49" i="1"/>
  <c r="R59" i="1"/>
  <c r="AP59" i="1"/>
  <c r="AT59" i="1"/>
  <c r="AX59" i="1"/>
  <c r="BB59" i="1"/>
  <c r="BF59" i="1"/>
  <c r="BH59" i="1"/>
  <c r="BL59" i="1"/>
  <c r="BP59" i="1"/>
  <c r="BT59" i="1"/>
  <c r="BZ59" i="1"/>
  <c r="CB59" i="1"/>
  <c r="CF59" i="1"/>
  <c r="CJ59" i="1"/>
  <c r="CN59" i="1"/>
  <c r="AH59" i="1"/>
  <c r="Z76" i="1"/>
  <c r="AL76" i="1"/>
  <c r="Z91" i="1"/>
  <c r="AF91" i="1"/>
  <c r="AH91" i="1"/>
  <c r="AR27" i="1"/>
  <c r="AV27" i="1"/>
  <c r="BD27" i="1"/>
  <c r="BJ27" i="1"/>
  <c r="BR27" i="1"/>
  <c r="BV27" i="1"/>
  <c r="BX27" i="1"/>
  <c r="CD27" i="1"/>
  <c r="CL27" i="1"/>
  <c r="X59" i="1"/>
  <c r="AD59" i="1"/>
  <c r="BZ69" i="1"/>
  <c r="BH115" i="1"/>
  <c r="BP115" i="1"/>
  <c r="CJ115" i="1"/>
  <c r="X7" i="1"/>
  <c r="AD7" i="1"/>
  <c r="AJ7" i="1"/>
  <c r="R27" i="1"/>
  <c r="AT27" i="1"/>
  <c r="BB27" i="1"/>
  <c r="BF27" i="1"/>
  <c r="BH27" i="1"/>
  <c r="BP27" i="1"/>
  <c r="CB27" i="1"/>
  <c r="CF27" i="1"/>
  <c r="CJ27" i="1"/>
  <c r="AR39" i="1"/>
  <c r="AV39" i="1"/>
  <c r="AZ39" i="1"/>
  <c r="BD39" i="1"/>
  <c r="BJ39" i="1"/>
  <c r="BR39" i="1"/>
  <c r="BV39" i="1"/>
  <c r="BX39" i="1"/>
  <c r="CD39" i="1"/>
  <c r="CH39" i="1"/>
  <c r="CL39" i="1"/>
  <c r="BL39" i="1"/>
  <c r="BZ39" i="1"/>
  <c r="CF39" i="1"/>
  <c r="Z49" i="1"/>
  <c r="AH49" i="1"/>
  <c r="X49" i="1"/>
  <c r="AJ65" i="1"/>
  <c r="AR69" i="1"/>
  <c r="AR91" i="1"/>
  <c r="AV91" i="1"/>
  <c r="AZ91" i="1"/>
  <c r="BD91" i="1"/>
  <c r="BJ91" i="1"/>
  <c r="BH102" i="1"/>
  <c r="BL102" i="1"/>
  <c r="BT102" i="1"/>
  <c r="X111" i="1"/>
  <c r="AB111" i="1"/>
  <c r="AD111" i="1"/>
  <c r="AJ111" i="1"/>
  <c r="Z115" i="1"/>
  <c r="AF115" i="1"/>
  <c r="AH115" i="1"/>
  <c r="AL115" i="1"/>
  <c r="AP125" i="1"/>
  <c r="AT125" i="1"/>
  <c r="AX125" i="1"/>
  <c r="BB125" i="1"/>
  <c r="BF125" i="1"/>
  <c r="BH125" i="1"/>
  <c r="BL125" i="1"/>
  <c r="BP125" i="1"/>
  <c r="BT125" i="1"/>
  <c r="BZ125" i="1"/>
  <c r="CB125" i="1"/>
  <c r="CF125" i="1"/>
  <c r="CJ125" i="1"/>
  <c r="CN125" i="1"/>
  <c r="AU133" i="1"/>
  <c r="AB133" i="1"/>
  <c r="AD133" i="1"/>
  <c r="AZ133" i="1"/>
  <c r="AH145" i="1"/>
  <c r="BZ102" i="1"/>
  <c r="CB102" i="1"/>
  <c r="R115" i="1"/>
  <c r="AP115" i="1"/>
  <c r="AX115" i="1"/>
  <c r="BF115" i="1"/>
  <c r="BL115" i="1"/>
  <c r="BT115" i="1"/>
  <c r="BZ115" i="1"/>
  <c r="CF115" i="1"/>
  <c r="CN115" i="1"/>
  <c r="AV140" i="1"/>
  <c r="BD140" i="1"/>
  <c r="BJ140" i="1"/>
  <c r="BR140" i="1"/>
  <c r="BX140" i="1"/>
  <c r="CD140" i="1"/>
  <c r="CL140" i="1"/>
  <c r="BN91" i="1"/>
  <c r="BR91" i="1"/>
  <c r="BV91" i="1"/>
  <c r="BX91" i="1"/>
  <c r="CD91" i="1"/>
  <c r="CH91" i="1"/>
  <c r="CL91" i="1"/>
  <c r="AR102" i="1"/>
  <c r="AV102" i="1"/>
  <c r="AZ102" i="1"/>
  <c r="BD102" i="1"/>
  <c r="BJ102" i="1"/>
  <c r="BN102" i="1"/>
  <c r="BR102" i="1"/>
  <c r="BV102" i="1"/>
  <c r="BX102" i="1"/>
  <c r="CD102" i="1"/>
  <c r="CH102" i="1"/>
  <c r="CL102" i="1"/>
  <c r="R111" i="1"/>
  <c r="AP111" i="1"/>
  <c r="AX111" i="1"/>
  <c r="BB111" i="1"/>
  <c r="BF111" i="1"/>
  <c r="BL111" i="1"/>
  <c r="BP111" i="1"/>
  <c r="BT111" i="1"/>
  <c r="BZ111" i="1"/>
  <c r="CB111" i="1"/>
  <c r="CF111" i="1"/>
  <c r="CN111" i="1"/>
  <c r="AR115" i="1"/>
  <c r="AV115" i="1"/>
  <c r="AZ115" i="1"/>
  <c r="BD115" i="1"/>
  <c r="BJ115" i="1"/>
  <c r="BN115" i="1"/>
  <c r="BR115" i="1"/>
  <c r="BV115" i="1"/>
  <c r="BX115" i="1"/>
  <c r="CD115" i="1"/>
  <c r="CH115" i="1"/>
  <c r="CL115" i="1"/>
  <c r="AH125" i="1"/>
  <c r="AP133" i="1"/>
  <c r="AT133" i="1"/>
  <c r="BB133" i="1"/>
  <c r="BH133" i="1"/>
  <c r="BP133" i="1"/>
  <c r="CB133" i="1"/>
  <c r="CF133" i="1"/>
  <c r="CJ133" i="1"/>
  <c r="AV138" i="1"/>
  <c r="AV133" i="1" s="1"/>
  <c r="AT140" i="1"/>
  <c r="AV145" i="1"/>
  <c r="BD145" i="1"/>
  <c r="BJ145" i="1"/>
  <c r="BR145" i="1"/>
  <c r="BX145" i="1"/>
  <c r="CD145" i="1"/>
  <c r="R156" i="1"/>
  <c r="AX156" i="1"/>
  <c r="BB156" i="1"/>
  <c r="BF156" i="1"/>
  <c r="BH156" i="1"/>
  <c r="BL156" i="1"/>
  <c r="BP156" i="1"/>
  <c r="CB156" i="1"/>
  <c r="CJ156" i="1"/>
  <c r="AV156" i="1"/>
  <c r="BX156" i="1"/>
  <c r="AT159" i="1"/>
  <c r="BH159" i="1"/>
  <c r="CJ159" i="1"/>
  <c r="AP167" i="1"/>
  <c r="AT167" i="1"/>
  <c r="AX167" i="1"/>
  <c r="BB167" i="1"/>
  <c r="BF167" i="1"/>
  <c r="BH167" i="1"/>
  <c r="BL167" i="1"/>
  <c r="BP167" i="1"/>
  <c r="BT167" i="1"/>
  <c r="BZ167" i="1"/>
  <c r="CF167" i="1"/>
  <c r="CN167" i="1"/>
  <c r="AB181" i="1"/>
  <c r="AH181" i="1"/>
  <c r="AP230" i="1"/>
  <c r="R181" i="1"/>
  <c r="AP181" i="1"/>
  <c r="AX181" i="1"/>
  <c r="BF181" i="1"/>
  <c r="BL181" i="1"/>
  <c r="BT181" i="1"/>
  <c r="BZ181" i="1"/>
  <c r="CF181" i="1"/>
  <c r="CN181" i="1"/>
  <c r="Z230" i="1"/>
  <c r="AF230" i="1"/>
  <c r="AH230" i="1"/>
  <c r="AT230" i="1"/>
  <c r="AX230" i="1"/>
  <c r="BB230" i="1"/>
  <c r="BF230" i="1"/>
  <c r="BH230" i="1"/>
  <c r="BT230" i="1"/>
  <c r="BZ230" i="1"/>
  <c r="CB230" i="1"/>
  <c r="AH259" i="1"/>
  <c r="AV276" i="1"/>
  <c r="BD276" i="1"/>
  <c r="BJ276" i="1"/>
  <c r="BR276" i="1"/>
  <c r="BX276" i="1"/>
  <c r="CD276" i="1"/>
  <c r="AJ243" i="1"/>
  <c r="AP259" i="1"/>
  <c r="AT259" i="1"/>
  <c r="AX259" i="1"/>
  <c r="BB259" i="1"/>
  <c r="BF259" i="1"/>
  <c r="BH259" i="1"/>
  <c r="BP259" i="1"/>
  <c r="CB259" i="1"/>
  <c r="CJ259" i="1"/>
  <c r="Z249" i="1"/>
  <c r="AF249" i="1"/>
  <c r="AL249" i="1"/>
  <c r="Z252" i="1"/>
  <c r="AF252" i="1"/>
  <c r="AH252" i="1"/>
  <c r="AL252" i="1"/>
  <c r="T70" i="1"/>
  <c r="T10" i="1"/>
  <c r="T9" i="1"/>
  <c r="T11" i="1"/>
  <c r="V17" i="1"/>
  <c r="V16" i="1"/>
  <c r="V15" i="1"/>
  <c r="V11" i="1"/>
  <c r="V21" i="1"/>
  <c r="V19" i="1"/>
  <c r="V12" i="1"/>
  <c r="V26" i="1"/>
  <c r="V8" i="1"/>
  <c r="AN15" i="1"/>
  <c r="AN14" i="1"/>
  <c r="AN13" i="1"/>
  <c r="AN12" i="1"/>
  <c r="AN24" i="1"/>
  <c r="AN23" i="1"/>
  <c r="AN22" i="1"/>
  <c r="AN18" i="1"/>
  <c r="AR7" i="1"/>
  <c r="V13" i="1"/>
  <c r="V14" i="1"/>
  <c r="AN10" i="1"/>
  <c r="BX7" i="1"/>
  <c r="CD7" i="1"/>
  <c r="CL7" i="1"/>
  <c r="V10" i="1"/>
  <c r="AP7" i="1"/>
  <c r="AX7" i="1"/>
  <c r="BF7" i="1"/>
  <c r="BL7" i="1"/>
  <c r="BT7" i="1"/>
  <c r="BZ7" i="1"/>
  <c r="CF7" i="1"/>
  <c r="CN7" i="1"/>
  <c r="AT39" i="1"/>
  <c r="BB39" i="1"/>
  <c r="BH39" i="1"/>
  <c r="BP39" i="1"/>
  <c r="CB39" i="1"/>
  <c r="CJ39" i="1"/>
  <c r="AH45" i="1"/>
  <c r="AT45" i="1"/>
  <c r="BB45" i="1"/>
  <c r="BH45" i="1"/>
  <c r="BP45" i="1"/>
  <c r="CB45" i="1"/>
  <c r="CJ45" i="1"/>
  <c r="Z59" i="1"/>
  <c r="AF59" i="1"/>
  <c r="AL59" i="1"/>
  <c r="AJ73" i="1"/>
  <c r="AZ76" i="1"/>
  <c r="V9" i="1"/>
  <c r="AB45" i="1"/>
  <c r="R69" i="1"/>
  <c r="AP69" i="1"/>
  <c r="AT69" i="1"/>
  <c r="AX69" i="1"/>
  <c r="BB69" i="1"/>
  <c r="BF69" i="1"/>
  <c r="BH69" i="1"/>
  <c r="BL69" i="1"/>
  <c r="BP69" i="1"/>
  <c r="BT69" i="1"/>
  <c r="CB69" i="1"/>
  <c r="CF69" i="1"/>
  <c r="CJ69" i="1"/>
  <c r="CN69" i="1"/>
  <c r="AJ75" i="1"/>
  <c r="AZ7" i="1"/>
  <c r="R49" i="1"/>
  <c r="AP49" i="1"/>
  <c r="AX49" i="1"/>
  <c r="BF49" i="1"/>
  <c r="BL49" i="1"/>
  <c r="BT49" i="1"/>
  <c r="BZ49" i="1"/>
  <c r="CF49" i="1"/>
  <c r="CN49" i="1"/>
  <c r="AJ68" i="1"/>
  <c r="AV69" i="1"/>
  <c r="BN69" i="1"/>
  <c r="BV69" i="1"/>
  <c r="CH69" i="1"/>
  <c r="AF7" i="1"/>
  <c r="V22" i="1"/>
  <c r="AD49" i="1"/>
  <c r="AJ49" i="1"/>
  <c r="AR59" i="1"/>
  <c r="AZ59" i="1"/>
  <c r="BN59" i="1"/>
  <c r="BV59" i="1"/>
  <c r="CH59" i="1"/>
  <c r="AH76" i="1"/>
  <c r="R76" i="1"/>
  <c r="AP76" i="1"/>
  <c r="AT76" i="1"/>
  <c r="AX76" i="1"/>
  <c r="BB76" i="1"/>
  <c r="BF76" i="1"/>
  <c r="BH76" i="1"/>
  <c r="BL76" i="1"/>
  <c r="BP76" i="1"/>
  <c r="BT76" i="1"/>
  <c r="BZ76" i="1"/>
  <c r="CB76" i="1"/>
  <c r="CF76" i="1"/>
  <c r="CJ76" i="1"/>
  <c r="CN76" i="1"/>
  <c r="AJ90" i="1"/>
  <c r="AJ76" i="1" s="1"/>
  <c r="R91" i="1"/>
  <c r="AP91" i="1"/>
  <c r="AX91" i="1"/>
  <c r="BF91" i="1"/>
  <c r="BL91" i="1"/>
  <c r="BT91" i="1"/>
  <c r="BZ91" i="1"/>
  <c r="CF91" i="1"/>
  <c r="CN91" i="1"/>
  <c r="R102" i="1"/>
  <c r="AP102" i="1"/>
  <c r="AX102" i="1"/>
  <c r="X115" i="1"/>
  <c r="AD115" i="1"/>
  <c r="AJ115" i="1"/>
  <c r="BD133" i="1"/>
  <c r="BJ133" i="1"/>
  <c r="BR133" i="1"/>
  <c r="BX133" i="1"/>
  <c r="CD133" i="1"/>
  <c r="CL133" i="1"/>
  <c r="Z145" i="1"/>
  <c r="X76" i="1"/>
  <c r="AB76" i="1"/>
  <c r="AD76" i="1"/>
  <c r="X91" i="1"/>
  <c r="AD91" i="1"/>
  <c r="AJ91" i="1"/>
  <c r="X102" i="1"/>
  <c r="AD102" i="1"/>
  <c r="AJ102" i="1"/>
  <c r="AR125" i="1"/>
  <c r="AZ125" i="1"/>
  <c r="BN125" i="1"/>
  <c r="BV125" i="1"/>
  <c r="CH125" i="1"/>
  <c r="BF133" i="1"/>
  <c r="Z125" i="1"/>
  <c r="AF125" i="1"/>
  <c r="AL125" i="1"/>
  <c r="R140" i="1"/>
  <c r="AP140" i="1"/>
  <c r="AX140" i="1"/>
  <c r="BF140" i="1"/>
  <c r="BL140" i="1"/>
  <c r="BT140" i="1"/>
  <c r="BZ140" i="1"/>
  <c r="CF140" i="1"/>
  <c r="CN140" i="1"/>
  <c r="AV76" i="1"/>
  <c r="BD76" i="1"/>
  <c r="BJ76" i="1"/>
  <c r="BR76" i="1"/>
  <c r="BX76" i="1"/>
  <c r="CD76" i="1"/>
  <c r="CL76" i="1"/>
  <c r="AR156" i="1"/>
  <c r="AZ156" i="1"/>
  <c r="BN156" i="1"/>
  <c r="BV156" i="1"/>
  <c r="CH156" i="1"/>
  <c r="R159" i="1"/>
  <c r="AP159" i="1"/>
  <c r="AX159" i="1"/>
  <c r="BF159" i="1"/>
  <c r="BL159" i="1"/>
  <c r="BT159" i="1"/>
  <c r="BZ159" i="1"/>
  <c r="CF159" i="1"/>
  <c r="CN159" i="1"/>
  <c r="AR159" i="1"/>
  <c r="AV159" i="1"/>
  <c r="AZ159" i="1"/>
  <c r="BD159" i="1"/>
  <c r="BJ159" i="1"/>
  <c r="BN159" i="1"/>
  <c r="BR159" i="1"/>
  <c r="BV159" i="1"/>
  <c r="BX159" i="1"/>
  <c r="CD159" i="1"/>
  <c r="CH159" i="1"/>
  <c r="CL159" i="1"/>
  <c r="AR167" i="1"/>
  <c r="AV167" i="1"/>
  <c r="AZ167" i="1"/>
  <c r="BD167" i="1"/>
  <c r="BJ167" i="1"/>
  <c r="BN167" i="1"/>
  <c r="BR167" i="1"/>
  <c r="BV167" i="1"/>
  <c r="BX167" i="1"/>
  <c r="CD167" i="1"/>
  <c r="CH167" i="1"/>
  <c r="CL167" i="1"/>
  <c r="AL181" i="1"/>
  <c r="AT181" i="1"/>
  <c r="BB181" i="1"/>
  <c r="BH181" i="1"/>
  <c r="BP181" i="1"/>
  <c r="CB181" i="1"/>
  <c r="CJ181" i="1"/>
  <c r="AJ190" i="1"/>
  <c r="AJ198" i="1"/>
  <c r="Z205" i="1"/>
  <c r="AF205" i="1"/>
  <c r="AL205" i="1"/>
  <c r="AR145" i="1"/>
  <c r="AZ145" i="1"/>
  <c r="BN145" i="1"/>
  <c r="BV145" i="1"/>
  <c r="CH145" i="1"/>
  <c r="Z159" i="1"/>
  <c r="AF159" i="1"/>
  <c r="AH159" i="1"/>
  <c r="AL159" i="1"/>
  <c r="Z167" i="1"/>
  <c r="AF167" i="1"/>
  <c r="AH167" i="1"/>
  <c r="AL167" i="1"/>
  <c r="AJ225" i="1"/>
  <c r="AF145" i="1"/>
  <c r="AL145" i="1"/>
  <c r="CB167" i="1"/>
  <c r="CJ167" i="1"/>
  <c r="Z181" i="1"/>
  <c r="AF181" i="1"/>
  <c r="R230" i="1"/>
  <c r="AR205" i="1"/>
  <c r="AZ205" i="1"/>
  <c r="BN205" i="1"/>
  <c r="BV205" i="1"/>
  <c r="CH205" i="1"/>
  <c r="X230" i="1"/>
  <c r="AD230" i="1"/>
  <c r="AJ240" i="1"/>
  <c r="BP252" i="1"/>
  <c r="AJ261" i="1"/>
  <c r="AJ259" i="1" s="1"/>
  <c r="BD259" i="1"/>
  <c r="BJ259" i="1"/>
  <c r="BR259" i="1"/>
  <c r="BV259" i="1"/>
  <c r="BX259" i="1"/>
  <c r="CD259" i="1"/>
  <c r="CL259" i="1"/>
  <c r="AT269" i="1"/>
  <c r="BB269" i="1"/>
  <c r="BH269" i="1"/>
  <c r="BP269" i="1"/>
  <c r="CB269" i="1"/>
  <c r="CJ269" i="1"/>
  <c r="R276" i="1"/>
  <c r="AP276" i="1"/>
  <c r="AX276" i="1"/>
  <c r="BH276" i="1"/>
  <c r="BP276" i="1"/>
  <c r="CB276" i="1"/>
  <c r="CJ276" i="1"/>
  <c r="AB269" i="1"/>
  <c r="X276" i="1"/>
  <c r="AD276" i="1"/>
  <c r="AJ276" i="1"/>
  <c r="AJ242" i="1"/>
  <c r="AJ246" i="1"/>
  <c r="AV252" i="1"/>
  <c r="BD252" i="1"/>
  <c r="BJ252" i="1"/>
  <c r="AB259" i="1"/>
  <c r="AR269" i="1"/>
  <c r="AZ269" i="1"/>
  <c r="BN269" i="1"/>
  <c r="BV269" i="1"/>
  <c r="BX269" i="1"/>
  <c r="CD269" i="1"/>
  <c r="CH269" i="1"/>
  <c r="CL269" i="1"/>
  <c r="Z269" i="1"/>
  <c r="AF269" i="1"/>
  <c r="AL269" i="1"/>
  <c r="U7" i="1"/>
  <c r="U289" i="1" s="1"/>
  <c r="BK7" i="1"/>
  <c r="BK289" i="1" s="1"/>
  <c r="T8" i="1"/>
  <c r="AB11" i="1"/>
  <c r="AB7" i="1" s="1"/>
  <c r="V286" i="1"/>
  <c r="V288" i="1"/>
  <c r="V284" i="1"/>
  <c r="V285" i="1"/>
  <c r="V282" i="1"/>
  <c r="V280" i="1"/>
  <c r="V277" i="1"/>
  <c r="V270" i="1"/>
  <c r="V267" i="1"/>
  <c r="V260" i="1"/>
  <c r="V283" i="1"/>
  <c r="V281" i="1"/>
  <c r="V278" i="1"/>
  <c r="V275" i="1"/>
  <c r="V273" i="1"/>
  <c r="V271" i="1"/>
  <c r="V264" i="1"/>
  <c r="V268" i="1"/>
  <c r="V265" i="1"/>
  <c r="V262" i="1"/>
  <c r="V261" i="1"/>
  <c r="V279" i="1"/>
  <c r="V274" i="1"/>
  <c r="V272" i="1"/>
  <c r="V266" i="1"/>
  <c r="V263" i="1"/>
  <c r="V256" i="1"/>
  <c r="V253" i="1"/>
  <c r="V250" i="1"/>
  <c r="V240" i="1"/>
  <c r="V236" i="1"/>
  <c r="V232" i="1"/>
  <c r="V228" i="1"/>
  <c r="V257" i="1"/>
  <c r="V251" i="1"/>
  <c r="V245" i="1"/>
  <c r="V241" i="1"/>
  <c r="V237" i="1"/>
  <c r="V234" i="1"/>
  <c r="V233" i="1"/>
  <c r="V254" i="1"/>
  <c r="V248" i="1"/>
  <c r="V247" i="1"/>
  <c r="V246" i="1"/>
  <c r="V243" i="1"/>
  <c r="V242" i="1"/>
  <c r="V238" i="1"/>
  <c r="V235" i="1"/>
  <c r="V258" i="1"/>
  <c r="V255" i="1"/>
  <c r="V244" i="1"/>
  <c r="V239" i="1"/>
  <c r="V231" i="1"/>
  <c r="V227" i="1"/>
  <c r="V226" i="1"/>
  <c r="V222" i="1"/>
  <c r="V218" i="1"/>
  <c r="V215" i="1"/>
  <c r="V211" i="1"/>
  <c r="V223" i="1"/>
  <c r="V219" i="1"/>
  <c r="V212" i="1"/>
  <c r="V208" i="1"/>
  <c r="V206" i="1"/>
  <c r="V203" i="1"/>
  <c r="V201" i="1"/>
  <c r="V229" i="1"/>
  <c r="V224" i="1"/>
  <c r="V220" i="1"/>
  <c r="V216" i="1"/>
  <c r="V213" i="1"/>
  <c r="V209" i="1"/>
  <c r="V197" i="1"/>
  <c r="V225" i="1"/>
  <c r="V221" i="1"/>
  <c r="V217" i="1"/>
  <c r="V214" i="1"/>
  <c r="V210" i="1"/>
  <c r="V207" i="1"/>
  <c r="V204" i="1"/>
  <c r="V202" i="1"/>
  <c r="V200" i="1"/>
  <c r="V199" i="1"/>
  <c r="V198" i="1"/>
  <c r="V195" i="1"/>
  <c r="V183" i="1"/>
  <c r="V182" i="1"/>
  <c r="V178" i="1"/>
  <c r="V172" i="1"/>
  <c r="V168" i="1"/>
  <c r="V164" i="1"/>
  <c r="V161" i="1"/>
  <c r="V158" i="1"/>
  <c r="V194" i="1"/>
  <c r="V192" i="1"/>
  <c r="V188" i="1"/>
  <c r="V186" i="1"/>
  <c r="V185" i="1"/>
  <c r="V184" i="1"/>
  <c r="V179" i="1"/>
  <c r="V175" i="1"/>
  <c r="V173" i="1"/>
  <c r="V169" i="1"/>
  <c r="V165" i="1"/>
  <c r="V196" i="1"/>
  <c r="V189" i="1"/>
  <c r="V180" i="1"/>
  <c r="V176" i="1"/>
  <c r="V170" i="1"/>
  <c r="V166" i="1"/>
  <c r="V162" i="1"/>
  <c r="V160" i="1"/>
  <c r="V157" i="1"/>
  <c r="V156" i="1" s="1"/>
  <c r="V193" i="1"/>
  <c r="V191" i="1"/>
  <c r="V190" i="1"/>
  <c r="V187" i="1"/>
  <c r="V177" i="1"/>
  <c r="V174" i="1"/>
  <c r="V171" i="1"/>
  <c r="V163" i="1"/>
  <c r="V155" i="1"/>
  <c r="V151" i="1"/>
  <c r="V154" i="1"/>
  <c r="V152" i="1"/>
  <c r="V134" i="1"/>
  <c r="V128" i="1"/>
  <c r="V146" i="1"/>
  <c r="V142" i="1"/>
  <c r="V139" i="1"/>
  <c r="V137" i="1"/>
  <c r="V135" i="1"/>
  <c r="V149" i="1"/>
  <c r="V147" i="1"/>
  <c r="V143" i="1"/>
  <c r="V138" i="1"/>
  <c r="V136" i="1"/>
  <c r="V131" i="1"/>
  <c r="V153" i="1"/>
  <c r="V150" i="1"/>
  <c r="V148" i="1"/>
  <c r="V144" i="1"/>
  <c r="V141" i="1"/>
  <c r="V132" i="1"/>
  <c r="V127" i="1"/>
  <c r="V123" i="1"/>
  <c r="V124" i="1"/>
  <c r="V121" i="1"/>
  <c r="V118" i="1"/>
  <c r="V114" i="1"/>
  <c r="V110" i="1"/>
  <c r="V104" i="1"/>
  <c r="V101" i="1"/>
  <c r="V97" i="1"/>
  <c r="V93" i="1"/>
  <c r="V86" i="1"/>
  <c r="V83" i="1"/>
  <c r="V80" i="1"/>
  <c r="V126" i="1"/>
  <c r="V119" i="1"/>
  <c r="V108" i="1"/>
  <c r="V105" i="1"/>
  <c r="V98" i="1"/>
  <c r="V94" i="1"/>
  <c r="V89" i="1"/>
  <c r="V84" i="1"/>
  <c r="V81" i="1"/>
  <c r="V78" i="1"/>
  <c r="V129" i="1"/>
  <c r="V116" i="1"/>
  <c r="V112" i="1"/>
  <c r="V106" i="1"/>
  <c r="V99" i="1"/>
  <c r="V95" i="1"/>
  <c r="V90" i="1"/>
  <c r="V87" i="1"/>
  <c r="V85" i="1"/>
  <c r="V79" i="1"/>
  <c r="V75" i="1"/>
  <c r="V74" i="1"/>
  <c r="V73" i="1"/>
  <c r="V68" i="1"/>
  <c r="V65" i="1"/>
  <c r="V130" i="1"/>
  <c r="V122" i="1"/>
  <c r="V120" i="1"/>
  <c r="V117" i="1"/>
  <c r="V113" i="1"/>
  <c r="V109" i="1"/>
  <c r="V107" i="1"/>
  <c r="V103" i="1"/>
  <c r="V100" i="1"/>
  <c r="V96" i="1"/>
  <c r="V92" i="1"/>
  <c r="V88" i="1"/>
  <c r="V82" i="1"/>
  <c r="V77" i="1"/>
  <c r="V71" i="1"/>
  <c r="V66" i="1"/>
  <c r="AN285" i="1"/>
  <c r="AN286" i="1"/>
  <c r="AN288" i="1"/>
  <c r="AN284" i="1"/>
  <c r="AN268" i="1"/>
  <c r="AN265" i="1"/>
  <c r="AN262" i="1"/>
  <c r="AN279" i="1"/>
  <c r="AN274" i="1"/>
  <c r="AN272" i="1"/>
  <c r="AN266" i="1"/>
  <c r="AN282" i="1"/>
  <c r="AN280" i="1"/>
  <c r="AN277" i="1"/>
  <c r="AN270" i="1"/>
  <c r="AN267" i="1"/>
  <c r="AN260" i="1"/>
  <c r="AN283" i="1"/>
  <c r="AN281" i="1"/>
  <c r="AN278" i="1"/>
  <c r="AN275" i="1"/>
  <c r="AN273" i="1"/>
  <c r="AN271" i="1"/>
  <c r="AN264" i="1"/>
  <c r="AN261" i="1"/>
  <c r="AN254" i="1"/>
  <c r="AN248" i="1"/>
  <c r="AN238" i="1"/>
  <c r="AN235" i="1"/>
  <c r="AN258" i="1"/>
  <c r="AN255" i="1"/>
  <c r="AN244" i="1"/>
  <c r="AN240" i="1"/>
  <c r="AN239" i="1"/>
  <c r="AN231" i="1"/>
  <c r="AN256" i="1"/>
  <c r="AN253" i="1"/>
  <c r="AN250" i="1"/>
  <c r="AN236" i="1"/>
  <c r="AN233" i="1"/>
  <c r="AN232" i="1"/>
  <c r="AN229" i="1"/>
  <c r="AN228" i="1"/>
  <c r="AN263" i="1"/>
  <c r="AN257" i="1"/>
  <c r="AN251" i="1"/>
  <c r="AN247" i="1"/>
  <c r="AN246" i="1"/>
  <c r="AN245" i="1"/>
  <c r="AN243" i="1"/>
  <c r="AN242" i="1"/>
  <c r="AN241" i="1"/>
  <c r="AN237" i="1"/>
  <c r="AN234" i="1"/>
  <c r="AN226" i="1"/>
  <c r="AN225" i="1"/>
  <c r="AN224" i="1"/>
  <c r="AN220" i="1"/>
  <c r="AN216" i="1"/>
  <c r="AN213" i="1"/>
  <c r="AN209" i="1"/>
  <c r="AN199" i="1"/>
  <c r="AN198" i="1"/>
  <c r="AN197" i="1"/>
  <c r="AN221" i="1"/>
  <c r="AN217" i="1"/>
  <c r="AN214" i="1"/>
  <c r="AN210" i="1"/>
  <c r="AN207" i="1"/>
  <c r="AN204" i="1"/>
  <c r="AN202" i="1"/>
  <c r="AN200" i="1"/>
  <c r="AN222" i="1"/>
  <c r="AN218" i="1"/>
  <c r="AN215" i="1"/>
  <c r="AN211" i="1"/>
  <c r="AN227" i="1"/>
  <c r="AN223" i="1"/>
  <c r="AN219" i="1"/>
  <c r="AN212" i="1"/>
  <c r="AN208" i="1"/>
  <c r="AN206" i="1"/>
  <c r="AN203" i="1"/>
  <c r="AN201" i="1"/>
  <c r="AN196" i="1"/>
  <c r="AN195" i="1"/>
  <c r="AN190" i="1"/>
  <c r="AN189" i="1"/>
  <c r="AN180" i="1"/>
  <c r="AN176" i="1"/>
  <c r="AN170" i="1"/>
  <c r="AN166" i="1"/>
  <c r="AN162" i="1"/>
  <c r="AN160" i="1"/>
  <c r="AN157" i="1"/>
  <c r="AN193" i="1"/>
  <c r="AN191" i="1"/>
  <c r="AN187" i="1"/>
  <c r="AN182" i="1"/>
  <c r="AN177" i="1"/>
  <c r="AN174" i="1"/>
  <c r="AN171" i="1"/>
  <c r="AN163" i="1"/>
  <c r="AN185" i="1"/>
  <c r="AN184" i="1"/>
  <c r="AN183" i="1"/>
  <c r="AN178" i="1"/>
  <c r="AN172" i="1"/>
  <c r="AN168" i="1"/>
  <c r="AN164" i="1"/>
  <c r="AN161" i="1"/>
  <c r="AN158" i="1"/>
  <c r="AN194" i="1"/>
  <c r="AN192" i="1"/>
  <c r="AN188" i="1"/>
  <c r="AN186" i="1"/>
  <c r="AN179" i="1"/>
  <c r="AN175" i="1"/>
  <c r="AN173" i="1"/>
  <c r="AN169" i="1"/>
  <c r="AN165" i="1"/>
  <c r="AN153" i="1"/>
  <c r="AN149" i="1"/>
  <c r="AN147" i="1"/>
  <c r="AN143" i="1"/>
  <c r="AN132" i="1"/>
  <c r="AN131" i="1"/>
  <c r="AN126" i="1"/>
  <c r="AN151" i="1"/>
  <c r="AN150" i="1"/>
  <c r="AN148" i="1"/>
  <c r="AN144" i="1"/>
  <c r="AN141" i="1"/>
  <c r="AN155" i="1"/>
  <c r="AN154" i="1"/>
  <c r="AN152" i="1"/>
  <c r="AN134" i="1"/>
  <c r="AN129" i="1"/>
  <c r="AN128" i="1"/>
  <c r="AN146" i="1"/>
  <c r="AN142" i="1"/>
  <c r="AN139" i="1"/>
  <c r="AN138" i="1"/>
  <c r="AN137" i="1"/>
  <c r="AN136" i="1"/>
  <c r="AN135" i="1"/>
  <c r="AN130" i="1"/>
  <c r="AN121" i="1"/>
  <c r="AN116" i="1"/>
  <c r="AN112" i="1"/>
  <c r="AN106" i="1"/>
  <c r="AN99" i="1"/>
  <c r="AN95" i="1"/>
  <c r="AN87" i="1"/>
  <c r="AN85" i="1"/>
  <c r="AN79" i="1"/>
  <c r="AN62" i="1"/>
  <c r="AN123" i="1"/>
  <c r="AN122" i="1"/>
  <c r="AN120" i="1"/>
  <c r="AN117" i="1"/>
  <c r="AN113" i="1"/>
  <c r="AN109" i="1"/>
  <c r="AN107" i="1"/>
  <c r="AN103" i="1"/>
  <c r="AN100" i="1"/>
  <c r="AN96" i="1"/>
  <c r="AN92" i="1"/>
  <c r="AN88" i="1"/>
  <c r="AN82" i="1"/>
  <c r="AN77" i="1"/>
  <c r="AN124" i="1"/>
  <c r="AN118" i="1"/>
  <c r="AN114" i="1"/>
  <c r="AN110" i="1"/>
  <c r="AN104" i="1"/>
  <c r="AN101" i="1"/>
  <c r="AN97" i="1"/>
  <c r="AN93" i="1"/>
  <c r="AN86" i="1"/>
  <c r="AN83" i="1"/>
  <c r="AN80" i="1"/>
  <c r="AN127" i="1"/>
  <c r="AN119" i="1"/>
  <c r="AN108" i="1"/>
  <c r="AN105" i="1"/>
  <c r="AN98" i="1"/>
  <c r="AN94" i="1"/>
  <c r="AN90" i="1"/>
  <c r="AN89" i="1"/>
  <c r="AN84" i="1"/>
  <c r="AN81" i="1"/>
  <c r="AN78" i="1"/>
  <c r="AN75" i="1"/>
  <c r="AN74" i="1"/>
  <c r="AN73" i="1"/>
  <c r="AN72" i="1"/>
  <c r="AN70" i="1"/>
  <c r="AN68" i="1"/>
  <c r="AN67" i="1"/>
  <c r="AN8" i="1"/>
  <c r="AN9" i="1"/>
  <c r="AN11" i="1"/>
  <c r="T12" i="1"/>
  <c r="T13" i="1"/>
  <c r="T14" i="1"/>
  <c r="T15" i="1"/>
  <c r="T16" i="1"/>
  <c r="AL16" i="1"/>
  <c r="AN16" i="1"/>
  <c r="AN17" i="1"/>
  <c r="T18" i="1"/>
  <c r="V18" i="1"/>
  <c r="AN19" i="1"/>
  <c r="AN20" i="1"/>
  <c r="AL21" i="1"/>
  <c r="AN21" i="1"/>
  <c r="T23" i="1"/>
  <c r="V23" i="1"/>
  <c r="AN25" i="1"/>
  <c r="AN29" i="1"/>
  <c r="T31" i="1"/>
  <c r="V31" i="1"/>
  <c r="T34" i="1"/>
  <c r="V34" i="1"/>
  <c r="AN35" i="1"/>
  <c r="T36" i="1"/>
  <c r="V36" i="1"/>
  <c r="AN43" i="1"/>
  <c r="T46" i="1"/>
  <c r="V46" i="1"/>
  <c r="AN48" i="1"/>
  <c r="T50" i="1"/>
  <c r="V50" i="1"/>
  <c r="AN51" i="1"/>
  <c r="AN56" i="1"/>
  <c r="T57" i="1"/>
  <c r="V57" i="1"/>
  <c r="T61" i="1"/>
  <c r="V61" i="1"/>
  <c r="V62" i="1"/>
  <c r="AN65" i="1"/>
  <c r="V67" i="1"/>
  <c r="BD69" i="1"/>
  <c r="BJ69" i="1"/>
  <c r="BR69" i="1"/>
  <c r="BX69" i="1"/>
  <c r="CD69" i="1"/>
  <c r="CL69" i="1"/>
  <c r="V72" i="1"/>
  <c r="T17" i="1"/>
  <c r="T20" i="1"/>
  <c r="T21" i="1"/>
  <c r="T26" i="1"/>
  <c r="AN28" i="1"/>
  <c r="T30" i="1"/>
  <c r="V30" i="1"/>
  <c r="AN32" i="1"/>
  <c r="T33" i="1"/>
  <c r="V33" i="1"/>
  <c r="AN37" i="1"/>
  <c r="T38" i="1"/>
  <c r="V38" i="1"/>
  <c r="AN40" i="1"/>
  <c r="T41" i="1"/>
  <c r="V41" i="1"/>
  <c r="AN42" i="1"/>
  <c r="T44" i="1"/>
  <c r="V44" i="1"/>
  <c r="AN47" i="1"/>
  <c r="T52" i="1"/>
  <c r="V52" i="1"/>
  <c r="AN53" i="1"/>
  <c r="T54" i="1"/>
  <c r="V54" i="1"/>
  <c r="AN55" i="1"/>
  <c r="AN58" i="1"/>
  <c r="T60" i="1"/>
  <c r="V60" i="1"/>
  <c r="T62" i="1"/>
  <c r="AN63" i="1"/>
  <c r="T64" i="1"/>
  <c r="V64" i="1"/>
  <c r="T67" i="1"/>
  <c r="V70" i="1"/>
  <c r="T72" i="1"/>
  <c r="T19" i="1"/>
  <c r="V20" i="1"/>
  <c r="T22" i="1"/>
  <c r="T25" i="1"/>
  <c r="V25" i="1"/>
  <c r="T29" i="1"/>
  <c r="V29" i="1"/>
  <c r="AN31" i="1"/>
  <c r="AN34" i="1"/>
  <c r="T35" i="1"/>
  <c r="V35" i="1"/>
  <c r="AN36" i="1"/>
  <c r="T43" i="1"/>
  <c r="V43" i="1"/>
  <c r="AN46" i="1"/>
  <c r="T48" i="1"/>
  <c r="V48" i="1"/>
  <c r="AN50" i="1"/>
  <c r="T51" i="1"/>
  <c r="V51" i="1"/>
  <c r="T56" i="1"/>
  <c r="V56" i="1"/>
  <c r="AN57" i="1"/>
  <c r="AN61" i="1"/>
  <c r="AN66" i="1"/>
  <c r="AN71" i="1"/>
  <c r="T286" i="1"/>
  <c r="T288" i="1"/>
  <c r="T284" i="1"/>
  <c r="T285" i="1"/>
  <c r="T280" i="1"/>
  <c r="T277" i="1"/>
  <c r="T270" i="1"/>
  <c r="T267" i="1"/>
  <c r="T260" i="1"/>
  <c r="T283" i="1"/>
  <c r="T281" i="1"/>
  <c r="T278" i="1"/>
  <c r="T275" i="1"/>
  <c r="T273" i="1"/>
  <c r="T271" i="1"/>
  <c r="T264" i="1"/>
  <c r="T282" i="1"/>
  <c r="T268" i="1"/>
  <c r="T265" i="1"/>
  <c r="T262" i="1"/>
  <c r="T261" i="1"/>
  <c r="T279" i="1"/>
  <c r="T274" i="1"/>
  <c r="T272" i="1"/>
  <c r="T266" i="1"/>
  <c r="T263" i="1"/>
  <c r="T256" i="1"/>
  <c r="T253" i="1"/>
  <c r="T250" i="1"/>
  <c r="T240" i="1"/>
  <c r="T236" i="1"/>
  <c r="T232" i="1"/>
  <c r="T228" i="1"/>
  <c r="T257" i="1"/>
  <c r="T251" i="1"/>
  <c r="T245" i="1"/>
  <c r="T241" i="1"/>
  <c r="T237" i="1"/>
  <c r="T234" i="1"/>
  <c r="T233" i="1"/>
  <c r="T254" i="1"/>
  <c r="T248" i="1"/>
  <c r="T247" i="1"/>
  <c r="T246" i="1"/>
  <c r="T243" i="1"/>
  <c r="T242" i="1"/>
  <c r="T238" i="1"/>
  <c r="T235" i="1"/>
  <c r="T258" i="1"/>
  <c r="T255" i="1"/>
  <c r="T244" i="1"/>
  <c r="T239" i="1"/>
  <c r="T231" i="1"/>
  <c r="T227" i="1"/>
  <c r="T222" i="1"/>
  <c r="T218" i="1"/>
  <c r="T215" i="1"/>
  <c r="T211" i="1"/>
  <c r="T229" i="1"/>
  <c r="T223" i="1"/>
  <c r="T219" i="1"/>
  <c r="T212" i="1"/>
  <c r="T208" i="1"/>
  <c r="T206" i="1"/>
  <c r="T203" i="1"/>
  <c r="T201" i="1"/>
  <c r="T224" i="1"/>
  <c r="T220" i="1"/>
  <c r="T216" i="1"/>
  <c r="T213" i="1"/>
  <c r="T209" i="1"/>
  <c r="T197" i="1"/>
  <c r="T226" i="1"/>
  <c r="T225" i="1"/>
  <c r="T221" i="1"/>
  <c r="T217" i="1"/>
  <c r="T214" i="1"/>
  <c r="T210" i="1"/>
  <c r="T207" i="1"/>
  <c r="T204" i="1"/>
  <c r="T202" i="1"/>
  <c r="T200" i="1"/>
  <c r="T199" i="1"/>
  <c r="T198" i="1"/>
  <c r="T195" i="1"/>
  <c r="T183" i="1"/>
  <c r="T182" i="1"/>
  <c r="T178" i="1"/>
  <c r="T172" i="1"/>
  <c r="T168" i="1"/>
  <c r="T164" i="1"/>
  <c r="T161" i="1"/>
  <c r="T158" i="1"/>
  <c r="T196" i="1"/>
  <c r="T194" i="1"/>
  <c r="T192" i="1"/>
  <c r="T188" i="1"/>
  <c r="T186" i="1"/>
  <c r="T185" i="1"/>
  <c r="T184" i="1"/>
  <c r="T179" i="1"/>
  <c r="T175" i="1"/>
  <c r="T173" i="1"/>
  <c r="T169" i="1"/>
  <c r="T165" i="1"/>
  <c r="T189" i="1"/>
  <c r="T180" i="1"/>
  <c r="T176" i="1"/>
  <c r="T170" i="1"/>
  <c r="T166" i="1"/>
  <c r="T162" i="1"/>
  <c r="T160" i="1"/>
  <c r="T157" i="1"/>
  <c r="T156" i="1" s="1"/>
  <c r="T193" i="1"/>
  <c r="T191" i="1"/>
  <c r="T190" i="1"/>
  <c r="T187" i="1"/>
  <c r="T177" i="1"/>
  <c r="T174" i="1"/>
  <c r="T171" i="1"/>
  <c r="T163" i="1"/>
  <c r="T155" i="1"/>
  <c r="T151" i="1"/>
  <c r="T154" i="1"/>
  <c r="T152" i="1"/>
  <c r="T134" i="1"/>
  <c r="T128" i="1"/>
  <c r="T149" i="1"/>
  <c r="T146" i="1"/>
  <c r="T142" i="1"/>
  <c r="T139" i="1"/>
  <c r="T137" i="1"/>
  <c r="T135" i="1"/>
  <c r="T153" i="1"/>
  <c r="T147" i="1"/>
  <c r="T143" i="1"/>
  <c r="T138" i="1"/>
  <c r="T136" i="1"/>
  <c r="T131" i="1"/>
  <c r="T150" i="1"/>
  <c r="T148" i="1"/>
  <c r="T144" i="1"/>
  <c r="T141" i="1"/>
  <c r="T132" i="1"/>
  <c r="T127" i="1"/>
  <c r="T123" i="1"/>
  <c r="T126" i="1"/>
  <c r="T124" i="1"/>
  <c r="T121" i="1"/>
  <c r="T118" i="1"/>
  <c r="T114" i="1"/>
  <c r="T110" i="1"/>
  <c r="T104" i="1"/>
  <c r="T101" i="1"/>
  <c r="T97" i="1"/>
  <c r="T93" i="1"/>
  <c r="T86" i="1"/>
  <c r="T83" i="1"/>
  <c r="T80" i="1"/>
  <c r="T129" i="1"/>
  <c r="T119" i="1"/>
  <c r="T108" i="1"/>
  <c r="T105" i="1"/>
  <c r="T98" i="1"/>
  <c r="T94" i="1"/>
  <c r="T89" i="1"/>
  <c r="T84" i="1"/>
  <c r="T81" i="1"/>
  <c r="T78" i="1"/>
  <c r="T130" i="1"/>
  <c r="T116" i="1"/>
  <c r="T112" i="1"/>
  <c r="T106" i="1"/>
  <c r="T99" i="1"/>
  <c r="T95" i="1"/>
  <c r="T90" i="1"/>
  <c r="T87" i="1"/>
  <c r="T85" i="1"/>
  <c r="T79" i="1"/>
  <c r="T75" i="1"/>
  <c r="T74" i="1"/>
  <c r="T73" i="1"/>
  <c r="T68" i="1"/>
  <c r="T65" i="1"/>
  <c r="T122" i="1"/>
  <c r="T120" i="1"/>
  <c r="T117" i="1"/>
  <c r="T113" i="1"/>
  <c r="T109" i="1"/>
  <c r="T107" i="1"/>
  <c r="T103" i="1"/>
  <c r="T100" i="1"/>
  <c r="T96" i="1"/>
  <c r="T92" i="1"/>
  <c r="T88" i="1"/>
  <c r="T82" i="1"/>
  <c r="T77" i="1"/>
  <c r="T71" i="1"/>
  <c r="T66" i="1"/>
  <c r="T24" i="1"/>
  <c r="V24" i="1"/>
  <c r="AN26" i="1"/>
  <c r="T28" i="1"/>
  <c r="V28" i="1"/>
  <c r="AN30" i="1"/>
  <c r="T32" i="1"/>
  <c r="V32" i="1"/>
  <c r="AN33" i="1"/>
  <c r="T37" i="1"/>
  <c r="V37" i="1"/>
  <c r="AN38" i="1"/>
  <c r="T40" i="1"/>
  <c r="V40" i="1"/>
  <c r="AN41" i="1"/>
  <c r="T42" i="1"/>
  <c r="V42" i="1"/>
  <c r="AN44" i="1"/>
  <c r="T47" i="1"/>
  <c r="V47" i="1"/>
  <c r="AN52" i="1"/>
  <c r="T53" i="1"/>
  <c r="V53" i="1"/>
  <c r="AN54" i="1"/>
  <c r="T55" i="1"/>
  <c r="V55" i="1"/>
  <c r="T58" i="1"/>
  <c r="V58" i="1"/>
  <c r="AN60" i="1"/>
  <c r="T63" i="1"/>
  <c r="V63" i="1"/>
  <c r="AN64" i="1"/>
  <c r="R125" i="1"/>
  <c r="X125" i="1"/>
  <c r="AD125" i="1"/>
  <c r="AJ129" i="1"/>
  <c r="AJ125" i="1" s="1"/>
  <c r="AI125" i="1"/>
  <c r="BE133" i="1"/>
  <c r="BE289" i="1" s="1"/>
  <c r="AJ182" i="1"/>
  <c r="AI181" i="1"/>
  <c r="AJ199" i="1"/>
  <c r="AJ229" i="1"/>
  <c r="AJ247" i="1"/>
  <c r="AJ230" i="1" l="1"/>
  <c r="AJ205" i="1"/>
  <c r="AK289" i="1"/>
  <c r="AJ59" i="1"/>
  <c r="BN289" i="1"/>
  <c r="R289" i="1"/>
  <c r="BX289" i="1"/>
  <c r="AD289" i="1"/>
  <c r="BH289" i="1"/>
  <c r="AJ133" i="1"/>
  <c r="AN45" i="1"/>
  <c r="V69" i="1"/>
  <c r="AJ69" i="1"/>
  <c r="AT289" i="1"/>
  <c r="BP289" i="1"/>
  <c r="BV289" i="1"/>
  <c r="CH289" i="1"/>
  <c r="T69" i="1"/>
  <c r="AR289" i="1"/>
  <c r="BB289" i="1"/>
  <c r="CB289" i="1"/>
  <c r="CL289" i="1"/>
  <c r="BJ289" i="1"/>
  <c r="CD289" i="1"/>
  <c r="BD289" i="1"/>
  <c r="X289" i="1"/>
  <c r="BR289" i="1"/>
  <c r="AL7" i="1"/>
  <c r="AL289" i="1" s="1"/>
  <c r="AB289" i="1"/>
  <c r="AI289" i="1"/>
  <c r="CJ289" i="1"/>
  <c r="AH289" i="1"/>
  <c r="AU289" i="1"/>
  <c r="AN156" i="1"/>
  <c r="V91" i="1"/>
  <c r="AV289" i="1"/>
  <c r="AF289" i="1"/>
  <c r="AZ289" i="1"/>
  <c r="CF289" i="1"/>
  <c r="BF289" i="1"/>
  <c r="V7" i="1"/>
  <c r="BZ289" i="1"/>
  <c r="AX289" i="1"/>
  <c r="Z289" i="1"/>
  <c r="BT289" i="1"/>
  <c r="AP289" i="1"/>
  <c r="AJ181" i="1"/>
  <c r="T76" i="1"/>
  <c r="T230" i="1"/>
  <c r="T249" i="1"/>
  <c r="CN289" i="1"/>
  <c r="BL289" i="1"/>
  <c r="V39" i="1"/>
  <c r="V27" i="1"/>
  <c r="T102" i="1"/>
  <c r="T115" i="1"/>
  <c r="T125" i="1"/>
  <c r="T140" i="1"/>
  <c r="T181" i="1"/>
  <c r="T269" i="1"/>
  <c r="T49" i="1"/>
  <c r="V45" i="1"/>
  <c r="AN7" i="1"/>
  <c r="AN69" i="1"/>
  <c r="AN111" i="1"/>
  <c r="AN159" i="1"/>
  <c r="AN205" i="1"/>
  <c r="AN249" i="1"/>
  <c r="AN276" i="1"/>
  <c r="V76" i="1"/>
  <c r="V230" i="1"/>
  <c r="V249" i="1"/>
  <c r="T39" i="1"/>
  <c r="T27" i="1"/>
  <c r="T91" i="1"/>
  <c r="T133" i="1"/>
  <c r="T167" i="1"/>
  <c r="T276" i="1"/>
  <c r="T45" i="1"/>
  <c r="AN102" i="1"/>
  <c r="AN115" i="1"/>
  <c r="AN133" i="1"/>
  <c r="AN140" i="1"/>
  <c r="AN167" i="1"/>
  <c r="AN252" i="1"/>
  <c r="AN259" i="1"/>
  <c r="V145" i="1"/>
  <c r="V159" i="1"/>
  <c r="V205" i="1"/>
  <c r="V252" i="1"/>
  <c r="V269" i="1"/>
  <c r="T145" i="1"/>
  <c r="T259" i="1"/>
  <c r="AN49" i="1"/>
  <c r="V59" i="1"/>
  <c r="AN39" i="1"/>
  <c r="AN91" i="1"/>
  <c r="AN145" i="1"/>
  <c r="AN125" i="1"/>
  <c r="V102" i="1"/>
  <c r="V111" i="1"/>
  <c r="V125" i="1"/>
  <c r="V140" i="1"/>
  <c r="V181" i="1"/>
  <c r="V276" i="1"/>
  <c r="AN59" i="1"/>
  <c r="T111" i="1"/>
  <c r="T159" i="1"/>
  <c r="T205" i="1"/>
  <c r="T252" i="1"/>
  <c r="T59" i="1"/>
  <c r="AN27" i="1"/>
  <c r="V49" i="1"/>
  <c r="AN76" i="1"/>
  <c r="AN181" i="1"/>
  <c r="AN230" i="1"/>
  <c r="AN269" i="1"/>
  <c r="V115" i="1"/>
  <c r="V133" i="1"/>
  <c r="V167" i="1"/>
  <c r="V259" i="1"/>
  <c r="T7" i="1"/>
  <c r="AJ289" i="1" l="1"/>
  <c r="T289" i="1"/>
  <c r="V289" i="1"/>
  <c r="AN289" i="1"/>
</calcChain>
</file>

<file path=xl/sharedStrings.xml><?xml version="1.0" encoding="utf-8"?>
<sst xmlns="http://schemas.openxmlformats.org/spreadsheetml/2006/main" count="418" uniqueCount="344">
  <si>
    <t xml:space="preserve">Объемы  медицинской помощи по Территориальной программе обязательного медицинского страхования на 2015 год в условиях круглосуточного стационара в разрезе клинико-статистических групп заболеваний </t>
  </si>
  <si>
    <t>Код КСГ 2015</t>
  </si>
  <si>
    <t>КПГ / КСГ</t>
  </si>
  <si>
    <t xml:space="preserve">базовая ставка </t>
  </si>
  <si>
    <t>базовая ставка на оказание медицинской помощи</t>
  </si>
  <si>
    <t>КЗ (коэффициент относительной затратоемкости)</t>
  </si>
  <si>
    <t>КУ (управленческий коэффициент) (с 01.01.2015-30.04.2015)</t>
  </si>
  <si>
    <t>Доля расходов (мягкий инвентарь, прочие)</t>
  </si>
  <si>
    <t>структура тарифа</t>
  </si>
  <si>
    <r>
      <t xml:space="preserve">КУ (управленческий коэффициент) </t>
    </r>
    <r>
      <rPr>
        <b/>
        <sz val="11"/>
        <rFont val="Times New Roman"/>
        <family val="1"/>
        <charset val="204"/>
      </rPr>
      <t>с 01.05.2015</t>
    </r>
  </si>
  <si>
    <t>районный коэффициент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</si>
  <si>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</si>
  <si>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N 2" министерства здравоохранения Хабаровского края (изменения)</t>
  </si>
  <si>
    <t>КГБУЗ "Краевая клиническая больница N1" имени профессора С.И. Сергеева МЗ Хабаровского края</t>
  </si>
  <si>
    <t>КГБУЗ "Хабаровская районная больница"МЗХК</t>
  </si>
  <si>
    <t>КГБУЗ "Троицкая центральная районная больница" МЗ Хабаровского края</t>
  </si>
  <si>
    <t>КГБУЗ "Бикинская центральная районная больница" МЗ Хабаровского края</t>
  </si>
  <si>
    <t xml:space="preserve">КГБУЗ "Вяземская районная больница" МЗ Хабаровского края </t>
  </si>
  <si>
    <t>КГБУЗ "Районная больница района имени Лазо" МЗ Хабаровского края (12 мес.)</t>
  </si>
  <si>
    <t>КГБУЗ "Городская больница N2 им. Д.Н. Матвеева" МЗ Хабаровского края</t>
  </si>
  <si>
    <t>КГБУЗ "Городская клиническая больница N 10" МЗ Хабаровского края</t>
  </si>
  <si>
    <t>КГБУЗ "Городская клиническая больница N 11" МЗ Хабаровского края (изменения)</t>
  </si>
  <si>
    <t>НУЗ "Дорожная клиническая больница на станции Хабаровск-1 ОАО "Российские железные дороги"</t>
  </si>
  <si>
    <t>ФГКУ "301 военный клинический госпиталь" Министерства обороны Российской Федерации</t>
  </si>
  <si>
    <t>ФКУЗ "Медико-санитарная часть МВД Российской Федерации по Хабаровскому краю"</t>
  </si>
  <si>
    <t>КГБУЗ "Центральная районная больница района имени Полины Осипенко" МЗ Хабаровского края</t>
  </si>
  <si>
    <t>КГБУЗ "Тугуро-Чумиканская районная больница"МЗ Хабаровского края</t>
  </si>
  <si>
    <t>КГБУЗ "Ванинская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</si>
  <si>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 (изменения)</t>
  </si>
  <si>
    <t>КГБУЗ "Богородская районная больница" МЗХК (3 мес.)</t>
  </si>
  <si>
    <t>КГБУЗ ""Ульчская районная больница" (9 мес.)</t>
  </si>
  <si>
    <t>КГБУЗ "Николаевская-на-Амуре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</si>
  <si>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</si>
  <si>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"Березовская участковая больница" МЗ Хабаровского края (1 мес.)</t>
  </si>
  <si>
    <t>КГБУЗ "Верхнебуреинская центральная районная больница" МЗ Хабаровского края</t>
  </si>
  <si>
    <t>КГБУЗ "Солнечная центральная районная больница" МЗХК (1 мес.)</t>
  </si>
  <si>
    <t>КГБУЗ "Солнечная районная больница" МЗХК (11 мес.)</t>
  </si>
  <si>
    <t>КГБУЗ "Де-Кастринская районная больница" МЗ Хабаровского края (3 мес.)</t>
  </si>
  <si>
    <t>Федеральное государственное бюджетное УЗ "Медико-санитарная часть N 99 ФМБА России"</t>
  </si>
  <si>
    <t>КГБУЗ "Городская больница N 2" МЗ Хабаровского края</t>
  </si>
  <si>
    <t>КГБУЗ "Городская больница N 4" МЗ Хабаровского края</t>
  </si>
  <si>
    <t>КГБУЗ "Городская больница N 7" МЗ Хабаровского края</t>
  </si>
  <si>
    <t>КГБУЗ "Городской онкологический диспансер" МЗ Хабаровского края</t>
  </si>
  <si>
    <t>КГБУЗ "Детская городская больница" МЗ Хабаровского края</t>
  </si>
  <si>
    <t>КГБУЗ "Инфекционная больница" МЗ Хабаровского края</t>
  </si>
  <si>
    <t>НУЗ "Отделенческая больница на станции Комсомольск ОАО "Российские железные дороги"</t>
  </si>
  <si>
    <t>Ванинская больница ФГБУ "ДВОМЦ ФМБА России"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</si>
  <si>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</si>
  <si>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</si>
  <si>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заработная плата</t>
  </si>
  <si>
    <t>медикаменты и расходные материалы</t>
  </si>
  <si>
    <t>питание</t>
  </si>
  <si>
    <t>прочее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</si>
  <si>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</si>
  <si>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</si>
  <si>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</si>
  <si>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</si>
  <si>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случаев</t>
  </si>
  <si>
    <t>стоимость</t>
  </si>
  <si>
    <t>Акушерство и гинекология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</si>
  <si>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</si>
  <si>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</si>
  <si>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</si>
  <si>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 xml:space="preserve">Родоразрешение </t>
  </si>
  <si>
    <t>Воспалительные болезни женских половых органов</t>
  </si>
  <si>
    <t>Доброкачественные новообразования, новообразования insitu,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</si>
  <si>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</si>
  <si>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</si>
  <si>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</si>
  <si>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>Искусственное прерывание беременности (аборт)</t>
  </si>
  <si>
    <t>Операции на женских половых органах при злокачественных новообразованиях (уровень затрат 1)</t>
  </si>
  <si>
    <t>Операции на женских половых органах  при злокачественных новообразованиях (уровень затрат 2)</t>
  </si>
  <si>
    <t>Операции на женских половых органах (уровень затрат 1)</t>
  </si>
  <si>
    <t>Операции на женских половых органах (уровень затрат 2)</t>
  </si>
  <si>
    <t>Операции на женских половых органах (уровень затрат 3)</t>
  </si>
  <si>
    <t>Операции на женских половых органах (уровень затрат 4)</t>
  </si>
  <si>
    <t>Кесарево сечение</t>
  </si>
  <si>
    <t>Осложнения, связанные преимущественно с послеродовым периодом</t>
  </si>
  <si>
    <t xml:space="preserve">Послеродовый сепсис 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</si>
  <si>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</si>
  <si>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</si>
  <si>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</si>
  <si>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Неинфекционный энтерит и колит</t>
  </si>
  <si>
    <t>Новообразования доброкачественные, insitu, неопределенного и неуточненного характера органов пищеварения</t>
  </si>
  <si>
    <t>Болезни печени, уровень затрат 1</t>
  </si>
  <si>
    <t>Болезни печени, уровень затрат 2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</si>
  <si>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</si>
  <si>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</si>
  <si>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</si>
  <si>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</si>
  <si>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</si>
  <si>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</si>
  <si>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Анемии, уровень 1</t>
  </si>
  <si>
    <t>Анемии, уровень 2</t>
  </si>
  <si>
    <t>Анемии, уровень 3</t>
  </si>
  <si>
    <t>Нарушения свертываемости крови</t>
  </si>
  <si>
    <t>Другие болезни крови и кроветворных органов и отдельные нарушения с вовлечением иммунного механизма</t>
  </si>
  <si>
    <t>Дерматология</t>
  </si>
  <si>
    <t>"Большие" болезни кожи</t>
  </si>
  <si>
    <t>Инфекции кожи и подкожной клетчатки</t>
  </si>
  <si>
    <t>"Малые" болезни кожи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</si>
  <si>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</si>
  <si>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</si>
  <si>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</si>
  <si>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</si>
  <si>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</si>
  <si>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</si>
  <si>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</si>
  <si>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</si>
  <si>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</si>
  <si>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</si>
  <si>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>Кардиология</t>
  </si>
  <si>
    <t>Гипертоническая болезнь</t>
  </si>
  <si>
    <t>Стенокардия (кроме нестабильной),  хроническая ишемическая болезнь сердца, коронарография не проводилась</t>
  </si>
  <si>
    <t>Стенокардия (кроме нестабильной),  хроническая ишемическая болезнь сердца, коронарография проводилась</t>
  </si>
  <si>
    <t>Нестабильная стенокардия, инфаркт миокарда, легочная эмболия, лечение без тромболитической терапии</t>
  </si>
  <si>
    <t>Нестабильная стенокардия, инфаркт миокарда, легочная эмболия, лечение с тромболитической терапией</t>
  </si>
  <si>
    <t>Нарушения ритма и проводимости</t>
  </si>
  <si>
    <t>Врожденные аномалии сердечно-сосудистой системы, дети</t>
  </si>
  <si>
    <t>Эндокардит, миокардит</t>
  </si>
  <si>
    <t>Другие болезни сердца</t>
  </si>
  <si>
    <t>Колопроктология</t>
  </si>
  <si>
    <t>Операции на кишечнике и анальной области при злокачественных новообразованиях (уровень затрат 1)</t>
  </si>
  <si>
    <t>Операции на кишечнике и анальной области при злокачественных новообразованиях (уровень затрат 2)</t>
  </si>
  <si>
    <t>Операции на кишечнике и анальной области при злокачественных новообразованиях (уровень затрат 3)</t>
  </si>
  <si>
    <t>Операции на кишечнике и анальной области  (уровень затрат 1)</t>
  </si>
  <si>
    <t>Операции на кишечнике и анальной области  (уровень затрат 2)</t>
  </si>
  <si>
    <t>Операции на кишечнике и анальной области (уровень затрат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</si>
  <si>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</si>
  <si>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</si>
  <si>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</si>
  <si>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</si>
  <si>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Рассеяный склероз</t>
  </si>
  <si>
    <t>Эпилепсия, судороги</t>
  </si>
  <si>
    <t>Эпилепсия, судороги, дети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</si>
  <si>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</si>
  <si>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</si>
  <si>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</si>
  <si>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</si>
  <si>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</si>
  <si>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с тромболитической терапией</t>
  </si>
  <si>
    <t>Инфаркт мозга, лечение без тромболитической терапии</t>
  </si>
  <si>
    <t>Другие цереброваскулярные болезни</t>
  </si>
  <si>
    <t>Нейрохирургия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</si>
  <si>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</si>
  <si>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</si>
  <si>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</si>
  <si>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</si>
  <si>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затрат 1)</t>
  </si>
  <si>
    <t>Операции на центральной нервной системе и головном мозге (уровень затрат 2)</t>
  </si>
  <si>
    <t>Операции на периферической нервной системе (уровень затрат 1)</t>
  </si>
  <si>
    <t>Операции на периферической нервной системе (уровень затрат 2)</t>
  </si>
  <si>
    <t>Операции на периферической нервной системе (уровень затрат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</si>
  <si>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</si>
  <si>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</si>
  <si>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</si>
  <si>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</si>
  <si>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</si>
  <si>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</si>
  <si>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</si>
  <si>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</si>
  <si>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</si>
  <si>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Детская хирургия в период новорожденности</t>
  </si>
  <si>
    <t>Нефрология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</si>
  <si>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</si>
  <si>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</si>
  <si>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</si>
  <si>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Оториноларингология</t>
  </si>
  <si>
    <t>Доброкачественные новообразования, новообразования insitu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</si>
  <si>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</si>
  <si>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</si>
  <si>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</si>
  <si>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</si>
  <si>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органе слуха, придаточных пазухах носа  и верхних дыхательных путях (уровень затрат 1)</t>
  </si>
  <si>
    <t>Операции на органе слуха, придаточных пазухах носа  и верхних дыхательных путях (уровень затрат 2)</t>
  </si>
  <si>
    <t>Операции на органе слуха, придаточных пазухах носа  и верхних дыхательных путях (уровень затрат 3)</t>
  </si>
  <si>
    <t>Операции на органе слуха, придаточных пазухах носа  и верхних дыхательных путях (уровень затрат 4)</t>
  </si>
  <si>
    <t>Офтальмология</t>
  </si>
  <si>
    <t>Операции на органе зрения (уровень затрат 1)</t>
  </si>
  <si>
    <t>Операции на органе зрения (уровень затрат 2)</t>
  </si>
  <si>
    <t>Операции на органе зрения (уровень затрат 3)</t>
  </si>
  <si>
    <t>Операции на органе зрения (уровень затрат 4)</t>
  </si>
  <si>
    <t>Операции на органе зрения (уровень затрат 5)</t>
  </si>
  <si>
    <t>Болезни глаза</t>
  </si>
  <si>
    <t>Травмы глаза</t>
  </si>
  <si>
    <t>Пульмонология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</si>
  <si>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</si>
  <si>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</si>
  <si>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</si>
  <si>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</si>
  <si>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</si>
  <si>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Астма</t>
  </si>
  <si>
    <t>Ревматология</t>
  </si>
  <si>
    <t>Системные поражения соединительной ткани</t>
  </si>
  <si>
    <t>Системные поражения соединительной ткани у детей</t>
  </si>
  <si>
    <t>Инфекционные и воспалительные артропатии</t>
  </si>
  <si>
    <t>Ревматические болезни сердца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</si>
  <si>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</si>
  <si>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</si>
  <si>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</si>
  <si>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</si>
  <si>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кровообращения</t>
  </si>
  <si>
    <t>Операции на сердце и коронарных сосудах (уровень затрат 1)</t>
  </si>
  <si>
    <t>Операции на сердце и коронарных сосудах (уровень затрат 2)</t>
  </si>
  <si>
    <t>Операции на сердце и коронарных сосудах (уровень затрат 3)</t>
  </si>
  <si>
    <t>Операции на сосудах (уровень затрат 1)</t>
  </si>
  <si>
    <t>Операции на сосудах (уровень затрат 2)</t>
  </si>
  <si>
    <t>Операции на сосудах (уровень затрат 3)</t>
  </si>
  <si>
    <t>Отравления и другие воздействия внешних причин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</si>
  <si>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</si>
  <si>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</si>
  <si>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</si>
  <si>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</si>
  <si>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</si>
  <si>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</si>
  <si>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на нижних дыхательных путях и легочной ткани, органах средостения (уровень затрат 1)</t>
  </si>
  <si>
    <t>Операции на нижних дыхательных путях и легочной ткани, органах средостения (уровень затрат 2)</t>
  </si>
  <si>
    <t>Операции на нижних дыхательных путях и легочной ткани, органах средостения (уровень затрат 3)</t>
  </si>
  <si>
    <t>Операции на нижних дыхательных путях и легочной ткани, органах средостения (уровень затрат 4)</t>
  </si>
  <si>
    <t>Травматология и ортопедия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</si>
  <si>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</si>
  <si>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</si>
  <si>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</si>
  <si>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</si>
  <si>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</si>
  <si>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</si>
  <si>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</si>
  <si>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</si>
  <si>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костно-мышечной системе и суставах (уровень затрат 1)</t>
  </si>
  <si>
    <t>Операции на костно-мышечной системе и суставах (уровень затрат 2)</t>
  </si>
  <si>
    <t>Операции на костно-мышечной системе и суставах (уровень затрат 3)</t>
  </si>
  <si>
    <t>Операции на костно-мышечной системе и суставах (уровень затрат 4)</t>
  </si>
  <si>
    <t>Операции на костно-мышечной системе и суставах (уровень затрат 5)</t>
  </si>
  <si>
    <t>Урология</t>
  </si>
  <si>
    <t>Доброкачественные новообразования, новообразования insitu, неопределенного и неизвестного характера мочевых органов и мужских половых органов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</si>
  <si>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</si>
  <si>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</si>
  <si>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</si>
  <si>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</si>
  <si>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</si>
  <si>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</si>
  <si>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на мужских половых органах (уровень затрат 1)</t>
  </si>
  <si>
    <t>Операции на мужских половых органах (уровень затрат 2)</t>
  </si>
  <si>
    <t>Операции на мужских половых органах (уровень затрат 3)</t>
  </si>
  <si>
    <t>Операции на мужских половых органах, дети (уровень затрат 1)</t>
  </si>
  <si>
    <t>Операции на мужских половых органах, дети (уровень затрат 2)</t>
  </si>
  <si>
    <t>Операции на мужских половых органах, дети (уровень затрат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</si>
  <si>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</si>
  <si>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</si>
  <si>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 (уровень затрат 1)</t>
  </si>
  <si>
    <t>Операции на почке и мочевыделительной системе (уровень затрат 2)</t>
  </si>
  <si>
    <t>Операции на почке и мочевыделительной системе (уровень затрат 3)</t>
  </si>
  <si>
    <t>Операции на почке и мочевыделительной системе (уровень затрат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</si>
  <si>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</si>
  <si>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</si>
  <si>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</si>
  <si>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</si>
  <si>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</si>
  <si>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</si>
  <si>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</si>
  <si>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</si>
  <si>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на коже, подкожной клетчатке, придатках кожи (уровень затрат 1)</t>
  </si>
  <si>
    <t>Операции на коже, подкожной клетчатке, придатках кожи (уровень затрат 2)</t>
  </si>
  <si>
    <t>Операции на коже, подкожной клетчатке, придатках кожи (уровень затрат 3)</t>
  </si>
  <si>
    <t>Операции на коже, подкожной клетчатке, придатках кожи (уровеньзатрат 4)</t>
  </si>
  <si>
    <t>Операции на органах кроветворения и иммунной системы (уровень затрат 1)</t>
  </si>
  <si>
    <t>Операции на органах кроветворения и иммунной системы (уровень затрат 2)</t>
  </si>
  <si>
    <t>Операции на органах кроветворения и иммунной системы (уровень затрат 3)</t>
  </si>
  <si>
    <t>Тиреоидэктомия при злокачественных новообразованиях щитовидной железы</t>
  </si>
  <si>
    <t>Операции на эндокринных железах кроме гипофиза (уровень затрат 1)</t>
  </si>
  <si>
    <t>Операции на эндокринных железах кроме гипофиза (уровень затрат 2)</t>
  </si>
  <si>
    <t>Болезни молочной железы, новообразования молочной железы доброкачественные,  insitu,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</si>
  <si>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</si>
  <si>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</si>
  <si>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</si>
  <si>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</si>
  <si>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</si>
  <si>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insitu кожи, жировой ткани</t>
  </si>
  <si>
    <t>Открытые раны, поверхностные, другие и неуточненные травмы</t>
  </si>
  <si>
    <t>Мастэктомия</t>
  </si>
  <si>
    <t>Другие операции при злокачественном новообразовании молочной железы (кроме мастэктомии)</t>
  </si>
  <si>
    <t xml:space="preserve">Другие операции на молочной железе </t>
  </si>
  <si>
    <t>Хирургия (абдоминальная)</t>
  </si>
  <si>
    <t>Операции при злокачественном новобразовании желчного пузыря, желчных протоков</t>
  </si>
  <si>
    <t>Операции на желчном пузыре и желчевыводящих путях (уровень затрат 1)</t>
  </si>
  <si>
    <t>Операции на желчном пузыре и желчевыводящих путях (уровень затрат 2)</t>
  </si>
  <si>
    <t>Операции на печени и поджелудочной железе (уровень затрат 1)</t>
  </si>
  <si>
    <t>Операции на печени и поджелудочной железе (уровень затрат 2)</t>
  </si>
  <si>
    <t>Операции при злокачественном новообразовании пищевода, желудка</t>
  </si>
  <si>
    <t>Операции на пищеводе, желудке, двенадцатиперстной кишке (уровень затрат 1)</t>
  </si>
  <si>
    <t>Операции на пищеводе, желудке, двенадцатиперстной кишке (уровень затрат 2)</t>
  </si>
  <si>
    <t>Операции на пищеводе, желудке, двенадцатиперстной кишке (уровень затрат 3)</t>
  </si>
  <si>
    <t>Апендектомия</t>
  </si>
  <si>
    <t>Апендектомия, дети</t>
  </si>
  <si>
    <t>Операции по поводу грыж (уровень затрат 1)</t>
  </si>
  <si>
    <t>Операции по поводу грыж (уровень затрат 2)</t>
  </si>
  <si>
    <t>Операции по поводу грыж, дети (уровень затрат 1)</t>
  </si>
  <si>
    <t>Операции по поводу грыж, дети (уровень затрат 2)</t>
  </si>
  <si>
    <t>Другие операции на органах брюшной полости (уровень затрат 1)</t>
  </si>
  <si>
    <t>Другие операции на органах брюшной полости (уровень затрат 2)</t>
  </si>
  <si>
    <t>Другие операции на органах брюшной полости (уровень затрат 3)</t>
  </si>
  <si>
    <t>Хирургия (камбустиология)</t>
  </si>
  <si>
    <t>Ожоги и отморожения (уровень 1)</t>
  </si>
  <si>
    <t>Ожоги и отморожения (уровень 2)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</si>
  <si>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</si>
  <si>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</si>
  <si>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</si>
  <si>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Операции на органах  полости рта (уровень затрат 1)</t>
  </si>
  <si>
    <t>Операции на органах  полости рта (уровень затрат 2)</t>
  </si>
  <si>
    <t>Операции на органах  полости рта  (уровень затрат 3)</t>
  </si>
  <si>
    <t>Операции на органах  полости рта  (уровень затрат 4)</t>
  </si>
  <si>
    <t>Эндокринология</t>
  </si>
  <si>
    <t>Сахарный диабет без осложнений, взрослые</t>
  </si>
  <si>
    <t>Сахарный диабет с осложнениями, взрослые</t>
  </si>
  <si>
    <t>Сахарный диабет, дети</t>
  </si>
  <si>
    <t>Другие болезни эндокринной системы, взрослые</t>
  </si>
  <si>
    <t>Другие болезни эндокринной системы, дети</t>
  </si>
  <si>
    <t>Новообразования эндокринных желез доброкачественные,  insitu,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</si>
  <si>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</si>
  <si>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</si>
  <si>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</si>
  <si>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</si>
  <si>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</si>
  <si>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</si>
  <si>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Хромосомные аномалии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</si>
  <si>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</si>
  <si>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</si>
  <si>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</si>
  <si>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</si>
  <si>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</si>
  <si>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Химиотерапия при ЗНО других локализаций (кроме ЗНО лимфоидной и кроветворной тканей), уровень 1</t>
  </si>
  <si>
    <t>Химиотерапия при ЗНО других локализаций (кроме ЗНО лимфоидной и кроветворной тканей), уровень 2</t>
  </si>
  <si>
    <t>Лучевая терапия, уровень затрат 1</t>
  </si>
  <si>
    <t>Лучевая терапия, уровень затрат 2</t>
  </si>
  <si>
    <t>Лучевая терапия, уровень затрат 3</t>
  </si>
  <si>
    <t>Химиотерапия при остром лейкозе, дети</t>
  </si>
  <si>
    <t>Химиотерапия при остром лейкозе, взрослые</t>
  </si>
  <si>
    <t>Химиотерапия при других ЗНО лимфоидной и кроветворной тканей</t>
  </si>
  <si>
    <t>Химиотерапия при других ЗНО лимфоидной и кроветворной тканей, дети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</si>
  <si>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</si>
  <si>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</si>
  <si>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>ИТОГО</t>
  </si>
  <si>
    <t xml:space="preserve">КУСмо </t>
  </si>
  <si>
    <t>Приложение № 2 к Решению Комиссии по разработке ТП ОМС от 01.06.2015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</si>
</sst>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10"/>
      <color indexed="8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Times New Roman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5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0" fontId="6" fillId="0" borderId="0" xfId="2" applyFont="1" applyFill="1" applyBorder="1" applyAlignment="1">
      <alignment horizontal="center" wrapText="1"/>
    </xf>
    <xf numFmtId="0" fontId="4" fillId="0" borderId="1" xfId="0" applyFont="1" applyFill="1" applyBorder="1" applyAlignment="1"/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3" fillId="0" borderId="0" xfId="0" applyFont="1" applyFill="1"/>
    <xf numFmtId="9" fontId="14" fillId="0" borderId="2" xfId="1" applyNumberFormat="1" applyFont="1" applyFill="1" applyBorder="1" applyAlignment="1">
      <alignment horizontal="center" vertical="center" wrapText="1"/>
    </xf>
    <xf numFmtId="9" fontId="15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41" fontId="8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41" fontId="9" fillId="0" borderId="2" xfId="1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4" fontId="19" fillId="0" borderId="2" xfId="3" applyNumberFormat="1" applyFont="1" applyFill="1" applyBorder="1" applyAlignment="1">
      <alignment horizontal="right" wrapText="1"/>
    </xf>
    <xf numFmtId="0" fontId="3" fillId="0" borderId="4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41" fontId="9" fillId="0" borderId="4" xfId="1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2" xfId="1" applyFont="1" applyFill="1" applyBorder="1" applyAlignment="1">
      <alignment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9" fontId="8" fillId="0" borderId="2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9" fontId="4" fillId="0" borderId="0" xfId="0" applyNumberFormat="1" applyFont="1" applyFill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/>
    </xf>
    <xf numFmtId="41" fontId="16" fillId="0" borderId="2" xfId="1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right" vertical="center" wrapText="1"/>
    </xf>
    <xf numFmtId="41" fontId="20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7" fillId="0" borderId="4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vertical="center" wrapText="1"/>
    </xf>
    <xf numFmtId="41" fontId="8" fillId="0" borderId="2" xfId="1" applyNumberFormat="1" applyFont="1" applyFill="1" applyBorder="1" applyAlignment="1">
      <alignment horizontal="center"/>
    </xf>
    <xf numFmtId="41" fontId="9" fillId="0" borderId="2" xfId="1" applyNumberFormat="1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9" fontId="9" fillId="0" borderId="2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</cellXfs>
  <cellStyles count="42">
    <cellStyle name="Normal_КСГ" xfId="3"/>
    <cellStyle name="Обычный" xfId="0" builtinId="0"/>
    <cellStyle name="Обычный 2" xfId="1"/>
    <cellStyle name="Обычный 2 2" xfId="4"/>
    <cellStyle name="Обычный 3" xfId="5"/>
    <cellStyle name="Обычный 3 2" xfId="6"/>
    <cellStyle name="Обычный 4" xfId="7"/>
    <cellStyle name="Обычный Лена" xfId="8"/>
    <cellStyle name="Обычный_Таблицы Мун.заказ Стационар" xfId="2"/>
    <cellStyle name="Процентный 2" xfId="9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CP304"/>
  <sheetViews>
    <sheetView tabSelected="1" view="pageBreakPreview" topLeftCell="A2" zoomScale="80" zoomScaleNormal="80" zoomScaleSheetLayoutView="80" workbookViewId="0">
      <pane xSplit="16" ySplit="5" topLeftCell="CE280" activePane="bottomRight" state="frozen"/>
      <selection activeCell="FD302" sqref="FD302"/>
      <selection pane="topRight" activeCell="FD302" sqref="FD302"/>
      <selection pane="bottomLeft" activeCell="FD302" sqref="FD302"/>
      <selection pane="bottomRight" activeCell="CP289" sqref="CO289:CP289"/>
    </sheetView>
  </sheetViews>
  <sheetFormatPr defaultColWidth="9.140625" defaultRowHeight="15.75" x14ac:dyDescent="0.25"/>
  <cols>
    <col min="1" max="1" width="8" style="56" customWidth="1"/>
    <col min="2" max="2" width="56.7109375" style="57" customWidth="1"/>
    <col min="3" max="3" width="11.42578125" style="57" customWidth="1"/>
    <col min="4" max="4" width="11.42578125" style="57" hidden="1" customWidth="1"/>
    <col min="5" max="5" width="9.42578125" style="58" customWidth="1"/>
    <col min="6" max="6" width="12.5703125" style="58" customWidth="1"/>
    <col min="7" max="7" width="11.5703125" style="58" hidden="1" customWidth="1"/>
    <col min="8" max="8" width="9.5703125" style="59" hidden="1" customWidth="1"/>
    <col min="9" max="9" width="10.85546875" style="59" hidden="1" customWidth="1"/>
    <col min="10" max="11" width="9.5703125" style="59" hidden="1" customWidth="1"/>
    <col min="12" max="12" width="11.85546875" style="59" customWidth="1"/>
    <col min="13" max="13" width="9.28515625" style="58" customWidth="1"/>
    <col min="14" max="14" width="9.5703125" style="58" customWidth="1"/>
    <col min="15" max="15" width="8.85546875" style="58" customWidth="1"/>
    <col min="16" max="16" width="9.28515625" style="58" customWidth="1"/>
    <col min="17" max="17" width="11.140625" style="7" customWidth="1"/>
    <col min="18" max="18" width="17" style="7" customWidth="1"/>
    <col min="19" max="19" width="11.140625" style="51" customWidth="1"/>
    <col min="20" max="20" width="17.85546875" style="51" customWidth="1"/>
    <col min="21" max="21" width="11.140625" style="51" customWidth="1"/>
    <col min="22" max="22" width="16.42578125" style="51" customWidth="1"/>
    <col min="23" max="23" width="11.140625" style="51" customWidth="1"/>
    <col min="24" max="24" width="14.28515625" style="51" customWidth="1"/>
    <col min="25" max="25" width="11.28515625" style="51" customWidth="1"/>
    <col min="26" max="26" width="14.7109375" style="51" customWidth="1"/>
    <col min="27" max="27" width="11.140625" style="51" customWidth="1"/>
    <col min="28" max="28" width="16.28515625" style="51" customWidth="1"/>
    <col min="29" max="29" width="11.140625" style="51" customWidth="1"/>
    <col min="30" max="30" width="15.28515625" style="51" customWidth="1"/>
    <col min="31" max="31" width="16.42578125" style="51" customWidth="1"/>
    <col min="32" max="32" width="16" style="51" customWidth="1"/>
    <col min="33" max="33" width="11.85546875" style="51" customWidth="1"/>
    <col min="34" max="34" width="17.140625" style="51" customWidth="1"/>
    <col min="35" max="35" width="11.140625" style="51" customWidth="1"/>
    <col min="36" max="36" width="17.85546875" style="51" customWidth="1"/>
    <col min="37" max="37" width="11.5703125" style="51" customWidth="1"/>
    <col min="38" max="38" width="16.85546875" style="51" customWidth="1"/>
    <col min="39" max="39" width="10.5703125" style="51" customWidth="1"/>
    <col min="40" max="40" width="15.85546875" style="51" customWidth="1"/>
    <col min="41" max="41" width="11.140625" style="51" customWidth="1"/>
    <col min="42" max="42" width="16.140625" style="51" customWidth="1"/>
    <col min="43" max="43" width="11.28515625" style="51" customWidth="1"/>
    <col min="44" max="44" width="14.85546875" style="51" customWidth="1"/>
    <col min="45" max="45" width="11.140625" style="51" customWidth="1"/>
    <col min="46" max="46" width="15.28515625" style="51" customWidth="1"/>
    <col min="47" max="47" width="11.28515625" style="51" customWidth="1"/>
    <col min="48" max="48" width="15.42578125" style="51" customWidth="1"/>
    <col min="49" max="49" width="11.140625" style="51" customWidth="1"/>
    <col min="50" max="50" width="17.85546875" style="51" customWidth="1"/>
    <col min="51" max="51" width="11.42578125" style="51" customWidth="1"/>
    <col min="52" max="52" width="17.5703125" style="51" customWidth="1"/>
    <col min="53" max="53" width="11.140625" style="51" customWidth="1"/>
    <col min="54" max="54" width="16.85546875" style="51" customWidth="1"/>
    <col min="55" max="55" width="10.42578125" style="51" customWidth="1"/>
    <col min="56" max="56" width="15.7109375" style="51" customWidth="1"/>
    <col min="57" max="57" width="11.140625" style="51" customWidth="1"/>
    <col min="58" max="58" width="19.28515625" style="51" customWidth="1"/>
    <col min="59" max="59" width="11.28515625" style="51" customWidth="1"/>
    <col min="60" max="60" width="17.42578125" style="51" customWidth="1"/>
    <col min="61" max="61" width="11.5703125" style="51" customWidth="1"/>
    <col min="62" max="62" width="16.42578125" style="51" customWidth="1"/>
    <col min="63" max="63" width="11.140625" style="51" customWidth="1"/>
    <col min="64" max="68" width="17" style="51" customWidth="1"/>
    <col min="69" max="69" width="11.5703125" style="51" customWidth="1"/>
    <col min="70" max="70" width="15.28515625" style="51" customWidth="1"/>
    <col min="71" max="71" width="11.85546875" style="51" customWidth="1"/>
    <col min="72" max="72" width="15.5703125" style="51" customWidth="1"/>
    <col min="73" max="73" width="11.140625" style="51" customWidth="1"/>
    <col min="74" max="74" width="17.7109375" style="51" customWidth="1"/>
    <col min="75" max="75" width="12.140625" style="51" customWidth="1"/>
    <col min="76" max="76" width="17" style="51" customWidth="1"/>
    <col min="77" max="77" width="11.42578125" style="51" customWidth="1"/>
    <col min="78" max="78" width="17.7109375" style="51" customWidth="1"/>
    <col min="79" max="79" width="11.85546875" style="51" customWidth="1"/>
    <col min="80" max="80" width="16" style="51" customWidth="1"/>
    <col min="81" max="81" width="11.28515625" style="51" customWidth="1"/>
    <col min="82" max="82" width="16.28515625" style="51" customWidth="1"/>
    <col min="83" max="83" width="11.28515625" style="51" customWidth="1"/>
    <col min="84" max="84" width="16.7109375" style="51" customWidth="1"/>
    <col min="85" max="85" width="12.7109375" style="51" customWidth="1"/>
    <col min="86" max="86" width="15.85546875" style="51" customWidth="1"/>
    <col min="87" max="87" width="11.28515625" style="51" customWidth="1"/>
    <col min="88" max="88" width="15.85546875" style="51" customWidth="1"/>
    <col min="89" max="89" width="11.7109375" style="51" customWidth="1"/>
    <col min="90" max="90" width="15" style="51" customWidth="1"/>
    <col min="91" max="91" width="10.7109375" style="51" customWidth="1"/>
    <col min="92" max="92" width="16.28515625" style="51" customWidth="1"/>
    <col min="93" max="93" width="15.7109375" style="7" customWidth="1"/>
    <col min="94" max="94" width="19" style="7" customWidth="1"/>
    <col min="95" max="96" width="9.140625" style="7" customWidth="1"/>
    <col min="97" max="16384" width="9.140625" style="7"/>
  </cols>
  <sheetData>
    <row r="1" spans="1:92" ht="57" hidden="1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7"/>
      <c r="BX1" s="7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5"/>
      <c r="CN1" s="6"/>
    </row>
    <row r="2" spans="1:92" ht="33" customHeight="1" x14ac:dyDescent="0.25">
      <c r="S2" s="3"/>
      <c r="T2" s="3"/>
      <c r="U2" s="3"/>
      <c r="V2" s="71" t="s">
        <v>343</v>
      </c>
      <c r="W2" s="71"/>
      <c r="X2" s="71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8"/>
      <c r="BX2" s="8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5"/>
      <c r="CN2" s="6"/>
    </row>
    <row r="3" spans="1:92" ht="29.25" customHeight="1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1"/>
      <c r="CN3" s="12"/>
    </row>
    <row r="4" spans="1:92" s="13" customFormat="1" ht="151.5" customHeight="1" x14ac:dyDescent="0.25">
      <c r="A4" s="78" t="s">
        <v>1</v>
      </c>
      <c r="B4" s="80" t="s">
        <v>2</v>
      </c>
      <c r="C4" s="81" t="s">
        <v>3</v>
      </c>
      <c r="D4" s="81" t="s">
        <v>4</v>
      </c>
      <c r="E4" s="72" t="s">
        <v>5</v>
      </c>
      <c r="F4" s="72" t="s">
        <v>6</v>
      </c>
      <c r="G4" s="75" t="s">
        <v>7</v>
      </c>
      <c r="H4" s="76" t="s">
        <v>8</v>
      </c>
      <c r="I4" s="76"/>
      <c r="J4" s="76"/>
      <c r="K4" s="76"/>
      <c r="L4" s="72" t="s">
        <v>9</v>
      </c>
      <c r="M4" s="72" t="s">
        <v>10</v>
      </c>
      <c r="N4" s="72"/>
      <c r="O4" s="72"/>
      <c r="P4" s="72"/>
      <c r="Q4" s="73" t="s">
        <v>11</v>
      </c>
      <c r="R4" s="74"/>
      <c r="S4" s="73" t="s">
        <v>12</v>
      </c>
      <c r="T4" s="73"/>
      <c r="U4" s="73" t="s">
        <v>13</v>
      </c>
      <c r="V4" s="74"/>
      <c r="W4" s="73" t="s">
        <v>14</v>
      </c>
      <c r="X4" s="73"/>
      <c r="Y4" s="73" t="s">
        <v>15</v>
      </c>
      <c r="Z4" s="73"/>
      <c r="AA4" s="73" t="s">
        <v>16</v>
      </c>
      <c r="AB4" s="73"/>
      <c r="AC4" s="73" t="s">
        <v>17</v>
      </c>
      <c r="AD4" s="73"/>
      <c r="AE4" s="73" t="s">
        <v>18</v>
      </c>
      <c r="AF4" s="73"/>
      <c r="AG4" s="73" t="s">
        <v>19</v>
      </c>
      <c r="AH4" s="73"/>
      <c r="AI4" s="73" t="s">
        <v>20</v>
      </c>
      <c r="AJ4" s="73"/>
      <c r="AK4" s="73" t="s">
        <v>21</v>
      </c>
      <c r="AL4" s="73"/>
      <c r="AM4" s="73" t="s">
        <v>22</v>
      </c>
      <c r="AN4" s="73"/>
      <c r="AO4" s="73" t="s">
        <v>23</v>
      </c>
      <c r="AP4" s="73"/>
      <c r="AQ4" s="73" t="s">
        <v>24</v>
      </c>
      <c r="AR4" s="73"/>
      <c r="AS4" s="73" t="s">
        <v>25</v>
      </c>
      <c r="AT4" s="73"/>
      <c r="AU4" s="73" t="s">
        <v>26</v>
      </c>
      <c r="AV4" s="73"/>
      <c r="AW4" s="73" t="s">
        <v>27</v>
      </c>
      <c r="AX4" s="73"/>
      <c r="AY4" s="73" t="s">
        <v>28</v>
      </c>
      <c r="AZ4" s="73"/>
      <c r="BA4" s="73" t="s">
        <v>29</v>
      </c>
      <c r="BB4" s="73"/>
      <c r="BC4" s="73" t="s">
        <v>30</v>
      </c>
      <c r="BD4" s="73"/>
      <c r="BE4" s="73" t="s">
        <v>31</v>
      </c>
      <c r="BF4" s="73"/>
      <c r="BG4" s="73" t="s">
        <v>32</v>
      </c>
      <c r="BH4" s="73"/>
      <c r="BI4" s="73" t="s">
        <v>33</v>
      </c>
      <c r="BJ4" s="73"/>
      <c r="BK4" s="73" t="s">
        <v>34</v>
      </c>
      <c r="BL4" s="73"/>
      <c r="BM4" s="73" t="s">
        <v>35</v>
      </c>
      <c r="BN4" s="73"/>
      <c r="BO4" s="73" t="s">
        <v>36</v>
      </c>
      <c r="BP4" s="73"/>
      <c r="BQ4" s="73" t="s">
        <v>37</v>
      </c>
      <c r="BR4" s="73"/>
      <c r="BS4" s="73" t="s">
        <v>38</v>
      </c>
      <c r="BT4" s="73"/>
      <c r="BU4" s="73" t="s">
        <v>39</v>
      </c>
      <c r="BV4" s="73"/>
      <c r="BW4" s="73" t="s">
        <v>40</v>
      </c>
      <c r="BX4" s="73"/>
      <c r="BY4" s="73" t="s">
        <v>41</v>
      </c>
      <c r="BZ4" s="73"/>
      <c r="CA4" s="73" t="s">
        <v>42</v>
      </c>
      <c r="CB4" s="73"/>
      <c r="CC4" s="73" t="s">
        <v>43</v>
      </c>
      <c r="CD4" s="73"/>
      <c r="CE4" s="73" t="s">
        <v>44</v>
      </c>
      <c r="CF4" s="73"/>
      <c r="CG4" s="73" t="s">
        <v>45</v>
      </c>
      <c r="CH4" s="73"/>
      <c r="CI4" s="73" t="s">
        <v>46</v>
      </c>
      <c r="CJ4" s="73"/>
      <c r="CK4" s="73" t="s">
        <v>47</v>
      </c>
      <c r="CL4" s="73"/>
      <c r="CM4" s="73" t="s">
        <v>48</v>
      </c>
      <c r="CN4" s="73"/>
    </row>
    <row r="5" spans="1:92" s="13" customFormat="1" ht="45" customHeight="1" x14ac:dyDescent="0.25">
      <c r="A5" s="79"/>
      <c r="B5" s="80"/>
      <c r="C5" s="81"/>
      <c r="D5" s="81"/>
      <c r="E5" s="72"/>
      <c r="F5" s="72"/>
      <c r="G5" s="75"/>
      <c r="H5" s="14" t="s">
        <v>49</v>
      </c>
      <c r="I5" s="14" t="s">
        <v>50</v>
      </c>
      <c r="J5" s="14" t="s">
        <v>51</v>
      </c>
      <c r="K5" s="15" t="s">
        <v>52</v>
      </c>
      <c r="L5" s="72"/>
      <c r="M5" s="16" t="s">
        <v>53</v>
      </c>
      <c r="N5" s="16" t="s">
        <v>54</v>
      </c>
      <c r="O5" s="16" t="s">
        <v>55</v>
      </c>
      <c r="P5" s="16" t="s">
        <v>56</v>
      </c>
      <c r="Q5" s="17" t="s">
        <v>57</v>
      </c>
      <c r="R5" s="17" t="s">
        <v>58</v>
      </c>
      <c r="S5" s="17" t="s">
        <v>57</v>
      </c>
      <c r="T5" s="17" t="s">
        <v>58</v>
      </c>
      <c r="U5" s="17" t="s">
        <v>57</v>
      </c>
      <c r="V5" s="17" t="s">
        <v>58</v>
      </c>
      <c r="W5" s="18" t="s">
        <v>57</v>
      </c>
      <c r="X5" s="18" t="s">
        <v>58</v>
      </c>
      <c r="Y5" s="18" t="s">
        <v>57</v>
      </c>
      <c r="Z5" s="18" t="s">
        <v>58</v>
      </c>
      <c r="AA5" s="18" t="s">
        <v>57</v>
      </c>
      <c r="AB5" s="18" t="s">
        <v>58</v>
      </c>
      <c r="AC5" s="18" t="s">
        <v>57</v>
      </c>
      <c r="AD5" s="18" t="s">
        <v>58</v>
      </c>
      <c r="AE5" s="18" t="s">
        <v>57</v>
      </c>
      <c r="AF5" s="18" t="s">
        <v>58</v>
      </c>
      <c r="AG5" s="18" t="s">
        <v>57</v>
      </c>
      <c r="AH5" s="18" t="s">
        <v>58</v>
      </c>
      <c r="AI5" s="18" t="s">
        <v>57</v>
      </c>
      <c r="AJ5" s="18" t="s">
        <v>58</v>
      </c>
      <c r="AK5" s="18" t="s">
        <v>57</v>
      </c>
      <c r="AL5" s="18" t="s">
        <v>58</v>
      </c>
      <c r="AM5" s="18" t="s">
        <v>57</v>
      </c>
      <c r="AN5" s="17" t="s">
        <v>58</v>
      </c>
      <c r="AO5" s="18" t="s">
        <v>57</v>
      </c>
      <c r="AP5" s="18" t="s">
        <v>58</v>
      </c>
      <c r="AQ5" s="18" t="s">
        <v>57</v>
      </c>
      <c r="AR5" s="18" t="s">
        <v>58</v>
      </c>
      <c r="AS5" s="18" t="s">
        <v>57</v>
      </c>
      <c r="AT5" s="18" t="s">
        <v>58</v>
      </c>
      <c r="AU5" s="18" t="s">
        <v>57</v>
      </c>
      <c r="AV5" s="18" t="s">
        <v>58</v>
      </c>
      <c r="AW5" s="18" t="s">
        <v>57</v>
      </c>
      <c r="AX5" s="18" t="s">
        <v>58</v>
      </c>
      <c r="AY5" s="18" t="s">
        <v>57</v>
      </c>
      <c r="AZ5" s="18" t="s">
        <v>58</v>
      </c>
      <c r="BA5" s="18" t="s">
        <v>57</v>
      </c>
      <c r="BB5" s="18" t="s">
        <v>58</v>
      </c>
      <c r="BC5" s="18" t="s">
        <v>57</v>
      </c>
      <c r="BD5" s="18" t="s">
        <v>58</v>
      </c>
      <c r="BE5" s="18" t="s">
        <v>57</v>
      </c>
      <c r="BF5" s="18" t="s">
        <v>58</v>
      </c>
      <c r="BG5" s="18" t="s">
        <v>57</v>
      </c>
      <c r="BH5" s="18" t="s">
        <v>58</v>
      </c>
      <c r="BI5" s="18" t="s">
        <v>57</v>
      </c>
      <c r="BJ5" s="18" t="s">
        <v>58</v>
      </c>
      <c r="BK5" s="18" t="s">
        <v>57</v>
      </c>
      <c r="BL5" s="18" t="s">
        <v>58</v>
      </c>
      <c r="BM5" s="18" t="s">
        <v>57</v>
      </c>
      <c r="BN5" s="18" t="s">
        <v>58</v>
      </c>
      <c r="BO5" s="18" t="s">
        <v>57</v>
      </c>
      <c r="BP5" s="18" t="s">
        <v>58</v>
      </c>
      <c r="BQ5" s="18" t="s">
        <v>57</v>
      </c>
      <c r="BR5" s="18" t="s">
        <v>58</v>
      </c>
      <c r="BS5" s="18" t="s">
        <v>57</v>
      </c>
      <c r="BT5" s="18" t="s">
        <v>58</v>
      </c>
      <c r="BU5" s="18" t="s">
        <v>57</v>
      </c>
      <c r="BV5" s="18" t="s">
        <v>58</v>
      </c>
      <c r="BW5" s="18" t="s">
        <v>57</v>
      </c>
      <c r="BX5" s="18" t="s">
        <v>58</v>
      </c>
      <c r="BY5" s="18" t="s">
        <v>57</v>
      </c>
      <c r="BZ5" s="18" t="s">
        <v>58</v>
      </c>
      <c r="CA5" s="18" t="s">
        <v>57</v>
      </c>
      <c r="CB5" s="18" t="s">
        <v>58</v>
      </c>
      <c r="CC5" s="18" t="s">
        <v>57</v>
      </c>
      <c r="CD5" s="18" t="s">
        <v>58</v>
      </c>
      <c r="CE5" s="18" t="s">
        <v>57</v>
      </c>
      <c r="CF5" s="18" t="s">
        <v>58</v>
      </c>
      <c r="CG5" s="18" t="s">
        <v>57</v>
      </c>
      <c r="CH5" s="18" t="s">
        <v>58</v>
      </c>
      <c r="CI5" s="18" t="s">
        <v>57</v>
      </c>
      <c r="CJ5" s="18" t="s">
        <v>58</v>
      </c>
      <c r="CK5" s="18" t="s">
        <v>57</v>
      </c>
      <c r="CL5" s="18" t="s">
        <v>58</v>
      </c>
      <c r="CM5" s="18" t="s">
        <v>57</v>
      </c>
      <c r="CN5" s="17" t="s">
        <v>58</v>
      </c>
    </row>
    <row r="6" spans="1:92" s="13" customFormat="1" ht="20.25" customHeight="1" x14ac:dyDescent="0.25">
      <c r="A6" s="19"/>
      <c r="B6" s="20" t="s">
        <v>342</v>
      </c>
      <c r="C6" s="21"/>
      <c r="D6" s="21"/>
      <c r="E6" s="16"/>
      <c r="F6" s="16"/>
      <c r="G6" s="16"/>
      <c r="H6" s="14"/>
      <c r="I6" s="14"/>
      <c r="J6" s="14"/>
      <c r="K6" s="14"/>
      <c r="L6" s="14"/>
      <c r="M6" s="16"/>
      <c r="N6" s="16"/>
      <c r="O6" s="16"/>
      <c r="P6" s="16"/>
      <c r="Q6" s="17"/>
      <c r="R6" s="22">
        <v>1.3</v>
      </c>
      <c r="S6" s="17"/>
      <c r="T6" s="22">
        <v>1.1000000000000001</v>
      </c>
      <c r="U6" s="17"/>
      <c r="V6" s="22">
        <v>1.1000000000000001</v>
      </c>
      <c r="W6" s="24">
        <v>0.98</v>
      </c>
      <c r="X6" s="23">
        <v>0.96</v>
      </c>
      <c r="Y6" s="24">
        <v>0.98</v>
      </c>
      <c r="Z6" s="23">
        <v>1.04</v>
      </c>
      <c r="AA6" s="24">
        <v>0.98</v>
      </c>
      <c r="AB6" s="23">
        <v>0.96</v>
      </c>
      <c r="AC6" s="24">
        <v>0.98</v>
      </c>
      <c r="AD6" s="23">
        <v>0.96</v>
      </c>
      <c r="AE6" s="24">
        <v>0.98</v>
      </c>
      <c r="AF6" s="23">
        <v>1.04</v>
      </c>
      <c r="AG6" s="24">
        <v>1.08</v>
      </c>
      <c r="AH6" s="23">
        <v>1.07</v>
      </c>
      <c r="AI6" s="24">
        <v>1.08</v>
      </c>
      <c r="AJ6" s="23">
        <v>1.07</v>
      </c>
      <c r="AK6" s="24">
        <v>1.08</v>
      </c>
      <c r="AL6" s="23">
        <v>1.07</v>
      </c>
      <c r="AM6" s="23"/>
      <c r="AN6" s="22">
        <v>1.1000000000000001</v>
      </c>
      <c r="AO6" s="24">
        <v>1.08</v>
      </c>
      <c r="AP6" s="23">
        <v>1.07</v>
      </c>
      <c r="AQ6" s="24">
        <v>0.98</v>
      </c>
      <c r="AR6" s="23">
        <v>0.91</v>
      </c>
      <c r="AS6" s="24">
        <v>1.5</v>
      </c>
      <c r="AT6" s="23">
        <v>1.35</v>
      </c>
      <c r="AU6" s="24">
        <v>1.5</v>
      </c>
      <c r="AV6" s="23">
        <v>1.6</v>
      </c>
      <c r="AW6" s="24">
        <v>0.98</v>
      </c>
      <c r="AX6" s="23">
        <v>1.04</v>
      </c>
      <c r="AY6" s="24">
        <v>0.98</v>
      </c>
      <c r="AZ6" s="23">
        <v>0.96</v>
      </c>
      <c r="BA6" s="23"/>
      <c r="BB6" s="23">
        <v>0.98</v>
      </c>
      <c r="BC6" s="23">
        <v>0.98</v>
      </c>
      <c r="BD6" s="23">
        <v>1.35</v>
      </c>
      <c r="BE6" s="24">
        <v>0.98</v>
      </c>
      <c r="BF6" s="22">
        <v>0.96</v>
      </c>
      <c r="BG6" s="24">
        <v>0.98</v>
      </c>
      <c r="BH6" s="23">
        <v>0.96</v>
      </c>
      <c r="BI6" s="23"/>
      <c r="BJ6" s="23">
        <v>0.98</v>
      </c>
      <c r="BK6" s="24">
        <v>0.98</v>
      </c>
      <c r="BL6" s="23">
        <v>1.04</v>
      </c>
      <c r="BM6" s="23"/>
      <c r="BN6" s="23">
        <v>0.98</v>
      </c>
      <c r="BO6" s="23">
        <v>0.98</v>
      </c>
      <c r="BP6" s="23">
        <v>1.04</v>
      </c>
      <c r="BQ6" s="23"/>
      <c r="BR6" s="23">
        <v>0.98</v>
      </c>
      <c r="BS6" s="24">
        <v>0.98</v>
      </c>
      <c r="BT6" s="23">
        <v>0.91</v>
      </c>
      <c r="BU6" s="24">
        <v>1.08</v>
      </c>
      <c r="BV6" s="23">
        <v>1.07</v>
      </c>
      <c r="BW6" s="24">
        <v>1.08</v>
      </c>
      <c r="BX6" s="23">
        <v>1.07</v>
      </c>
      <c r="BY6" s="24">
        <v>1.08</v>
      </c>
      <c r="BZ6" s="23">
        <v>1.07</v>
      </c>
      <c r="CA6" s="24">
        <v>1.08</v>
      </c>
      <c r="CB6" s="23">
        <v>1.07</v>
      </c>
      <c r="CC6" s="24">
        <v>1.08</v>
      </c>
      <c r="CD6" s="23">
        <v>1.2</v>
      </c>
      <c r="CE6" s="24">
        <v>1.08</v>
      </c>
      <c r="CF6" s="23">
        <v>1.2</v>
      </c>
      <c r="CG6" s="24">
        <v>0.98</v>
      </c>
      <c r="CH6" s="23">
        <v>0.91</v>
      </c>
      <c r="CI6" s="24">
        <v>0.98</v>
      </c>
      <c r="CJ6" s="23">
        <v>1.04</v>
      </c>
      <c r="CK6" s="24">
        <v>1.5</v>
      </c>
      <c r="CL6" s="23">
        <v>1.6</v>
      </c>
      <c r="CM6" s="24">
        <v>1.5</v>
      </c>
      <c r="CN6" s="22">
        <v>1.35</v>
      </c>
    </row>
    <row r="7" spans="1:92" ht="18" customHeight="1" x14ac:dyDescent="0.25">
      <c r="A7" s="61">
        <v>2</v>
      </c>
      <c r="B7" s="52" t="s">
        <v>59</v>
      </c>
      <c r="C7" s="25">
        <v>19007.45</v>
      </c>
      <c r="D7" s="25">
        <f>C7*(H7+I7+J7)</f>
        <v>16536.481500000002</v>
      </c>
      <c r="E7" s="35">
        <v>0.8</v>
      </c>
      <c r="F7" s="26"/>
      <c r="G7" s="26"/>
      <c r="H7" s="27">
        <v>0.72</v>
      </c>
      <c r="I7" s="27">
        <v>0.12</v>
      </c>
      <c r="J7" s="27">
        <v>0.03</v>
      </c>
      <c r="K7" s="27">
        <v>0.13</v>
      </c>
      <c r="L7" s="27"/>
      <c r="M7" s="25">
        <v>1.4</v>
      </c>
      <c r="N7" s="25">
        <v>1.68</v>
      </c>
      <c r="O7" s="25">
        <v>2.23</v>
      </c>
      <c r="P7" s="25">
        <v>2.39</v>
      </c>
      <c r="Q7" s="28">
        <f t="shared" ref="Q7:R7" si="0">SUM(Q8:Q26)</f>
        <v>31</v>
      </c>
      <c r="R7" s="28">
        <f t="shared" si="0"/>
        <v>1258513.6764200001</v>
      </c>
      <c r="S7" s="28">
        <f t="shared" ref="S7:AN7" si="1">S8+S9+S10+S11+S12+S13+S14+S15+S16+S17+S18+S19+S20+S21+S22+S23+S24+S25+S26</f>
        <v>0</v>
      </c>
      <c r="T7" s="28">
        <f t="shared" si="1"/>
        <v>0</v>
      </c>
      <c r="U7" s="28">
        <f t="shared" si="1"/>
        <v>2485</v>
      </c>
      <c r="V7" s="28">
        <f t="shared" si="1"/>
        <v>56249526.090450011</v>
      </c>
      <c r="W7" s="28">
        <f t="shared" si="1"/>
        <v>205</v>
      </c>
      <c r="X7" s="28">
        <f t="shared" si="1"/>
        <v>3917854.9394214996</v>
      </c>
      <c r="Y7" s="28">
        <f t="shared" si="1"/>
        <v>530</v>
      </c>
      <c r="Z7" s="28">
        <f t="shared" si="1"/>
        <v>9013797.5221525002</v>
      </c>
      <c r="AA7" s="28">
        <f t="shared" si="1"/>
        <v>560</v>
      </c>
      <c r="AB7" s="28">
        <f t="shared" si="1"/>
        <v>10411063.302678499</v>
      </c>
      <c r="AC7" s="28">
        <f t="shared" si="1"/>
        <v>866</v>
      </c>
      <c r="AD7" s="28">
        <f t="shared" si="1"/>
        <v>16187055.381882003</v>
      </c>
      <c r="AE7" s="28">
        <f t="shared" si="1"/>
        <v>1150</v>
      </c>
      <c r="AF7" s="28">
        <f t="shared" si="1"/>
        <v>17902945.1375775</v>
      </c>
      <c r="AG7" s="28">
        <f t="shared" si="1"/>
        <v>0</v>
      </c>
      <c r="AH7" s="28">
        <f t="shared" si="1"/>
        <v>0</v>
      </c>
      <c r="AI7" s="28">
        <f t="shared" si="1"/>
        <v>2746</v>
      </c>
      <c r="AJ7" s="28">
        <f t="shared" si="1"/>
        <v>56576788.476458259</v>
      </c>
      <c r="AK7" s="28">
        <f t="shared" si="1"/>
        <v>7154</v>
      </c>
      <c r="AL7" s="28">
        <f t="shared" si="1"/>
        <v>139257686.309742</v>
      </c>
      <c r="AM7" s="28">
        <f t="shared" ref="AM7" si="2">AM8+AM9+AM10+AM11+AM12+AM13+AM14+AM15+AM16+AM17+AM18+AM19+AM20+AM21+AM22+AM23+AM24+AM25+AM26</f>
        <v>165</v>
      </c>
      <c r="AN7" s="28">
        <f t="shared" si="1"/>
        <v>3667130.1374399997</v>
      </c>
      <c r="AO7" s="28">
        <f t="shared" ref="AO7:BZ7" si="3">SUM(AO8:AO26)</f>
        <v>40</v>
      </c>
      <c r="AP7" s="28">
        <f t="shared" si="3"/>
        <v>1319389.69187025</v>
      </c>
      <c r="AQ7" s="28">
        <f t="shared" si="3"/>
        <v>6</v>
      </c>
      <c r="AR7" s="28">
        <f t="shared" si="3"/>
        <v>128095.29215175001</v>
      </c>
      <c r="AS7" s="28">
        <f t="shared" si="3"/>
        <v>110</v>
      </c>
      <c r="AT7" s="28">
        <f t="shared" si="3"/>
        <v>3322534.3825904997</v>
      </c>
      <c r="AU7" s="28">
        <f t="shared" si="3"/>
        <v>60</v>
      </c>
      <c r="AV7" s="28">
        <f t="shared" si="3"/>
        <v>2455841.9911409998</v>
      </c>
      <c r="AW7" s="28">
        <f t="shared" si="3"/>
        <v>1155</v>
      </c>
      <c r="AX7" s="28">
        <f t="shared" si="3"/>
        <v>30791527.287674997</v>
      </c>
      <c r="AY7" s="28">
        <f t="shared" si="3"/>
        <v>1259</v>
      </c>
      <c r="AZ7" s="28">
        <f t="shared" si="3"/>
        <v>27274864.7622528</v>
      </c>
      <c r="BA7" s="28">
        <f t="shared" si="3"/>
        <v>72</v>
      </c>
      <c r="BB7" s="28">
        <f t="shared" si="3"/>
        <v>1477383.3987528</v>
      </c>
      <c r="BC7" s="28">
        <f t="shared" si="3"/>
        <v>456</v>
      </c>
      <c r="BD7" s="28">
        <f t="shared" si="3"/>
        <v>12387341.43801</v>
      </c>
      <c r="BE7" s="28">
        <f t="shared" si="3"/>
        <v>1304</v>
      </c>
      <c r="BF7" s="28">
        <f t="shared" si="3"/>
        <v>28027672.230327003</v>
      </c>
      <c r="BG7" s="28">
        <f t="shared" si="3"/>
        <v>2199</v>
      </c>
      <c r="BH7" s="28">
        <f t="shared" si="3"/>
        <v>50534859.077702992</v>
      </c>
      <c r="BI7" s="28">
        <f t="shared" si="3"/>
        <v>1</v>
      </c>
      <c r="BJ7" s="28">
        <f t="shared" si="3"/>
        <v>16272.810153600001</v>
      </c>
      <c r="BK7" s="28">
        <f t="shared" si="3"/>
        <v>706</v>
      </c>
      <c r="BL7" s="28">
        <f t="shared" si="3"/>
        <v>17389889.394569997</v>
      </c>
      <c r="BM7" s="28">
        <f t="shared" si="3"/>
        <v>46</v>
      </c>
      <c r="BN7" s="28">
        <f t="shared" si="3"/>
        <v>1651377.2919335999</v>
      </c>
      <c r="BO7" s="28">
        <f t="shared" si="3"/>
        <v>891</v>
      </c>
      <c r="BP7" s="28">
        <f t="shared" si="3"/>
        <v>18206646.515811604</v>
      </c>
      <c r="BQ7" s="28">
        <f t="shared" si="3"/>
        <v>62</v>
      </c>
      <c r="BR7" s="28">
        <f t="shared" si="3"/>
        <v>976681.54787279991</v>
      </c>
      <c r="BS7" s="28">
        <f t="shared" si="3"/>
        <v>0</v>
      </c>
      <c r="BT7" s="28">
        <f t="shared" si="3"/>
        <v>0</v>
      </c>
      <c r="BU7" s="28">
        <f t="shared" si="3"/>
        <v>0</v>
      </c>
      <c r="BV7" s="28">
        <f t="shared" si="3"/>
        <v>0</v>
      </c>
      <c r="BW7" s="28">
        <f t="shared" si="3"/>
        <v>0</v>
      </c>
      <c r="BX7" s="28">
        <f t="shared" si="3"/>
        <v>0</v>
      </c>
      <c r="BY7" s="28">
        <f t="shared" si="3"/>
        <v>3600</v>
      </c>
      <c r="BZ7" s="28">
        <f t="shared" si="3"/>
        <v>105839882.81496632</v>
      </c>
      <c r="CA7" s="28">
        <f t="shared" ref="CA7:CN7" si="4">SUM(CA8:CA26)</f>
        <v>57</v>
      </c>
      <c r="CB7" s="28">
        <f t="shared" si="4"/>
        <v>3137767.2568242</v>
      </c>
      <c r="CC7" s="28">
        <f t="shared" si="4"/>
        <v>0</v>
      </c>
      <c r="CD7" s="28">
        <f t="shared" si="4"/>
        <v>0</v>
      </c>
      <c r="CE7" s="28">
        <f t="shared" si="4"/>
        <v>0</v>
      </c>
      <c r="CF7" s="28">
        <f t="shared" si="4"/>
        <v>0</v>
      </c>
      <c r="CG7" s="28">
        <f t="shared" si="4"/>
        <v>147</v>
      </c>
      <c r="CH7" s="28">
        <f t="shared" si="4"/>
        <v>4166873.2145271003</v>
      </c>
      <c r="CI7" s="28">
        <f t="shared" si="4"/>
        <v>0</v>
      </c>
      <c r="CJ7" s="28">
        <f t="shared" si="4"/>
        <v>0</v>
      </c>
      <c r="CK7" s="28">
        <f t="shared" si="4"/>
        <v>107</v>
      </c>
      <c r="CL7" s="28">
        <f t="shared" si="4"/>
        <v>4521581.3984591253</v>
      </c>
      <c r="CM7" s="28">
        <f t="shared" si="4"/>
        <v>282</v>
      </c>
      <c r="CN7" s="28">
        <f t="shared" si="4"/>
        <v>12202817.113410003</v>
      </c>
    </row>
    <row r="8" spans="1:92" ht="36" customHeight="1" x14ac:dyDescent="0.25">
      <c r="A8" s="29">
        <v>1</v>
      </c>
      <c r="B8" s="30" t="s">
        <v>60</v>
      </c>
      <c r="C8" s="25">
        <v>19007.45</v>
      </c>
      <c r="D8" s="25">
        <f>C8*(H8+I8+J8)</f>
        <v>16536.481500000002</v>
      </c>
      <c r="E8" s="31">
        <v>0.82</v>
      </c>
      <c r="F8" s="32">
        <v>1</v>
      </c>
      <c r="G8" s="32"/>
      <c r="H8" s="27">
        <v>0.72</v>
      </c>
      <c r="I8" s="27">
        <v>0.12</v>
      </c>
      <c r="J8" s="27">
        <v>0.03</v>
      </c>
      <c r="K8" s="27">
        <v>0.13</v>
      </c>
      <c r="L8" s="32">
        <v>1</v>
      </c>
      <c r="M8" s="25">
        <v>1.4</v>
      </c>
      <c r="N8" s="25">
        <v>1.68</v>
      </c>
      <c r="O8" s="25">
        <v>2.23</v>
      </c>
      <c r="P8" s="25">
        <v>2.39</v>
      </c>
      <c r="Q8" s="33">
        <v>0</v>
      </c>
      <c r="R8" s="33">
        <f t="shared" ref="R8:R26" si="5">Q8*C8*E8*F8*M8*$R$6</f>
        <v>0</v>
      </c>
      <c r="S8" s="33">
        <v>0</v>
      </c>
      <c r="T8" s="33">
        <f t="shared" ref="T8:T26" si="6">S8*C8*E8*F8*M8*$T$6</f>
        <v>0</v>
      </c>
      <c r="U8" s="33"/>
      <c r="V8" s="33">
        <f t="shared" ref="V8:V26" si="7">U8*C8*E8*F8*M8*$V$6</f>
        <v>0</v>
      </c>
      <c r="W8" s="33">
        <v>0</v>
      </c>
      <c r="X8" s="33">
        <f t="shared" ref="X8:X26" si="8">W8/12*9*C8*E8*F8*M8*$X$6+W8/12*3*C8*E8*F8*M8*$W$6</f>
        <v>0</v>
      </c>
      <c r="Y8" s="33">
        <v>8</v>
      </c>
      <c r="Z8" s="33">
        <f t="shared" ref="Z8:Z26" si="9">Y8/12*9*C8*E8*F8*M8*$Z$6+Y8/12*3*C8*E8*F8*M8*$Y$6</f>
        <v>178928.53132000001</v>
      </c>
      <c r="AA8" s="33">
        <v>9</v>
      </c>
      <c r="AB8" s="33">
        <f t="shared" ref="AB8:AB26" si="10">AA8/12*9*C8*E8*F8*M8*$AB$6+AA8/12*3*C8*E8*F8*M8*$AA$6</f>
        <v>189511.49933099997</v>
      </c>
      <c r="AC8" s="33">
        <v>18</v>
      </c>
      <c r="AD8" s="33">
        <f t="shared" ref="AD8:AD26" si="11">AC8/12*3*C8*E8*F8*M8*$AC$6+AC8/12*9*C8*E8*F8*M8*$AD$6</f>
        <v>379022.99866199994</v>
      </c>
      <c r="AE8" s="33">
        <v>22</v>
      </c>
      <c r="AF8" s="33">
        <f t="shared" ref="AF8:AF26" si="12">(AE8/12*3*C8*E8*F8*M8*$AE$6)+(AE8/12*9*C8*E8*F8*M8*$AF$6)</f>
        <v>492053.46112999995</v>
      </c>
      <c r="AG8" s="33">
        <v>0</v>
      </c>
      <c r="AH8" s="33">
        <f t="shared" ref="AH8:AH26" si="13">AG8/12*9*C8*E8*F8*M8*$AH$6+AG8/12*3*C8*E8*F8*M8*$AG$6</f>
        <v>0</v>
      </c>
      <c r="AI8" s="33">
        <v>0</v>
      </c>
      <c r="AJ8" s="33">
        <f t="shared" ref="AJ8:AJ26" si="14">AI8/12*9*C8*E8*F8*M8*$AJ$6+AI8/12*3*C8*E8*F8*M8*$AI$6</f>
        <v>0</v>
      </c>
      <c r="AK8" s="33">
        <v>90</v>
      </c>
      <c r="AL8" s="33">
        <f t="shared" ref="AL8:AL26" si="15">AK8/12*9*C8*E8*F8*M8*$AL$6+AK8/12*3*C8*E8*F8*M8*$AK$6</f>
        <v>2106228.8397149998</v>
      </c>
      <c r="AM8" s="33">
        <v>15</v>
      </c>
      <c r="AN8" s="33">
        <f t="shared" ref="AN8:AN26" si="16">AM8*C8*E8*F8*M8*$AN$6</f>
        <v>360039.11789999995</v>
      </c>
      <c r="AO8" s="33">
        <v>0</v>
      </c>
      <c r="AP8" s="33">
        <f t="shared" ref="AP8:AP26" si="17">AO8/12*9*C8*E8*F8*M8*$AP$6+AO8/12*3*C8*E8*F8*M8*$AO$6</f>
        <v>0</v>
      </c>
      <c r="AQ8" s="33">
        <v>0</v>
      </c>
      <c r="AR8" s="33">
        <f t="shared" ref="AR8:AR26" si="18">AQ8/12*9*C8*E8*F8*M8*$AR$6+AQ8/12*3*C8*E8*F8*M8*$AQ$6</f>
        <v>0</v>
      </c>
      <c r="AS8" s="33">
        <v>6</v>
      </c>
      <c r="AT8" s="33">
        <f t="shared" ref="AT8:AT26" si="19">AS8/12*9*C8*E8*F8*N8*$AT$6+AS8/12*3*C8*E8*F8*N8*$AS$6</f>
        <v>217987.32047400001</v>
      </c>
      <c r="AU8" s="33"/>
      <c r="AV8" s="33">
        <f t="shared" ref="AV8:AV26" si="20">AU8/12*9*C8*E8*F8*N8*$AV$6+AU8/12*3*C8*E8*F8*N8*$AU$6</f>
        <v>0</v>
      </c>
      <c r="AW8" s="33">
        <v>18</v>
      </c>
      <c r="AX8" s="33">
        <f t="shared" ref="AX8:AX26" si="21">AW8/12*9*C8*E8*F8*N8*$AX$6+AW8/12*3*C8*E8*F8*N8*$AW$6</f>
        <v>483107.03456399997</v>
      </c>
      <c r="AY8" s="33">
        <v>19</v>
      </c>
      <c r="AZ8" s="33">
        <f t="shared" ref="AZ8:AZ26" si="22">AY8/12*9*C8*E8*F8*N8*$AZ$6+AY8/12*3*C8*E8*F8*N8*$AY$6</f>
        <v>480095.79830519995</v>
      </c>
      <c r="BA8" s="33">
        <v>11</v>
      </c>
      <c r="BB8" s="33">
        <f t="shared" ref="BB8:BB26" si="23">SUM(BA8*$BB$6*C8*E8*F8*N8)</f>
        <v>282270.66843359999</v>
      </c>
      <c r="BC8" s="33">
        <v>46</v>
      </c>
      <c r="BD8" s="33">
        <f t="shared" ref="BD8:BD26" si="24">SUM(BC8*C8*E8*F8*N8*$BD$6)</f>
        <v>1626067.5797519998</v>
      </c>
      <c r="BE8" s="33">
        <v>90</v>
      </c>
      <c r="BF8" s="33">
        <f t="shared" ref="BF8:BF26" si="25">BE8/12*9*C8*E8*F8*N8*$BF$6+BE8/12*3*C8*E8*F8*N8*$BE$6</f>
        <v>2274137.9919719999</v>
      </c>
      <c r="BG8" s="33">
        <v>98</v>
      </c>
      <c r="BH8" s="33">
        <f t="shared" ref="BH8:BH26" si="26">BG8/12*9*C8*E8*F8*N8*$BH$6+BG8/12*3*C8*E8*F8*N8*$BG$6</f>
        <v>2476283.5912583992</v>
      </c>
      <c r="BI8" s="33">
        <v>0</v>
      </c>
      <c r="BJ8" s="33">
        <f t="shared" ref="BJ8:BJ26" si="27">BI8*C8*E8*F8*N8*$BJ$6</f>
        <v>0</v>
      </c>
      <c r="BK8" s="33">
        <v>40</v>
      </c>
      <c r="BL8" s="33">
        <f t="shared" ref="BL8:BL26" si="28">BK8/12*9*C8*E8*F8*N8*$BL$6+BK8/12*3*C8*E8*F8*N8*$BK$6</f>
        <v>1073571.1879199999</v>
      </c>
      <c r="BM8" s="33"/>
      <c r="BN8" s="33">
        <f t="shared" ref="BN8:BN26" si="29">SUM(BM8*$BN$6*C8*E8*F8*N8)</f>
        <v>0</v>
      </c>
      <c r="BO8" s="33">
        <v>25</v>
      </c>
      <c r="BP8" s="33">
        <f t="shared" ref="BP8:BP26" si="30">(BO8/12*2*C8*E8*F8*N8*$BO$6)+(BO8/12*9*C8*E8*F8*N8*$BP$6)</f>
        <v>617521.63858000003</v>
      </c>
      <c r="BQ8" s="33">
        <v>3</v>
      </c>
      <c r="BR8" s="33">
        <f t="shared" ref="BR8:BR26" si="31">BQ8*C8*E8*F8*N8*$BR$6</f>
        <v>76982.90957280001</v>
      </c>
      <c r="BS8" s="33">
        <v>0</v>
      </c>
      <c r="BT8" s="33">
        <f t="shared" ref="BT8:BT26" si="32">BS8/12*9*C8*E8*F8*N8*$BT$6+BS8/12*3*C8*E8*F8*N8*$BS$6</f>
        <v>0</v>
      </c>
      <c r="BU8" s="33">
        <v>0</v>
      </c>
      <c r="BV8" s="33">
        <f t="shared" ref="BV8:BV26" si="33">BU8/12*9*C8*E8*F8*N8*$BV$6+BU8/12*3*C8*E8*F8*N8*$BU$6</f>
        <v>0</v>
      </c>
      <c r="BW8" s="62">
        <v>0</v>
      </c>
      <c r="BX8" s="62">
        <f t="shared" ref="BX8:BX26" si="34">BW8/12*9*C8*E8*F8*N8*$BX$6+BW8/12*3*C8*E8*F8*N8*$BW$6</f>
        <v>0</v>
      </c>
      <c r="BY8" s="33">
        <v>337</v>
      </c>
      <c r="BZ8" s="33">
        <f t="shared" ref="BZ8:BZ26" si="35">BY8/12*9*C8*E8*F8*N8*$BZ$6+BY8/12*3*C8*E8*F8*N8*$BY$6</f>
        <v>9463988.2531193998</v>
      </c>
      <c r="CA8" s="33">
        <v>0</v>
      </c>
      <c r="CB8" s="33">
        <f t="shared" ref="CB8:CB26" si="36">CA8/12*9*C8*E8*F8*N8*$CB$6+CA8/12*3*C8*E8*F8*N8*$CA$6</f>
        <v>0</v>
      </c>
      <c r="CC8" s="33">
        <v>0</v>
      </c>
      <c r="CD8" s="33">
        <f t="shared" ref="CD8:CD26" si="37">CC8/12*9*C8*E8*F8*N8*$CD$6+CC8/12*3*C8*E8*F8*N8*$CC$6</f>
        <v>0</v>
      </c>
      <c r="CE8" s="33">
        <v>0</v>
      </c>
      <c r="CF8" s="33">
        <f t="shared" ref="CF8:CF26" si="38">CE8/12*9*C8*E8*F8*N8*$CF$6+CE8/12*3*C8*E8*F8*N8*$CE$6</f>
        <v>0</v>
      </c>
      <c r="CG8" s="33"/>
      <c r="CH8" s="33">
        <f t="shared" ref="CH8:CH26" si="39">CG8/12*9*C8*E8*F8*N8*$CH$6+CG8/12*3*C8*E8*F8*N8*$CG$6</f>
        <v>0</v>
      </c>
      <c r="CI8" s="33">
        <v>0</v>
      </c>
      <c r="CJ8" s="33">
        <f t="shared" ref="CJ8:CJ26" si="40">CI8/12*9*C8*E8*F8*N8*$CJ$6+CI8/12*3*C8*E8*F8*N8*$CI$6</f>
        <v>0</v>
      </c>
      <c r="CK8" s="33">
        <v>6</v>
      </c>
      <c r="CL8" s="33">
        <f t="shared" ref="CL8:CL26" si="41">CK8/12*9*C8*E8*F8*O8*$CL$6+CK8/12*3*C8*E8*F8*O8*$CK$6</f>
        <v>328453.86801150005</v>
      </c>
      <c r="CM8" s="33">
        <v>19</v>
      </c>
      <c r="CN8" s="33">
        <f t="shared" ref="CN8:CN26" si="42">CM8/12*9*C8*E8*F8*P8*$CN$6+CM8/12*3*C8*E8*F8*P8*$CM$6</f>
        <v>982024.22844487522</v>
      </c>
    </row>
    <row r="9" spans="1:92" ht="36" customHeight="1" x14ac:dyDescent="0.25">
      <c r="A9" s="29">
        <v>2</v>
      </c>
      <c r="B9" s="30" t="s">
        <v>61</v>
      </c>
      <c r="C9" s="25">
        <v>19007.45</v>
      </c>
      <c r="D9" s="25">
        <f>C9*(H9+I9+J9)</f>
        <v>16536.481500000002</v>
      </c>
      <c r="E9" s="31">
        <v>0.84</v>
      </c>
      <c r="F9" s="32">
        <v>1</v>
      </c>
      <c r="G9" s="32"/>
      <c r="H9" s="27">
        <v>0.72</v>
      </c>
      <c r="I9" s="27">
        <v>0.12</v>
      </c>
      <c r="J9" s="27">
        <v>0.03</v>
      </c>
      <c r="K9" s="27">
        <v>0.13</v>
      </c>
      <c r="L9" s="32">
        <v>1</v>
      </c>
      <c r="M9" s="25">
        <v>1.4</v>
      </c>
      <c r="N9" s="25">
        <v>1.68</v>
      </c>
      <c r="O9" s="25">
        <v>2.23</v>
      </c>
      <c r="P9" s="25">
        <v>2.39</v>
      </c>
      <c r="Q9" s="33">
        <v>0</v>
      </c>
      <c r="R9" s="33">
        <f t="shared" si="5"/>
        <v>0</v>
      </c>
      <c r="S9" s="33">
        <v>0</v>
      </c>
      <c r="T9" s="33">
        <f t="shared" si="6"/>
        <v>0</v>
      </c>
      <c r="U9" s="33">
        <f>68</f>
        <v>68</v>
      </c>
      <c r="V9" s="33">
        <f t="shared" si="7"/>
        <v>1671986.53776</v>
      </c>
      <c r="W9" s="33"/>
      <c r="X9" s="33">
        <f t="shared" si="8"/>
        <v>0</v>
      </c>
      <c r="Y9" s="33">
        <v>100</v>
      </c>
      <c r="Z9" s="33">
        <f t="shared" si="9"/>
        <v>2291158.0229999996</v>
      </c>
      <c r="AA9" s="33">
        <v>47</v>
      </c>
      <c r="AB9" s="33">
        <f t="shared" si="10"/>
        <v>1013809.484226</v>
      </c>
      <c r="AC9" s="33">
        <v>100</v>
      </c>
      <c r="AD9" s="33">
        <f t="shared" si="11"/>
        <v>2157041.4557999996</v>
      </c>
      <c r="AE9" s="33">
        <v>55</v>
      </c>
      <c r="AF9" s="33">
        <f t="shared" si="12"/>
        <v>1260136.9126499998</v>
      </c>
      <c r="AG9" s="33">
        <v>0</v>
      </c>
      <c r="AH9" s="33">
        <f t="shared" si="13"/>
        <v>0</v>
      </c>
      <c r="AI9" s="33">
        <v>25</v>
      </c>
      <c r="AJ9" s="33">
        <f t="shared" si="14"/>
        <v>599333.40967499989</v>
      </c>
      <c r="AK9" s="33">
        <v>343</v>
      </c>
      <c r="AL9" s="33">
        <f t="shared" si="15"/>
        <v>8222854.3807410002</v>
      </c>
      <c r="AM9" s="33"/>
      <c r="AN9" s="33">
        <f t="shared" si="16"/>
        <v>0</v>
      </c>
      <c r="AO9" s="33">
        <v>0</v>
      </c>
      <c r="AP9" s="33">
        <f t="shared" si="17"/>
        <v>0</v>
      </c>
      <c r="AQ9" s="33">
        <v>0</v>
      </c>
      <c r="AR9" s="33">
        <f t="shared" si="18"/>
        <v>0</v>
      </c>
      <c r="AS9" s="33">
        <v>20</v>
      </c>
      <c r="AT9" s="33">
        <f t="shared" si="19"/>
        <v>744346.94796000002</v>
      </c>
      <c r="AU9" s="33">
        <v>10</v>
      </c>
      <c r="AV9" s="33">
        <f t="shared" si="20"/>
        <v>422467.18667999998</v>
      </c>
      <c r="AW9" s="33">
        <v>108</v>
      </c>
      <c r="AX9" s="33">
        <f t="shared" si="21"/>
        <v>2969340.7978079999</v>
      </c>
      <c r="AY9" s="33">
        <v>90</v>
      </c>
      <c r="AZ9" s="33">
        <f t="shared" si="22"/>
        <v>2329604.772264</v>
      </c>
      <c r="BA9" s="33">
        <v>8</v>
      </c>
      <c r="BB9" s="33">
        <f t="shared" si="23"/>
        <v>210294.77736959999</v>
      </c>
      <c r="BC9" s="33">
        <v>30</v>
      </c>
      <c r="BD9" s="33">
        <f t="shared" si="24"/>
        <v>1086344.19432</v>
      </c>
      <c r="BE9" s="33">
        <v>90</v>
      </c>
      <c r="BF9" s="33">
        <f t="shared" si="25"/>
        <v>2329604.772264</v>
      </c>
      <c r="BG9" s="33">
        <v>271</v>
      </c>
      <c r="BH9" s="33">
        <f t="shared" si="26"/>
        <v>7014698.8142615994</v>
      </c>
      <c r="BI9" s="33">
        <v>0</v>
      </c>
      <c r="BJ9" s="33">
        <f t="shared" si="27"/>
        <v>0</v>
      </c>
      <c r="BK9" s="33">
        <v>90</v>
      </c>
      <c r="BL9" s="33">
        <f t="shared" si="28"/>
        <v>2474450.6648399998</v>
      </c>
      <c r="BM9" s="33">
        <v>7</v>
      </c>
      <c r="BN9" s="33">
        <f t="shared" si="29"/>
        <v>184007.93019839996</v>
      </c>
      <c r="BO9" s="33">
        <v>103</v>
      </c>
      <c r="BP9" s="33">
        <f t="shared" si="30"/>
        <v>2606242.5448751999</v>
      </c>
      <c r="BQ9" s="33">
        <v>4</v>
      </c>
      <c r="BR9" s="33">
        <f t="shared" si="31"/>
        <v>105147.3886848</v>
      </c>
      <c r="BS9" s="33">
        <v>0</v>
      </c>
      <c r="BT9" s="33">
        <f t="shared" si="32"/>
        <v>0</v>
      </c>
      <c r="BU9" s="33">
        <v>0</v>
      </c>
      <c r="BV9" s="33">
        <f t="shared" si="33"/>
        <v>0</v>
      </c>
      <c r="BW9" s="62">
        <v>0</v>
      </c>
      <c r="BX9" s="62">
        <f t="shared" si="34"/>
        <v>0</v>
      </c>
      <c r="BY9" s="33">
        <v>854</v>
      </c>
      <c r="BZ9" s="33">
        <f t="shared" si="35"/>
        <v>24567875.129397601</v>
      </c>
      <c r="CA9" s="33">
        <v>0</v>
      </c>
      <c r="CB9" s="33">
        <f t="shared" si="36"/>
        <v>0</v>
      </c>
      <c r="CC9" s="33">
        <v>0</v>
      </c>
      <c r="CD9" s="33">
        <f t="shared" si="37"/>
        <v>0</v>
      </c>
      <c r="CE9" s="33">
        <v>0</v>
      </c>
      <c r="CF9" s="33">
        <f t="shared" si="38"/>
        <v>0</v>
      </c>
      <c r="CG9" s="33"/>
      <c r="CH9" s="33">
        <f t="shared" si="39"/>
        <v>0</v>
      </c>
      <c r="CI9" s="33"/>
      <c r="CJ9" s="33">
        <f t="shared" si="40"/>
        <v>0</v>
      </c>
      <c r="CK9" s="33">
        <v>10</v>
      </c>
      <c r="CL9" s="33">
        <f t="shared" si="41"/>
        <v>560774.89660500002</v>
      </c>
      <c r="CM9" s="33">
        <v>38</v>
      </c>
      <c r="CN9" s="33">
        <f t="shared" si="42"/>
        <v>2011952.0777895004</v>
      </c>
    </row>
    <row r="10" spans="1:92" ht="45" x14ac:dyDescent="0.25">
      <c r="A10" s="29">
        <v>3</v>
      </c>
      <c r="B10" s="30" t="s">
        <v>62</v>
      </c>
      <c r="C10" s="25">
        <v>19007.45</v>
      </c>
      <c r="D10" s="25">
        <f>C10*(H10+I10+J10)</f>
        <v>16916.630499999999</v>
      </c>
      <c r="E10" s="31">
        <v>0.97</v>
      </c>
      <c r="F10" s="32">
        <v>1</v>
      </c>
      <c r="G10" s="32"/>
      <c r="H10" s="27">
        <v>0.76</v>
      </c>
      <c r="I10" s="27">
        <v>0.1</v>
      </c>
      <c r="J10" s="27">
        <v>0.03</v>
      </c>
      <c r="K10" s="27">
        <v>0.11</v>
      </c>
      <c r="L10" s="32">
        <v>1</v>
      </c>
      <c r="M10" s="25">
        <v>1.4</v>
      </c>
      <c r="N10" s="25">
        <v>1.68</v>
      </c>
      <c r="O10" s="25">
        <v>2.23</v>
      </c>
      <c r="P10" s="25">
        <v>2.39</v>
      </c>
      <c r="Q10" s="33">
        <v>0</v>
      </c>
      <c r="R10" s="33">
        <f t="shared" si="5"/>
        <v>0</v>
      </c>
      <c r="S10" s="33">
        <v>0</v>
      </c>
      <c r="T10" s="33">
        <f t="shared" si="6"/>
        <v>0</v>
      </c>
      <c r="U10" s="33"/>
      <c r="V10" s="33">
        <f t="shared" si="7"/>
        <v>0</v>
      </c>
      <c r="W10" s="33">
        <v>7</v>
      </c>
      <c r="X10" s="33">
        <f t="shared" si="8"/>
        <v>174360.85101049999</v>
      </c>
      <c r="Y10" s="33">
        <v>36</v>
      </c>
      <c r="Z10" s="33">
        <f t="shared" si="9"/>
        <v>952467.12098999997</v>
      </c>
      <c r="AA10" s="33">
        <v>59</v>
      </c>
      <c r="AB10" s="33">
        <f t="shared" si="10"/>
        <v>1469612.8870884997</v>
      </c>
      <c r="AC10" s="33">
        <v>8</v>
      </c>
      <c r="AD10" s="33">
        <f t="shared" si="11"/>
        <v>199269.54401200003</v>
      </c>
      <c r="AE10" s="33">
        <v>26</v>
      </c>
      <c r="AF10" s="33">
        <f t="shared" si="12"/>
        <v>687892.92071500001</v>
      </c>
      <c r="AG10" s="33">
        <v>0</v>
      </c>
      <c r="AH10" s="33">
        <f t="shared" si="13"/>
        <v>0</v>
      </c>
      <c r="AI10" s="33">
        <v>0</v>
      </c>
      <c r="AJ10" s="33">
        <f t="shared" si="14"/>
        <v>0</v>
      </c>
      <c r="AK10" s="33">
        <v>388</v>
      </c>
      <c r="AL10" s="33">
        <f t="shared" si="15"/>
        <v>10741196.288823001</v>
      </c>
      <c r="AM10" s="33">
        <v>0</v>
      </c>
      <c r="AN10" s="33">
        <f t="shared" si="16"/>
        <v>0</v>
      </c>
      <c r="AO10" s="33">
        <v>0</v>
      </c>
      <c r="AP10" s="33">
        <f t="shared" si="17"/>
        <v>0</v>
      </c>
      <c r="AQ10" s="33">
        <v>0</v>
      </c>
      <c r="AR10" s="33">
        <f t="shared" si="18"/>
        <v>0</v>
      </c>
      <c r="AS10" s="33">
        <v>4</v>
      </c>
      <c r="AT10" s="33">
        <f t="shared" si="19"/>
        <v>171908.69988600002</v>
      </c>
      <c r="AU10" s="33"/>
      <c r="AV10" s="33">
        <f t="shared" si="20"/>
        <v>0</v>
      </c>
      <c r="AW10" s="33">
        <v>192</v>
      </c>
      <c r="AX10" s="33">
        <f t="shared" si="21"/>
        <v>6095789.5743360016</v>
      </c>
      <c r="AY10" s="33">
        <v>60</v>
      </c>
      <c r="AZ10" s="33">
        <f t="shared" si="22"/>
        <v>1793425.8961080001</v>
      </c>
      <c r="BA10" s="33">
        <v>1</v>
      </c>
      <c r="BB10" s="33">
        <f t="shared" si="23"/>
        <v>30355.0497096</v>
      </c>
      <c r="BC10" s="33">
        <v>10</v>
      </c>
      <c r="BD10" s="33">
        <f t="shared" si="24"/>
        <v>418156.29702</v>
      </c>
      <c r="BE10" s="33">
        <v>50</v>
      </c>
      <c r="BF10" s="33">
        <f t="shared" si="25"/>
        <v>1494521.5800899998</v>
      </c>
      <c r="BG10" s="33">
        <v>35</v>
      </c>
      <c r="BH10" s="33">
        <f t="shared" si="26"/>
        <v>1046165.1060629998</v>
      </c>
      <c r="BI10" s="33">
        <v>0</v>
      </c>
      <c r="BJ10" s="33">
        <f t="shared" si="27"/>
        <v>0</v>
      </c>
      <c r="BK10" s="33">
        <v>80</v>
      </c>
      <c r="BL10" s="33">
        <f t="shared" si="28"/>
        <v>2539912.3226399999</v>
      </c>
      <c r="BM10" s="33">
        <v>3</v>
      </c>
      <c r="BN10" s="33">
        <f t="shared" si="29"/>
        <v>91065.149128799982</v>
      </c>
      <c r="BO10" s="33">
        <v>65</v>
      </c>
      <c r="BP10" s="33">
        <f t="shared" si="30"/>
        <v>1899255.5762180001</v>
      </c>
      <c r="BQ10" s="33">
        <v>1</v>
      </c>
      <c r="BR10" s="33">
        <f t="shared" si="31"/>
        <v>30355.0497096</v>
      </c>
      <c r="BS10" s="33">
        <v>0</v>
      </c>
      <c r="BT10" s="33">
        <f t="shared" si="32"/>
        <v>0</v>
      </c>
      <c r="BU10" s="33">
        <v>0</v>
      </c>
      <c r="BV10" s="33">
        <f t="shared" si="33"/>
        <v>0</v>
      </c>
      <c r="BW10" s="62">
        <v>0</v>
      </c>
      <c r="BX10" s="62">
        <f t="shared" si="34"/>
        <v>0</v>
      </c>
      <c r="BY10" s="33">
        <v>779</v>
      </c>
      <c r="BZ10" s="33">
        <f t="shared" si="35"/>
        <v>25878531.6772983</v>
      </c>
      <c r="CA10" s="33">
        <v>0</v>
      </c>
      <c r="CB10" s="33">
        <f t="shared" si="36"/>
        <v>0</v>
      </c>
      <c r="CC10" s="33">
        <v>0</v>
      </c>
      <c r="CD10" s="33">
        <f t="shared" si="37"/>
        <v>0</v>
      </c>
      <c r="CE10" s="33">
        <v>0</v>
      </c>
      <c r="CF10" s="33">
        <f t="shared" si="38"/>
        <v>0</v>
      </c>
      <c r="CG10" s="33">
        <v>2</v>
      </c>
      <c r="CH10" s="33">
        <f t="shared" si="39"/>
        <v>57457.772664600001</v>
      </c>
      <c r="CI10" s="33">
        <v>0</v>
      </c>
      <c r="CJ10" s="33">
        <f t="shared" si="40"/>
        <v>0</v>
      </c>
      <c r="CK10" s="33"/>
      <c r="CL10" s="33">
        <f t="shared" si="41"/>
        <v>0</v>
      </c>
      <c r="CM10" s="33"/>
      <c r="CN10" s="33">
        <f t="shared" si="42"/>
        <v>0</v>
      </c>
    </row>
    <row r="11" spans="1:92" ht="32.25" customHeight="1" x14ac:dyDescent="0.25">
      <c r="A11" s="29">
        <v>4</v>
      </c>
      <c r="B11" s="30" t="s">
        <v>63</v>
      </c>
      <c r="C11" s="25">
        <v>19007.45</v>
      </c>
      <c r="D11" s="25">
        <f>C11*(H11+I11+J11)</f>
        <v>16916.630499999999</v>
      </c>
      <c r="E11" s="31">
        <v>0.8</v>
      </c>
      <c r="F11" s="32">
        <v>1</v>
      </c>
      <c r="G11" s="32"/>
      <c r="H11" s="27">
        <v>0.78</v>
      </c>
      <c r="I11" s="27">
        <v>0.08</v>
      </c>
      <c r="J11" s="27">
        <v>0.03</v>
      </c>
      <c r="K11" s="27">
        <v>0.12</v>
      </c>
      <c r="L11" s="32">
        <v>1</v>
      </c>
      <c r="M11" s="25">
        <v>1.4</v>
      </c>
      <c r="N11" s="25">
        <v>1.68</v>
      </c>
      <c r="O11" s="25">
        <v>2.23</v>
      </c>
      <c r="P11" s="25">
        <v>2.39</v>
      </c>
      <c r="Q11" s="33">
        <v>0</v>
      </c>
      <c r="R11" s="33">
        <f t="shared" si="5"/>
        <v>0</v>
      </c>
      <c r="S11" s="33">
        <v>0</v>
      </c>
      <c r="T11" s="33">
        <f t="shared" si="6"/>
        <v>0</v>
      </c>
      <c r="U11" s="33">
        <v>0</v>
      </c>
      <c r="V11" s="33">
        <f t="shared" si="7"/>
        <v>0</v>
      </c>
      <c r="W11" s="33">
        <v>0</v>
      </c>
      <c r="X11" s="33">
        <f t="shared" si="8"/>
        <v>0</v>
      </c>
      <c r="Y11" s="33">
        <f>100+10+7</f>
        <v>117</v>
      </c>
      <c r="Z11" s="33">
        <f t="shared" si="9"/>
        <v>2553004.6542000002</v>
      </c>
      <c r="AA11" s="33">
        <f>53+32+12</f>
        <v>97</v>
      </c>
      <c r="AB11" s="33">
        <f t="shared" si="10"/>
        <v>1992695.4401199999</v>
      </c>
      <c r="AC11" s="33">
        <v>219</v>
      </c>
      <c r="AD11" s="33">
        <f t="shared" si="11"/>
        <v>4498972.1792399995</v>
      </c>
      <c r="AE11" s="33">
        <v>332</v>
      </c>
      <c r="AF11" s="33">
        <f t="shared" si="12"/>
        <v>7244423.4632000001</v>
      </c>
      <c r="AG11" s="33">
        <v>0</v>
      </c>
      <c r="AH11" s="33">
        <f t="shared" si="13"/>
        <v>0</v>
      </c>
      <c r="AI11" s="33">
        <v>0</v>
      </c>
      <c r="AJ11" s="33">
        <f t="shared" si="14"/>
        <v>0</v>
      </c>
      <c r="AK11" s="33">
        <f>1053+30+136</f>
        <v>1219</v>
      </c>
      <c r="AL11" s="33">
        <f t="shared" si="15"/>
        <v>27831901.957860004</v>
      </c>
      <c r="AM11" s="33">
        <v>0</v>
      </c>
      <c r="AN11" s="33">
        <f t="shared" si="16"/>
        <v>0</v>
      </c>
      <c r="AO11" s="33">
        <v>0</v>
      </c>
      <c r="AP11" s="33">
        <f t="shared" si="17"/>
        <v>0</v>
      </c>
      <c r="AQ11" s="33">
        <v>0</v>
      </c>
      <c r="AR11" s="33">
        <f t="shared" si="18"/>
        <v>0</v>
      </c>
      <c r="AS11" s="33">
        <v>12</v>
      </c>
      <c r="AT11" s="33">
        <f t="shared" si="19"/>
        <v>425341.11312000005</v>
      </c>
      <c r="AU11" s="33">
        <f>10+1</f>
        <v>11</v>
      </c>
      <c r="AV11" s="33">
        <f t="shared" si="20"/>
        <v>442584.67176</v>
      </c>
      <c r="AW11" s="33">
        <v>230</v>
      </c>
      <c r="AX11" s="33">
        <f t="shared" si="21"/>
        <v>6022472.5175999999</v>
      </c>
      <c r="AY11" s="33">
        <v>239</v>
      </c>
      <c r="AZ11" s="33">
        <f t="shared" si="22"/>
        <v>5891804.6621280005</v>
      </c>
      <c r="BA11" s="33">
        <v>9</v>
      </c>
      <c r="BB11" s="33">
        <f t="shared" si="23"/>
        <v>225315.83289600004</v>
      </c>
      <c r="BC11" s="33">
        <v>97</v>
      </c>
      <c r="BD11" s="33">
        <f t="shared" si="24"/>
        <v>3345250.3761600005</v>
      </c>
      <c r="BE11" s="33">
        <f>350+10</f>
        <v>360</v>
      </c>
      <c r="BF11" s="33">
        <f t="shared" si="25"/>
        <v>8874684.8467200007</v>
      </c>
      <c r="BG11" s="33">
        <f>431+7+9</f>
        <v>447</v>
      </c>
      <c r="BH11" s="33">
        <f t="shared" si="26"/>
        <v>11019400.351343999</v>
      </c>
      <c r="BI11" s="33">
        <v>0</v>
      </c>
      <c r="BJ11" s="33">
        <f t="shared" si="27"/>
        <v>0</v>
      </c>
      <c r="BK11" s="33">
        <f>172+3+3</f>
        <v>178</v>
      </c>
      <c r="BL11" s="33">
        <f t="shared" si="28"/>
        <v>4660870.0353600001</v>
      </c>
      <c r="BM11" s="33">
        <v>1</v>
      </c>
      <c r="BN11" s="33">
        <f t="shared" si="29"/>
        <v>25035.092543999999</v>
      </c>
      <c r="BO11" s="33">
        <v>109</v>
      </c>
      <c r="BP11" s="33">
        <f t="shared" si="30"/>
        <v>2626726.1894720006</v>
      </c>
      <c r="BQ11" s="33">
        <v>1</v>
      </c>
      <c r="BR11" s="33">
        <f t="shared" si="31"/>
        <v>25035.092543999999</v>
      </c>
      <c r="BS11" s="33">
        <v>0</v>
      </c>
      <c r="BT11" s="33">
        <f t="shared" si="32"/>
        <v>0</v>
      </c>
      <c r="BU11" s="33">
        <v>0</v>
      </c>
      <c r="BV11" s="33">
        <f t="shared" si="33"/>
        <v>0</v>
      </c>
      <c r="BW11" s="62">
        <v>0</v>
      </c>
      <c r="BX11" s="62">
        <f t="shared" si="34"/>
        <v>0</v>
      </c>
      <c r="BY11" s="33">
        <f>756+329+137</f>
        <v>1222</v>
      </c>
      <c r="BZ11" s="33">
        <f t="shared" si="35"/>
        <v>33480476.645616002</v>
      </c>
      <c r="CA11" s="33">
        <v>0</v>
      </c>
      <c r="CB11" s="33">
        <f t="shared" si="36"/>
        <v>0</v>
      </c>
      <c r="CC11" s="33">
        <v>0</v>
      </c>
      <c r="CD11" s="33">
        <f t="shared" si="37"/>
        <v>0</v>
      </c>
      <c r="CE11" s="33">
        <v>0</v>
      </c>
      <c r="CF11" s="33">
        <f t="shared" si="38"/>
        <v>0</v>
      </c>
      <c r="CG11" s="33">
        <v>0</v>
      </c>
      <c r="CH11" s="33">
        <f t="shared" si="39"/>
        <v>0</v>
      </c>
      <c r="CI11" s="33">
        <v>0</v>
      </c>
      <c r="CJ11" s="33">
        <f t="shared" si="40"/>
        <v>0</v>
      </c>
      <c r="CK11" s="33">
        <v>10</v>
      </c>
      <c r="CL11" s="33">
        <f t="shared" si="41"/>
        <v>534071.33010000002</v>
      </c>
      <c r="CM11" s="33">
        <f>53+2</f>
        <v>55</v>
      </c>
      <c r="CN11" s="33">
        <f t="shared" si="42"/>
        <v>2773367.5257750005</v>
      </c>
    </row>
    <row r="12" spans="1:92" x14ac:dyDescent="0.25">
      <c r="A12" s="29">
        <v>6</v>
      </c>
      <c r="B12" s="30" t="s">
        <v>64</v>
      </c>
      <c r="C12" s="25">
        <v>19007.45</v>
      </c>
      <c r="D12" s="25">
        <f t="shared" ref="D12:D17" si="43">C12*(H12+I12+J12)</f>
        <v>16156.332500000002</v>
      </c>
      <c r="E12" s="31">
        <v>0.77</v>
      </c>
      <c r="F12" s="32">
        <v>1</v>
      </c>
      <c r="G12" s="32"/>
      <c r="H12" s="27">
        <v>0.67</v>
      </c>
      <c r="I12" s="27">
        <v>0.15</v>
      </c>
      <c r="J12" s="27">
        <v>0.03</v>
      </c>
      <c r="K12" s="27">
        <v>0.15</v>
      </c>
      <c r="L12" s="32">
        <v>1</v>
      </c>
      <c r="M12" s="25">
        <v>1.4</v>
      </c>
      <c r="N12" s="25">
        <v>1.68</v>
      </c>
      <c r="O12" s="25">
        <v>2.23</v>
      </c>
      <c r="P12" s="25">
        <v>2.39</v>
      </c>
      <c r="Q12" s="33">
        <v>0</v>
      </c>
      <c r="R12" s="33">
        <f t="shared" si="5"/>
        <v>0</v>
      </c>
      <c r="S12" s="33">
        <v>0</v>
      </c>
      <c r="T12" s="33">
        <f t="shared" si="6"/>
        <v>0</v>
      </c>
      <c r="U12" s="33">
        <f>87+24</f>
        <v>111</v>
      </c>
      <c r="V12" s="33">
        <f t="shared" si="7"/>
        <v>2501832.7973100008</v>
      </c>
      <c r="W12" s="33">
        <v>40</v>
      </c>
      <c r="X12" s="33">
        <f t="shared" si="8"/>
        <v>790915.20045999996</v>
      </c>
      <c r="Y12" s="33">
        <v>18</v>
      </c>
      <c r="Z12" s="33">
        <f t="shared" si="9"/>
        <v>378041.07379500003</v>
      </c>
      <c r="AA12" s="33">
        <v>32</v>
      </c>
      <c r="AB12" s="33">
        <f t="shared" si="10"/>
        <v>632732.16036800004</v>
      </c>
      <c r="AC12" s="33">
        <v>38</v>
      </c>
      <c r="AD12" s="33">
        <f t="shared" si="11"/>
        <v>751369.44043700001</v>
      </c>
      <c r="AE12" s="33">
        <v>32</v>
      </c>
      <c r="AF12" s="33">
        <f t="shared" si="12"/>
        <v>672073.02008000005</v>
      </c>
      <c r="AG12" s="33">
        <v>0</v>
      </c>
      <c r="AH12" s="33">
        <f t="shared" si="13"/>
        <v>0</v>
      </c>
      <c r="AI12" s="33">
        <v>128</v>
      </c>
      <c r="AJ12" s="33">
        <f t="shared" si="14"/>
        <v>2812871.4694080004</v>
      </c>
      <c r="AK12" s="33">
        <v>240</v>
      </c>
      <c r="AL12" s="33">
        <f t="shared" si="15"/>
        <v>5274134.0051399991</v>
      </c>
      <c r="AM12" s="33">
        <v>32</v>
      </c>
      <c r="AN12" s="33">
        <f t="shared" si="16"/>
        <v>721249.09472000005</v>
      </c>
      <c r="AO12" s="33">
        <v>0</v>
      </c>
      <c r="AP12" s="33">
        <f t="shared" si="17"/>
        <v>0</v>
      </c>
      <c r="AQ12" s="33">
        <v>3</v>
      </c>
      <c r="AR12" s="33">
        <f t="shared" si="18"/>
        <v>57013.511535750011</v>
      </c>
      <c r="AS12" s="33">
        <v>26</v>
      </c>
      <c r="AT12" s="33">
        <f t="shared" si="19"/>
        <v>887013.4463190001</v>
      </c>
      <c r="AU12" s="33">
        <v>29</v>
      </c>
      <c r="AV12" s="33">
        <f t="shared" si="20"/>
        <v>1123058.6045910001</v>
      </c>
      <c r="AW12" s="63">
        <v>72</v>
      </c>
      <c r="AX12" s="33">
        <f t="shared" si="21"/>
        <v>1814597.1542160003</v>
      </c>
      <c r="AY12" s="33">
        <v>70</v>
      </c>
      <c r="AZ12" s="33">
        <f t="shared" si="22"/>
        <v>1660921.9209659998</v>
      </c>
      <c r="BA12" s="33">
        <v>6</v>
      </c>
      <c r="BB12" s="33">
        <f t="shared" si="23"/>
        <v>144577.6594416</v>
      </c>
      <c r="BC12" s="33">
        <v>60</v>
      </c>
      <c r="BD12" s="33">
        <f t="shared" si="24"/>
        <v>1991631.0229200001</v>
      </c>
      <c r="BE12" s="33">
        <v>40</v>
      </c>
      <c r="BF12" s="33">
        <f t="shared" si="25"/>
        <v>949098.240552</v>
      </c>
      <c r="BG12" s="33">
        <v>55</v>
      </c>
      <c r="BH12" s="33">
        <f t="shared" si="26"/>
        <v>1305010.080759</v>
      </c>
      <c r="BI12" s="33">
        <v>0</v>
      </c>
      <c r="BJ12" s="33">
        <f t="shared" si="27"/>
        <v>0</v>
      </c>
      <c r="BK12" s="33">
        <v>58</v>
      </c>
      <c r="BL12" s="33">
        <f t="shared" si="28"/>
        <v>1461758.818674</v>
      </c>
      <c r="BM12" s="33"/>
      <c r="BN12" s="33">
        <f t="shared" si="29"/>
        <v>0</v>
      </c>
      <c r="BO12" s="33">
        <v>87</v>
      </c>
      <c r="BP12" s="33">
        <f t="shared" si="30"/>
        <v>2017940.2228524</v>
      </c>
      <c r="BQ12" s="33">
        <v>9</v>
      </c>
      <c r="BR12" s="33">
        <f t="shared" si="31"/>
        <v>216866.48916240002</v>
      </c>
      <c r="BS12" s="33">
        <v>0</v>
      </c>
      <c r="BT12" s="33">
        <f t="shared" si="32"/>
        <v>0</v>
      </c>
      <c r="BU12" s="33">
        <v>0</v>
      </c>
      <c r="BV12" s="33">
        <f t="shared" si="33"/>
        <v>0</v>
      </c>
      <c r="BW12" s="62">
        <v>0</v>
      </c>
      <c r="BX12" s="62">
        <f t="shared" si="34"/>
        <v>0</v>
      </c>
      <c r="BY12" s="33">
        <v>0</v>
      </c>
      <c r="BZ12" s="33">
        <f t="shared" si="35"/>
        <v>0</v>
      </c>
      <c r="CA12" s="33">
        <v>0</v>
      </c>
      <c r="CB12" s="33">
        <f t="shared" si="36"/>
        <v>0</v>
      </c>
      <c r="CC12" s="33">
        <v>0</v>
      </c>
      <c r="CD12" s="33">
        <f t="shared" si="37"/>
        <v>0</v>
      </c>
      <c r="CE12" s="33">
        <v>0</v>
      </c>
      <c r="CF12" s="33">
        <f t="shared" si="38"/>
        <v>0</v>
      </c>
      <c r="CG12" s="33">
        <v>20</v>
      </c>
      <c r="CH12" s="33">
        <f t="shared" si="39"/>
        <v>456108.09228600003</v>
      </c>
      <c r="CI12" s="33"/>
      <c r="CJ12" s="33">
        <f t="shared" si="40"/>
        <v>0</v>
      </c>
      <c r="CK12" s="33">
        <v>33</v>
      </c>
      <c r="CL12" s="33">
        <f t="shared" si="41"/>
        <v>1696344.0622301251</v>
      </c>
      <c r="CM12" s="33">
        <v>31</v>
      </c>
      <c r="CN12" s="33">
        <f t="shared" si="42"/>
        <v>1504551.8827329378</v>
      </c>
    </row>
    <row r="13" spans="1:92" ht="45" x14ac:dyDescent="0.25">
      <c r="A13" s="29">
        <v>7</v>
      </c>
      <c r="B13" s="30" t="s">
        <v>65</v>
      </c>
      <c r="C13" s="25">
        <v>19007.45</v>
      </c>
      <c r="D13" s="25">
        <f t="shared" si="43"/>
        <v>15396.034500000002</v>
      </c>
      <c r="E13" s="31">
        <v>0.96</v>
      </c>
      <c r="F13" s="32">
        <v>1</v>
      </c>
      <c r="G13" s="32"/>
      <c r="H13" s="27">
        <v>0.65</v>
      </c>
      <c r="I13" s="27">
        <v>0.12</v>
      </c>
      <c r="J13" s="27">
        <v>0.04</v>
      </c>
      <c r="K13" s="27">
        <v>0.19</v>
      </c>
      <c r="L13" s="32">
        <v>1</v>
      </c>
      <c r="M13" s="25">
        <v>1.4</v>
      </c>
      <c r="N13" s="25">
        <v>1.68</v>
      </c>
      <c r="O13" s="25">
        <v>2.23</v>
      </c>
      <c r="P13" s="25">
        <v>2.39</v>
      </c>
      <c r="Q13" s="33">
        <v>6</v>
      </c>
      <c r="R13" s="33">
        <f t="shared" si="5"/>
        <v>199258.89984000003</v>
      </c>
      <c r="S13" s="33">
        <v>0</v>
      </c>
      <c r="T13" s="33">
        <f t="shared" si="6"/>
        <v>0</v>
      </c>
      <c r="U13" s="33">
        <f>59+88</f>
        <v>147</v>
      </c>
      <c r="V13" s="33">
        <f t="shared" si="7"/>
        <v>4130790.2697600005</v>
      </c>
      <c r="W13" s="33">
        <v>5</v>
      </c>
      <c r="X13" s="33">
        <f t="shared" si="8"/>
        <v>123259.51175999996</v>
      </c>
      <c r="Y13" s="33">
        <v>16</v>
      </c>
      <c r="Z13" s="33">
        <f t="shared" si="9"/>
        <v>418954.60992000002</v>
      </c>
      <c r="AA13" s="33">
        <v>12</v>
      </c>
      <c r="AB13" s="33">
        <f t="shared" si="10"/>
        <v>295822.828224</v>
      </c>
      <c r="AC13" s="33">
        <v>15</v>
      </c>
      <c r="AD13" s="33">
        <f t="shared" si="11"/>
        <v>369778.53527999995</v>
      </c>
      <c r="AE13" s="33">
        <v>10</v>
      </c>
      <c r="AF13" s="33">
        <f t="shared" si="12"/>
        <v>261846.63119999995</v>
      </c>
      <c r="AG13" s="33">
        <v>0</v>
      </c>
      <c r="AH13" s="33">
        <f t="shared" si="13"/>
        <v>0</v>
      </c>
      <c r="AI13" s="33">
        <v>197</v>
      </c>
      <c r="AJ13" s="33">
        <f t="shared" si="14"/>
        <v>5397425.4494160004</v>
      </c>
      <c r="AK13" s="33">
        <v>480</v>
      </c>
      <c r="AL13" s="33">
        <f t="shared" si="15"/>
        <v>13151087.38944</v>
      </c>
      <c r="AM13" s="33">
        <v>15</v>
      </c>
      <c r="AN13" s="33">
        <f t="shared" si="16"/>
        <v>421509.21119999996</v>
      </c>
      <c r="AO13" s="33">
        <v>1</v>
      </c>
      <c r="AP13" s="33">
        <f t="shared" si="17"/>
        <v>27398.098728000004</v>
      </c>
      <c r="AQ13" s="33">
        <v>3</v>
      </c>
      <c r="AR13" s="33">
        <f t="shared" si="18"/>
        <v>71081.780616000004</v>
      </c>
      <c r="AS13" s="33">
        <v>0</v>
      </c>
      <c r="AT13" s="33">
        <f t="shared" si="19"/>
        <v>0</v>
      </c>
      <c r="AU13" s="33">
        <v>0</v>
      </c>
      <c r="AV13" s="33">
        <f t="shared" si="20"/>
        <v>0</v>
      </c>
      <c r="AW13" s="63">
        <v>6</v>
      </c>
      <c r="AX13" s="33">
        <f t="shared" si="21"/>
        <v>188529.574464</v>
      </c>
      <c r="AY13" s="33">
        <v>22</v>
      </c>
      <c r="AZ13" s="33">
        <f t="shared" si="22"/>
        <v>650810.22209279984</v>
      </c>
      <c r="BA13" s="33">
        <v>2</v>
      </c>
      <c r="BB13" s="33">
        <f t="shared" si="23"/>
        <v>60084.222105599998</v>
      </c>
      <c r="BC13" s="33">
        <v>9</v>
      </c>
      <c r="BD13" s="33">
        <f t="shared" si="24"/>
        <v>372460.86662400007</v>
      </c>
      <c r="BE13" s="33">
        <v>20</v>
      </c>
      <c r="BF13" s="33">
        <f t="shared" si="25"/>
        <v>591645.65644799988</v>
      </c>
      <c r="BG13" s="33">
        <v>65</v>
      </c>
      <c r="BH13" s="33">
        <f t="shared" si="26"/>
        <v>1922848.3834559997</v>
      </c>
      <c r="BI13" s="33">
        <v>0</v>
      </c>
      <c r="BJ13" s="33">
        <f t="shared" si="27"/>
        <v>0</v>
      </c>
      <c r="BK13" s="33">
        <v>24</v>
      </c>
      <c r="BL13" s="33">
        <f t="shared" si="28"/>
        <v>754118.29785600002</v>
      </c>
      <c r="BM13" s="33">
        <v>5</v>
      </c>
      <c r="BN13" s="33">
        <f t="shared" si="29"/>
        <v>150210.555264</v>
      </c>
      <c r="BO13" s="33">
        <v>25</v>
      </c>
      <c r="BP13" s="33">
        <f t="shared" si="30"/>
        <v>722952.16223999986</v>
      </c>
      <c r="BQ13" s="33">
        <v>1</v>
      </c>
      <c r="BR13" s="33">
        <f t="shared" si="31"/>
        <v>30042.111052799995</v>
      </c>
      <c r="BS13" s="33">
        <v>0</v>
      </c>
      <c r="BT13" s="33">
        <f t="shared" si="32"/>
        <v>0</v>
      </c>
      <c r="BU13" s="33">
        <v>0</v>
      </c>
      <c r="BV13" s="33">
        <f t="shared" si="33"/>
        <v>0</v>
      </c>
      <c r="BW13" s="62">
        <v>0</v>
      </c>
      <c r="BX13" s="62">
        <f t="shared" si="34"/>
        <v>0</v>
      </c>
      <c r="BY13" s="33">
        <v>0</v>
      </c>
      <c r="BZ13" s="33">
        <f t="shared" si="35"/>
        <v>0</v>
      </c>
      <c r="CA13" s="33">
        <v>2</v>
      </c>
      <c r="CB13" s="33">
        <f t="shared" si="36"/>
        <v>65755.436947200011</v>
      </c>
      <c r="CC13" s="33">
        <v>0</v>
      </c>
      <c r="CD13" s="33">
        <f t="shared" si="37"/>
        <v>0</v>
      </c>
      <c r="CE13" s="33">
        <v>0</v>
      </c>
      <c r="CF13" s="33">
        <f t="shared" si="38"/>
        <v>0</v>
      </c>
      <c r="CG13" s="33">
        <v>46</v>
      </c>
      <c r="CH13" s="33">
        <f t="shared" si="39"/>
        <v>1307904.7633344</v>
      </c>
      <c r="CI13" s="33">
        <v>0</v>
      </c>
      <c r="CJ13" s="33">
        <f t="shared" si="40"/>
        <v>0</v>
      </c>
      <c r="CK13" s="33"/>
      <c r="CL13" s="33">
        <f t="shared" si="41"/>
        <v>0</v>
      </c>
      <c r="CM13" s="33">
        <v>19</v>
      </c>
      <c r="CN13" s="33">
        <f t="shared" si="42"/>
        <v>1149686.9015940002</v>
      </c>
    </row>
    <row r="14" spans="1:92" ht="30" x14ac:dyDescent="0.25">
      <c r="A14" s="29">
        <v>8</v>
      </c>
      <c r="B14" s="30" t="s">
        <v>66</v>
      </c>
      <c r="C14" s="25">
        <v>19007.45</v>
      </c>
      <c r="D14" s="25">
        <f t="shared" si="43"/>
        <v>15396.034500000002</v>
      </c>
      <c r="E14" s="31">
        <v>0.52</v>
      </c>
      <c r="F14" s="32">
        <v>1</v>
      </c>
      <c r="G14" s="32"/>
      <c r="H14" s="27">
        <v>0.68</v>
      </c>
      <c r="I14" s="27">
        <v>0.09</v>
      </c>
      <c r="J14" s="27">
        <v>0.04</v>
      </c>
      <c r="K14" s="27">
        <v>0.19</v>
      </c>
      <c r="L14" s="32">
        <v>1</v>
      </c>
      <c r="M14" s="25">
        <v>1.4</v>
      </c>
      <c r="N14" s="25">
        <v>1.68</v>
      </c>
      <c r="O14" s="25">
        <v>2.23</v>
      </c>
      <c r="P14" s="25">
        <v>2.39</v>
      </c>
      <c r="Q14" s="33">
        <v>2</v>
      </c>
      <c r="R14" s="33">
        <f t="shared" si="5"/>
        <v>35977.301360000005</v>
      </c>
      <c r="S14" s="33">
        <v>0</v>
      </c>
      <c r="T14" s="33">
        <f t="shared" si="6"/>
        <v>0</v>
      </c>
      <c r="U14" s="33">
        <f>209+88</f>
        <v>297</v>
      </c>
      <c r="V14" s="33">
        <f t="shared" si="7"/>
        <v>4520686.29012</v>
      </c>
      <c r="W14" s="33">
        <v>17</v>
      </c>
      <c r="X14" s="33">
        <f t="shared" si="8"/>
        <v>227002.93415800002</v>
      </c>
      <c r="Y14" s="33">
        <v>30</v>
      </c>
      <c r="Z14" s="33">
        <f t="shared" si="9"/>
        <v>425500.7757</v>
      </c>
      <c r="AA14" s="33">
        <v>44</v>
      </c>
      <c r="AB14" s="33">
        <f t="shared" si="10"/>
        <v>587537.00605600001</v>
      </c>
      <c r="AC14" s="33">
        <v>24</v>
      </c>
      <c r="AD14" s="33">
        <f t="shared" si="11"/>
        <v>320474.730576</v>
      </c>
      <c r="AE14" s="33">
        <v>86</v>
      </c>
      <c r="AF14" s="33">
        <f t="shared" si="12"/>
        <v>1219768.8903400002</v>
      </c>
      <c r="AG14" s="33">
        <v>0</v>
      </c>
      <c r="AH14" s="33">
        <f t="shared" si="13"/>
        <v>0</v>
      </c>
      <c r="AI14" s="33">
        <v>195</v>
      </c>
      <c r="AJ14" s="33">
        <f t="shared" si="14"/>
        <v>2893924.1781449998</v>
      </c>
      <c r="AK14" s="33">
        <v>360</v>
      </c>
      <c r="AL14" s="33">
        <f t="shared" si="15"/>
        <v>5342629.25196</v>
      </c>
      <c r="AM14" s="33"/>
      <c r="AN14" s="33">
        <f t="shared" si="16"/>
        <v>0</v>
      </c>
      <c r="AO14" s="33">
        <v>1</v>
      </c>
      <c r="AP14" s="33">
        <f t="shared" si="17"/>
        <v>14840.636811</v>
      </c>
      <c r="AQ14" s="33">
        <v>0</v>
      </c>
      <c r="AR14" s="33">
        <f t="shared" si="18"/>
        <v>0</v>
      </c>
      <c r="AS14" s="33">
        <v>3</v>
      </c>
      <c r="AT14" s="33">
        <f t="shared" si="19"/>
        <v>69117.930882000015</v>
      </c>
      <c r="AU14" s="33"/>
      <c r="AV14" s="33">
        <f t="shared" si="20"/>
        <v>0</v>
      </c>
      <c r="AW14" s="63">
        <v>73</v>
      </c>
      <c r="AX14" s="33">
        <f t="shared" si="21"/>
        <v>1242462.265044</v>
      </c>
      <c r="AY14" s="33">
        <v>57</v>
      </c>
      <c r="AZ14" s="33">
        <f t="shared" si="22"/>
        <v>913352.98214159999</v>
      </c>
      <c r="BA14" s="33">
        <v>5</v>
      </c>
      <c r="BB14" s="33">
        <f t="shared" si="23"/>
        <v>81364.050768000001</v>
      </c>
      <c r="BC14" s="33">
        <v>3</v>
      </c>
      <c r="BD14" s="33">
        <f t="shared" si="24"/>
        <v>67249.878696000014</v>
      </c>
      <c r="BE14" s="33">
        <v>40</v>
      </c>
      <c r="BF14" s="33">
        <f t="shared" si="25"/>
        <v>640949.461152</v>
      </c>
      <c r="BG14" s="33">
        <v>100</v>
      </c>
      <c r="BH14" s="33">
        <f t="shared" si="26"/>
        <v>1602373.65288</v>
      </c>
      <c r="BI14" s="33">
        <v>1</v>
      </c>
      <c r="BJ14" s="33">
        <f t="shared" si="27"/>
        <v>16272.810153600001</v>
      </c>
      <c r="BK14" s="33">
        <v>40</v>
      </c>
      <c r="BL14" s="33">
        <f t="shared" si="28"/>
        <v>680801.24112000002</v>
      </c>
      <c r="BM14" s="33"/>
      <c r="BN14" s="33">
        <f t="shared" si="29"/>
        <v>0</v>
      </c>
      <c r="BO14" s="33">
        <v>19</v>
      </c>
      <c r="BP14" s="33">
        <f t="shared" si="30"/>
        <v>297615.30678879999</v>
      </c>
      <c r="BQ14" s="33">
        <v>5</v>
      </c>
      <c r="BR14" s="33">
        <f t="shared" si="31"/>
        <v>81364.050768000001</v>
      </c>
      <c r="BS14" s="33">
        <v>0</v>
      </c>
      <c r="BT14" s="33">
        <f t="shared" si="32"/>
        <v>0</v>
      </c>
      <c r="BU14" s="33">
        <v>0</v>
      </c>
      <c r="BV14" s="33">
        <f t="shared" si="33"/>
        <v>0</v>
      </c>
      <c r="BW14" s="62">
        <v>0</v>
      </c>
      <c r="BX14" s="62">
        <f t="shared" si="34"/>
        <v>0</v>
      </c>
      <c r="BY14" s="33">
        <v>0</v>
      </c>
      <c r="BZ14" s="33">
        <f t="shared" si="35"/>
        <v>0</v>
      </c>
      <c r="CA14" s="33">
        <v>0</v>
      </c>
      <c r="CB14" s="33">
        <f t="shared" si="36"/>
        <v>0</v>
      </c>
      <c r="CC14" s="33">
        <v>0</v>
      </c>
      <c r="CD14" s="33">
        <f t="shared" si="37"/>
        <v>0</v>
      </c>
      <c r="CE14" s="33">
        <v>0</v>
      </c>
      <c r="CF14" s="33">
        <f t="shared" si="38"/>
        <v>0</v>
      </c>
      <c r="CG14" s="33"/>
      <c r="CH14" s="33">
        <f t="shared" si="39"/>
        <v>0</v>
      </c>
      <c r="CI14" s="33">
        <v>0</v>
      </c>
      <c r="CJ14" s="33">
        <f t="shared" si="40"/>
        <v>0</v>
      </c>
      <c r="CK14" s="33"/>
      <c r="CL14" s="33">
        <f t="shared" si="41"/>
        <v>0</v>
      </c>
      <c r="CM14" s="33">
        <v>7</v>
      </c>
      <c r="CN14" s="33">
        <f t="shared" si="42"/>
        <v>229433.13167775003</v>
      </c>
    </row>
    <row r="15" spans="1:92" ht="38.25" customHeight="1" x14ac:dyDescent="0.25">
      <c r="A15" s="29">
        <v>9</v>
      </c>
      <c r="B15" s="30" t="s">
        <v>67</v>
      </c>
      <c r="C15" s="25">
        <v>19007.45</v>
      </c>
      <c r="D15" s="25">
        <f t="shared" si="43"/>
        <v>16916.630499999999</v>
      </c>
      <c r="E15" s="31">
        <v>0.46</v>
      </c>
      <c r="F15" s="32">
        <v>1</v>
      </c>
      <c r="G15" s="32"/>
      <c r="H15" s="27">
        <v>0.82</v>
      </c>
      <c r="I15" s="27">
        <v>0.05</v>
      </c>
      <c r="J15" s="27">
        <v>0.02</v>
      </c>
      <c r="K15" s="27">
        <v>0.11</v>
      </c>
      <c r="L15" s="32">
        <v>1</v>
      </c>
      <c r="M15" s="25">
        <v>1.4</v>
      </c>
      <c r="N15" s="25">
        <v>1.68</v>
      </c>
      <c r="O15" s="25">
        <v>2.23</v>
      </c>
      <c r="P15" s="25">
        <v>2.39</v>
      </c>
      <c r="Q15" s="33">
        <v>0</v>
      </c>
      <c r="R15" s="33">
        <f t="shared" si="5"/>
        <v>0</v>
      </c>
      <c r="S15" s="33">
        <v>0</v>
      </c>
      <c r="T15" s="33">
        <f t="shared" si="6"/>
        <v>0</v>
      </c>
      <c r="U15" s="33">
        <f>366+100</f>
        <v>466</v>
      </c>
      <c r="V15" s="33">
        <f t="shared" si="7"/>
        <v>6274632.9522800017</v>
      </c>
      <c r="W15" s="33">
        <v>38</v>
      </c>
      <c r="X15" s="33">
        <f t="shared" si="8"/>
        <v>448870.05532599997</v>
      </c>
      <c r="Y15" s="33">
        <v>51</v>
      </c>
      <c r="Z15" s="33">
        <f t="shared" si="9"/>
        <v>639887.70499500004</v>
      </c>
      <c r="AA15" s="33">
        <v>54</v>
      </c>
      <c r="AB15" s="33">
        <f t="shared" si="10"/>
        <v>637867.97335799993</v>
      </c>
      <c r="AC15" s="33">
        <v>48</v>
      </c>
      <c r="AD15" s="33">
        <f t="shared" si="11"/>
        <v>566993.75409599999</v>
      </c>
      <c r="AE15" s="33">
        <v>96</v>
      </c>
      <c r="AF15" s="33">
        <f t="shared" si="12"/>
        <v>1204494.50352</v>
      </c>
      <c r="AG15" s="33">
        <v>0</v>
      </c>
      <c r="AH15" s="33">
        <f t="shared" si="13"/>
        <v>0</v>
      </c>
      <c r="AI15" s="33">
        <v>486</v>
      </c>
      <c r="AJ15" s="33">
        <f t="shared" si="14"/>
        <v>6380332.2412830004</v>
      </c>
      <c r="AK15" s="33">
        <v>100</v>
      </c>
      <c r="AL15" s="33">
        <f t="shared" si="15"/>
        <v>1312825.5640499999</v>
      </c>
      <c r="AM15" s="33">
        <v>8</v>
      </c>
      <c r="AN15" s="33">
        <f t="shared" si="16"/>
        <v>107719.02064000003</v>
      </c>
      <c r="AO15" s="33">
        <v>1</v>
      </c>
      <c r="AP15" s="33">
        <f t="shared" si="17"/>
        <v>13128.255640500001</v>
      </c>
      <c r="AQ15" s="33">
        <v>0</v>
      </c>
      <c r="AR15" s="33">
        <f t="shared" si="18"/>
        <v>0</v>
      </c>
      <c r="AS15" s="33">
        <v>4</v>
      </c>
      <c r="AT15" s="33">
        <f t="shared" si="19"/>
        <v>81523.713348000005</v>
      </c>
      <c r="AU15" s="33"/>
      <c r="AV15" s="33">
        <f t="shared" si="20"/>
        <v>0</v>
      </c>
      <c r="AW15" s="63">
        <v>34</v>
      </c>
      <c r="AX15" s="33">
        <f t="shared" si="21"/>
        <v>511910.16399600002</v>
      </c>
      <c r="AY15" s="33">
        <v>40</v>
      </c>
      <c r="AZ15" s="33">
        <f t="shared" si="22"/>
        <v>566993.75409599999</v>
      </c>
      <c r="BA15" s="33">
        <v>8</v>
      </c>
      <c r="BB15" s="33">
        <f t="shared" si="23"/>
        <v>115161.4257024</v>
      </c>
      <c r="BC15" s="33">
        <v>35</v>
      </c>
      <c r="BD15" s="33">
        <f t="shared" si="24"/>
        <v>694053.2352600001</v>
      </c>
      <c r="BE15" s="33">
        <v>85</v>
      </c>
      <c r="BF15" s="33">
        <f t="shared" si="25"/>
        <v>1204861.7274539999</v>
      </c>
      <c r="BG15" s="33">
        <v>174</v>
      </c>
      <c r="BH15" s="33">
        <f t="shared" si="26"/>
        <v>2466422.8303176002</v>
      </c>
      <c r="BI15" s="33">
        <v>0</v>
      </c>
      <c r="BJ15" s="33">
        <f t="shared" si="27"/>
        <v>0</v>
      </c>
      <c r="BK15" s="33">
        <v>76</v>
      </c>
      <c r="BL15" s="33">
        <f t="shared" si="28"/>
        <v>1144269.7783440002</v>
      </c>
      <c r="BM15" s="33">
        <v>4</v>
      </c>
      <c r="BN15" s="33">
        <f t="shared" si="29"/>
        <v>57580.712851199998</v>
      </c>
      <c r="BO15" s="33">
        <v>58</v>
      </c>
      <c r="BP15" s="33">
        <f t="shared" si="30"/>
        <v>803681.82035679999</v>
      </c>
      <c r="BQ15" s="33">
        <v>6</v>
      </c>
      <c r="BR15" s="33">
        <f t="shared" si="31"/>
        <v>86371.069276800001</v>
      </c>
      <c r="BS15" s="33">
        <v>0</v>
      </c>
      <c r="BT15" s="33">
        <f t="shared" si="32"/>
        <v>0</v>
      </c>
      <c r="BU15" s="33">
        <v>0</v>
      </c>
      <c r="BV15" s="33">
        <f t="shared" si="33"/>
        <v>0</v>
      </c>
      <c r="BW15" s="62">
        <v>0</v>
      </c>
      <c r="BX15" s="62">
        <f t="shared" si="34"/>
        <v>0</v>
      </c>
      <c r="BY15" s="33">
        <v>0</v>
      </c>
      <c r="BZ15" s="33">
        <f t="shared" si="35"/>
        <v>0</v>
      </c>
      <c r="CA15" s="33">
        <v>0</v>
      </c>
      <c r="CB15" s="33">
        <f t="shared" si="36"/>
        <v>0</v>
      </c>
      <c r="CC15" s="33">
        <v>0</v>
      </c>
      <c r="CD15" s="33">
        <f t="shared" si="37"/>
        <v>0</v>
      </c>
      <c r="CE15" s="33">
        <v>0</v>
      </c>
      <c r="CF15" s="33">
        <f t="shared" si="38"/>
        <v>0</v>
      </c>
      <c r="CG15" s="33"/>
      <c r="CH15" s="33">
        <f t="shared" si="39"/>
        <v>0</v>
      </c>
      <c r="CI15" s="33"/>
      <c r="CJ15" s="33">
        <f t="shared" si="40"/>
        <v>0</v>
      </c>
      <c r="CK15" s="33">
        <v>10</v>
      </c>
      <c r="CL15" s="33">
        <f t="shared" si="41"/>
        <v>307091.01480750006</v>
      </c>
      <c r="CM15" s="33">
        <v>2</v>
      </c>
      <c r="CN15" s="33">
        <f t="shared" si="42"/>
        <v>57988.593720750017</v>
      </c>
    </row>
    <row r="16" spans="1:92" ht="36.75" customHeight="1" x14ac:dyDescent="0.25">
      <c r="A16" s="29">
        <v>10</v>
      </c>
      <c r="B16" s="30" t="s">
        <v>68</v>
      </c>
      <c r="C16" s="25">
        <v>19007.45</v>
      </c>
      <c r="D16" s="25">
        <f t="shared" si="43"/>
        <v>16156.332500000002</v>
      </c>
      <c r="E16" s="31">
        <v>0.93</v>
      </c>
      <c r="F16" s="32">
        <v>1</v>
      </c>
      <c r="G16" s="32"/>
      <c r="H16" s="27">
        <v>0.66</v>
      </c>
      <c r="I16" s="27">
        <v>0.15</v>
      </c>
      <c r="J16" s="27">
        <v>0.04</v>
      </c>
      <c r="K16" s="27">
        <v>0.15</v>
      </c>
      <c r="L16" s="32">
        <v>1</v>
      </c>
      <c r="M16" s="25">
        <v>1.4</v>
      </c>
      <c r="N16" s="25">
        <v>1.68</v>
      </c>
      <c r="O16" s="25">
        <v>2.23</v>
      </c>
      <c r="P16" s="25">
        <v>2.39</v>
      </c>
      <c r="Q16" s="33">
        <v>0</v>
      </c>
      <c r="R16" s="33">
        <f t="shared" si="5"/>
        <v>0</v>
      </c>
      <c r="S16" s="33">
        <v>0</v>
      </c>
      <c r="T16" s="33">
        <f t="shared" si="6"/>
        <v>0</v>
      </c>
      <c r="U16" s="33">
        <f>200+360</f>
        <v>560</v>
      </c>
      <c r="V16" s="33">
        <f t="shared" si="7"/>
        <v>15244583.138400001</v>
      </c>
      <c r="W16" s="33">
        <v>72</v>
      </c>
      <c r="X16" s="33">
        <f t="shared" si="8"/>
        <v>1719470.1890520002</v>
      </c>
      <c r="Y16" s="33"/>
      <c r="Z16" s="33">
        <f t="shared" si="9"/>
        <v>0</v>
      </c>
      <c r="AA16" s="33">
        <v>120</v>
      </c>
      <c r="AB16" s="33">
        <f t="shared" si="10"/>
        <v>2865783.6484199995</v>
      </c>
      <c r="AC16" s="33">
        <v>50</v>
      </c>
      <c r="AD16" s="33">
        <f t="shared" si="11"/>
        <v>1194076.5201749997</v>
      </c>
      <c r="AE16" s="33">
        <v>93</v>
      </c>
      <c r="AF16" s="33">
        <f t="shared" si="12"/>
        <v>2359074.4929674999</v>
      </c>
      <c r="AG16" s="33">
        <v>0</v>
      </c>
      <c r="AH16" s="33">
        <f t="shared" si="13"/>
        <v>0</v>
      </c>
      <c r="AI16" s="33">
        <v>512</v>
      </c>
      <c r="AJ16" s="33">
        <f t="shared" si="14"/>
        <v>13589456.969088003</v>
      </c>
      <c r="AK16" s="33">
        <f>412+200</f>
        <v>612</v>
      </c>
      <c r="AL16" s="33">
        <f t="shared" si="15"/>
        <v>16243647.783363001</v>
      </c>
      <c r="AM16" s="33">
        <v>25</v>
      </c>
      <c r="AN16" s="33">
        <f t="shared" si="16"/>
        <v>680561.74725000001</v>
      </c>
      <c r="AO16" s="33">
        <v>1</v>
      </c>
      <c r="AP16" s="33">
        <f t="shared" si="17"/>
        <v>26541.908142750006</v>
      </c>
      <c r="AQ16" s="33">
        <v>0</v>
      </c>
      <c r="AR16" s="33">
        <f t="shared" si="18"/>
        <v>0</v>
      </c>
      <c r="AS16" s="33">
        <v>6</v>
      </c>
      <c r="AT16" s="33">
        <f t="shared" si="19"/>
        <v>247229.522001</v>
      </c>
      <c r="AU16" s="33">
        <v>10</v>
      </c>
      <c r="AV16" s="33">
        <f t="shared" si="20"/>
        <v>467731.52810999996</v>
      </c>
      <c r="AW16" s="63">
        <v>224</v>
      </c>
      <c r="AX16" s="33">
        <f t="shared" si="21"/>
        <v>6818486.2764480012</v>
      </c>
      <c r="AY16" s="33">
        <v>92</v>
      </c>
      <c r="AZ16" s="33">
        <f t="shared" si="22"/>
        <v>2636520.9565464002</v>
      </c>
      <c r="BA16" s="33">
        <v>6</v>
      </c>
      <c r="BB16" s="33">
        <f t="shared" si="23"/>
        <v>174619.7704944</v>
      </c>
      <c r="BC16" s="33">
        <v>20</v>
      </c>
      <c r="BD16" s="33">
        <f t="shared" si="24"/>
        <v>801825.47675999999</v>
      </c>
      <c r="BE16" s="33">
        <v>98</v>
      </c>
      <c r="BF16" s="33">
        <f t="shared" si="25"/>
        <v>2808467.9754515998</v>
      </c>
      <c r="BG16" s="33">
        <v>315</v>
      </c>
      <c r="BH16" s="33">
        <f t="shared" si="26"/>
        <v>9027218.4925229996</v>
      </c>
      <c r="BI16" s="33">
        <v>0</v>
      </c>
      <c r="BJ16" s="33">
        <f t="shared" si="27"/>
        <v>0</v>
      </c>
      <c r="BK16" s="33">
        <v>75</v>
      </c>
      <c r="BL16" s="33">
        <f t="shared" si="28"/>
        <v>2282975.315775</v>
      </c>
      <c r="BM16" s="33">
        <v>4</v>
      </c>
      <c r="BN16" s="33">
        <f t="shared" si="29"/>
        <v>116413.1803296</v>
      </c>
      <c r="BO16" s="33">
        <v>116</v>
      </c>
      <c r="BP16" s="33">
        <f t="shared" si="30"/>
        <v>3249669.9692688002</v>
      </c>
      <c r="BQ16" s="33">
        <v>2</v>
      </c>
      <c r="BR16" s="33">
        <f t="shared" si="31"/>
        <v>58206.5901648</v>
      </c>
      <c r="BS16" s="33">
        <v>0</v>
      </c>
      <c r="BT16" s="33">
        <f t="shared" si="32"/>
        <v>0</v>
      </c>
      <c r="BU16" s="33">
        <v>0</v>
      </c>
      <c r="BV16" s="33">
        <f t="shared" si="33"/>
        <v>0</v>
      </c>
      <c r="BW16" s="62">
        <v>0</v>
      </c>
      <c r="BX16" s="62">
        <f t="shared" si="34"/>
        <v>0</v>
      </c>
      <c r="BY16" s="33"/>
      <c r="BZ16" s="33">
        <f t="shared" si="35"/>
        <v>0</v>
      </c>
      <c r="CA16" s="33">
        <v>0</v>
      </c>
      <c r="CB16" s="33">
        <f t="shared" si="36"/>
        <v>0</v>
      </c>
      <c r="CC16" s="33">
        <v>0</v>
      </c>
      <c r="CD16" s="33">
        <f t="shared" si="37"/>
        <v>0</v>
      </c>
      <c r="CE16" s="33">
        <v>0</v>
      </c>
      <c r="CF16" s="33">
        <f t="shared" si="38"/>
        <v>0</v>
      </c>
      <c r="CG16" s="33">
        <v>35</v>
      </c>
      <c r="CH16" s="33">
        <f t="shared" si="39"/>
        <v>964046.64960450004</v>
      </c>
      <c r="CI16" s="33"/>
      <c r="CJ16" s="33">
        <f t="shared" si="40"/>
        <v>0</v>
      </c>
      <c r="CK16" s="33">
        <v>10</v>
      </c>
      <c r="CL16" s="33">
        <f t="shared" si="41"/>
        <v>620857.92124125001</v>
      </c>
      <c r="CM16" s="33">
        <v>24</v>
      </c>
      <c r="CN16" s="33">
        <f t="shared" si="42"/>
        <v>1406853.7085295003</v>
      </c>
    </row>
    <row r="17" spans="1:92" ht="33" customHeight="1" x14ac:dyDescent="0.25">
      <c r="A17" s="29">
        <v>11</v>
      </c>
      <c r="B17" s="30" t="s">
        <v>69</v>
      </c>
      <c r="C17" s="25">
        <v>19007.45</v>
      </c>
      <c r="D17" s="25">
        <f t="shared" si="43"/>
        <v>15015.885500000002</v>
      </c>
      <c r="E17" s="25">
        <v>0.18</v>
      </c>
      <c r="F17" s="32">
        <v>1</v>
      </c>
      <c r="G17" s="32"/>
      <c r="H17" s="27">
        <v>0.71</v>
      </c>
      <c r="I17" s="27">
        <v>0.03</v>
      </c>
      <c r="J17" s="27">
        <v>0.05</v>
      </c>
      <c r="K17" s="27">
        <v>0.21</v>
      </c>
      <c r="L17" s="32">
        <v>1</v>
      </c>
      <c r="M17" s="25">
        <v>1.4</v>
      </c>
      <c r="N17" s="25">
        <v>1.68</v>
      </c>
      <c r="O17" s="25">
        <v>2.23</v>
      </c>
      <c r="P17" s="25">
        <v>2.39</v>
      </c>
      <c r="Q17" s="33">
        <v>0</v>
      </c>
      <c r="R17" s="33">
        <f t="shared" si="5"/>
        <v>0</v>
      </c>
      <c r="S17" s="33">
        <v>0</v>
      </c>
      <c r="T17" s="33">
        <f t="shared" si="6"/>
        <v>0</v>
      </c>
      <c r="U17" s="33">
        <v>189</v>
      </c>
      <c r="V17" s="33">
        <f t="shared" si="7"/>
        <v>995815.51146000007</v>
      </c>
      <c r="W17" s="33"/>
      <c r="X17" s="33">
        <f t="shared" si="8"/>
        <v>0</v>
      </c>
      <c r="Y17" s="33">
        <v>130</v>
      </c>
      <c r="Z17" s="33">
        <f t="shared" si="9"/>
        <v>638251.16354999994</v>
      </c>
      <c r="AA17" s="33">
        <v>68</v>
      </c>
      <c r="AB17" s="33">
        <f t="shared" si="10"/>
        <v>314311.75498799997</v>
      </c>
      <c r="AC17" s="33">
        <v>100</v>
      </c>
      <c r="AD17" s="33">
        <f t="shared" si="11"/>
        <v>462223.16909999994</v>
      </c>
      <c r="AE17" s="33">
        <v>373</v>
      </c>
      <c r="AF17" s="33">
        <f t="shared" si="12"/>
        <v>1831289.8769549998</v>
      </c>
      <c r="AG17" s="33">
        <v>0</v>
      </c>
      <c r="AH17" s="33">
        <f t="shared" si="13"/>
        <v>0</v>
      </c>
      <c r="AI17" s="33">
        <v>278</v>
      </c>
      <c r="AJ17" s="33">
        <f t="shared" si="14"/>
        <v>1428125.8961970001</v>
      </c>
      <c r="AK17" s="33">
        <f>1441+176</f>
        <v>1617</v>
      </c>
      <c r="AL17" s="33">
        <f t="shared" si="15"/>
        <v>8306761.0580954999</v>
      </c>
      <c r="AM17" s="33">
        <v>10</v>
      </c>
      <c r="AN17" s="33">
        <f t="shared" si="16"/>
        <v>52688.651399999995</v>
      </c>
      <c r="AO17" s="33"/>
      <c r="AP17" s="33">
        <f t="shared" si="17"/>
        <v>0</v>
      </c>
      <c r="AQ17" s="33">
        <v>0</v>
      </c>
      <c r="AR17" s="33">
        <f t="shared" si="18"/>
        <v>0</v>
      </c>
      <c r="AS17" s="33">
        <v>16</v>
      </c>
      <c r="AT17" s="33">
        <f t="shared" si="19"/>
        <v>127602.33393600001</v>
      </c>
      <c r="AU17" s="33">
        <v>0</v>
      </c>
      <c r="AV17" s="33">
        <f t="shared" si="20"/>
        <v>0</v>
      </c>
      <c r="AW17" s="33">
        <v>34</v>
      </c>
      <c r="AX17" s="33">
        <f t="shared" si="21"/>
        <v>200312.67286799999</v>
      </c>
      <c r="AY17" s="33">
        <v>198</v>
      </c>
      <c r="AZ17" s="33">
        <f t="shared" si="22"/>
        <v>1098242.2497816</v>
      </c>
      <c r="BA17" s="33">
        <v>12</v>
      </c>
      <c r="BB17" s="33">
        <f t="shared" si="23"/>
        <v>67594.749868799991</v>
      </c>
      <c r="BC17" s="33">
        <v>116</v>
      </c>
      <c r="BD17" s="33">
        <f t="shared" si="24"/>
        <v>900113.76100800012</v>
      </c>
      <c r="BE17" s="33">
        <v>200</v>
      </c>
      <c r="BF17" s="33">
        <f t="shared" si="25"/>
        <v>1109335.6058399999</v>
      </c>
      <c r="BG17" s="33">
        <v>150</v>
      </c>
      <c r="BH17" s="33">
        <f t="shared" si="26"/>
        <v>832001.70437999978</v>
      </c>
      <c r="BI17" s="33">
        <v>0</v>
      </c>
      <c r="BJ17" s="33">
        <f t="shared" si="27"/>
        <v>0</v>
      </c>
      <c r="BK17" s="33">
        <v>43</v>
      </c>
      <c r="BL17" s="33">
        <f t="shared" si="28"/>
        <v>253336.61568600003</v>
      </c>
      <c r="BM17" s="33">
        <v>6</v>
      </c>
      <c r="BN17" s="33">
        <f t="shared" si="29"/>
        <v>33797.374934399995</v>
      </c>
      <c r="BO17" s="33">
        <v>155</v>
      </c>
      <c r="BP17" s="33">
        <f t="shared" si="30"/>
        <v>840431.88860399998</v>
      </c>
      <c r="BQ17" s="33">
        <v>26</v>
      </c>
      <c r="BR17" s="33">
        <f t="shared" si="31"/>
        <v>146455.29138239997</v>
      </c>
      <c r="BS17" s="33">
        <v>0</v>
      </c>
      <c r="BT17" s="33">
        <f t="shared" si="32"/>
        <v>0</v>
      </c>
      <c r="BU17" s="33">
        <v>0</v>
      </c>
      <c r="BV17" s="33">
        <f t="shared" si="33"/>
        <v>0</v>
      </c>
      <c r="BW17" s="62">
        <v>0</v>
      </c>
      <c r="BX17" s="62">
        <f t="shared" si="34"/>
        <v>0</v>
      </c>
      <c r="BY17" s="33"/>
      <c r="BZ17" s="33">
        <f t="shared" si="35"/>
        <v>0</v>
      </c>
      <c r="CA17" s="33">
        <v>0</v>
      </c>
      <c r="CB17" s="33">
        <f t="shared" si="36"/>
        <v>0</v>
      </c>
      <c r="CC17" s="33">
        <v>0</v>
      </c>
      <c r="CD17" s="33">
        <f t="shared" si="37"/>
        <v>0</v>
      </c>
      <c r="CE17" s="33">
        <v>0</v>
      </c>
      <c r="CF17" s="33">
        <f t="shared" si="38"/>
        <v>0</v>
      </c>
      <c r="CG17" s="33"/>
      <c r="CH17" s="33">
        <f t="shared" si="39"/>
        <v>0</v>
      </c>
      <c r="CI17" s="33">
        <v>0</v>
      </c>
      <c r="CJ17" s="33">
        <f t="shared" si="40"/>
        <v>0</v>
      </c>
      <c r="CK17" s="33">
        <v>24</v>
      </c>
      <c r="CL17" s="33">
        <f t="shared" si="41"/>
        <v>288398.51825400005</v>
      </c>
      <c r="CM17" s="33">
        <v>55</v>
      </c>
      <c r="CN17" s="33">
        <f t="shared" si="42"/>
        <v>624007.69329937513</v>
      </c>
    </row>
    <row r="18" spans="1:92" ht="33" customHeight="1" x14ac:dyDescent="0.25">
      <c r="A18" s="34">
        <v>102</v>
      </c>
      <c r="B18" s="30" t="s">
        <v>70</v>
      </c>
      <c r="C18" s="25">
        <v>19007.45</v>
      </c>
      <c r="D18" s="25"/>
      <c r="E18" s="25">
        <v>2.06</v>
      </c>
      <c r="F18" s="32">
        <v>1</v>
      </c>
      <c r="G18" s="32"/>
      <c r="H18" s="27">
        <v>0.67</v>
      </c>
      <c r="I18" s="27">
        <v>0.1</v>
      </c>
      <c r="J18" s="27">
        <v>0.04</v>
      </c>
      <c r="K18" s="27">
        <v>0.19</v>
      </c>
      <c r="L18" s="32">
        <v>1</v>
      </c>
      <c r="M18" s="25">
        <v>1.4</v>
      </c>
      <c r="N18" s="25">
        <v>1.68</v>
      </c>
      <c r="O18" s="25">
        <v>2.23</v>
      </c>
      <c r="P18" s="25">
        <v>2.39</v>
      </c>
      <c r="Q18" s="33"/>
      <c r="R18" s="33">
        <f t="shared" si="5"/>
        <v>0</v>
      </c>
      <c r="S18" s="33"/>
      <c r="T18" s="33">
        <f t="shared" si="6"/>
        <v>0</v>
      </c>
      <c r="U18" s="33">
        <v>20</v>
      </c>
      <c r="V18" s="33">
        <f t="shared" si="7"/>
        <v>1205984.6876000001</v>
      </c>
      <c r="W18" s="33"/>
      <c r="X18" s="33">
        <f t="shared" si="8"/>
        <v>0</v>
      </c>
      <c r="Y18" s="33"/>
      <c r="Z18" s="33">
        <f t="shared" si="9"/>
        <v>0</v>
      </c>
      <c r="AA18" s="33"/>
      <c r="AB18" s="33">
        <f t="shared" si="10"/>
        <v>0</v>
      </c>
      <c r="AC18" s="33">
        <v>2</v>
      </c>
      <c r="AD18" s="33">
        <f t="shared" si="11"/>
        <v>105797.747594</v>
      </c>
      <c r="AE18" s="33"/>
      <c r="AF18" s="33">
        <f t="shared" si="12"/>
        <v>0</v>
      </c>
      <c r="AG18" s="33"/>
      <c r="AH18" s="33">
        <f t="shared" si="13"/>
        <v>0</v>
      </c>
      <c r="AI18" s="33">
        <v>10</v>
      </c>
      <c r="AJ18" s="33">
        <f t="shared" si="14"/>
        <v>587917.53520499996</v>
      </c>
      <c r="AK18" s="33"/>
      <c r="AL18" s="33">
        <f t="shared" si="15"/>
        <v>0</v>
      </c>
      <c r="AM18" s="33">
        <v>1</v>
      </c>
      <c r="AN18" s="33">
        <f t="shared" si="16"/>
        <v>60299.234380000009</v>
      </c>
      <c r="AO18" s="33"/>
      <c r="AP18" s="33">
        <f t="shared" si="17"/>
        <v>0</v>
      </c>
      <c r="AQ18" s="33"/>
      <c r="AR18" s="33">
        <f t="shared" si="18"/>
        <v>0</v>
      </c>
      <c r="AS18" s="33"/>
      <c r="AT18" s="33">
        <f t="shared" si="19"/>
        <v>0</v>
      </c>
      <c r="AU18" s="33"/>
      <c r="AV18" s="33">
        <f t="shared" si="20"/>
        <v>0</v>
      </c>
      <c r="AW18" s="33"/>
      <c r="AX18" s="33">
        <f t="shared" si="21"/>
        <v>0</v>
      </c>
      <c r="AY18" s="33"/>
      <c r="AZ18" s="33">
        <f t="shared" si="22"/>
        <v>0</v>
      </c>
      <c r="BA18" s="33">
        <v>0</v>
      </c>
      <c r="BB18" s="33">
        <f t="shared" si="23"/>
        <v>0</v>
      </c>
      <c r="BC18" s="33"/>
      <c r="BD18" s="33">
        <f t="shared" si="24"/>
        <v>0</v>
      </c>
      <c r="BE18" s="33">
        <v>8</v>
      </c>
      <c r="BF18" s="33">
        <f t="shared" si="25"/>
        <v>507829.18845120003</v>
      </c>
      <c r="BG18" s="33">
        <v>1</v>
      </c>
      <c r="BH18" s="33">
        <f t="shared" si="26"/>
        <v>63478.648556400003</v>
      </c>
      <c r="BI18" s="33"/>
      <c r="BJ18" s="33">
        <f t="shared" si="27"/>
        <v>0</v>
      </c>
      <c r="BK18" s="33"/>
      <c r="BL18" s="33">
        <f t="shared" si="28"/>
        <v>0</v>
      </c>
      <c r="BM18" s="33">
        <v>13</v>
      </c>
      <c r="BN18" s="33">
        <f t="shared" si="29"/>
        <v>838049.72291040001</v>
      </c>
      <c r="BO18" s="33"/>
      <c r="BP18" s="33">
        <f t="shared" si="30"/>
        <v>0</v>
      </c>
      <c r="BQ18" s="33">
        <v>0</v>
      </c>
      <c r="BR18" s="33">
        <f t="shared" si="31"/>
        <v>0</v>
      </c>
      <c r="BS18" s="33"/>
      <c r="BT18" s="33">
        <f t="shared" si="32"/>
        <v>0</v>
      </c>
      <c r="BU18" s="33"/>
      <c r="BV18" s="33">
        <f t="shared" si="33"/>
        <v>0</v>
      </c>
      <c r="BW18" s="62"/>
      <c r="BX18" s="62">
        <f t="shared" si="34"/>
        <v>0</v>
      </c>
      <c r="BY18" s="33"/>
      <c r="BZ18" s="33">
        <f t="shared" si="35"/>
        <v>0</v>
      </c>
      <c r="CA18" s="33">
        <v>8</v>
      </c>
      <c r="CB18" s="33">
        <f t="shared" si="36"/>
        <v>564400.8337968</v>
      </c>
      <c r="CC18" s="33"/>
      <c r="CD18" s="33">
        <f t="shared" si="37"/>
        <v>0</v>
      </c>
      <c r="CE18" s="33"/>
      <c r="CF18" s="33">
        <f t="shared" si="38"/>
        <v>0</v>
      </c>
      <c r="CG18" s="33"/>
      <c r="CH18" s="33">
        <f t="shared" si="39"/>
        <v>0</v>
      </c>
      <c r="CI18" s="33"/>
      <c r="CJ18" s="33">
        <f t="shared" si="40"/>
        <v>0</v>
      </c>
      <c r="CK18" s="33"/>
      <c r="CL18" s="33">
        <f t="shared" si="41"/>
        <v>0</v>
      </c>
      <c r="CM18" s="33"/>
      <c r="CN18" s="33">
        <f t="shared" si="42"/>
        <v>0</v>
      </c>
    </row>
    <row r="19" spans="1:92" ht="27.75" customHeight="1" x14ac:dyDescent="0.25">
      <c r="A19" s="34">
        <v>103</v>
      </c>
      <c r="B19" s="30" t="s">
        <v>71</v>
      </c>
      <c r="C19" s="25">
        <v>19007.45</v>
      </c>
      <c r="D19" s="25"/>
      <c r="E19" s="25">
        <v>3.66</v>
      </c>
      <c r="F19" s="32">
        <v>1</v>
      </c>
      <c r="G19" s="32"/>
      <c r="H19" s="27">
        <v>0.67</v>
      </c>
      <c r="I19" s="27">
        <v>0.11</v>
      </c>
      <c r="J19" s="27">
        <v>0.04</v>
      </c>
      <c r="K19" s="27">
        <v>0.18</v>
      </c>
      <c r="L19" s="32">
        <v>1</v>
      </c>
      <c r="M19" s="25">
        <v>1.4</v>
      </c>
      <c r="N19" s="25">
        <v>1.68</v>
      </c>
      <c r="O19" s="25">
        <v>2.23</v>
      </c>
      <c r="P19" s="25">
        <v>2.39</v>
      </c>
      <c r="Q19" s="33"/>
      <c r="R19" s="33">
        <f t="shared" si="5"/>
        <v>0</v>
      </c>
      <c r="S19" s="33"/>
      <c r="T19" s="33">
        <f t="shared" si="6"/>
        <v>0</v>
      </c>
      <c r="U19" s="33"/>
      <c r="V19" s="33">
        <f t="shared" si="7"/>
        <v>0</v>
      </c>
      <c r="W19" s="33"/>
      <c r="X19" s="33">
        <f t="shared" si="8"/>
        <v>0</v>
      </c>
      <c r="Y19" s="33"/>
      <c r="Z19" s="33">
        <f t="shared" si="9"/>
        <v>0</v>
      </c>
      <c r="AA19" s="33"/>
      <c r="AB19" s="33">
        <f t="shared" si="10"/>
        <v>0</v>
      </c>
      <c r="AC19" s="33"/>
      <c r="AD19" s="33">
        <f t="shared" si="11"/>
        <v>0</v>
      </c>
      <c r="AE19" s="33"/>
      <c r="AF19" s="33">
        <f t="shared" si="12"/>
        <v>0</v>
      </c>
      <c r="AG19" s="33"/>
      <c r="AH19" s="33">
        <f t="shared" si="13"/>
        <v>0</v>
      </c>
      <c r="AI19" s="33"/>
      <c r="AJ19" s="33">
        <f t="shared" si="14"/>
        <v>0</v>
      </c>
      <c r="AK19" s="33"/>
      <c r="AL19" s="33">
        <f t="shared" si="15"/>
        <v>0</v>
      </c>
      <c r="AM19" s="33"/>
      <c r="AN19" s="33">
        <f t="shared" si="16"/>
        <v>0</v>
      </c>
      <c r="AO19" s="33"/>
      <c r="AP19" s="33">
        <f t="shared" si="17"/>
        <v>0</v>
      </c>
      <c r="AQ19" s="33"/>
      <c r="AR19" s="33">
        <f t="shared" si="18"/>
        <v>0</v>
      </c>
      <c r="AS19" s="33"/>
      <c r="AT19" s="33">
        <f t="shared" si="19"/>
        <v>0</v>
      </c>
      <c r="AU19" s="33"/>
      <c r="AV19" s="33">
        <f t="shared" si="20"/>
        <v>0</v>
      </c>
      <c r="AW19" s="33"/>
      <c r="AX19" s="33">
        <f t="shared" si="21"/>
        <v>0</v>
      </c>
      <c r="AY19" s="33"/>
      <c r="AZ19" s="33">
        <f t="shared" si="22"/>
        <v>0</v>
      </c>
      <c r="BA19" s="33">
        <v>0</v>
      </c>
      <c r="BB19" s="33">
        <f t="shared" si="23"/>
        <v>0</v>
      </c>
      <c r="BC19" s="33"/>
      <c r="BD19" s="33">
        <f t="shared" si="24"/>
        <v>0</v>
      </c>
      <c r="BE19" s="33"/>
      <c r="BF19" s="33">
        <f t="shared" si="25"/>
        <v>0</v>
      </c>
      <c r="BG19" s="33"/>
      <c r="BH19" s="33">
        <f t="shared" si="26"/>
        <v>0</v>
      </c>
      <c r="BI19" s="33"/>
      <c r="BJ19" s="33">
        <f t="shared" si="27"/>
        <v>0</v>
      </c>
      <c r="BK19" s="33"/>
      <c r="BL19" s="33">
        <f t="shared" si="28"/>
        <v>0</v>
      </c>
      <c r="BM19" s="33">
        <v>1</v>
      </c>
      <c r="BN19" s="33">
        <f t="shared" si="29"/>
        <v>114535.5483888</v>
      </c>
      <c r="BO19" s="33"/>
      <c r="BP19" s="33">
        <f t="shared" si="30"/>
        <v>0</v>
      </c>
      <c r="BQ19" s="33">
        <v>0</v>
      </c>
      <c r="BR19" s="33">
        <f t="shared" si="31"/>
        <v>0</v>
      </c>
      <c r="BS19" s="33"/>
      <c r="BT19" s="33">
        <f t="shared" si="32"/>
        <v>0</v>
      </c>
      <c r="BU19" s="33"/>
      <c r="BV19" s="33">
        <f t="shared" si="33"/>
        <v>0</v>
      </c>
      <c r="BW19" s="62"/>
      <c r="BX19" s="62">
        <f t="shared" si="34"/>
        <v>0</v>
      </c>
      <c r="BY19" s="33"/>
      <c r="BZ19" s="33">
        <f t="shared" si="35"/>
        <v>0</v>
      </c>
      <c r="CA19" s="33">
        <v>5</v>
      </c>
      <c r="CB19" s="33">
        <f t="shared" si="36"/>
        <v>626731.50840300007</v>
      </c>
      <c r="CC19" s="33"/>
      <c r="CD19" s="33">
        <f t="shared" si="37"/>
        <v>0</v>
      </c>
      <c r="CE19" s="33"/>
      <c r="CF19" s="33">
        <f t="shared" si="38"/>
        <v>0</v>
      </c>
      <c r="CG19" s="33"/>
      <c r="CH19" s="33">
        <f t="shared" si="39"/>
        <v>0</v>
      </c>
      <c r="CI19" s="33"/>
      <c r="CJ19" s="33">
        <f t="shared" si="40"/>
        <v>0</v>
      </c>
      <c r="CK19" s="33"/>
      <c r="CL19" s="33">
        <f t="shared" si="41"/>
        <v>0</v>
      </c>
      <c r="CM19" s="33"/>
      <c r="CN19" s="33">
        <f t="shared" si="42"/>
        <v>0</v>
      </c>
    </row>
    <row r="20" spans="1:92" x14ac:dyDescent="0.25">
      <c r="A20" s="29">
        <v>13</v>
      </c>
      <c r="B20" s="30" t="s">
        <v>72</v>
      </c>
      <c r="C20" s="25">
        <v>19007.45</v>
      </c>
      <c r="D20" s="25">
        <f t="shared" ref="D20:D32" si="44">C20*(H20+I20+J20)</f>
        <v>15396.034500000002</v>
      </c>
      <c r="E20" s="25">
        <v>0.48</v>
      </c>
      <c r="F20" s="32">
        <v>1</v>
      </c>
      <c r="G20" s="32"/>
      <c r="H20" s="27">
        <v>0.67</v>
      </c>
      <c r="I20" s="27">
        <v>0.1</v>
      </c>
      <c r="J20" s="27">
        <v>0.04</v>
      </c>
      <c r="K20" s="27">
        <v>0.19</v>
      </c>
      <c r="L20" s="32">
        <v>1</v>
      </c>
      <c r="M20" s="25">
        <v>1.4</v>
      </c>
      <c r="N20" s="25">
        <v>1.68</v>
      </c>
      <c r="O20" s="25">
        <v>2.23</v>
      </c>
      <c r="P20" s="25">
        <v>2.39</v>
      </c>
      <c r="Q20" s="33">
        <v>0</v>
      </c>
      <c r="R20" s="33">
        <f t="shared" si="5"/>
        <v>0</v>
      </c>
      <c r="S20" s="33">
        <v>0</v>
      </c>
      <c r="T20" s="33">
        <f t="shared" si="6"/>
        <v>0</v>
      </c>
      <c r="U20" s="33">
        <f>2+90</f>
        <v>92</v>
      </c>
      <c r="V20" s="33">
        <f t="shared" si="7"/>
        <v>1292628.24768</v>
      </c>
      <c r="W20" s="33"/>
      <c r="X20" s="33">
        <f t="shared" si="8"/>
        <v>0</v>
      </c>
      <c r="Y20" s="33">
        <v>3</v>
      </c>
      <c r="Z20" s="33">
        <f t="shared" si="9"/>
        <v>39276.994680000003</v>
      </c>
      <c r="AA20" s="33">
        <v>0</v>
      </c>
      <c r="AB20" s="33">
        <f t="shared" si="10"/>
        <v>0</v>
      </c>
      <c r="AC20" s="33">
        <v>55</v>
      </c>
      <c r="AD20" s="33">
        <f t="shared" si="11"/>
        <v>677927.31467999995</v>
      </c>
      <c r="AE20" s="33"/>
      <c r="AF20" s="33">
        <f t="shared" si="12"/>
        <v>0</v>
      </c>
      <c r="AG20" s="33">
        <v>0</v>
      </c>
      <c r="AH20" s="33">
        <f t="shared" si="13"/>
        <v>0</v>
      </c>
      <c r="AI20" s="33">
        <v>435</v>
      </c>
      <c r="AJ20" s="33">
        <f t="shared" si="14"/>
        <v>5959086.47334</v>
      </c>
      <c r="AK20" s="33">
        <v>508</v>
      </c>
      <c r="AL20" s="33">
        <f t="shared" si="15"/>
        <v>6959117.0769119998</v>
      </c>
      <c r="AM20" s="33">
        <v>20</v>
      </c>
      <c r="AN20" s="33">
        <f t="shared" si="16"/>
        <v>281006.14079999999</v>
      </c>
      <c r="AO20" s="33"/>
      <c r="AP20" s="33">
        <f t="shared" si="17"/>
        <v>0</v>
      </c>
      <c r="AQ20" s="33">
        <v>0</v>
      </c>
      <c r="AR20" s="33">
        <f t="shared" si="18"/>
        <v>0</v>
      </c>
      <c r="AS20" s="33">
        <v>8</v>
      </c>
      <c r="AT20" s="33">
        <f t="shared" si="19"/>
        <v>170136.445248</v>
      </c>
      <c r="AU20" s="33">
        <v>0</v>
      </c>
      <c r="AV20" s="33">
        <f t="shared" si="20"/>
        <v>0</v>
      </c>
      <c r="AW20" s="33">
        <v>50</v>
      </c>
      <c r="AX20" s="33">
        <f t="shared" si="21"/>
        <v>785539.89359999984</v>
      </c>
      <c r="AY20" s="33">
        <v>150</v>
      </c>
      <c r="AZ20" s="33">
        <f t="shared" si="22"/>
        <v>2218671.2116799997</v>
      </c>
      <c r="BA20" s="33">
        <v>2</v>
      </c>
      <c r="BB20" s="33">
        <f t="shared" si="23"/>
        <v>30042.111052799999</v>
      </c>
      <c r="BC20" s="33">
        <v>5</v>
      </c>
      <c r="BD20" s="33">
        <f t="shared" si="24"/>
        <v>103461.35183999999</v>
      </c>
      <c r="BE20" s="33">
        <v>78</v>
      </c>
      <c r="BF20" s="33">
        <f t="shared" si="25"/>
        <v>1153709.0300735999</v>
      </c>
      <c r="BG20" s="33">
        <v>180</v>
      </c>
      <c r="BH20" s="33">
        <f t="shared" si="26"/>
        <v>2662405.454016</v>
      </c>
      <c r="BI20" s="33">
        <v>0</v>
      </c>
      <c r="BJ20" s="33">
        <f t="shared" si="27"/>
        <v>0</v>
      </c>
      <c r="BK20" s="33"/>
      <c r="BL20" s="33">
        <f t="shared" si="28"/>
        <v>0</v>
      </c>
      <c r="BM20" s="33"/>
      <c r="BN20" s="33">
        <f t="shared" si="29"/>
        <v>0</v>
      </c>
      <c r="BO20" s="33">
        <v>84</v>
      </c>
      <c r="BP20" s="33">
        <f t="shared" si="30"/>
        <v>1214559.6325632001</v>
      </c>
      <c r="BQ20" s="33">
        <v>0</v>
      </c>
      <c r="BR20" s="33">
        <f t="shared" si="31"/>
        <v>0</v>
      </c>
      <c r="BS20" s="33">
        <v>0</v>
      </c>
      <c r="BT20" s="33">
        <f t="shared" si="32"/>
        <v>0</v>
      </c>
      <c r="BU20" s="33">
        <v>0</v>
      </c>
      <c r="BV20" s="33">
        <f t="shared" si="33"/>
        <v>0</v>
      </c>
      <c r="BW20" s="62">
        <v>0</v>
      </c>
      <c r="BX20" s="62">
        <f t="shared" si="34"/>
        <v>0</v>
      </c>
      <c r="BY20" s="33">
        <v>0</v>
      </c>
      <c r="BZ20" s="33">
        <f t="shared" si="35"/>
        <v>0</v>
      </c>
      <c r="CA20" s="33">
        <v>0</v>
      </c>
      <c r="CB20" s="33">
        <f t="shared" si="36"/>
        <v>0</v>
      </c>
      <c r="CC20" s="33">
        <v>0</v>
      </c>
      <c r="CD20" s="33">
        <f t="shared" si="37"/>
        <v>0</v>
      </c>
      <c r="CE20" s="33">
        <v>0</v>
      </c>
      <c r="CF20" s="33">
        <f t="shared" si="38"/>
        <v>0</v>
      </c>
      <c r="CG20" s="33"/>
      <c r="CH20" s="33">
        <f t="shared" si="39"/>
        <v>0</v>
      </c>
      <c r="CI20" s="33">
        <v>0</v>
      </c>
      <c r="CJ20" s="33">
        <f t="shared" si="40"/>
        <v>0</v>
      </c>
      <c r="CK20" s="33">
        <v>2</v>
      </c>
      <c r="CL20" s="33">
        <f t="shared" si="41"/>
        <v>64088.559612000012</v>
      </c>
      <c r="CM20" s="33">
        <v>17</v>
      </c>
      <c r="CN20" s="33">
        <f t="shared" si="42"/>
        <v>514333.61387100007</v>
      </c>
    </row>
    <row r="21" spans="1:92" x14ac:dyDescent="0.25">
      <c r="A21" s="29">
        <v>14</v>
      </c>
      <c r="B21" s="30" t="s">
        <v>73</v>
      </c>
      <c r="C21" s="25">
        <v>19007.45</v>
      </c>
      <c r="D21" s="25">
        <f t="shared" si="44"/>
        <v>15586.109000000002</v>
      </c>
      <c r="E21" s="25">
        <v>0.65</v>
      </c>
      <c r="F21" s="32">
        <v>1</v>
      </c>
      <c r="G21" s="32"/>
      <c r="H21" s="27">
        <v>0.67</v>
      </c>
      <c r="I21" s="27">
        <v>0.11</v>
      </c>
      <c r="J21" s="27">
        <v>0.04</v>
      </c>
      <c r="K21" s="27">
        <v>0.18</v>
      </c>
      <c r="L21" s="32">
        <v>1</v>
      </c>
      <c r="M21" s="25">
        <v>1.4</v>
      </c>
      <c r="N21" s="25">
        <v>1.68</v>
      </c>
      <c r="O21" s="25">
        <v>2.23</v>
      </c>
      <c r="P21" s="25">
        <v>2.39</v>
      </c>
      <c r="Q21" s="33"/>
      <c r="R21" s="33">
        <f t="shared" si="5"/>
        <v>0</v>
      </c>
      <c r="S21" s="33">
        <v>0</v>
      </c>
      <c r="T21" s="33">
        <f t="shared" si="6"/>
        <v>0</v>
      </c>
      <c r="U21" s="33">
        <v>6</v>
      </c>
      <c r="V21" s="33">
        <f t="shared" si="7"/>
        <v>114158.74470000002</v>
      </c>
      <c r="W21" s="33">
        <v>26</v>
      </c>
      <c r="X21" s="33">
        <f t="shared" si="8"/>
        <v>433976.19765499997</v>
      </c>
      <c r="Y21" s="33">
        <v>6</v>
      </c>
      <c r="Z21" s="33">
        <f t="shared" si="9"/>
        <v>106375.193925</v>
      </c>
      <c r="AA21" s="33">
        <v>0</v>
      </c>
      <c r="AB21" s="33">
        <f t="shared" si="10"/>
        <v>0</v>
      </c>
      <c r="AC21" s="33">
        <v>45</v>
      </c>
      <c r="AD21" s="33">
        <f t="shared" si="11"/>
        <v>751112.64978749992</v>
      </c>
      <c r="AE21" s="33"/>
      <c r="AF21" s="33">
        <f t="shared" si="12"/>
        <v>0</v>
      </c>
      <c r="AG21" s="33">
        <v>0</v>
      </c>
      <c r="AH21" s="33">
        <f t="shared" si="13"/>
        <v>0</v>
      </c>
      <c r="AI21" s="33">
        <v>7</v>
      </c>
      <c r="AJ21" s="33">
        <f t="shared" si="14"/>
        <v>129855.57209625001</v>
      </c>
      <c r="AK21" s="33">
        <f>48*2</f>
        <v>96</v>
      </c>
      <c r="AL21" s="33">
        <f t="shared" si="15"/>
        <v>1780876.41732</v>
      </c>
      <c r="AM21" s="33">
        <v>19</v>
      </c>
      <c r="AN21" s="33">
        <f t="shared" si="16"/>
        <v>361502.69154999999</v>
      </c>
      <c r="AO21" s="33"/>
      <c r="AP21" s="33">
        <f t="shared" si="17"/>
        <v>0</v>
      </c>
      <c r="AQ21" s="33">
        <v>0</v>
      </c>
      <c r="AR21" s="33">
        <f t="shared" si="18"/>
        <v>0</v>
      </c>
      <c r="AS21" s="33">
        <v>3</v>
      </c>
      <c r="AT21" s="33">
        <f t="shared" si="19"/>
        <v>86397.413602500019</v>
      </c>
      <c r="AU21" s="33">
        <v>0</v>
      </c>
      <c r="AV21" s="33">
        <f t="shared" si="20"/>
        <v>0</v>
      </c>
      <c r="AW21" s="33"/>
      <c r="AX21" s="33">
        <f t="shared" si="21"/>
        <v>0</v>
      </c>
      <c r="AY21" s="33"/>
      <c r="AZ21" s="33">
        <f t="shared" si="22"/>
        <v>0</v>
      </c>
      <c r="BA21" s="33">
        <v>0</v>
      </c>
      <c r="BB21" s="33">
        <f t="shared" si="23"/>
        <v>0</v>
      </c>
      <c r="BC21" s="33">
        <v>5</v>
      </c>
      <c r="BD21" s="33">
        <f t="shared" si="24"/>
        <v>140103.91395000002</v>
      </c>
      <c r="BE21" s="33">
        <v>5</v>
      </c>
      <c r="BF21" s="33">
        <f t="shared" si="25"/>
        <v>100148.353305</v>
      </c>
      <c r="BG21" s="33">
        <v>2</v>
      </c>
      <c r="BH21" s="33">
        <f t="shared" si="26"/>
        <v>40059.341322</v>
      </c>
      <c r="BI21" s="33">
        <v>0</v>
      </c>
      <c r="BJ21" s="33">
        <f t="shared" si="27"/>
        <v>0</v>
      </c>
      <c r="BK21" s="33"/>
      <c r="BL21" s="33">
        <f t="shared" si="28"/>
        <v>0</v>
      </c>
      <c r="BM21" s="33">
        <v>2</v>
      </c>
      <c r="BN21" s="33">
        <f t="shared" si="29"/>
        <v>40682.025384</v>
      </c>
      <c r="BO21" s="33"/>
      <c r="BP21" s="33">
        <f t="shared" si="30"/>
        <v>0</v>
      </c>
      <c r="BQ21" s="33">
        <v>1</v>
      </c>
      <c r="BR21" s="33">
        <f t="shared" si="31"/>
        <v>20341.012692</v>
      </c>
      <c r="BS21" s="33">
        <v>0</v>
      </c>
      <c r="BT21" s="33">
        <f t="shared" si="32"/>
        <v>0</v>
      </c>
      <c r="BU21" s="33">
        <v>0</v>
      </c>
      <c r="BV21" s="33">
        <f t="shared" si="33"/>
        <v>0</v>
      </c>
      <c r="BW21" s="62">
        <v>0</v>
      </c>
      <c r="BX21" s="62">
        <f t="shared" si="34"/>
        <v>0</v>
      </c>
      <c r="BY21" s="33">
        <v>0</v>
      </c>
      <c r="BZ21" s="33">
        <f t="shared" si="35"/>
        <v>0</v>
      </c>
      <c r="CA21" s="33">
        <v>0</v>
      </c>
      <c r="CB21" s="33">
        <f t="shared" si="36"/>
        <v>0</v>
      </c>
      <c r="CC21" s="33">
        <v>0</v>
      </c>
      <c r="CD21" s="33">
        <f t="shared" si="37"/>
        <v>0</v>
      </c>
      <c r="CE21" s="33">
        <v>0</v>
      </c>
      <c r="CF21" s="33">
        <f t="shared" si="38"/>
        <v>0</v>
      </c>
      <c r="CG21" s="33"/>
      <c r="CH21" s="33">
        <f t="shared" si="39"/>
        <v>0</v>
      </c>
      <c r="CI21" s="33">
        <v>0</v>
      </c>
      <c r="CJ21" s="33">
        <f t="shared" si="40"/>
        <v>0</v>
      </c>
      <c r="CK21" s="33">
        <v>0</v>
      </c>
      <c r="CL21" s="33">
        <f t="shared" si="41"/>
        <v>0</v>
      </c>
      <c r="CM21" s="33"/>
      <c r="CN21" s="33">
        <f t="shared" si="42"/>
        <v>0</v>
      </c>
    </row>
    <row r="22" spans="1:92" x14ac:dyDescent="0.25">
      <c r="A22" s="29">
        <v>15</v>
      </c>
      <c r="B22" s="30" t="s">
        <v>74</v>
      </c>
      <c r="C22" s="25">
        <v>19007.45</v>
      </c>
      <c r="D22" s="25">
        <f t="shared" si="44"/>
        <v>16156.3325</v>
      </c>
      <c r="E22" s="25">
        <v>1.06</v>
      </c>
      <c r="F22" s="32">
        <v>1</v>
      </c>
      <c r="G22" s="32"/>
      <c r="H22" s="27">
        <v>0.69</v>
      </c>
      <c r="I22" s="27">
        <v>0.13</v>
      </c>
      <c r="J22" s="27">
        <v>0.03</v>
      </c>
      <c r="K22" s="27">
        <v>0.15</v>
      </c>
      <c r="L22" s="32">
        <v>1</v>
      </c>
      <c r="M22" s="25">
        <v>1.4</v>
      </c>
      <c r="N22" s="25">
        <v>1.68</v>
      </c>
      <c r="O22" s="25">
        <v>2.23</v>
      </c>
      <c r="P22" s="25">
        <v>2.39</v>
      </c>
      <c r="Q22" s="33">
        <v>3</v>
      </c>
      <c r="R22" s="33">
        <f t="shared" si="5"/>
        <v>110007.51762000001</v>
      </c>
      <c r="S22" s="33">
        <v>0</v>
      </c>
      <c r="T22" s="33">
        <f t="shared" si="6"/>
        <v>0</v>
      </c>
      <c r="U22" s="33">
        <f>245+24</f>
        <v>269</v>
      </c>
      <c r="V22" s="33">
        <f t="shared" si="7"/>
        <v>8346467.8112200014</v>
      </c>
      <c r="W22" s="33">
        <v>0</v>
      </c>
      <c r="X22" s="33">
        <f t="shared" si="8"/>
        <v>0</v>
      </c>
      <c r="Y22" s="33">
        <v>6</v>
      </c>
      <c r="Z22" s="33">
        <f t="shared" si="9"/>
        <v>173473.39317000002</v>
      </c>
      <c r="AA22" s="33">
        <v>0</v>
      </c>
      <c r="AB22" s="33">
        <f t="shared" si="10"/>
        <v>0</v>
      </c>
      <c r="AC22" s="33">
        <v>52</v>
      </c>
      <c r="AD22" s="33">
        <f t="shared" si="11"/>
        <v>1415430.0600439999</v>
      </c>
      <c r="AE22" s="33">
        <v>13</v>
      </c>
      <c r="AF22" s="33">
        <f t="shared" si="12"/>
        <v>375859.01853500004</v>
      </c>
      <c r="AG22" s="33">
        <v>0</v>
      </c>
      <c r="AH22" s="33">
        <f t="shared" si="13"/>
        <v>0</v>
      </c>
      <c r="AI22" s="33">
        <v>145</v>
      </c>
      <c r="AJ22" s="33">
        <f t="shared" si="14"/>
        <v>4386549.7650974998</v>
      </c>
      <c r="AK22" s="33">
        <f>273+28</f>
        <v>301</v>
      </c>
      <c r="AL22" s="33">
        <f t="shared" si="15"/>
        <v>9105872.2709955014</v>
      </c>
      <c r="AM22" s="33">
        <v>20</v>
      </c>
      <c r="AN22" s="33">
        <f t="shared" si="16"/>
        <v>620555.22759999998</v>
      </c>
      <c r="AO22" s="33">
        <v>16</v>
      </c>
      <c r="AP22" s="33">
        <f t="shared" si="17"/>
        <v>484033.07752800005</v>
      </c>
      <c r="AQ22" s="33">
        <v>0</v>
      </c>
      <c r="AR22" s="33">
        <f t="shared" si="18"/>
        <v>0</v>
      </c>
      <c r="AS22" s="33">
        <v>2</v>
      </c>
      <c r="AT22" s="33">
        <f t="shared" si="19"/>
        <v>93929.495813999994</v>
      </c>
      <c r="AU22" s="33">
        <v>0</v>
      </c>
      <c r="AV22" s="33">
        <f t="shared" si="20"/>
        <v>0</v>
      </c>
      <c r="AW22" s="33">
        <v>38</v>
      </c>
      <c r="AX22" s="33">
        <f t="shared" si="21"/>
        <v>1318397.7880920002</v>
      </c>
      <c r="AY22" s="33">
        <v>130</v>
      </c>
      <c r="AZ22" s="33">
        <f t="shared" si="22"/>
        <v>4246290.1801319998</v>
      </c>
      <c r="BA22" s="33">
        <v>0</v>
      </c>
      <c r="BB22" s="33">
        <f t="shared" si="23"/>
        <v>0</v>
      </c>
      <c r="BC22" s="33">
        <v>10</v>
      </c>
      <c r="BD22" s="33">
        <f t="shared" si="24"/>
        <v>456954.30395999999</v>
      </c>
      <c r="BE22" s="33">
        <v>28</v>
      </c>
      <c r="BF22" s="33">
        <f t="shared" si="25"/>
        <v>914585.57725919993</v>
      </c>
      <c r="BG22" s="33">
        <v>126</v>
      </c>
      <c r="BH22" s="33">
        <f t="shared" si="26"/>
        <v>4115635.0976664005</v>
      </c>
      <c r="BI22" s="33">
        <v>0</v>
      </c>
      <c r="BJ22" s="33">
        <f t="shared" si="27"/>
        <v>0</v>
      </c>
      <c r="BK22" s="33">
        <v>1</v>
      </c>
      <c r="BL22" s="33">
        <f t="shared" si="28"/>
        <v>34694.678633999996</v>
      </c>
      <c r="BM22" s="33">
        <v>0</v>
      </c>
      <c r="BN22" s="33">
        <f t="shared" si="29"/>
        <v>0</v>
      </c>
      <c r="BO22" s="33">
        <v>20</v>
      </c>
      <c r="BP22" s="33">
        <f t="shared" si="30"/>
        <v>638607.74331200006</v>
      </c>
      <c r="BQ22" s="33">
        <v>3</v>
      </c>
      <c r="BR22" s="33">
        <f t="shared" si="31"/>
        <v>99514.492862400002</v>
      </c>
      <c r="BS22" s="33">
        <v>0</v>
      </c>
      <c r="BT22" s="33">
        <f t="shared" si="32"/>
        <v>0</v>
      </c>
      <c r="BU22" s="33">
        <v>0</v>
      </c>
      <c r="BV22" s="33">
        <f t="shared" si="33"/>
        <v>0</v>
      </c>
      <c r="BW22" s="62">
        <v>0</v>
      </c>
      <c r="BX22" s="62">
        <f t="shared" si="34"/>
        <v>0</v>
      </c>
      <c r="BY22" s="33">
        <v>2</v>
      </c>
      <c r="BZ22" s="33">
        <f t="shared" si="35"/>
        <v>72604.961629199999</v>
      </c>
      <c r="CA22" s="33">
        <v>2</v>
      </c>
      <c r="CB22" s="33">
        <f t="shared" si="36"/>
        <v>72604.961629199999</v>
      </c>
      <c r="CC22" s="33">
        <v>0</v>
      </c>
      <c r="CD22" s="33">
        <f t="shared" si="37"/>
        <v>0</v>
      </c>
      <c r="CE22" s="33">
        <v>0</v>
      </c>
      <c r="CF22" s="33">
        <f t="shared" si="38"/>
        <v>0</v>
      </c>
      <c r="CG22" s="33">
        <v>44</v>
      </c>
      <c r="CH22" s="33">
        <f t="shared" si="39"/>
        <v>1381355.9366376</v>
      </c>
      <c r="CI22" s="33">
        <v>0</v>
      </c>
      <c r="CJ22" s="33">
        <f t="shared" si="40"/>
        <v>0</v>
      </c>
      <c r="CK22" s="33">
        <v>0</v>
      </c>
      <c r="CL22" s="33">
        <f t="shared" si="41"/>
        <v>0</v>
      </c>
      <c r="CM22" s="33">
        <v>10</v>
      </c>
      <c r="CN22" s="33">
        <f t="shared" si="42"/>
        <v>668129.44939125015</v>
      </c>
    </row>
    <row r="23" spans="1:92" x14ac:dyDescent="0.25">
      <c r="A23" s="29">
        <v>16</v>
      </c>
      <c r="B23" s="30" t="s">
        <v>75</v>
      </c>
      <c r="C23" s="25">
        <v>19007.45</v>
      </c>
      <c r="D23" s="25">
        <f t="shared" si="44"/>
        <v>17486.854000000003</v>
      </c>
      <c r="E23" s="25">
        <v>1.32</v>
      </c>
      <c r="F23" s="32">
        <v>1</v>
      </c>
      <c r="G23" s="32"/>
      <c r="H23" s="27">
        <v>0.74</v>
      </c>
      <c r="I23" s="27">
        <v>0.16</v>
      </c>
      <c r="J23" s="27">
        <v>0.02</v>
      </c>
      <c r="K23" s="27">
        <v>0.08</v>
      </c>
      <c r="L23" s="32">
        <v>1</v>
      </c>
      <c r="M23" s="25">
        <v>1.4</v>
      </c>
      <c r="N23" s="25">
        <v>1.68</v>
      </c>
      <c r="O23" s="25">
        <v>2.23</v>
      </c>
      <c r="P23" s="25">
        <v>2.39</v>
      </c>
      <c r="Q23" s="33">
        <v>20</v>
      </c>
      <c r="R23" s="33">
        <f t="shared" si="5"/>
        <v>913269.95760000008</v>
      </c>
      <c r="S23" s="33">
        <v>0</v>
      </c>
      <c r="T23" s="33">
        <f t="shared" si="6"/>
        <v>0</v>
      </c>
      <c r="U23" s="33">
        <v>252</v>
      </c>
      <c r="V23" s="33">
        <f t="shared" si="7"/>
        <v>9736862.7787200008</v>
      </c>
      <c r="W23" s="33">
        <v>0</v>
      </c>
      <c r="X23" s="33">
        <f t="shared" si="8"/>
        <v>0</v>
      </c>
      <c r="Y23" s="33"/>
      <c r="Z23" s="33">
        <f t="shared" si="9"/>
        <v>0</v>
      </c>
      <c r="AA23" s="33">
        <v>0</v>
      </c>
      <c r="AB23" s="33">
        <f t="shared" si="10"/>
        <v>0</v>
      </c>
      <c r="AC23" s="33">
        <v>21</v>
      </c>
      <c r="AD23" s="33">
        <f t="shared" si="11"/>
        <v>711823.68041399994</v>
      </c>
      <c r="AE23" s="33"/>
      <c r="AF23" s="33">
        <f t="shared" si="12"/>
        <v>0</v>
      </c>
      <c r="AG23" s="33">
        <v>0</v>
      </c>
      <c r="AH23" s="33">
        <f t="shared" si="13"/>
        <v>0</v>
      </c>
      <c r="AI23" s="33">
        <v>308</v>
      </c>
      <c r="AJ23" s="33">
        <f t="shared" si="14"/>
        <v>11603094.811308</v>
      </c>
      <c r="AK23" s="33">
        <v>200</v>
      </c>
      <c r="AL23" s="33">
        <f t="shared" si="15"/>
        <v>7534477.1502</v>
      </c>
      <c r="AM23" s="33">
        <v>0</v>
      </c>
      <c r="AN23" s="33">
        <f t="shared" si="16"/>
        <v>0</v>
      </c>
      <c r="AO23" s="33">
        <v>20</v>
      </c>
      <c r="AP23" s="33">
        <f t="shared" si="17"/>
        <v>753447.71502</v>
      </c>
      <c r="AQ23" s="33">
        <v>0</v>
      </c>
      <c r="AR23" s="33">
        <f t="shared" si="18"/>
        <v>0</v>
      </c>
      <c r="AS23" s="33"/>
      <c r="AT23" s="33">
        <f t="shared" si="19"/>
        <v>0</v>
      </c>
      <c r="AU23" s="33">
        <v>0</v>
      </c>
      <c r="AV23" s="33">
        <f t="shared" si="20"/>
        <v>0</v>
      </c>
      <c r="AW23" s="33">
        <v>9</v>
      </c>
      <c r="AX23" s="33">
        <f t="shared" si="21"/>
        <v>388842.24733200006</v>
      </c>
      <c r="AY23" s="33">
        <v>20</v>
      </c>
      <c r="AZ23" s="33">
        <f t="shared" si="22"/>
        <v>813512.77761600004</v>
      </c>
      <c r="BA23" s="33">
        <v>0</v>
      </c>
      <c r="BB23" s="33">
        <f t="shared" si="23"/>
        <v>0</v>
      </c>
      <c r="BC23" s="33"/>
      <c r="BD23" s="33">
        <f t="shared" si="24"/>
        <v>0</v>
      </c>
      <c r="BE23" s="33"/>
      <c r="BF23" s="33">
        <f t="shared" si="25"/>
        <v>0</v>
      </c>
      <c r="BG23" s="33"/>
      <c r="BH23" s="33">
        <f t="shared" si="26"/>
        <v>0</v>
      </c>
      <c r="BI23" s="33">
        <v>0</v>
      </c>
      <c r="BJ23" s="33">
        <f t="shared" si="27"/>
        <v>0</v>
      </c>
      <c r="BK23" s="33">
        <v>0</v>
      </c>
      <c r="BL23" s="33">
        <f t="shared" si="28"/>
        <v>0</v>
      </c>
      <c r="BM23" s="33"/>
      <c r="BN23" s="33">
        <f t="shared" si="29"/>
        <v>0</v>
      </c>
      <c r="BO23" s="33">
        <v>0</v>
      </c>
      <c r="BP23" s="33">
        <f t="shared" si="30"/>
        <v>0</v>
      </c>
      <c r="BQ23" s="33">
        <v>0</v>
      </c>
      <c r="BR23" s="33">
        <f t="shared" si="31"/>
        <v>0</v>
      </c>
      <c r="BS23" s="33">
        <v>0</v>
      </c>
      <c r="BT23" s="33">
        <f t="shared" si="32"/>
        <v>0</v>
      </c>
      <c r="BU23" s="33">
        <v>0</v>
      </c>
      <c r="BV23" s="33">
        <f t="shared" si="33"/>
        <v>0</v>
      </c>
      <c r="BW23" s="62">
        <v>0</v>
      </c>
      <c r="BX23" s="62">
        <f t="shared" si="34"/>
        <v>0</v>
      </c>
      <c r="BY23" s="33"/>
      <c r="BZ23" s="33">
        <f t="shared" si="35"/>
        <v>0</v>
      </c>
      <c r="CA23" s="33">
        <v>40</v>
      </c>
      <c r="CB23" s="33">
        <f t="shared" si="36"/>
        <v>1808274.5160480002</v>
      </c>
      <c r="CC23" s="33">
        <v>0</v>
      </c>
      <c r="CD23" s="33">
        <f t="shared" si="37"/>
        <v>0</v>
      </c>
      <c r="CE23" s="33">
        <v>0</v>
      </c>
      <c r="CF23" s="33">
        <f t="shared" si="38"/>
        <v>0</v>
      </c>
      <c r="CG23" s="33"/>
      <c r="CH23" s="33">
        <f t="shared" si="39"/>
        <v>0</v>
      </c>
      <c r="CI23" s="33">
        <v>0</v>
      </c>
      <c r="CJ23" s="33">
        <f t="shared" si="40"/>
        <v>0</v>
      </c>
      <c r="CK23" s="33">
        <v>0</v>
      </c>
      <c r="CL23" s="33">
        <f t="shared" si="41"/>
        <v>0</v>
      </c>
      <c r="CM23" s="33"/>
      <c r="CN23" s="33">
        <f t="shared" si="42"/>
        <v>0</v>
      </c>
    </row>
    <row r="24" spans="1:92" x14ac:dyDescent="0.25">
      <c r="A24" s="29">
        <v>5</v>
      </c>
      <c r="B24" s="30" t="s">
        <v>76</v>
      </c>
      <c r="C24" s="25">
        <v>19007.45</v>
      </c>
      <c r="D24" s="25">
        <f t="shared" si="44"/>
        <v>16726.556</v>
      </c>
      <c r="E24" s="25">
        <v>0.89</v>
      </c>
      <c r="F24" s="32">
        <v>1</v>
      </c>
      <c r="G24" s="32"/>
      <c r="H24" s="27">
        <v>0.75</v>
      </c>
      <c r="I24" s="27">
        <v>0.1</v>
      </c>
      <c r="J24" s="27">
        <v>0.03</v>
      </c>
      <c r="K24" s="27">
        <v>0.12</v>
      </c>
      <c r="L24" s="32">
        <v>1</v>
      </c>
      <c r="M24" s="25">
        <v>1.4</v>
      </c>
      <c r="N24" s="25">
        <v>1.68</v>
      </c>
      <c r="O24" s="25">
        <v>2.23</v>
      </c>
      <c r="P24" s="25">
        <v>2.39</v>
      </c>
      <c r="Q24" s="33">
        <v>0</v>
      </c>
      <c r="R24" s="33">
        <f t="shared" si="5"/>
        <v>0</v>
      </c>
      <c r="S24" s="33">
        <v>0</v>
      </c>
      <c r="T24" s="33">
        <f t="shared" si="6"/>
        <v>0</v>
      </c>
      <c r="U24" s="33"/>
      <c r="V24" s="33">
        <f t="shared" si="7"/>
        <v>0</v>
      </c>
      <c r="W24" s="33">
        <v>0</v>
      </c>
      <c r="X24" s="33">
        <f t="shared" si="8"/>
        <v>0</v>
      </c>
      <c r="Y24" s="33">
        <v>9</v>
      </c>
      <c r="Z24" s="33">
        <f t="shared" si="9"/>
        <v>218478.28290749999</v>
      </c>
      <c r="AA24" s="33">
        <v>18</v>
      </c>
      <c r="AB24" s="33">
        <f t="shared" si="10"/>
        <v>411378.62049899995</v>
      </c>
      <c r="AC24" s="33">
        <v>65</v>
      </c>
      <c r="AD24" s="33">
        <f t="shared" si="11"/>
        <v>1485533.9073574999</v>
      </c>
      <c r="AE24" s="33">
        <v>7</v>
      </c>
      <c r="AF24" s="33">
        <f t="shared" si="12"/>
        <v>169927.5533725</v>
      </c>
      <c r="AG24" s="33">
        <v>0</v>
      </c>
      <c r="AH24" s="33">
        <f t="shared" si="13"/>
        <v>0</v>
      </c>
      <c r="AI24" s="33"/>
      <c r="AJ24" s="33">
        <f t="shared" si="14"/>
        <v>0</v>
      </c>
      <c r="AK24" s="33">
        <v>587</v>
      </c>
      <c r="AL24" s="33">
        <f t="shared" si="15"/>
        <v>14909988.248405252</v>
      </c>
      <c r="AM24" s="33">
        <v>0</v>
      </c>
      <c r="AN24" s="33">
        <f t="shared" si="16"/>
        <v>0</v>
      </c>
      <c r="AO24" s="33">
        <v>0</v>
      </c>
      <c r="AP24" s="33">
        <f t="shared" si="17"/>
        <v>0</v>
      </c>
      <c r="AQ24" s="33">
        <v>0</v>
      </c>
      <c r="AR24" s="33">
        <f t="shared" si="18"/>
        <v>0</v>
      </c>
      <c r="AS24" s="33"/>
      <c r="AT24" s="33">
        <f t="shared" si="19"/>
        <v>0</v>
      </c>
      <c r="AU24" s="33">
        <v>0</v>
      </c>
      <c r="AV24" s="33">
        <f t="shared" si="20"/>
        <v>0</v>
      </c>
      <c r="AW24" s="33">
        <v>67</v>
      </c>
      <c r="AX24" s="33">
        <f t="shared" si="21"/>
        <v>1951739.3273069998</v>
      </c>
      <c r="AY24" s="33">
        <v>72</v>
      </c>
      <c r="AZ24" s="33">
        <f t="shared" si="22"/>
        <v>1974617.3783951998</v>
      </c>
      <c r="BA24" s="33">
        <v>2</v>
      </c>
      <c r="BB24" s="33">
        <f t="shared" si="23"/>
        <v>55703.080910399993</v>
      </c>
      <c r="BC24" s="33">
        <v>10</v>
      </c>
      <c r="BD24" s="33">
        <f t="shared" si="24"/>
        <v>383669.17973999993</v>
      </c>
      <c r="BE24" s="33">
        <v>108</v>
      </c>
      <c r="BF24" s="33">
        <f t="shared" si="25"/>
        <v>2961926.0675927997</v>
      </c>
      <c r="BG24" s="33">
        <v>173</v>
      </c>
      <c r="BH24" s="33">
        <f t="shared" si="26"/>
        <v>4744566.7564218007</v>
      </c>
      <c r="BI24" s="33">
        <v>0</v>
      </c>
      <c r="BJ24" s="33">
        <f t="shared" si="27"/>
        <v>0</v>
      </c>
      <c r="BK24" s="33">
        <v>1</v>
      </c>
      <c r="BL24" s="33">
        <f t="shared" si="28"/>
        <v>29130.437721000002</v>
      </c>
      <c r="BM24" s="33">
        <v>0</v>
      </c>
      <c r="BN24" s="33">
        <f t="shared" si="29"/>
        <v>0</v>
      </c>
      <c r="BO24" s="33">
        <v>23</v>
      </c>
      <c r="BP24" s="33">
        <f t="shared" si="30"/>
        <v>616617.94837720005</v>
      </c>
      <c r="BQ24" s="33">
        <v>0</v>
      </c>
      <c r="BR24" s="33">
        <f t="shared" si="31"/>
        <v>0</v>
      </c>
      <c r="BS24" s="33">
        <v>0</v>
      </c>
      <c r="BT24" s="33">
        <f t="shared" si="32"/>
        <v>0</v>
      </c>
      <c r="BU24" s="33">
        <v>0</v>
      </c>
      <c r="BV24" s="33">
        <f t="shared" si="33"/>
        <v>0</v>
      </c>
      <c r="BW24" s="62">
        <v>0</v>
      </c>
      <c r="BX24" s="62">
        <f t="shared" si="34"/>
        <v>0</v>
      </c>
      <c r="BY24" s="33">
        <v>404</v>
      </c>
      <c r="BZ24" s="33">
        <f t="shared" si="35"/>
        <v>12314075.4732996</v>
      </c>
      <c r="CA24" s="33">
        <v>0</v>
      </c>
      <c r="CB24" s="33">
        <f t="shared" si="36"/>
        <v>0</v>
      </c>
      <c r="CC24" s="33">
        <v>0</v>
      </c>
      <c r="CD24" s="33">
        <f t="shared" si="37"/>
        <v>0</v>
      </c>
      <c r="CE24" s="33">
        <v>0</v>
      </c>
      <c r="CF24" s="33">
        <f t="shared" si="38"/>
        <v>0</v>
      </c>
      <c r="CG24" s="33">
        <v>0</v>
      </c>
      <c r="CH24" s="33">
        <f t="shared" si="39"/>
        <v>0</v>
      </c>
      <c r="CI24" s="33">
        <v>0</v>
      </c>
      <c r="CJ24" s="33">
        <f t="shared" si="40"/>
        <v>0</v>
      </c>
      <c r="CK24" s="33">
        <v>0</v>
      </c>
      <c r="CL24" s="33">
        <f t="shared" si="41"/>
        <v>0</v>
      </c>
      <c r="CM24" s="33">
        <v>5</v>
      </c>
      <c r="CN24" s="33">
        <f t="shared" si="42"/>
        <v>280488.30658406252</v>
      </c>
    </row>
    <row r="25" spans="1:92" ht="30" x14ac:dyDescent="0.25">
      <c r="A25" s="29">
        <v>17</v>
      </c>
      <c r="B25" s="30" t="s">
        <v>77</v>
      </c>
      <c r="C25" s="25">
        <v>19007.45</v>
      </c>
      <c r="D25" s="25">
        <f t="shared" si="44"/>
        <v>15586.109000000002</v>
      </c>
      <c r="E25" s="31">
        <v>0.91</v>
      </c>
      <c r="F25" s="32">
        <v>1</v>
      </c>
      <c r="G25" s="32"/>
      <c r="H25" s="27">
        <v>0.64</v>
      </c>
      <c r="I25" s="27">
        <v>0.14000000000000001</v>
      </c>
      <c r="J25" s="27">
        <v>0.04</v>
      </c>
      <c r="K25" s="27">
        <v>0.18</v>
      </c>
      <c r="L25" s="32">
        <v>1</v>
      </c>
      <c r="M25" s="25">
        <v>1.4</v>
      </c>
      <c r="N25" s="25">
        <v>1.68</v>
      </c>
      <c r="O25" s="25">
        <v>2.23</v>
      </c>
      <c r="P25" s="25">
        <v>2.39</v>
      </c>
      <c r="Q25" s="33">
        <v>0</v>
      </c>
      <c r="R25" s="33">
        <f t="shared" si="5"/>
        <v>0</v>
      </c>
      <c r="S25" s="33">
        <v>0</v>
      </c>
      <c r="T25" s="33">
        <f t="shared" si="6"/>
        <v>0</v>
      </c>
      <c r="U25" s="33">
        <v>8</v>
      </c>
      <c r="V25" s="33">
        <f t="shared" si="7"/>
        <v>213096.32344000001</v>
      </c>
      <c r="W25" s="33">
        <v>0</v>
      </c>
      <c r="X25" s="33">
        <f t="shared" si="8"/>
        <v>0</v>
      </c>
      <c r="Y25" s="33">
        <v>0</v>
      </c>
      <c r="Z25" s="33">
        <f t="shared" si="9"/>
        <v>0</v>
      </c>
      <c r="AA25" s="33">
        <v>0</v>
      </c>
      <c r="AB25" s="33">
        <f t="shared" si="10"/>
        <v>0</v>
      </c>
      <c r="AC25" s="33">
        <v>6</v>
      </c>
      <c r="AD25" s="33">
        <f t="shared" si="11"/>
        <v>140207.69462699999</v>
      </c>
      <c r="AE25" s="33">
        <v>5</v>
      </c>
      <c r="AF25" s="33">
        <f t="shared" si="12"/>
        <v>124104.39291249998</v>
      </c>
      <c r="AG25" s="33">
        <v>0</v>
      </c>
      <c r="AH25" s="33">
        <f t="shared" si="13"/>
        <v>0</v>
      </c>
      <c r="AI25" s="33">
        <v>14</v>
      </c>
      <c r="AJ25" s="33">
        <f t="shared" si="14"/>
        <v>363595.60186950001</v>
      </c>
      <c r="AK25" s="33">
        <v>11</v>
      </c>
      <c r="AL25" s="33">
        <f t="shared" si="15"/>
        <v>285682.25861174997</v>
      </c>
      <c r="AM25" s="33">
        <v>0</v>
      </c>
      <c r="AN25" s="33">
        <f t="shared" si="16"/>
        <v>0</v>
      </c>
      <c r="AO25" s="33">
        <v>0</v>
      </c>
      <c r="AP25" s="33">
        <f t="shared" si="17"/>
        <v>0</v>
      </c>
      <c r="AQ25" s="33">
        <v>0</v>
      </c>
      <c r="AR25" s="33">
        <f t="shared" si="18"/>
        <v>0</v>
      </c>
      <c r="AS25" s="33">
        <v>0</v>
      </c>
      <c r="AT25" s="33">
        <f t="shared" si="19"/>
        <v>0</v>
      </c>
      <c r="AU25" s="33">
        <v>0</v>
      </c>
      <c r="AV25" s="33">
        <f t="shared" si="20"/>
        <v>0</v>
      </c>
      <c r="AW25" s="33"/>
      <c r="AX25" s="33">
        <f t="shared" si="21"/>
        <v>0</v>
      </c>
      <c r="AY25" s="33">
        <v>0</v>
      </c>
      <c r="AZ25" s="33">
        <f t="shared" si="22"/>
        <v>0</v>
      </c>
      <c r="BA25" s="33">
        <v>0</v>
      </c>
      <c r="BB25" s="33">
        <f t="shared" si="23"/>
        <v>0</v>
      </c>
      <c r="BC25" s="33"/>
      <c r="BD25" s="33">
        <f t="shared" si="24"/>
        <v>0</v>
      </c>
      <c r="BE25" s="33">
        <v>4</v>
      </c>
      <c r="BF25" s="33">
        <f t="shared" si="25"/>
        <v>112166.15570160002</v>
      </c>
      <c r="BG25" s="33">
        <v>7</v>
      </c>
      <c r="BH25" s="33">
        <f t="shared" si="26"/>
        <v>196290.7724778</v>
      </c>
      <c r="BI25" s="33">
        <v>0</v>
      </c>
      <c r="BJ25" s="33">
        <f t="shared" si="27"/>
        <v>0</v>
      </c>
      <c r="BK25" s="33">
        <v>0</v>
      </c>
      <c r="BL25" s="33">
        <f t="shared" si="28"/>
        <v>0</v>
      </c>
      <c r="BM25" s="33">
        <v>0</v>
      </c>
      <c r="BN25" s="33">
        <f t="shared" si="29"/>
        <v>0</v>
      </c>
      <c r="BO25" s="33">
        <v>2</v>
      </c>
      <c r="BP25" s="33">
        <f t="shared" si="30"/>
        <v>54823.872303200005</v>
      </c>
      <c r="BQ25" s="33">
        <v>0</v>
      </c>
      <c r="BR25" s="33">
        <f t="shared" si="31"/>
        <v>0</v>
      </c>
      <c r="BS25" s="33">
        <v>0</v>
      </c>
      <c r="BT25" s="33">
        <f t="shared" si="32"/>
        <v>0</v>
      </c>
      <c r="BU25" s="33">
        <v>0</v>
      </c>
      <c r="BV25" s="33">
        <f t="shared" si="33"/>
        <v>0</v>
      </c>
      <c r="BW25" s="62">
        <v>0</v>
      </c>
      <c r="BX25" s="62">
        <f t="shared" si="34"/>
        <v>0</v>
      </c>
      <c r="BY25" s="33">
        <v>2</v>
      </c>
      <c r="BZ25" s="33">
        <f t="shared" si="35"/>
        <v>62330.674606200009</v>
      </c>
      <c r="CA25" s="33">
        <v>0</v>
      </c>
      <c r="CB25" s="33">
        <f t="shared" si="36"/>
        <v>0</v>
      </c>
      <c r="CC25" s="33">
        <v>0</v>
      </c>
      <c r="CD25" s="33">
        <f t="shared" si="37"/>
        <v>0</v>
      </c>
      <c r="CE25" s="33">
        <v>0</v>
      </c>
      <c r="CF25" s="33">
        <f t="shared" si="38"/>
        <v>0</v>
      </c>
      <c r="CG25" s="33">
        <v>0</v>
      </c>
      <c r="CH25" s="33">
        <f t="shared" si="39"/>
        <v>0</v>
      </c>
      <c r="CI25" s="33">
        <v>0</v>
      </c>
      <c r="CJ25" s="33">
        <f t="shared" si="40"/>
        <v>0</v>
      </c>
      <c r="CK25" s="33">
        <v>2</v>
      </c>
      <c r="CL25" s="33">
        <f t="shared" si="41"/>
        <v>121501.22759775002</v>
      </c>
      <c r="CM25" s="33"/>
      <c r="CN25" s="33">
        <f t="shared" si="42"/>
        <v>0</v>
      </c>
    </row>
    <row r="26" spans="1:92" ht="18" customHeight="1" x14ac:dyDescent="0.25">
      <c r="A26" s="29">
        <v>18</v>
      </c>
      <c r="B26" s="30" t="s">
        <v>78</v>
      </c>
      <c r="C26" s="25">
        <v>19007.45</v>
      </c>
      <c r="D26" s="25">
        <f t="shared" si="44"/>
        <v>15586.109000000002</v>
      </c>
      <c r="E26" s="31">
        <v>2.6</v>
      </c>
      <c r="F26" s="32">
        <v>1</v>
      </c>
      <c r="G26" s="32"/>
      <c r="H26" s="27">
        <v>0.64</v>
      </c>
      <c r="I26" s="27">
        <v>0.14000000000000001</v>
      </c>
      <c r="J26" s="27">
        <v>0.04</v>
      </c>
      <c r="K26" s="27">
        <v>0.18</v>
      </c>
      <c r="L26" s="32">
        <v>1</v>
      </c>
      <c r="M26" s="25">
        <v>1.4</v>
      </c>
      <c r="N26" s="25">
        <v>1.68</v>
      </c>
      <c r="O26" s="25">
        <v>2.23</v>
      </c>
      <c r="P26" s="25">
        <v>2.39</v>
      </c>
      <c r="Q26" s="33">
        <v>0</v>
      </c>
      <c r="R26" s="33">
        <f t="shared" si="5"/>
        <v>0</v>
      </c>
      <c r="S26" s="33">
        <v>0</v>
      </c>
      <c r="T26" s="33">
        <f t="shared" si="6"/>
        <v>0</v>
      </c>
      <c r="U26" s="33">
        <v>0</v>
      </c>
      <c r="V26" s="33">
        <f t="shared" si="7"/>
        <v>0</v>
      </c>
      <c r="W26" s="33">
        <v>0</v>
      </c>
      <c r="X26" s="33">
        <f t="shared" si="8"/>
        <v>0</v>
      </c>
      <c r="Y26" s="33">
        <v>0</v>
      </c>
      <c r="Z26" s="33">
        <f t="shared" si="9"/>
        <v>0</v>
      </c>
      <c r="AA26" s="33">
        <v>0</v>
      </c>
      <c r="AB26" s="33">
        <f t="shared" si="10"/>
        <v>0</v>
      </c>
      <c r="AC26" s="33">
        <v>0</v>
      </c>
      <c r="AD26" s="33">
        <f t="shared" si="11"/>
        <v>0</v>
      </c>
      <c r="AE26" s="33"/>
      <c r="AF26" s="33">
        <f t="shared" si="12"/>
        <v>0</v>
      </c>
      <c r="AG26" s="33">
        <v>0</v>
      </c>
      <c r="AH26" s="33">
        <f t="shared" si="13"/>
        <v>0</v>
      </c>
      <c r="AI26" s="33">
        <v>6</v>
      </c>
      <c r="AJ26" s="33">
        <f t="shared" si="14"/>
        <v>445219.10433</v>
      </c>
      <c r="AK26" s="33">
        <v>2</v>
      </c>
      <c r="AL26" s="33">
        <f t="shared" si="15"/>
        <v>148406.36811000004</v>
      </c>
      <c r="AM26" s="33">
        <v>0</v>
      </c>
      <c r="AN26" s="33">
        <f t="shared" si="16"/>
        <v>0</v>
      </c>
      <c r="AO26" s="33">
        <v>0</v>
      </c>
      <c r="AP26" s="33">
        <f t="shared" si="17"/>
        <v>0</v>
      </c>
      <c r="AQ26" s="33">
        <v>0</v>
      </c>
      <c r="AR26" s="33">
        <f t="shared" si="18"/>
        <v>0</v>
      </c>
      <c r="AS26" s="33">
        <v>0</v>
      </c>
      <c r="AT26" s="33">
        <f t="shared" si="19"/>
        <v>0</v>
      </c>
      <c r="AU26" s="33">
        <v>0</v>
      </c>
      <c r="AV26" s="33">
        <f t="shared" si="20"/>
        <v>0</v>
      </c>
      <c r="AW26" s="33">
        <v>0</v>
      </c>
      <c r="AX26" s="33">
        <f t="shared" si="21"/>
        <v>0</v>
      </c>
      <c r="AY26" s="33">
        <v>0</v>
      </c>
      <c r="AZ26" s="33">
        <f t="shared" si="22"/>
        <v>0</v>
      </c>
      <c r="BA26" s="33">
        <v>0</v>
      </c>
      <c r="BB26" s="33">
        <f t="shared" si="23"/>
        <v>0</v>
      </c>
      <c r="BC26" s="33"/>
      <c r="BD26" s="33">
        <f t="shared" si="24"/>
        <v>0</v>
      </c>
      <c r="BE26" s="33">
        <v>0</v>
      </c>
      <c r="BF26" s="33">
        <f t="shared" si="25"/>
        <v>0</v>
      </c>
      <c r="BG26" s="33">
        <v>0</v>
      </c>
      <c r="BH26" s="33">
        <f t="shared" si="26"/>
        <v>0</v>
      </c>
      <c r="BI26" s="33">
        <v>0</v>
      </c>
      <c r="BJ26" s="33">
        <f t="shared" si="27"/>
        <v>0</v>
      </c>
      <c r="BK26" s="33">
        <v>0</v>
      </c>
      <c r="BL26" s="33">
        <f t="shared" si="28"/>
        <v>0</v>
      </c>
      <c r="BM26" s="33"/>
      <c r="BN26" s="33">
        <f t="shared" si="29"/>
        <v>0</v>
      </c>
      <c r="BO26" s="33">
        <v>0</v>
      </c>
      <c r="BP26" s="33">
        <f t="shared" si="30"/>
        <v>0</v>
      </c>
      <c r="BQ26" s="33">
        <v>0</v>
      </c>
      <c r="BR26" s="33">
        <f t="shared" si="31"/>
        <v>0</v>
      </c>
      <c r="BS26" s="33">
        <v>0</v>
      </c>
      <c r="BT26" s="33">
        <f t="shared" si="32"/>
        <v>0</v>
      </c>
      <c r="BU26" s="33">
        <v>0</v>
      </c>
      <c r="BV26" s="33">
        <f t="shared" si="33"/>
        <v>0</v>
      </c>
      <c r="BW26" s="62">
        <v>0</v>
      </c>
      <c r="BX26" s="62">
        <f t="shared" si="34"/>
        <v>0</v>
      </c>
      <c r="BY26" s="33">
        <v>0</v>
      </c>
      <c r="BZ26" s="33">
        <f t="shared" si="35"/>
        <v>0</v>
      </c>
      <c r="CA26" s="33">
        <v>0</v>
      </c>
      <c r="CB26" s="33">
        <f t="shared" si="36"/>
        <v>0</v>
      </c>
      <c r="CC26" s="33">
        <v>0</v>
      </c>
      <c r="CD26" s="33">
        <f t="shared" si="37"/>
        <v>0</v>
      </c>
      <c r="CE26" s="33">
        <v>0</v>
      </c>
      <c r="CF26" s="33">
        <f t="shared" si="38"/>
        <v>0</v>
      </c>
      <c r="CG26" s="33">
        <v>0</v>
      </c>
      <c r="CH26" s="33">
        <f t="shared" si="39"/>
        <v>0</v>
      </c>
      <c r="CI26" s="33">
        <v>0</v>
      </c>
      <c r="CJ26" s="33">
        <f t="shared" si="40"/>
        <v>0</v>
      </c>
      <c r="CK26" s="33">
        <v>0</v>
      </c>
      <c r="CL26" s="33">
        <f t="shared" si="41"/>
        <v>0</v>
      </c>
      <c r="CM26" s="33">
        <v>0</v>
      </c>
      <c r="CN26" s="33">
        <f t="shared" si="42"/>
        <v>0</v>
      </c>
    </row>
    <row r="27" spans="1:92" s="38" customFormat="1" x14ac:dyDescent="0.25">
      <c r="A27" s="61">
        <v>4</v>
      </c>
      <c r="B27" s="52" t="s">
        <v>79</v>
      </c>
      <c r="C27" s="25">
        <v>19007.45</v>
      </c>
      <c r="D27" s="35">
        <f t="shared" si="44"/>
        <v>0</v>
      </c>
      <c r="E27" s="35">
        <v>1.04</v>
      </c>
      <c r="F27" s="36"/>
      <c r="G27" s="36"/>
      <c r="H27" s="37"/>
      <c r="I27" s="37"/>
      <c r="J27" s="37"/>
      <c r="K27" s="37"/>
      <c r="L27" s="37"/>
      <c r="M27" s="35">
        <v>1.4</v>
      </c>
      <c r="N27" s="35">
        <v>1.68</v>
      </c>
      <c r="O27" s="35">
        <v>2.23</v>
      </c>
      <c r="P27" s="35">
        <v>2.39</v>
      </c>
      <c r="Q27" s="28">
        <f t="shared" ref="Q27:AW27" si="45">SUM(Q28:Q38)</f>
        <v>455</v>
      </c>
      <c r="R27" s="28">
        <f t="shared" si="45"/>
        <v>12182121.801850002</v>
      </c>
      <c r="S27" s="28">
        <f t="shared" si="45"/>
        <v>725</v>
      </c>
      <c r="T27" s="28">
        <f t="shared" si="45"/>
        <v>17354763.626970001</v>
      </c>
      <c r="U27" s="28">
        <f t="shared" si="45"/>
        <v>1046</v>
      </c>
      <c r="V27" s="28">
        <f t="shared" si="45"/>
        <v>27270475.105720006</v>
      </c>
      <c r="W27" s="28">
        <f t="shared" si="45"/>
        <v>169</v>
      </c>
      <c r="X27" s="28">
        <f t="shared" si="45"/>
        <v>3927099.4028034997</v>
      </c>
      <c r="Y27" s="28">
        <f t="shared" si="45"/>
        <v>183</v>
      </c>
      <c r="Z27" s="28">
        <f t="shared" si="45"/>
        <v>4544675.5927650006</v>
      </c>
      <c r="AA27" s="28">
        <f t="shared" si="45"/>
        <v>254</v>
      </c>
      <c r="AB27" s="28">
        <f t="shared" si="45"/>
        <v>5239042.8310989998</v>
      </c>
      <c r="AC27" s="28">
        <f t="shared" si="45"/>
        <v>145</v>
      </c>
      <c r="AD27" s="28">
        <f t="shared" si="45"/>
        <v>3471295.9999409998</v>
      </c>
      <c r="AE27" s="28">
        <f t="shared" si="45"/>
        <v>309</v>
      </c>
      <c r="AF27" s="28">
        <f t="shared" si="45"/>
        <v>6804193.8144949982</v>
      </c>
      <c r="AG27" s="28">
        <f t="shared" si="45"/>
        <v>0</v>
      </c>
      <c r="AH27" s="28">
        <f t="shared" si="45"/>
        <v>0</v>
      </c>
      <c r="AI27" s="28">
        <f t="shared" si="45"/>
        <v>1030</v>
      </c>
      <c r="AJ27" s="28">
        <f t="shared" si="45"/>
        <v>22123679.32599825</v>
      </c>
      <c r="AK27" s="28">
        <f t="shared" si="45"/>
        <v>1241</v>
      </c>
      <c r="AL27" s="28">
        <f t="shared" si="45"/>
        <v>28830790.973985001</v>
      </c>
      <c r="AM27" s="28">
        <f t="shared" si="45"/>
        <v>195</v>
      </c>
      <c r="AN27" s="28">
        <f t="shared" si="45"/>
        <v>5332676.9511399996</v>
      </c>
      <c r="AO27" s="28">
        <f t="shared" si="45"/>
        <v>27</v>
      </c>
      <c r="AP27" s="28">
        <f t="shared" si="45"/>
        <v>768002.95496925013</v>
      </c>
      <c r="AQ27" s="28">
        <f t="shared" si="45"/>
        <v>47</v>
      </c>
      <c r="AR27" s="28">
        <f t="shared" si="45"/>
        <v>932454.74710849999</v>
      </c>
      <c r="AS27" s="28">
        <f t="shared" si="45"/>
        <v>91</v>
      </c>
      <c r="AT27" s="28">
        <f t="shared" si="45"/>
        <v>2952576.2269080007</v>
      </c>
      <c r="AU27" s="28">
        <f t="shared" si="45"/>
        <v>49</v>
      </c>
      <c r="AV27" s="28">
        <f t="shared" si="45"/>
        <v>2397501.2844090001</v>
      </c>
      <c r="AW27" s="28">
        <f t="shared" si="45"/>
        <v>229</v>
      </c>
      <c r="AX27" s="28">
        <f t="shared" ref="AX27:CH27" si="46">SUM(AX28:AX38)</f>
        <v>6293156.4726029998</v>
      </c>
      <c r="AY27" s="28">
        <f t="shared" si="46"/>
        <v>468</v>
      </c>
      <c r="AZ27" s="28">
        <f t="shared" si="46"/>
        <v>11845547.228915399</v>
      </c>
      <c r="BA27" s="28">
        <f t="shared" si="46"/>
        <v>12</v>
      </c>
      <c r="BB27" s="28">
        <f t="shared" si="46"/>
        <v>278202.46589519997</v>
      </c>
      <c r="BC27" s="28">
        <f>SUM(BC28:BC38)</f>
        <v>111</v>
      </c>
      <c r="BD27" s="28">
        <f t="shared" si="46"/>
        <v>4163026.1446620002</v>
      </c>
      <c r="BE27" s="28">
        <f t="shared" si="46"/>
        <v>338</v>
      </c>
      <c r="BF27" s="28">
        <f t="shared" si="46"/>
        <v>9152943.1945181973</v>
      </c>
      <c r="BG27" s="28">
        <f t="shared" si="46"/>
        <v>827</v>
      </c>
      <c r="BH27" s="28">
        <f t="shared" si="46"/>
        <v>20182204.306802999</v>
      </c>
      <c r="BI27" s="28">
        <f t="shared" si="46"/>
        <v>2</v>
      </c>
      <c r="BJ27" s="28">
        <f t="shared" si="46"/>
        <v>46314.921206400002</v>
      </c>
      <c r="BK27" s="28">
        <f t="shared" si="46"/>
        <v>88</v>
      </c>
      <c r="BL27" s="28">
        <f t="shared" si="46"/>
        <v>2590972.415724</v>
      </c>
      <c r="BM27" s="28">
        <f t="shared" si="46"/>
        <v>21</v>
      </c>
      <c r="BN27" s="28">
        <f t="shared" si="46"/>
        <v>462523.33475039998</v>
      </c>
      <c r="BO27" s="28">
        <f t="shared" si="46"/>
        <v>247</v>
      </c>
      <c r="BP27" s="28">
        <f t="shared" si="46"/>
        <v>6298118.2533807997</v>
      </c>
      <c r="BQ27" s="28">
        <f t="shared" si="46"/>
        <v>13</v>
      </c>
      <c r="BR27" s="28">
        <f t="shared" si="46"/>
        <v>350804.23427279998</v>
      </c>
      <c r="BS27" s="28">
        <f t="shared" si="46"/>
        <v>7</v>
      </c>
      <c r="BT27" s="28">
        <f t="shared" si="46"/>
        <v>213541.51593389999</v>
      </c>
      <c r="BU27" s="28">
        <f t="shared" si="46"/>
        <v>647</v>
      </c>
      <c r="BV27" s="28">
        <f t="shared" si="46"/>
        <v>20617754.245288201</v>
      </c>
      <c r="BW27" s="28">
        <f t="shared" si="46"/>
        <v>133</v>
      </c>
      <c r="BX27" s="28">
        <f t="shared" si="46"/>
        <v>4425135.4208061006</v>
      </c>
      <c r="BY27" s="28">
        <f t="shared" si="46"/>
        <v>1233</v>
      </c>
      <c r="BZ27" s="28">
        <f t="shared" si="46"/>
        <v>35246284.108635604</v>
      </c>
      <c r="CA27" s="28">
        <f t="shared" si="46"/>
        <v>0</v>
      </c>
      <c r="CB27" s="28">
        <f t="shared" si="46"/>
        <v>0</v>
      </c>
      <c r="CC27" s="28">
        <f t="shared" si="46"/>
        <v>290</v>
      </c>
      <c r="CD27" s="28">
        <f t="shared" si="46"/>
        <v>8226154.6062695999</v>
      </c>
      <c r="CE27" s="28">
        <f t="shared" si="46"/>
        <v>135</v>
      </c>
      <c r="CF27" s="28">
        <f t="shared" si="46"/>
        <v>2955258.5582519998</v>
      </c>
      <c r="CG27" s="28">
        <f t="shared" si="46"/>
        <v>100</v>
      </c>
      <c r="CH27" s="28">
        <f t="shared" si="46"/>
        <v>2957298.2477114997</v>
      </c>
      <c r="CI27" s="28">
        <f t="shared" ref="CI27:CN27" si="47">SUM(CI28:CI38)</f>
        <v>26</v>
      </c>
      <c r="CJ27" s="28">
        <f t="shared" si="47"/>
        <v>876531.59794200002</v>
      </c>
      <c r="CK27" s="28">
        <f t="shared" si="47"/>
        <v>34</v>
      </c>
      <c r="CL27" s="28">
        <f t="shared" si="47"/>
        <v>2112919.6997081256</v>
      </c>
      <c r="CM27" s="28">
        <f t="shared" si="47"/>
        <v>111</v>
      </c>
      <c r="CN27" s="28">
        <f t="shared" si="47"/>
        <v>5756628.5483870637</v>
      </c>
    </row>
    <row r="28" spans="1:92" ht="36" customHeight="1" x14ac:dyDescent="0.25">
      <c r="A28" s="29">
        <v>21</v>
      </c>
      <c r="B28" s="30" t="s">
        <v>80</v>
      </c>
      <c r="C28" s="25">
        <v>19007.45</v>
      </c>
      <c r="D28" s="25">
        <f t="shared" si="44"/>
        <v>15396.034500000002</v>
      </c>
      <c r="E28" s="25">
        <v>0.93</v>
      </c>
      <c r="F28" s="32">
        <v>1</v>
      </c>
      <c r="G28" s="32"/>
      <c r="H28" s="27">
        <v>0.56999999999999995</v>
      </c>
      <c r="I28" s="27">
        <v>0.19</v>
      </c>
      <c r="J28" s="27">
        <v>0.05</v>
      </c>
      <c r="K28" s="27">
        <v>0.19</v>
      </c>
      <c r="L28" s="32">
        <v>1</v>
      </c>
      <c r="M28" s="25">
        <v>1.4</v>
      </c>
      <c r="N28" s="25">
        <v>1.68</v>
      </c>
      <c r="O28" s="25">
        <v>2.23</v>
      </c>
      <c r="P28" s="25">
        <v>2.39</v>
      </c>
      <c r="Q28" s="33">
        <v>20</v>
      </c>
      <c r="R28" s="33">
        <f t="shared" ref="R28:R38" si="48">Q28*C28*E28*F28*M28*$R$6</f>
        <v>643440.19739999995</v>
      </c>
      <c r="S28" s="33">
        <v>80</v>
      </c>
      <c r="T28" s="33">
        <f t="shared" ref="T28:T38" si="49">S28*C28*E28*F28*M28*$T$6</f>
        <v>2177797.5912000001</v>
      </c>
      <c r="U28" s="33">
        <v>134</v>
      </c>
      <c r="V28" s="33">
        <f t="shared" ref="V28:V38" si="50">U28*C28*E28*F28*M28*$V$6</f>
        <v>3647810.9652600004</v>
      </c>
      <c r="W28" s="33">
        <v>19</v>
      </c>
      <c r="X28" s="33">
        <f t="shared" ref="X28:X38" si="51">W28/12*9*C28*E28*F28*M28*$X$6+W28/12*3*C28*E28*F28*M28*$W$6</f>
        <v>453749.07766650012</v>
      </c>
      <c r="Y28" s="33">
        <v>31</v>
      </c>
      <c r="Z28" s="33">
        <f t="shared" ref="Z28:Z38" si="52">Y28/12*9*C28*E28*F28*M28*$Z$6+Y28/12*3*C28*E28*F28*M28*$Y$6</f>
        <v>786358.16432250012</v>
      </c>
      <c r="AA28" s="33">
        <v>37</v>
      </c>
      <c r="AB28" s="33">
        <f t="shared" ref="AB28:AB38" si="53">AA28/12*9*C28*E28*F28*M28*$AB$6+AA28/12*3*C28*E28*F28*M28*$AA$6</f>
        <v>883616.62492950005</v>
      </c>
      <c r="AC28" s="33">
        <v>12</v>
      </c>
      <c r="AD28" s="33">
        <f t="shared" ref="AD28:AD38" si="54">AC28/12*3*C28*E28*F28*M28*$AC$6+AC28/12*9*C28*E28*F28*M28*$AD$6</f>
        <v>286578.36484200001</v>
      </c>
      <c r="AE28" s="33">
        <v>25</v>
      </c>
      <c r="AF28" s="33">
        <f t="shared" ref="AF28:AF38" si="55">(AE28/12*3*C28*E28*F28*M28*$AE$6)+(AE28/12*9*C28*E28*F28*M28*$AF$6)</f>
        <v>634159.80993749993</v>
      </c>
      <c r="AG28" s="33">
        <v>0</v>
      </c>
      <c r="AH28" s="33">
        <f t="shared" ref="AH28:AH38" si="56">AG28/12*9*C28*E28*F28*M28*$AH$6+AG28/12*3*C28*E28*F28*M28*$AG$6</f>
        <v>0</v>
      </c>
      <c r="AI28" s="33">
        <v>73</v>
      </c>
      <c r="AJ28" s="33">
        <f t="shared" ref="AJ28:AJ38" si="57">AI28/12*9*C28*E28*F28*M28*$AJ$6+AI28/12*3*C28*E28*F28*M28*$AI$6</f>
        <v>1937559.2944207503</v>
      </c>
      <c r="AK28" s="33">
        <v>127</v>
      </c>
      <c r="AL28" s="33">
        <f t="shared" ref="AL28:AL38" si="58">AK28/12*9*C28*E28*F28*M28*$AL$6+AK28/12*3*C28*E28*F28*M28*$AK$6</f>
        <v>3370822.3341292506</v>
      </c>
      <c r="AM28" s="33">
        <v>40</v>
      </c>
      <c r="AN28" s="33">
        <f t="shared" ref="AN28:AN38" si="59">AM28*C28*E28*F28*M28*$AN$6</f>
        <v>1088898.7956000001</v>
      </c>
      <c r="AO28" s="33">
        <v>5</v>
      </c>
      <c r="AP28" s="33">
        <f t="shared" ref="AP28:AP38" si="60">AO28/12*9*C28*E28*F28*M28*$AP$6+AO28/12*3*C28*E28*F28*M28*$AO$6</f>
        <v>132709.54071375</v>
      </c>
      <c r="AQ28" s="33">
        <v>5</v>
      </c>
      <c r="AR28" s="33">
        <f t="shared" ref="AR28:AR38" si="61">AQ28/12*9*C28*E28*F28*M28*$AR$6+AQ28/12*3*C28*E28*F28*M28*$AQ$6</f>
        <v>114767.45828625</v>
      </c>
      <c r="AS28" s="33">
        <v>2</v>
      </c>
      <c r="AT28" s="33">
        <f t="shared" ref="AT28:AT38" si="62">AS28/12*9*C28*E28*F28*N28*$AT$6+AS28/12*3*C28*E28*F28*N28*$AS$6</f>
        <v>82409.840667000011</v>
      </c>
      <c r="AU28" s="33">
        <v>8</v>
      </c>
      <c r="AV28" s="33">
        <f t="shared" ref="AV28:AV38" si="63">AU28/12*9*C28*E28*F28*N28*$AV$6+AU28/12*3*C28*E28*F28*N28*$AU$6</f>
        <v>374185.22248800006</v>
      </c>
      <c r="AW28" s="63">
        <v>26</v>
      </c>
      <c r="AX28" s="33">
        <f t="shared" ref="AX28:AX38" si="64">AW28/12*9*C28*E28*F28*N28*$AX$6+AW28/12*3*C28*E28*F28*N28*$AW$6</f>
        <v>791431.44280200009</v>
      </c>
      <c r="AY28" s="33">
        <v>21</v>
      </c>
      <c r="AZ28" s="33">
        <f t="shared" ref="AZ28:AZ38" si="65">AY28/12*9*C28*E28*F28*N28*$AZ$6+AY28/12*3*C28*E28*F28*N28*$AY$6</f>
        <v>601814.56616820011</v>
      </c>
      <c r="BA28" s="33">
        <v>2</v>
      </c>
      <c r="BB28" s="33">
        <f t="shared" ref="BB28:BB38" si="66">SUM(BA28*$BB$6*C28*E28*F28*N28)</f>
        <v>58206.5901648</v>
      </c>
      <c r="BC28" s="33">
        <v>30</v>
      </c>
      <c r="BD28" s="33">
        <f t="shared" ref="BD28:BD38" si="67">SUM(BC28*C28*E28*F28*N28*$BD$6)</f>
        <v>1202738.21514</v>
      </c>
      <c r="BE28" s="33">
        <v>47</v>
      </c>
      <c r="BF28" s="33">
        <f t="shared" ref="BF28:BF38" si="68">BE28/12*9*C28*E28*F28*N28*$BF$6+BE28/12*3*C28*E28*F28*N28*$BE$6</f>
        <v>1346918.3147574</v>
      </c>
      <c r="BG28" s="33">
        <v>131</v>
      </c>
      <c r="BH28" s="33">
        <f t="shared" ref="BH28:BH38" si="69">BG28/12*9*C28*E28*F28*N28*$BH$6+BG28/12*3*C28*E28*F28*N28*$BG$6</f>
        <v>3754176.5794302002</v>
      </c>
      <c r="BI28" s="33">
        <v>0</v>
      </c>
      <c r="BJ28" s="33">
        <f t="shared" ref="BJ28:BJ38" si="70">BI28*C28*E28*F28*N28*$BJ$6</f>
        <v>0</v>
      </c>
      <c r="BK28" s="33">
        <v>20</v>
      </c>
      <c r="BL28" s="33">
        <f t="shared" ref="BL28:BL38" si="71">BK28/12*9*C28*E28*F28*N28*$BL$6+BK28/12*3*C28*E28*F28*N28*$BK$6</f>
        <v>608793.41753999994</v>
      </c>
      <c r="BM28" s="33">
        <v>1</v>
      </c>
      <c r="BN28" s="33">
        <f t="shared" ref="BN28:BN38" si="72">SUM(BM28*$BN$6*C28*E28*F28*N28)</f>
        <v>29103.2950824</v>
      </c>
      <c r="BO28" s="33">
        <v>18</v>
      </c>
      <c r="BP28" s="33">
        <f t="shared" ref="BP28:BP38" si="73">(BO28/12*2*C28*E28*F28*N28*$BO$6)+(BO28/12*9*C28*E28*F28*N28*$BP$6)</f>
        <v>504259.13316240004</v>
      </c>
      <c r="BQ28" s="33">
        <v>1</v>
      </c>
      <c r="BR28" s="33">
        <f t="shared" ref="BR28:BR38" si="74">BQ28*C28*E28*F28*N28*$BR$6</f>
        <v>29103.2950824</v>
      </c>
      <c r="BS28" s="33">
        <v>0</v>
      </c>
      <c r="BT28" s="33">
        <f t="shared" ref="BT28:BT38" si="75">BS28/12*9*C28*E28*F28*N28*$BT$6+BS28/12*3*C28*E28*F28*N28*$BS$6</f>
        <v>0</v>
      </c>
      <c r="BU28" s="33">
        <v>60</v>
      </c>
      <c r="BV28" s="33">
        <f t="shared" ref="BV28:BV38" si="76">BU28/12*9*C28*E28*F28*N28*$BV$6+BU28/12*3*C28*E28*F28*N28*$BU$6</f>
        <v>1911017.3862780002</v>
      </c>
      <c r="BW28" s="62">
        <v>9</v>
      </c>
      <c r="BX28" s="62">
        <f t="shared" ref="BX28:BX38" si="77">BW28/12*9*C28*E28*F28*N28*$BX$6+BW28/12*3*C28*E28*F28*N28*$BW$6</f>
        <v>286652.60794170003</v>
      </c>
      <c r="BY28" s="33">
        <v>127</v>
      </c>
      <c r="BZ28" s="33">
        <f t="shared" ref="BZ28:BZ38" si="78">BY28/12*9*C28*E28*F28*N28*$BZ$6+BY28/12*3*C28*E28*F28*N28*$BY$6</f>
        <v>4044986.8009551</v>
      </c>
      <c r="CA28" s="33">
        <v>0</v>
      </c>
      <c r="CB28" s="33">
        <f t="shared" ref="CB28:CB38" si="79">CA28/12*9*C28*E28*F28*N28*$CB$6+CA28/12*3*C28*E28*F28*N28*$CA$6</f>
        <v>0</v>
      </c>
      <c r="CC28" s="33">
        <v>7</v>
      </c>
      <c r="CD28" s="33">
        <f t="shared" ref="CD28:CD38" si="80">CC28/12*9*C28*E28*F28*N28*$CD$6+CC28/12*3*C28*E28*F28*N28*$CC$6</f>
        <v>243220.39461720001</v>
      </c>
      <c r="CE28" s="33">
        <v>1</v>
      </c>
      <c r="CF28" s="33">
        <f t="shared" ref="CF28:CF38" si="81">CE28/12*9*C28*E28*F28*N28*$CF$6+CE28/12*3*C28*E28*F28*N28*$CE$6</f>
        <v>34745.770659600006</v>
      </c>
      <c r="CG28" s="33">
        <v>13</v>
      </c>
      <c r="CH28" s="33">
        <f t="shared" ref="CH28:CH38" si="82">CG28/12*9*C28*E28*F28*N28*$CH$6+CG28/12*3*C28*E28*F28*N28*$CG$6</f>
        <v>358074.46985310002</v>
      </c>
      <c r="CI28" s="33">
        <v>2</v>
      </c>
      <c r="CJ28" s="33">
        <f t="shared" ref="CJ28:CJ38" si="83">CI28/12*9*C28*E28*F28*N28*$CJ$6+CI28/12*3*C28*E28*F28*N28*$CI$6</f>
        <v>60879.341754000008</v>
      </c>
      <c r="CK28" s="33">
        <v>8</v>
      </c>
      <c r="CL28" s="33">
        <f t="shared" ref="CL28:CL38" si="84">CK28/12*9*C28*E28*F28*O28*$CL$6+CK28/12*3*C28*E28*F28*O28*$CK$6</f>
        <v>496686.33699300006</v>
      </c>
      <c r="CM28" s="33">
        <v>29</v>
      </c>
      <c r="CN28" s="33">
        <f t="shared" ref="CN28:CN38" si="85">CM28/12*9*C28*E28*F28*P28*$CN$6+CM28/12*3*C28*E28*F28*P28*$CM$6</f>
        <v>1699948.2311398129</v>
      </c>
    </row>
    <row r="29" spans="1:92" ht="30" x14ac:dyDescent="0.25">
      <c r="A29" s="29">
        <v>167</v>
      </c>
      <c r="B29" s="30" t="s">
        <v>81</v>
      </c>
      <c r="C29" s="25">
        <v>19007.45</v>
      </c>
      <c r="D29" s="25">
        <f t="shared" si="44"/>
        <v>15776.183500000003</v>
      </c>
      <c r="E29" s="25">
        <v>0.74</v>
      </c>
      <c r="F29" s="32">
        <v>1</v>
      </c>
      <c r="G29" s="32"/>
      <c r="H29" s="27">
        <v>0.64</v>
      </c>
      <c r="I29" s="27">
        <v>0.15</v>
      </c>
      <c r="J29" s="27">
        <v>0.04</v>
      </c>
      <c r="K29" s="27">
        <v>0.17</v>
      </c>
      <c r="L29" s="32">
        <v>1</v>
      </c>
      <c r="M29" s="25">
        <v>1.4</v>
      </c>
      <c r="N29" s="25">
        <v>1.68</v>
      </c>
      <c r="O29" s="25">
        <v>2.23</v>
      </c>
      <c r="P29" s="25">
        <v>2.39</v>
      </c>
      <c r="Q29" s="33">
        <v>144</v>
      </c>
      <c r="R29" s="33">
        <f t="shared" si="48"/>
        <v>3686289.6470400002</v>
      </c>
      <c r="S29" s="33">
        <v>50</v>
      </c>
      <c r="T29" s="33">
        <f t="shared" si="49"/>
        <v>1083044.5009999999</v>
      </c>
      <c r="U29" s="33">
        <v>87</v>
      </c>
      <c r="V29" s="33">
        <f t="shared" si="50"/>
        <v>1884497.4317400001</v>
      </c>
      <c r="W29" s="33">
        <v>38</v>
      </c>
      <c r="X29" s="33">
        <f t="shared" si="51"/>
        <v>722095.30639399984</v>
      </c>
      <c r="Y29" s="33">
        <v>10</v>
      </c>
      <c r="Z29" s="33">
        <f t="shared" si="52"/>
        <v>201840.11154999997</v>
      </c>
      <c r="AA29" s="33">
        <v>18</v>
      </c>
      <c r="AB29" s="33">
        <f t="shared" si="53"/>
        <v>342045.14513399999</v>
      </c>
      <c r="AC29" s="33">
        <v>10</v>
      </c>
      <c r="AD29" s="33">
        <f t="shared" si="54"/>
        <v>190025.08062999998</v>
      </c>
      <c r="AE29" s="33">
        <v>26</v>
      </c>
      <c r="AF29" s="33">
        <f t="shared" si="55"/>
        <v>524784.29002999992</v>
      </c>
      <c r="AG29" s="33">
        <v>0</v>
      </c>
      <c r="AH29" s="33">
        <f t="shared" si="56"/>
        <v>0</v>
      </c>
      <c r="AI29" s="33">
        <v>63</v>
      </c>
      <c r="AJ29" s="33">
        <f t="shared" si="57"/>
        <v>1330520.1694785</v>
      </c>
      <c r="AK29" s="33">
        <v>96</v>
      </c>
      <c r="AL29" s="33">
        <f t="shared" si="58"/>
        <v>2027459.3058720001</v>
      </c>
      <c r="AM29" s="33">
        <v>5</v>
      </c>
      <c r="AN29" s="33">
        <f t="shared" si="59"/>
        <v>108304.45010000002</v>
      </c>
      <c r="AO29" s="33">
        <v>1</v>
      </c>
      <c r="AP29" s="33">
        <f t="shared" si="60"/>
        <v>21119.367769500001</v>
      </c>
      <c r="AQ29" s="33">
        <v>4</v>
      </c>
      <c r="AR29" s="33">
        <f t="shared" si="61"/>
        <v>73056.274522000007</v>
      </c>
      <c r="AS29" s="33">
        <v>30</v>
      </c>
      <c r="AT29" s="33">
        <f t="shared" si="62"/>
        <v>983601.32409000001</v>
      </c>
      <c r="AU29" s="33">
        <v>3</v>
      </c>
      <c r="AV29" s="33">
        <f t="shared" si="63"/>
        <v>111652.04219400001</v>
      </c>
      <c r="AW29" s="63">
        <v>11</v>
      </c>
      <c r="AX29" s="33">
        <f t="shared" si="64"/>
        <v>266428.947246</v>
      </c>
      <c r="AY29" s="33">
        <v>104</v>
      </c>
      <c r="AZ29" s="33">
        <f t="shared" si="65"/>
        <v>2371513.0062623997</v>
      </c>
      <c r="BA29" s="33">
        <v>2</v>
      </c>
      <c r="BB29" s="33">
        <f t="shared" si="66"/>
        <v>46314.921206399995</v>
      </c>
      <c r="BC29" s="33">
        <v>18</v>
      </c>
      <c r="BD29" s="33">
        <f t="shared" si="67"/>
        <v>574210.50271200016</v>
      </c>
      <c r="BE29" s="33">
        <v>21</v>
      </c>
      <c r="BF29" s="33">
        <f t="shared" si="68"/>
        <v>478863.20318760001</v>
      </c>
      <c r="BG29" s="33">
        <v>69</v>
      </c>
      <c r="BH29" s="33">
        <f t="shared" si="69"/>
        <v>1573407.6676163999</v>
      </c>
      <c r="BI29" s="33">
        <v>2</v>
      </c>
      <c r="BJ29" s="33">
        <f t="shared" si="70"/>
        <v>46314.921206400002</v>
      </c>
      <c r="BK29" s="33">
        <v>10</v>
      </c>
      <c r="BL29" s="33">
        <f t="shared" si="71"/>
        <v>242208.13386</v>
      </c>
      <c r="BM29" s="33">
        <v>3</v>
      </c>
      <c r="BN29" s="33">
        <f t="shared" si="72"/>
        <v>69472.381809600003</v>
      </c>
      <c r="BO29" s="33">
        <v>47</v>
      </c>
      <c r="BP29" s="33">
        <f t="shared" si="73"/>
        <v>1047678.1751128001</v>
      </c>
      <c r="BQ29" s="33">
        <v>3</v>
      </c>
      <c r="BR29" s="33">
        <f t="shared" si="74"/>
        <v>69472.381809600003</v>
      </c>
      <c r="BS29" s="33"/>
      <c r="BT29" s="33">
        <f t="shared" si="75"/>
        <v>0</v>
      </c>
      <c r="BU29" s="33">
        <v>54</v>
      </c>
      <c r="BV29" s="33">
        <f t="shared" si="76"/>
        <v>1368535.0314636</v>
      </c>
      <c r="BW29" s="62">
        <v>20</v>
      </c>
      <c r="BX29" s="62">
        <f t="shared" si="77"/>
        <v>506864.82646800001</v>
      </c>
      <c r="BY29" s="33">
        <v>82</v>
      </c>
      <c r="BZ29" s="33">
        <f t="shared" si="78"/>
        <v>2078145.7885188002</v>
      </c>
      <c r="CA29" s="33">
        <v>0</v>
      </c>
      <c r="CB29" s="33">
        <f t="shared" si="79"/>
        <v>0</v>
      </c>
      <c r="CC29" s="33">
        <v>154</v>
      </c>
      <c r="CD29" s="33">
        <f t="shared" si="80"/>
        <v>4257664.5423312001</v>
      </c>
      <c r="CE29" s="33"/>
      <c r="CF29" s="33">
        <f t="shared" si="81"/>
        <v>0</v>
      </c>
      <c r="CG29" s="33">
        <v>12</v>
      </c>
      <c r="CH29" s="33">
        <f t="shared" si="82"/>
        <v>263002.58827920002</v>
      </c>
      <c r="CI29" s="33"/>
      <c r="CJ29" s="33">
        <f t="shared" si="83"/>
        <v>0</v>
      </c>
      <c r="CK29" s="33">
        <v>4</v>
      </c>
      <c r="CL29" s="33">
        <f t="shared" si="84"/>
        <v>197606.39213700002</v>
      </c>
      <c r="CM29" s="33">
        <v>29</v>
      </c>
      <c r="CN29" s="33">
        <f t="shared" si="85"/>
        <v>1352646.9796166252</v>
      </c>
    </row>
    <row r="30" spans="1:92" x14ac:dyDescent="0.25">
      <c r="A30" s="29">
        <v>22</v>
      </c>
      <c r="B30" s="30" t="s">
        <v>82</v>
      </c>
      <c r="C30" s="25">
        <v>19007.45</v>
      </c>
      <c r="D30" s="25">
        <f t="shared" si="44"/>
        <v>15015.885500000002</v>
      </c>
      <c r="E30" s="31">
        <v>1.01</v>
      </c>
      <c r="F30" s="32">
        <v>1</v>
      </c>
      <c r="G30" s="32"/>
      <c r="H30" s="27">
        <v>0.55000000000000004</v>
      </c>
      <c r="I30" s="27">
        <v>0.19</v>
      </c>
      <c r="J30" s="27">
        <v>0.05</v>
      </c>
      <c r="K30" s="27">
        <v>0.21</v>
      </c>
      <c r="L30" s="32">
        <v>1</v>
      </c>
      <c r="M30" s="25">
        <v>1.4</v>
      </c>
      <c r="N30" s="25">
        <v>1.68</v>
      </c>
      <c r="O30" s="25">
        <v>2.23</v>
      </c>
      <c r="P30" s="25">
        <v>2.39</v>
      </c>
      <c r="Q30" s="33">
        <v>70</v>
      </c>
      <c r="R30" s="33">
        <f t="shared" si="48"/>
        <v>2445764.6213000002</v>
      </c>
      <c r="S30" s="33">
        <v>20</v>
      </c>
      <c r="T30" s="33">
        <f t="shared" si="49"/>
        <v>591283.75459999999</v>
      </c>
      <c r="U30" s="33">
        <v>58</v>
      </c>
      <c r="V30" s="33">
        <f t="shared" si="50"/>
        <v>1714722.8883400003</v>
      </c>
      <c r="W30" s="33">
        <v>2</v>
      </c>
      <c r="X30" s="33">
        <f t="shared" si="51"/>
        <v>51871.711198999998</v>
      </c>
      <c r="Y30" s="33">
        <v>2</v>
      </c>
      <c r="Z30" s="33">
        <f t="shared" si="52"/>
        <v>55096.895315000002</v>
      </c>
      <c r="AA30" s="33"/>
      <c r="AB30" s="33">
        <f t="shared" si="53"/>
        <v>0</v>
      </c>
      <c r="AC30" s="33"/>
      <c r="AD30" s="33">
        <f t="shared" si="54"/>
        <v>0</v>
      </c>
      <c r="AE30" s="33">
        <v>8</v>
      </c>
      <c r="AF30" s="33">
        <f t="shared" si="55"/>
        <v>220387.58126000001</v>
      </c>
      <c r="AG30" s="33">
        <v>0</v>
      </c>
      <c r="AH30" s="33">
        <f t="shared" si="56"/>
        <v>0</v>
      </c>
      <c r="AI30" s="33">
        <v>13</v>
      </c>
      <c r="AJ30" s="33">
        <f t="shared" si="57"/>
        <v>374726.07947775</v>
      </c>
      <c r="AK30" s="33">
        <v>36</v>
      </c>
      <c r="AL30" s="33">
        <f t="shared" si="58"/>
        <v>1037702.9893230002</v>
      </c>
      <c r="AM30" s="33">
        <v>10</v>
      </c>
      <c r="AN30" s="33">
        <f t="shared" si="59"/>
        <v>295641.87729999999</v>
      </c>
      <c r="AO30" s="33"/>
      <c r="AP30" s="33">
        <f t="shared" si="60"/>
        <v>0</v>
      </c>
      <c r="AQ30" s="33">
        <v>1</v>
      </c>
      <c r="AR30" s="33">
        <f t="shared" si="61"/>
        <v>24927.98556325</v>
      </c>
      <c r="AS30" s="33">
        <v>3</v>
      </c>
      <c r="AT30" s="33">
        <f t="shared" si="62"/>
        <v>134248.28882850002</v>
      </c>
      <c r="AU30" s="33">
        <v>5</v>
      </c>
      <c r="AV30" s="33">
        <f t="shared" si="63"/>
        <v>253983.24913499999</v>
      </c>
      <c r="AW30" s="63">
        <v>3</v>
      </c>
      <c r="AX30" s="33">
        <f t="shared" si="64"/>
        <v>99174.411567000017</v>
      </c>
      <c r="AY30" s="33">
        <v>13</v>
      </c>
      <c r="AZ30" s="33">
        <f t="shared" si="65"/>
        <v>404599.34735220007</v>
      </c>
      <c r="BA30" s="33">
        <v>0</v>
      </c>
      <c r="BB30" s="33">
        <f t="shared" si="66"/>
        <v>0</v>
      </c>
      <c r="BC30" s="33">
        <v>7</v>
      </c>
      <c r="BD30" s="33">
        <f t="shared" si="67"/>
        <v>304779.89896199998</v>
      </c>
      <c r="BE30" s="33"/>
      <c r="BF30" s="33">
        <f t="shared" si="68"/>
        <v>0</v>
      </c>
      <c r="BG30" s="33">
        <v>4</v>
      </c>
      <c r="BH30" s="33">
        <f t="shared" si="69"/>
        <v>124492.10687759999</v>
      </c>
      <c r="BI30" s="33"/>
      <c r="BJ30" s="33">
        <f t="shared" si="70"/>
        <v>0</v>
      </c>
      <c r="BK30" s="33"/>
      <c r="BL30" s="33">
        <f t="shared" si="71"/>
        <v>0</v>
      </c>
      <c r="BM30" s="33">
        <v>1</v>
      </c>
      <c r="BN30" s="33">
        <f t="shared" si="72"/>
        <v>31606.8043368</v>
      </c>
      <c r="BO30" s="33">
        <v>14</v>
      </c>
      <c r="BP30" s="33">
        <f t="shared" si="73"/>
        <v>425939.31558639999</v>
      </c>
      <c r="BQ30" s="33">
        <v>0</v>
      </c>
      <c r="BR30" s="33">
        <f t="shared" si="74"/>
        <v>0</v>
      </c>
      <c r="BS30" s="33">
        <v>0</v>
      </c>
      <c r="BT30" s="33">
        <f t="shared" si="75"/>
        <v>0</v>
      </c>
      <c r="BU30" s="33">
        <v>13</v>
      </c>
      <c r="BV30" s="33">
        <f t="shared" si="76"/>
        <v>449671.29537330003</v>
      </c>
      <c r="BW30" s="62">
        <v>1</v>
      </c>
      <c r="BX30" s="62">
        <f t="shared" si="77"/>
        <v>34590.099644100002</v>
      </c>
      <c r="BY30" s="33">
        <v>10</v>
      </c>
      <c r="BZ30" s="33">
        <f t="shared" si="78"/>
        <v>345900.99644100002</v>
      </c>
      <c r="CA30" s="33">
        <v>0</v>
      </c>
      <c r="CB30" s="33">
        <f t="shared" si="79"/>
        <v>0</v>
      </c>
      <c r="CC30" s="33">
        <v>55</v>
      </c>
      <c r="CD30" s="33">
        <f t="shared" si="80"/>
        <v>2075405.9786459999</v>
      </c>
      <c r="CE30" s="33">
        <v>4</v>
      </c>
      <c r="CF30" s="33">
        <f t="shared" si="81"/>
        <v>150938.61662879999</v>
      </c>
      <c r="CG30" s="33"/>
      <c r="CH30" s="33">
        <f t="shared" si="82"/>
        <v>0</v>
      </c>
      <c r="CI30" s="33"/>
      <c r="CJ30" s="33">
        <f t="shared" si="83"/>
        <v>0</v>
      </c>
      <c r="CK30" s="33">
        <v>2</v>
      </c>
      <c r="CL30" s="33">
        <f t="shared" si="84"/>
        <v>134853.01085025002</v>
      </c>
      <c r="CM30" s="33"/>
      <c r="CN30" s="33">
        <f t="shared" si="85"/>
        <v>0</v>
      </c>
    </row>
    <row r="31" spans="1:92" ht="45" x14ac:dyDescent="0.25">
      <c r="A31" s="29">
        <v>168</v>
      </c>
      <c r="B31" s="30" t="s">
        <v>83</v>
      </c>
      <c r="C31" s="25">
        <v>19007.45</v>
      </c>
      <c r="D31" s="25">
        <f t="shared" si="44"/>
        <v>15015.885500000002</v>
      </c>
      <c r="E31" s="31">
        <v>0.69</v>
      </c>
      <c r="F31" s="32">
        <v>1</v>
      </c>
      <c r="G31" s="32"/>
      <c r="H31" s="27">
        <v>0.62</v>
      </c>
      <c r="I31" s="27">
        <v>0.12</v>
      </c>
      <c r="J31" s="27">
        <v>0.05</v>
      </c>
      <c r="K31" s="27">
        <v>0.21</v>
      </c>
      <c r="L31" s="32">
        <v>1</v>
      </c>
      <c r="M31" s="25">
        <v>1.4</v>
      </c>
      <c r="N31" s="25">
        <v>1.68</v>
      </c>
      <c r="O31" s="25">
        <v>2.23</v>
      </c>
      <c r="P31" s="25">
        <v>2.39</v>
      </c>
      <c r="Q31" s="33">
        <v>10</v>
      </c>
      <c r="R31" s="33">
        <f t="shared" si="48"/>
        <v>238695.55709999998</v>
      </c>
      <c r="S31" s="33"/>
      <c r="T31" s="33">
        <f t="shared" si="49"/>
        <v>0</v>
      </c>
      <c r="U31" s="33">
        <v>20</v>
      </c>
      <c r="V31" s="33">
        <f t="shared" si="50"/>
        <v>403946.32739999995</v>
      </c>
      <c r="W31" s="33"/>
      <c r="X31" s="33">
        <f t="shared" si="51"/>
        <v>0</v>
      </c>
      <c r="Y31" s="33"/>
      <c r="Z31" s="33">
        <f t="shared" si="52"/>
        <v>0</v>
      </c>
      <c r="AA31" s="33"/>
      <c r="AB31" s="33">
        <f t="shared" si="53"/>
        <v>0</v>
      </c>
      <c r="AC31" s="33"/>
      <c r="AD31" s="33">
        <f t="shared" si="54"/>
        <v>0</v>
      </c>
      <c r="AE31" s="33"/>
      <c r="AF31" s="33">
        <f t="shared" si="55"/>
        <v>0</v>
      </c>
      <c r="AG31" s="33">
        <v>0</v>
      </c>
      <c r="AH31" s="33">
        <f t="shared" si="56"/>
        <v>0</v>
      </c>
      <c r="AI31" s="33">
        <v>9</v>
      </c>
      <c r="AJ31" s="33">
        <f t="shared" si="57"/>
        <v>177231.45114675001</v>
      </c>
      <c r="AK31" s="33"/>
      <c r="AL31" s="33">
        <f t="shared" si="58"/>
        <v>0</v>
      </c>
      <c r="AM31" s="33">
        <v>5</v>
      </c>
      <c r="AN31" s="33">
        <f t="shared" si="59"/>
        <v>100986.58184999999</v>
      </c>
      <c r="AO31" s="33">
        <v>2</v>
      </c>
      <c r="AP31" s="33">
        <f t="shared" si="60"/>
        <v>39384.766921500006</v>
      </c>
      <c r="AQ31" s="33">
        <v>1</v>
      </c>
      <c r="AR31" s="33">
        <f t="shared" si="61"/>
        <v>17030.009939249998</v>
      </c>
      <c r="AS31" s="33"/>
      <c r="AT31" s="33">
        <f t="shared" si="62"/>
        <v>0</v>
      </c>
      <c r="AU31" s="33"/>
      <c r="AV31" s="33">
        <f t="shared" si="63"/>
        <v>0</v>
      </c>
      <c r="AW31" s="63"/>
      <c r="AX31" s="33">
        <f t="shared" si="64"/>
        <v>0</v>
      </c>
      <c r="AY31" s="33"/>
      <c r="AZ31" s="33">
        <f t="shared" si="65"/>
        <v>0</v>
      </c>
      <c r="BA31" s="33">
        <v>0</v>
      </c>
      <c r="BB31" s="33">
        <f t="shared" si="66"/>
        <v>0</v>
      </c>
      <c r="BC31" s="33"/>
      <c r="BD31" s="33">
        <f t="shared" si="67"/>
        <v>0</v>
      </c>
      <c r="BE31" s="33">
        <v>2</v>
      </c>
      <c r="BF31" s="33">
        <f t="shared" si="68"/>
        <v>42524.531557199996</v>
      </c>
      <c r="BG31" s="33">
        <v>0</v>
      </c>
      <c r="BH31" s="33">
        <f t="shared" si="69"/>
        <v>0</v>
      </c>
      <c r="BI31" s="33">
        <v>0</v>
      </c>
      <c r="BJ31" s="33">
        <f t="shared" si="70"/>
        <v>0</v>
      </c>
      <c r="BK31" s="33"/>
      <c r="BL31" s="33">
        <f t="shared" si="71"/>
        <v>0</v>
      </c>
      <c r="BM31" s="33">
        <v>0</v>
      </c>
      <c r="BN31" s="33">
        <f t="shared" si="72"/>
        <v>0</v>
      </c>
      <c r="BO31" s="33">
        <v>0</v>
      </c>
      <c r="BP31" s="33">
        <f t="shared" si="73"/>
        <v>0</v>
      </c>
      <c r="BQ31" s="33">
        <v>0</v>
      </c>
      <c r="BR31" s="33">
        <f t="shared" si="74"/>
        <v>0</v>
      </c>
      <c r="BS31" s="33">
        <v>0</v>
      </c>
      <c r="BT31" s="33">
        <f t="shared" si="75"/>
        <v>0</v>
      </c>
      <c r="BU31" s="33"/>
      <c r="BV31" s="33">
        <f t="shared" si="76"/>
        <v>0</v>
      </c>
      <c r="BW31" s="62"/>
      <c r="BX31" s="62">
        <f t="shared" si="77"/>
        <v>0</v>
      </c>
      <c r="BY31" s="33">
        <v>2</v>
      </c>
      <c r="BZ31" s="33">
        <f t="shared" si="78"/>
        <v>47261.720305800001</v>
      </c>
      <c r="CA31" s="33"/>
      <c r="CB31" s="33">
        <f t="shared" si="79"/>
        <v>0</v>
      </c>
      <c r="CC31" s="33"/>
      <c r="CD31" s="33">
        <f t="shared" si="80"/>
        <v>0</v>
      </c>
      <c r="CE31" s="33"/>
      <c r="CF31" s="33">
        <f t="shared" si="81"/>
        <v>0</v>
      </c>
      <c r="CG31" s="33"/>
      <c r="CH31" s="33">
        <f t="shared" si="82"/>
        <v>0</v>
      </c>
      <c r="CI31" s="33"/>
      <c r="CJ31" s="33">
        <f t="shared" si="83"/>
        <v>0</v>
      </c>
      <c r="CK31" s="33"/>
      <c r="CL31" s="33">
        <f t="shared" si="84"/>
        <v>0</v>
      </c>
      <c r="CM31" s="33"/>
      <c r="CN31" s="33">
        <f t="shared" si="85"/>
        <v>0</v>
      </c>
    </row>
    <row r="32" spans="1:92" x14ac:dyDescent="0.25">
      <c r="A32" s="29">
        <v>23</v>
      </c>
      <c r="B32" s="30" t="s">
        <v>84</v>
      </c>
      <c r="C32" s="25">
        <v>19007.45</v>
      </c>
      <c r="D32" s="25">
        <f t="shared" si="44"/>
        <v>15015.885500000002</v>
      </c>
      <c r="E32" s="31">
        <v>1.06</v>
      </c>
      <c r="F32" s="32">
        <v>1</v>
      </c>
      <c r="G32" s="32"/>
      <c r="H32" s="27">
        <v>0.53</v>
      </c>
      <c r="I32" s="27">
        <v>0.21</v>
      </c>
      <c r="J32" s="27">
        <v>0.05</v>
      </c>
      <c r="K32" s="27">
        <v>0.21</v>
      </c>
      <c r="L32" s="32">
        <v>1</v>
      </c>
      <c r="M32" s="25">
        <v>1.4</v>
      </c>
      <c r="N32" s="25">
        <v>1.68</v>
      </c>
      <c r="O32" s="25">
        <v>2.23</v>
      </c>
      <c r="P32" s="25">
        <v>2.39</v>
      </c>
      <c r="Q32" s="33">
        <v>30</v>
      </c>
      <c r="R32" s="33">
        <f t="shared" si="48"/>
        <v>1100075.1762000001</v>
      </c>
      <c r="S32" s="33">
        <v>14</v>
      </c>
      <c r="T32" s="33">
        <f t="shared" si="49"/>
        <v>434388.65932000009</v>
      </c>
      <c r="U32" s="33">
        <v>38</v>
      </c>
      <c r="V32" s="33">
        <f t="shared" si="50"/>
        <v>1179054.9324399999</v>
      </c>
      <c r="W32" s="33">
        <v>17</v>
      </c>
      <c r="X32" s="33">
        <f t="shared" si="51"/>
        <v>462736.75039900001</v>
      </c>
      <c r="Y32" s="33">
        <v>11</v>
      </c>
      <c r="Z32" s="33">
        <f t="shared" si="52"/>
        <v>318034.554145</v>
      </c>
      <c r="AA32" s="33">
        <v>4</v>
      </c>
      <c r="AB32" s="33">
        <f t="shared" si="53"/>
        <v>108879.235388</v>
      </c>
      <c r="AC32" s="33">
        <v>4</v>
      </c>
      <c r="AD32" s="33">
        <f t="shared" si="54"/>
        <v>108879.235388</v>
      </c>
      <c r="AE32" s="33">
        <v>18</v>
      </c>
      <c r="AF32" s="33">
        <f t="shared" si="55"/>
        <v>520420.17950999999</v>
      </c>
      <c r="AG32" s="33">
        <v>0</v>
      </c>
      <c r="AH32" s="33">
        <f t="shared" si="56"/>
        <v>0</v>
      </c>
      <c r="AI32" s="33">
        <v>80</v>
      </c>
      <c r="AJ32" s="33">
        <f t="shared" si="57"/>
        <v>2420165.3876399999</v>
      </c>
      <c r="AK32" s="33">
        <v>185</v>
      </c>
      <c r="AL32" s="33">
        <f t="shared" si="58"/>
        <v>5596632.4589175005</v>
      </c>
      <c r="AM32" s="33">
        <v>20</v>
      </c>
      <c r="AN32" s="33">
        <f t="shared" si="59"/>
        <v>620555.22759999998</v>
      </c>
      <c r="AO32" s="33">
        <v>6</v>
      </c>
      <c r="AP32" s="33">
        <f t="shared" si="60"/>
        <v>181512.40407300004</v>
      </c>
      <c r="AQ32" s="33">
        <v>3</v>
      </c>
      <c r="AR32" s="33">
        <f t="shared" si="61"/>
        <v>78486.132763500005</v>
      </c>
      <c r="AS32" s="33">
        <v>2</v>
      </c>
      <c r="AT32" s="33">
        <f t="shared" si="62"/>
        <v>93929.495813999994</v>
      </c>
      <c r="AU32" s="33">
        <v>4</v>
      </c>
      <c r="AV32" s="33">
        <f t="shared" si="63"/>
        <v>213245.34184800001</v>
      </c>
      <c r="AW32" s="63">
        <v>10</v>
      </c>
      <c r="AX32" s="33">
        <f t="shared" si="64"/>
        <v>346946.78634000005</v>
      </c>
      <c r="AY32" s="33">
        <v>17</v>
      </c>
      <c r="AZ32" s="33">
        <f t="shared" si="65"/>
        <v>555284.10047880001</v>
      </c>
      <c r="BA32" s="33">
        <v>0</v>
      </c>
      <c r="BB32" s="33">
        <f t="shared" si="66"/>
        <v>0</v>
      </c>
      <c r="BC32" s="33">
        <v>5</v>
      </c>
      <c r="BD32" s="33">
        <f t="shared" si="67"/>
        <v>228477.15198</v>
      </c>
      <c r="BE32" s="33">
        <v>20</v>
      </c>
      <c r="BF32" s="33">
        <f t="shared" si="68"/>
        <v>653275.41232799995</v>
      </c>
      <c r="BG32" s="33">
        <v>7</v>
      </c>
      <c r="BH32" s="33">
        <f t="shared" si="69"/>
        <v>228646.39431479998</v>
      </c>
      <c r="BI32" s="33">
        <v>0</v>
      </c>
      <c r="BJ32" s="33">
        <f t="shared" si="70"/>
        <v>0</v>
      </c>
      <c r="BK32" s="33">
        <v>2</v>
      </c>
      <c r="BL32" s="33">
        <f t="shared" si="71"/>
        <v>69389.357267999992</v>
      </c>
      <c r="BM32" s="33">
        <v>0</v>
      </c>
      <c r="BN32" s="33">
        <f t="shared" si="72"/>
        <v>0</v>
      </c>
      <c r="BO32" s="33">
        <v>21</v>
      </c>
      <c r="BP32" s="33">
        <f t="shared" si="73"/>
        <v>670538.13047760003</v>
      </c>
      <c r="BQ32" s="33">
        <v>1</v>
      </c>
      <c r="BR32" s="33">
        <f t="shared" si="74"/>
        <v>33171.497620800001</v>
      </c>
      <c r="BS32" s="33">
        <v>0</v>
      </c>
      <c r="BT32" s="33">
        <f t="shared" si="75"/>
        <v>0</v>
      </c>
      <c r="BU32" s="33">
        <v>50</v>
      </c>
      <c r="BV32" s="33">
        <f t="shared" si="76"/>
        <v>1815124.0407300005</v>
      </c>
      <c r="BW32" s="62">
        <v>31</v>
      </c>
      <c r="BX32" s="62">
        <f t="shared" si="77"/>
        <v>1125376.9052526001</v>
      </c>
      <c r="BY32" s="33">
        <v>10</v>
      </c>
      <c r="BZ32" s="33">
        <f t="shared" si="78"/>
        <v>363024.80814600002</v>
      </c>
      <c r="CA32" s="33">
        <v>0</v>
      </c>
      <c r="CB32" s="33">
        <f t="shared" si="79"/>
        <v>0</v>
      </c>
      <c r="CC32" s="33"/>
      <c r="CD32" s="33">
        <f t="shared" si="80"/>
        <v>0</v>
      </c>
      <c r="CE32" s="33">
        <v>10</v>
      </c>
      <c r="CF32" s="33">
        <f t="shared" si="81"/>
        <v>396027.063432</v>
      </c>
      <c r="CG32" s="33">
        <v>23</v>
      </c>
      <c r="CH32" s="33">
        <f t="shared" si="82"/>
        <v>722072.42142420006</v>
      </c>
      <c r="CI32" s="33">
        <v>7</v>
      </c>
      <c r="CJ32" s="33">
        <f t="shared" si="83"/>
        <v>242862.75043800002</v>
      </c>
      <c r="CK32" s="33"/>
      <c r="CL32" s="33">
        <f t="shared" si="84"/>
        <v>0</v>
      </c>
      <c r="CM32" s="33">
        <v>5</v>
      </c>
      <c r="CN32" s="33">
        <f t="shared" si="85"/>
        <v>334064.72469562507</v>
      </c>
    </row>
    <row r="33" spans="1:92" x14ac:dyDescent="0.25">
      <c r="A33" s="29">
        <v>24</v>
      </c>
      <c r="B33" s="30" t="s">
        <v>85</v>
      </c>
      <c r="C33" s="25">
        <v>19007.45</v>
      </c>
      <c r="D33" s="25"/>
      <c r="E33" s="31">
        <v>1.25</v>
      </c>
      <c r="F33" s="32">
        <v>1</v>
      </c>
      <c r="G33" s="32"/>
      <c r="H33" s="27">
        <v>0.53</v>
      </c>
      <c r="I33" s="27">
        <v>0.21</v>
      </c>
      <c r="J33" s="27">
        <v>0.05</v>
      </c>
      <c r="K33" s="27">
        <v>0.21</v>
      </c>
      <c r="L33" s="32">
        <v>1</v>
      </c>
      <c r="M33" s="25">
        <v>1.4</v>
      </c>
      <c r="N33" s="25">
        <v>1.68</v>
      </c>
      <c r="O33" s="25">
        <v>2.23</v>
      </c>
      <c r="P33" s="25">
        <v>2.39</v>
      </c>
      <c r="Q33" s="33">
        <v>5</v>
      </c>
      <c r="R33" s="33">
        <f t="shared" si="48"/>
        <v>216209.74374999999</v>
      </c>
      <c r="S33" s="33">
        <v>1</v>
      </c>
      <c r="T33" s="33">
        <f t="shared" si="49"/>
        <v>36589.341250000005</v>
      </c>
      <c r="U33" s="33">
        <v>36</v>
      </c>
      <c r="V33" s="33">
        <f t="shared" si="50"/>
        <v>1317216.2850000001</v>
      </c>
      <c r="W33" s="33">
        <v>7</v>
      </c>
      <c r="X33" s="33">
        <f t="shared" si="51"/>
        <v>224691.81831249999</v>
      </c>
      <c r="Y33" s="33">
        <v>11</v>
      </c>
      <c r="Z33" s="33">
        <f t="shared" si="52"/>
        <v>375040.74781250005</v>
      </c>
      <c r="AA33" s="33">
        <v>13</v>
      </c>
      <c r="AB33" s="33">
        <f t="shared" si="53"/>
        <v>417284.80543749995</v>
      </c>
      <c r="AC33" s="33">
        <v>12</v>
      </c>
      <c r="AD33" s="33">
        <f t="shared" si="54"/>
        <v>385185.97425000003</v>
      </c>
      <c r="AE33" s="33">
        <v>15</v>
      </c>
      <c r="AF33" s="33">
        <f t="shared" si="55"/>
        <v>511419.20156249998</v>
      </c>
      <c r="AG33" s="33"/>
      <c r="AH33" s="33">
        <f t="shared" si="56"/>
        <v>0</v>
      </c>
      <c r="AI33" s="33">
        <v>28</v>
      </c>
      <c r="AJ33" s="33">
        <f t="shared" si="57"/>
        <v>998889.01612500008</v>
      </c>
      <c r="AK33" s="33"/>
      <c r="AL33" s="33">
        <f t="shared" si="58"/>
        <v>0</v>
      </c>
      <c r="AM33" s="33">
        <v>5</v>
      </c>
      <c r="AN33" s="33">
        <f t="shared" si="59"/>
        <v>182946.70625000002</v>
      </c>
      <c r="AO33" s="33">
        <v>6</v>
      </c>
      <c r="AP33" s="33">
        <f t="shared" si="60"/>
        <v>214047.64631250003</v>
      </c>
      <c r="AQ33" s="33">
        <v>3</v>
      </c>
      <c r="AR33" s="33">
        <f t="shared" si="61"/>
        <v>92554.401843750005</v>
      </c>
      <c r="AS33" s="33">
        <v>3</v>
      </c>
      <c r="AT33" s="33">
        <f t="shared" si="62"/>
        <v>166148.87231250003</v>
      </c>
      <c r="AU33" s="33">
        <v>12</v>
      </c>
      <c r="AV33" s="33">
        <f t="shared" si="63"/>
        <v>754405.69050000003</v>
      </c>
      <c r="AW33" s="63">
        <v>20</v>
      </c>
      <c r="AX33" s="33">
        <f t="shared" si="64"/>
        <v>818270.72249999992</v>
      </c>
      <c r="AY33" s="33">
        <v>6</v>
      </c>
      <c r="AZ33" s="33">
        <f t="shared" si="65"/>
        <v>231111.58455000003</v>
      </c>
      <c r="BA33" s="33">
        <v>0</v>
      </c>
      <c r="BB33" s="33">
        <f t="shared" si="66"/>
        <v>0</v>
      </c>
      <c r="BC33" s="33">
        <v>5</v>
      </c>
      <c r="BD33" s="33">
        <f t="shared" si="67"/>
        <v>269430.60375000001</v>
      </c>
      <c r="BE33" s="33">
        <v>46</v>
      </c>
      <c r="BF33" s="33">
        <f t="shared" si="68"/>
        <v>1771855.4815499997</v>
      </c>
      <c r="BG33" s="33">
        <v>59</v>
      </c>
      <c r="BH33" s="33">
        <f t="shared" si="69"/>
        <v>2272597.248075</v>
      </c>
      <c r="BI33" s="33">
        <v>0</v>
      </c>
      <c r="BJ33" s="33">
        <f t="shared" si="70"/>
        <v>0</v>
      </c>
      <c r="BK33" s="33">
        <v>7</v>
      </c>
      <c r="BL33" s="33">
        <f t="shared" si="71"/>
        <v>286394.75287500001</v>
      </c>
      <c r="BM33" s="33">
        <v>1</v>
      </c>
      <c r="BN33" s="33">
        <f t="shared" si="72"/>
        <v>39117.3321</v>
      </c>
      <c r="BO33" s="33">
        <v>14</v>
      </c>
      <c r="BP33" s="33">
        <f t="shared" si="73"/>
        <v>527152.61829999997</v>
      </c>
      <c r="BQ33" s="33">
        <v>0</v>
      </c>
      <c r="BR33" s="33">
        <f t="shared" si="74"/>
        <v>0</v>
      </c>
      <c r="BS33" s="33"/>
      <c r="BT33" s="33">
        <f t="shared" si="75"/>
        <v>0</v>
      </c>
      <c r="BU33" s="33">
        <v>70</v>
      </c>
      <c r="BV33" s="33">
        <f t="shared" si="76"/>
        <v>2996667.0483749998</v>
      </c>
      <c r="BW33" s="62">
        <v>2</v>
      </c>
      <c r="BX33" s="62">
        <f t="shared" si="77"/>
        <v>85619.058525</v>
      </c>
      <c r="BY33" s="33">
        <v>84</v>
      </c>
      <c r="BZ33" s="33">
        <f t="shared" si="78"/>
        <v>3596000.45805</v>
      </c>
      <c r="CA33" s="33"/>
      <c r="CB33" s="33">
        <f t="shared" si="79"/>
        <v>0</v>
      </c>
      <c r="CC33" s="33"/>
      <c r="CD33" s="33">
        <f t="shared" si="80"/>
        <v>0</v>
      </c>
      <c r="CE33" s="33">
        <v>4</v>
      </c>
      <c r="CF33" s="33">
        <f t="shared" si="81"/>
        <v>186805.21859999999</v>
      </c>
      <c r="CG33" s="33">
        <v>24</v>
      </c>
      <c r="CH33" s="33">
        <f t="shared" si="82"/>
        <v>888522.25770000007</v>
      </c>
      <c r="CI33" s="33">
        <v>7</v>
      </c>
      <c r="CJ33" s="33">
        <f t="shared" si="83"/>
        <v>286394.75287500001</v>
      </c>
      <c r="CK33" s="33">
        <v>2</v>
      </c>
      <c r="CL33" s="33">
        <f t="shared" si="84"/>
        <v>166897.29065625</v>
      </c>
      <c r="CM33" s="33">
        <v>1</v>
      </c>
      <c r="CN33" s="33">
        <f t="shared" si="85"/>
        <v>78788.850164062504</v>
      </c>
    </row>
    <row r="34" spans="1:92" ht="36" customHeight="1" x14ac:dyDescent="0.25">
      <c r="A34" s="29">
        <v>169</v>
      </c>
      <c r="B34" s="30" t="s">
        <v>86</v>
      </c>
      <c r="C34" s="25">
        <v>19007.45</v>
      </c>
      <c r="D34" s="25">
        <f>C34*(H34+I34+J34)</f>
        <v>15776.183500000003</v>
      </c>
      <c r="E34" s="31">
        <v>0.72</v>
      </c>
      <c r="F34" s="32">
        <v>1</v>
      </c>
      <c r="G34" s="32"/>
      <c r="H34" s="27">
        <v>0.64</v>
      </c>
      <c r="I34" s="27">
        <v>0.15</v>
      </c>
      <c r="J34" s="27">
        <v>0.04</v>
      </c>
      <c r="K34" s="27">
        <v>0.17</v>
      </c>
      <c r="L34" s="32">
        <v>1</v>
      </c>
      <c r="M34" s="25">
        <v>1.4</v>
      </c>
      <c r="N34" s="25">
        <v>1.68</v>
      </c>
      <c r="O34" s="25">
        <v>2.23</v>
      </c>
      <c r="P34" s="25">
        <v>2.39</v>
      </c>
      <c r="Q34" s="33">
        <v>18</v>
      </c>
      <c r="R34" s="33">
        <f t="shared" si="48"/>
        <v>448332.52464000002</v>
      </c>
      <c r="S34" s="33">
        <v>240</v>
      </c>
      <c r="T34" s="33">
        <f t="shared" si="49"/>
        <v>5058110.5344000002</v>
      </c>
      <c r="U34" s="33">
        <v>183</v>
      </c>
      <c r="V34" s="33">
        <f t="shared" si="50"/>
        <v>3856809.2824800005</v>
      </c>
      <c r="W34" s="33">
        <v>33</v>
      </c>
      <c r="X34" s="33">
        <f t="shared" si="51"/>
        <v>610134.58321199997</v>
      </c>
      <c r="Y34" s="33">
        <v>28</v>
      </c>
      <c r="Z34" s="33">
        <f t="shared" si="52"/>
        <v>549877.92551999993</v>
      </c>
      <c r="AA34" s="33">
        <v>35</v>
      </c>
      <c r="AB34" s="33">
        <f t="shared" si="53"/>
        <v>647112.43673999992</v>
      </c>
      <c r="AC34" s="33">
        <v>24</v>
      </c>
      <c r="AD34" s="33">
        <f t="shared" si="54"/>
        <v>443734.24233599997</v>
      </c>
      <c r="AE34" s="33">
        <v>84</v>
      </c>
      <c r="AF34" s="33">
        <f t="shared" si="55"/>
        <v>1649633.7765599997</v>
      </c>
      <c r="AG34" s="33">
        <v>0</v>
      </c>
      <c r="AH34" s="33">
        <f t="shared" si="56"/>
        <v>0</v>
      </c>
      <c r="AI34" s="33">
        <v>206</v>
      </c>
      <c r="AJ34" s="33">
        <f t="shared" si="57"/>
        <v>4233006.2534759995</v>
      </c>
      <c r="AK34" s="33">
        <v>572</v>
      </c>
      <c r="AL34" s="33">
        <f t="shared" si="58"/>
        <v>11753784.354312001</v>
      </c>
      <c r="AM34" s="33">
        <v>42</v>
      </c>
      <c r="AN34" s="33">
        <f t="shared" si="59"/>
        <v>885169.34351999988</v>
      </c>
      <c r="AO34" s="33">
        <v>3</v>
      </c>
      <c r="AP34" s="33">
        <f t="shared" si="60"/>
        <v>61645.722137999997</v>
      </c>
      <c r="AQ34" s="33">
        <v>16</v>
      </c>
      <c r="AR34" s="33">
        <f t="shared" si="61"/>
        <v>284327.12246400001</v>
      </c>
      <c r="AS34" s="33">
        <v>20</v>
      </c>
      <c r="AT34" s="33">
        <f t="shared" si="62"/>
        <v>638011.66968000005</v>
      </c>
      <c r="AU34" s="33">
        <v>3</v>
      </c>
      <c r="AV34" s="33">
        <f t="shared" si="63"/>
        <v>108634.41943200001</v>
      </c>
      <c r="AW34" s="63">
        <v>50</v>
      </c>
      <c r="AX34" s="33">
        <f t="shared" si="64"/>
        <v>1178309.8403999999</v>
      </c>
      <c r="AY34" s="33">
        <v>162</v>
      </c>
      <c r="AZ34" s="33">
        <f t="shared" si="65"/>
        <v>3594247.3629215998</v>
      </c>
      <c r="BA34" s="33">
        <v>3</v>
      </c>
      <c r="BB34" s="33">
        <f t="shared" si="66"/>
        <v>67594.749868799991</v>
      </c>
      <c r="BC34" s="33">
        <v>23</v>
      </c>
      <c r="BD34" s="33">
        <f t="shared" si="67"/>
        <v>713883.32769600011</v>
      </c>
      <c r="BE34" s="33">
        <v>34</v>
      </c>
      <c r="BF34" s="33">
        <f t="shared" si="68"/>
        <v>754348.21197119984</v>
      </c>
      <c r="BG34" s="33">
        <v>353</v>
      </c>
      <c r="BH34" s="33">
        <f t="shared" si="69"/>
        <v>7831909.3772303993</v>
      </c>
      <c r="BI34" s="33">
        <v>0</v>
      </c>
      <c r="BJ34" s="33">
        <f t="shared" si="70"/>
        <v>0</v>
      </c>
      <c r="BK34" s="33">
        <v>20</v>
      </c>
      <c r="BL34" s="33">
        <f t="shared" si="71"/>
        <v>471323.93616000004</v>
      </c>
      <c r="BM34" s="33">
        <v>4</v>
      </c>
      <c r="BN34" s="33">
        <f t="shared" si="72"/>
        <v>90126.333158399997</v>
      </c>
      <c r="BO34" s="33">
        <v>44</v>
      </c>
      <c r="BP34" s="33">
        <f t="shared" si="73"/>
        <v>954296.85415679985</v>
      </c>
      <c r="BQ34" s="33">
        <v>4</v>
      </c>
      <c r="BR34" s="33">
        <f t="shared" si="74"/>
        <v>90126.333158399997</v>
      </c>
      <c r="BS34" s="33">
        <v>0</v>
      </c>
      <c r="BT34" s="33">
        <f t="shared" si="75"/>
        <v>0</v>
      </c>
      <c r="BU34" s="33">
        <v>117</v>
      </c>
      <c r="BV34" s="33">
        <f t="shared" si="76"/>
        <v>2885019.7960583996</v>
      </c>
      <c r="BW34" s="62">
        <v>5</v>
      </c>
      <c r="BX34" s="62">
        <f t="shared" si="77"/>
        <v>123291.44427599999</v>
      </c>
      <c r="BY34" s="33">
        <v>399</v>
      </c>
      <c r="BZ34" s="33">
        <f t="shared" si="78"/>
        <v>9838657.2532248013</v>
      </c>
      <c r="CA34" s="33">
        <v>0</v>
      </c>
      <c r="CB34" s="33">
        <f t="shared" si="79"/>
        <v>0</v>
      </c>
      <c r="CC34" s="33">
        <v>36</v>
      </c>
      <c r="CD34" s="33">
        <f t="shared" si="80"/>
        <v>968398.25322239997</v>
      </c>
      <c r="CE34" s="33">
        <v>5</v>
      </c>
      <c r="CF34" s="33">
        <f t="shared" si="81"/>
        <v>134499.757392</v>
      </c>
      <c r="CG34" s="33">
        <v>14</v>
      </c>
      <c r="CH34" s="33">
        <f t="shared" si="82"/>
        <v>298543.47858719993</v>
      </c>
      <c r="CI34" s="33">
        <v>5</v>
      </c>
      <c r="CJ34" s="33">
        <f t="shared" si="83"/>
        <v>117830.98404000001</v>
      </c>
      <c r="CK34" s="33">
        <v>3</v>
      </c>
      <c r="CL34" s="33">
        <f t="shared" si="84"/>
        <v>144199.25912700003</v>
      </c>
      <c r="CM34" s="33">
        <v>13</v>
      </c>
      <c r="CN34" s="33">
        <f t="shared" si="85"/>
        <v>589970.91002850002</v>
      </c>
    </row>
    <row r="35" spans="1:92" ht="20.25" customHeight="1" x14ac:dyDescent="0.25">
      <c r="A35" s="29">
        <v>25</v>
      </c>
      <c r="B35" s="30" t="s">
        <v>87</v>
      </c>
      <c r="C35" s="25">
        <v>19007.45</v>
      </c>
      <c r="D35" s="25"/>
      <c r="E35" s="31">
        <v>1.03</v>
      </c>
      <c r="F35" s="32">
        <v>1</v>
      </c>
      <c r="G35" s="32"/>
      <c r="H35" s="27">
        <v>0.64</v>
      </c>
      <c r="I35" s="27">
        <v>0.15</v>
      </c>
      <c r="J35" s="27">
        <v>0.04</v>
      </c>
      <c r="K35" s="27">
        <v>0.17</v>
      </c>
      <c r="L35" s="32">
        <v>1</v>
      </c>
      <c r="M35" s="25">
        <v>1.4</v>
      </c>
      <c r="N35" s="25">
        <v>1.68</v>
      </c>
      <c r="O35" s="25">
        <v>2.23</v>
      </c>
      <c r="P35" s="25">
        <v>2.39</v>
      </c>
      <c r="Q35" s="33">
        <v>10</v>
      </c>
      <c r="R35" s="33">
        <f t="shared" si="48"/>
        <v>356313.65770000004</v>
      </c>
      <c r="S35" s="33">
        <v>190</v>
      </c>
      <c r="T35" s="33">
        <f t="shared" si="49"/>
        <v>5728427.2661000006</v>
      </c>
      <c r="U35" s="33">
        <v>373</v>
      </c>
      <c r="V35" s="33">
        <f t="shared" si="50"/>
        <v>11245807.211870002</v>
      </c>
      <c r="W35" s="33">
        <v>53</v>
      </c>
      <c r="X35" s="33">
        <f t="shared" si="51"/>
        <v>1401820.1556205</v>
      </c>
      <c r="Y35" s="33">
        <v>70</v>
      </c>
      <c r="Z35" s="33">
        <f t="shared" si="52"/>
        <v>1966577.3030749999</v>
      </c>
      <c r="AA35" s="33">
        <v>55</v>
      </c>
      <c r="AB35" s="33">
        <f t="shared" si="53"/>
        <v>1454719.0294174999</v>
      </c>
      <c r="AC35" s="33">
        <v>72</v>
      </c>
      <c r="AD35" s="33">
        <f t="shared" si="54"/>
        <v>1904359.4566919999</v>
      </c>
      <c r="AE35" s="33">
        <v>54</v>
      </c>
      <c r="AF35" s="33">
        <f t="shared" si="55"/>
        <v>1517073.9195149997</v>
      </c>
      <c r="AG35" s="33"/>
      <c r="AH35" s="33">
        <f t="shared" si="56"/>
        <v>0</v>
      </c>
      <c r="AI35" s="33">
        <v>100</v>
      </c>
      <c r="AJ35" s="33">
        <f t="shared" si="57"/>
        <v>2939587.6760249999</v>
      </c>
      <c r="AK35" s="33">
        <v>100</v>
      </c>
      <c r="AL35" s="33">
        <f t="shared" si="58"/>
        <v>2939587.6760249999</v>
      </c>
      <c r="AM35" s="33">
        <v>68</v>
      </c>
      <c r="AN35" s="33">
        <f t="shared" si="59"/>
        <v>2050173.9689200004</v>
      </c>
      <c r="AO35" s="33">
        <v>4</v>
      </c>
      <c r="AP35" s="33">
        <f t="shared" si="60"/>
        <v>117583.50704100002</v>
      </c>
      <c r="AQ35" s="33">
        <v>4</v>
      </c>
      <c r="AR35" s="33">
        <f t="shared" si="61"/>
        <v>101686.436159</v>
      </c>
      <c r="AS35" s="33">
        <v>4</v>
      </c>
      <c r="AT35" s="33">
        <f t="shared" si="62"/>
        <v>182542.22771400004</v>
      </c>
      <c r="AU35" s="33">
        <v>8</v>
      </c>
      <c r="AV35" s="33">
        <f t="shared" si="63"/>
        <v>414420.19264800008</v>
      </c>
      <c r="AW35" s="63">
        <v>49</v>
      </c>
      <c r="AX35" s="33">
        <f t="shared" si="64"/>
        <v>1651924.9345829999</v>
      </c>
      <c r="AY35" s="33">
        <v>109</v>
      </c>
      <c r="AZ35" s="33">
        <f t="shared" si="65"/>
        <v>3459586.3463237993</v>
      </c>
      <c r="BA35" s="33">
        <v>1</v>
      </c>
      <c r="BB35" s="33">
        <f t="shared" si="66"/>
        <v>32232.681650399994</v>
      </c>
      <c r="BC35" s="33">
        <v>15</v>
      </c>
      <c r="BD35" s="33">
        <f t="shared" si="67"/>
        <v>666032.4524699999</v>
      </c>
      <c r="BE35" s="33">
        <v>85</v>
      </c>
      <c r="BF35" s="33">
        <f t="shared" si="68"/>
        <v>2697842.5636469997</v>
      </c>
      <c r="BG35" s="33">
        <v>67</v>
      </c>
      <c r="BH35" s="33">
        <f t="shared" si="69"/>
        <v>2126534.7266394002</v>
      </c>
      <c r="BI35" s="33"/>
      <c r="BJ35" s="33">
        <f t="shared" si="70"/>
        <v>0</v>
      </c>
      <c r="BK35" s="33">
        <v>25</v>
      </c>
      <c r="BL35" s="33">
        <f t="shared" si="71"/>
        <v>842818.84417499998</v>
      </c>
      <c r="BM35" s="33">
        <v>1</v>
      </c>
      <c r="BN35" s="33">
        <f t="shared" si="72"/>
        <v>32232.681650399994</v>
      </c>
      <c r="BO35" s="33">
        <v>49</v>
      </c>
      <c r="BP35" s="33">
        <f t="shared" si="73"/>
        <v>1520308.1511771998</v>
      </c>
      <c r="BQ35" s="33">
        <v>4</v>
      </c>
      <c r="BR35" s="33">
        <f t="shared" si="74"/>
        <v>128930.72660159999</v>
      </c>
      <c r="BS35" s="33">
        <v>7</v>
      </c>
      <c r="BT35" s="33">
        <f t="shared" si="75"/>
        <v>213541.51593389999</v>
      </c>
      <c r="BU35" s="33">
        <v>233</v>
      </c>
      <c r="BV35" s="33">
        <f t="shared" si="76"/>
        <v>8219087.1421659011</v>
      </c>
      <c r="BW35" s="62">
        <v>63</v>
      </c>
      <c r="BX35" s="62">
        <f t="shared" si="77"/>
        <v>2222328.2830749</v>
      </c>
      <c r="BY35" s="33">
        <v>306</v>
      </c>
      <c r="BZ35" s="33">
        <f t="shared" si="78"/>
        <v>10794165.946363801</v>
      </c>
      <c r="CA35" s="33"/>
      <c r="CB35" s="33">
        <f t="shared" si="79"/>
        <v>0</v>
      </c>
      <c r="CC35" s="33"/>
      <c r="CD35" s="33">
        <f t="shared" si="80"/>
        <v>0</v>
      </c>
      <c r="CE35" s="33">
        <v>1</v>
      </c>
      <c r="CF35" s="33">
        <f t="shared" si="81"/>
        <v>38481.875031600001</v>
      </c>
      <c r="CG35" s="33">
        <v>14</v>
      </c>
      <c r="CH35" s="33">
        <f t="shared" si="82"/>
        <v>427083.03186779999</v>
      </c>
      <c r="CI35" s="33">
        <v>5</v>
      </c>
      <c r="CJ35" s="33">
        <f t="shared" si="83"/>
        <v>168563.768835</v>
      </c>
      <c r="CK35" s="33">
        <v>13</v>
      </c>
      <c r="CL35" s="33">
        <f t="shared" si="84"/>
        <v>893901.88875487505</v>
      </c>
      <c r="CM35" s="33">
        <v>17</v>
      </c>
      <c r="CN35" s="33">
        <f t="shared" si="85"/>
        <v>1103674.2130981877</v>
      </c>
    </row>
    <row r="36" spans="1:92" ht="20.25" customHeight="1" x14ac:dyDescent="0.25">
      <c r="A36" s="29">
        <v>145</v>
      </c>
      <c r="B36" s="30" t="s">
        <v>88</v>
      </c>
      <c r="C36" s="25">
        <v>19007.45</v>
      </c>
      <c r="D36" s="25"/>
      <c r="E36" s="31">
        <v>1.19</v>
      </c>
      <c r="F36" s="32">
        <v>1</v>
      </c>
      <c r="G36" s="32"/>
      <c r="H36" s="27">
        <v>0.65</v>
      </c>
      <c r="I36" s="27">
        <v>0.1</v>
      </c>
      <c r="J36" s="27">
        <v>0.05</v>
      </c>
      <c r="K36" s="27">
        <v>0.2</v>
      </c>
      <c r="L36" s="32">
        <v>1</v>
      </c>
      <c r="M36" s="25">
        <v>1.4</v>
      </c>
      <c r="N36" s="25">
        <v>1.68</v>
      </c>
      <c r="O36" s="25">
        <v>2.23</v>
      </c>
      <c r="P36" s="25">
        <v>2.39</v>
      </c>
      <c r="Q36" s="33">
        <v>24</v>
      </c>
      <c r="R36" s="33">
        <f t="shared" si="48"/>
        <v>987992.04503999988</v>
      </c>
      <c r="S36" s="33"/>
      <c r="T36" s="33">
        <f t="shared" si="49"/>
        <v>0</v>
      </c>
      <c r="U36" s="33"/>
      <c r="V36" s="33">
        <f t="shared" si="50"/>
        <v>0</v>
      </c>
      <c r="W36" s="33"/>
      <c r="X36" s="33">
        <f t="shared" si="51"/>
        <v>0</v>
      </c>
      <c r="Y36" s="33"/>
      <c r="Z36" s="33">
        <f t="shared" si="52"/>
        <v>0</v>
      </c>
      <c r="AA36" s="33"/>
      <c r="AB36" s="33">
        <f t="shared" si="53"/>
        <v>0</v>
      </c>
      <c r="AC36" s="33"/>
      <c r="AD36" s="33">
        <f t="shared" si="54"/>
        <v>0</v>
      </c>
      <c r="AE36" s="33"/>
      <c r="AF36" s="33">
        <f t="shared" si="55"/>
        <v>0</v>
      </c>
      <c r="AG36" s="33"/>
      <c r="AH36" s="33">
        <f t="shared" si="56"/>
        <v>0</v>
      </c>
      <c r="AI36" s="33"/>
      <c r="AJ36" s="33">
        <f t="shared" si="57"/>
        <v>0</v>
      </c>
      <c r="AK36" s="33"/>
      <c r="AL36" s="33">
        <f t="shared" si="58"/>
        <v>0</v>
      </c>
      <c r="AM36" s="33"/>
      <c r="AN36" s="33">
        <f t="shared" si="59"/>
        <v>0</v>
      </c>
      <c r="AO36" s="33"/>
      <c r="AP36" s="33">
        <f t="shared" si="60"/>
        <v>0</v>
      </c>
      <c r="AQ36" s="33"/>
      <c r="AR36" s="33">
        <f t="shared" si="61"/>
        <v>0</v>
      </c>
      <c r="AS36" s="33"/>
      <c r="AT36" s="33">
        <f t="shared" si="62"/>
        <v>0</v>
      </c>
      <c r="AU36" s="33"/>
      <c r="AV36" s="33">
        <f t="shared" si="63"/>
        <v>0</v>
      </c>
      <c r="AW36" s="63"/>
      <c r="AX36" s="33">
        <f t="shared" si="64"/>
        <v>0</v>
      </c>
      <c r="AY36" s="33"/>
      <c r="AZ36" s="33">
        <f t="shared" si="65"/>
        <v>0</v>
      </c>
      <c r="BA36" s="33"/>
      <c r="BB36" s="33">
        <f t="shared" si="66"/>
        <v>0</v>
      </c>
      <c r="BC36" s="33"/>
      <c r="BD36" s="33">
        <f t="shared" si="67"/>
        <v>0</v>
      </c>
      <c r="BE36" s="33"/>
      <c r="BF36" s="33">
        <f t="shared" si="68"/>
        <v>0</v>
      </c>
      <c r="BG36" s="33">
        <v>0</v>
      </c>
      <c r="BH36" s="33">
        <f t="shared" si="69"/>
        <v>0</v>
      </c>
      <c r="BI36" s="33">
        <v>0</v>
      </c>
      <c r="BJ36" s="33">
        <f t="shared" si="70"/>
        <v>0</v>
      </c>
      <c r="BK36" s="33"/>
      <c r="BL36" s="33">
        <f t="shared" si="71"/>
        <v>0</v>
      </c>
      <c r="BM36" s="33"/>
      <c r="BN36" s="33">
        <f t="shared" si="72"/>
        <v>0</v>
      </c>
      <c r="BO36" s="33">
        <v>0</v>
      </c>
      <c r="BP36" s="33">
        <f t="shared" si="73"/>
        <v>0</v>
      </c>
      <c r="BQ36" s="33">
        <v>0</v>
      </c>
      <c r="BR36" s="33">
        <f t="shared" si="74"/>
        <v>0</v>
      </c>
      <c r="BS36" s="33"/>
      <c r="BT36" s="33">
        <f t="shared" si="75"/>
        <v>0</v>
      </c>
      <c r="BU36" s="33"/>
      <c r="BV36" s="33">
        <f t="shared" si="76"/>
        <v>0</v>
      </c>
      <c r="BW36" s="62"/>
      <c r="BX36" s="62">
        <f t="shared" si="77"/>
        <v>0</v>
      </c>
      <c r="BY36" s="33"/>
      <c r="BZ36" s="33">
        <f t="shared" si="78"/>
        <v>0</v>
      </c>
      <c r="CA36" s="33"/>
      <c r="CB36" s="33">
        <f t="shared" si="79"/>
        <v>0</v>
      </c>
      <c r="CC36" s="33"/>
      <c r="CD36" s="33">
        <f t="shared" si="80"/>
        <v>0</v>
      </c>
      <c r="CE36" s="33"/>
      <c r="CF36" s="33">
        <f t="shared" si="81"/>
        <v>0</v>
      </c>
      <c r="CG36" s="33"/>
      <c r="CH36" s="33">
        <f t="shared" si="82"/>
        <v>0</v>
      </c>
      <c r="CI36" s="33"/>
      <c r="CJ36" s="33">
        <f t="shared" si="83"/>
        <v>0</v>
      </c>
      <c r="CK36" s="33"/>
      <c r="CL36" s="33">
        <f t="shared" si="84"/>
        <v>0</v>
      </c>
      <c r="CM36" s="33"/>
      <c r="CN36" s="33">
        <f t="shared" si="85"/>
        <v>0</v>
      </c>
    </row>
    <row r="37" spans="1:92" x14ac:dyDescent="0.25">
      <c r="A37" s="29">
        <v>170</v>
      </c>
      <c r="B37" s="30" t="s">
        <v>89</v>
      </c>
      <c r="C37" s="25">
        <v>19007.45</v>
      </c>
      <c r="D37" s="25">
        <f>C37*(H37+I37+J37)</f>
        <v>15205.960000000001</v>
      </c>
      <c r="E37" s="31">
        <v>0.59</v>
      </c>
      <c r="F37" s="32">
        <v>1</v>
      </c>
      <c r="G37" s="32"/>
      <c r="H37" s="27">
        <v>0.65</v>
      </c>
      <c r="I37" s="27">
        <v>0.1</v>
      </c>
      <c r="J37" s="27">
        <v>0.05</v>
      </c>
      <c r="K37" s="27">
        <v>0.2</v>
      </c>
      <c r="L37" s="32">
        <v>1</v>
      </c>
      <c r="M37" s="25">
        <v>1.4</v>
      </c>
      <c r="N37" s="25">
        <v>1.68</v>
      </c>
      <c r="O37" s="25">
        <v>2.23</v>
      </c>
      <c r="P37" s="25">
        <v>2.39</v>
      </c>
      <c r="Q37" s="33"/>
      <c r="R37" s="33">
        <f t="shared" si="48"/>
        <v>0</v>
      </c>
      <c r="S37" s="33">
        <v>130</v>
      </c>
      <c r="T37" s="33">
        <f t="shared" si="49"/>
        <v>2245121.9791000001</v>
      </c>
      <c r="U37" s="33">
        <v>117</v>
      </c>
      <c r="V37" s="33">
        <f t="shared" si="50"/>
        <v>2020609.7811899998</v>
      </c>
      <c r="W37" s="33"/>
      <c r="X37" s="33">
        <f t="shared" si="51"/>
        <v>0</v>
      </c>
      <c r="Y37" s="33">
        <v>10</v>
      </c>
      <c r="Z37" s="33">
        <f t="shared" si="52"/>
        <v>160926.57542499999</v>
      </c>
      <c r="AA37" s="33">
        <v>89</v>
      </c>
      <c r="AB37" s="33">
        <f t="shared" si="53"/>
        <v>1348407.7005244999</v>
      </c>
      <c r="AC37" s="33">
        <v>6</v>
      </c>
      <c r="AD37" s="33">
        <f t="shared" si="54"/>
        <v>90903.889922999981</v>
      </c>
      <c r="AE37" s="33">
        <v>64</v>
      </c>
      <c r="AF37" s="33">
        <f t="shared" si="55"/>
        <v>1029930.0827200001</v>
      </c>
      <c r="AG37" s="33">
        <v>0</v>
      </c>
      <c r="AH37" s="33">
        <f t="shared" si="56"/>
        <v>0</v>
      </c>
      <c r="AI37" s="33">
        <v>458</v>
      </c>
      <c r="AJ37" s="33">
        <f t="shared" si="57"/>
        <v>7711993.9982084995</v>
      </c>
      <c r="AK37" s="33">
        <v>125</v>
      </c>
      <c r="AL37" s="33">
        <f t="shared" si="58"/>
        <v>2104801.8554062499</v>
      </c>
      <c r="AM37" s="33"/>
      <c r="AN37" s="33">
        <f t="shared" si="59"/>
        <v>0</v>
      </c>
      <c r="AO37" s="33"/>
      <c r="AP37" s="33">
        <f t="shared" si="60"/>
        <v>0</v>
      </c>
      <c r="AQ37" s="33">
        <v>10</v>
      </c>
      <c r="AR37" s="33">
        <f t="shared" si="61"/>
        <v>145618.9255675</v>
      </c>
      <c r="AS37" s="33">
        <v>20</v>
      </c>
      <c r="AT37" s="33">
        <f t="shared" si="62"/>
        <v>522815.11820999999</v>
      </c>
      <c r="AU37" s="33">
        <v>4</v>
      </c>
      <c r="AV37" s="33">
        <f t="shared" si="63"/>
        <v>118693.16197200002</v>
      </c>
      <c r="AW37" s="63">
        <v>55</v>
      </c>
      <c r="AX37" s="33">
        <f t="shared" si="64"/>
        <v>1062115.397805</v>
      </c>
      <c r="AY37" s="33">
        <v>28</v>
      </c>
      <c r="AZ37" s="33">
        <f t="shared" si="65"/>
        <v>509061.78356879996</v>
      </c>
      <c r="BA37" s="33">
        <v>4</v>
      </c>
      <c r="BB37" s="33">
        <f t="shared" si="66"/>
        <v>73853.523004799994</v>
      </c>
      <c r="BC37" s="33">
        <v>8</v>
      </c>
      <c r="BD37" s="33">
        <f t="shared" si="67"/>
        <v>203473.99195200001</v>
      </c>
      <c r="BE37" s="33">
        <v>53</v>
      </c>
      <c r="BF37" s="33">
        <f t="shared" si="68"/>
        <v>963581.23318380001</v>
      </c>
      <c r="BG37" s="33">
        <v>72</v>
      </c>
      <c r="BH37" s="33">
        <f t="shared" si="69"/>
        <v>1309016.0148911998</v>
      </c>
      <c r="BI37" s="33">
        <v>0</v>
      </c>
      <c r="BJ37" s="33">
        <f t="shared" si="70"/>
        <v>0</v>
      </c>
      <c r="BK37" s="33">
        <v>2</v>
      </c>
      <c r="BL37" s="33">
        <f t="shared" si="71"/>
        <v>38622.378102000002</v>
      </c>
      <c r="BM37" s="33">
        <v>6</v>
      </c>
      <c r="BN37" s="33">
        <f t="shared" si="72"/>
        <v>110780.28450719999</v>
      </c>
      <c r="BO37" s="33">
        <v>21</v>
      </c>
      <c r="BP37" s="33">
        <f t="shared" si="73"/>
        <v>373224.05375640001</v>
      </c>
      <c r="BQ37" s="33"/>
      <c r="BR37" s="33">
        <f t="shared" si="74"/>
        <v>0</v>
      </c>
      <c r="BS37" s="33">
        <v>0</v>
      </c>
      <c r="BT37" s="33">
        <f t="shared" si="75"/>
        <v>0</v>
      </c>
      <c r="BU37" s="33">
        <v>40</v>
      </c>
      <c r="BV37" s="33">
        <f t="shared" si="76"/>
        <v>808243.91247599991</v>
      </c>
      <c r="BW37" s="62">
        <v>2</v>
      </c>
      <c r="BX37" s="62">
        <f t="shared" si="77"/>
        <v>40412.195623800006</v>
      </c>
      <c r="BY37" s="33">
        <v>169</v>
      </c>
      <c r="BZ37" s="33">
        <f t="shared" si="78"/>
        <v>3414830.5302111004</v>
      </c>
      <c r="CA37" s="33">
        <v>0</v>
      </c>
      <c r="CB37" s="33">
        <f t="shared" si="79"/>
        <v>0</v>
      </c>
      <c r="CC37" s="33"/>
      <c r="CD37" s="33">
        <f t="shared" si="80"/>
        <v>0</v>
      </c>
      <c r="CE37" s="33">
        <v>10</v>
      </c>
      <c r="CF37" s="33">
        <f t="shared" si="81"/>
        <v>220430.15794799998</v>
      </c>
      <c r="CG37" s="33"/>
      <c r="CH37" s="33">
        <f t="shared" si="82"/>
        <v>0</v>
      </c>
      <c r="CI37" s="33"/>
      <c r="CJ37" s="33">
        <f t="shared" si="83"/>
        <v>0</v>
      </c>
      <c r="CK37" s="33">
        <v>2</v>
      </c>
      <c r="CL37" s="33">
        <f t="shared" si="84"/>
        <v>78775.521189750012</v>
      </c>
      <c r="CM37" s="33">
        <v>12</v>
      </c>
      <c r="CN37" s="33">
        <f t="shared" si="85"/>
        <v>446260.04732925008</v>
      </c>
    </row>
    <row r="38" spans="1:92" x14ac:dyDescent="0.25">
      <c r="A38" s="29">
        <v>146</v>
      </c>
      <c r="B38" s="30" t="s">
        <v>90</v>
      </c>
      <c r="C38" s="25">
        <v>19007.45</v>
      </c>
      <c r="D38" s="25"/>
      <c r="E38" s="31">
        <v>0.48</v>
      </c>
      <c r="F38" s="32">
        <v>1</v>
      </c>
      <c r="G38" s="32"/>
      <c r="H38" s="27">
        <v>0.65</v>
      </c>
      <c r="I38" s="27">
        <v>0.1</v>
      </c>
      <c r="J38" s="27">
        <v>0.05</v>
      </c>
      <c r="K38" s="27">
        <v>0.2</v>
      </c>
      <c r="L38" s="32">
        <v>1</v>
      </c>
      <c r="M38" s="25">
        <v>1.4</v>
      </c>
      <c r="N38" s="25">
        <v>1.68</v>
      </c>
      <c r="O38" s="25">
        <v>2.23</v>
      </c>
      <c r="P38" s="25">
        <v>2.39</v>
      </c>
      <c r="Q38" s="33">
        <v>124</v>
      </c>
      <c r="R38" s="33">
        <f t="shared" si="48"/>
        <v>2059008.6316800001</v>
      </c>
      <c r="S38" s="33"/>
      <c r="T38" s="33">
        <f t="shared" si="49"/>
        <v>0</v>
      </c>
      <c r="U38" s="33"/>
      <c r="V38" s="33">
        <f t="shared" si="50"/>
        <v>0</v>
      </c>
      <c r="W38" s="33"/>
      <c r="X38" s="33">
        <f t="shared" si="51"/>
        <v>0</v>
      </c>
      <c r="Y38" s="33">
        <v>10</v>
      </c>
      <c r="Z38" s="33">
        <f t="shared" si="52"/>
        <v>130923.31559999997</v>
      </c>
      <c r="AA38" s="33">
        <v>3</v>
      </c>
      <c r="AB38" s="33">
        <f t="shared" si="53"/>
        <v>36977.853528</v>
      </c>
      <c r="AC38" s="33">
        <v>5</v>
      </c>
      <c r="AD38" s="33">
        <f t="shared" si="54"/>
        <v>61629.755879999982</v>
      </c>
      <c r="AE38" s="33">
        <v>15</v>
      </c>
      <c r="AF38" s="33">
        <f t="shared" si="55"/>
        <v>196384.97339999996</v>
      </c>
      <c r="AG38" s="33"/>
      <c r="AH38" s="33">
        <f t="shared" si="56"/>
        <v>0</v>
      </c>
      <c r="AI38" s="33"/>
      <c r="AJ38" s="33">
        <f t="shared" si="57"/>
        <v>0</v>
      </c>
      <c r="AK38" s="33"/>
      <c r="AL38" s="33">
        <f t="shared" si="58"/>
        <v>0</v>
      </c>
      <c r="AM38" s="33"/>
      <c r="AN38" s="33">
        <f t="shared" si="59"/>
        <v>0</v>
      </c>
      <c r="AO38" s="33"/>
      <c r="AP38" s="33">
        <f t="shared" si="60"/>
        <v>0</v>
      </c>
      <c r="AQ38" s="33"/>
      <c r="AR38" s="33">
        <f t="shared" si="61"/>
        <v>0</v>
      </c>
      <c r="AS38" s="33">
        <v>7</v>
      </c>
      <c r="AT38" s="33">
        <f t="shared" si="62"/>
        <v>148869.38959199999</v>
      </c>
      <c r="AU38" s="33">
        <v>2</v>
      </c>
      <c r="AV38" s="33">
        <f t="shared" si="63"/>
        <v>48281.964191999999</v>
      </c>
      <c r="AW38" s="63">
        <v>5</v>
      </c>
      <c r="AX38" s="33">
        <f t="shared" si="64"/>
        <v>78553.989359999992</v>
      </c>
      <c r="AY38" s="33">
        <v>8</v>
      </c>
      <c r="AZ38" s="33">
        <f t="shared" si="65"/>
        <v>118329.1312896</v>
      </c>
      <c r="BA38" s="28">
        <v>0</v>
      </c>
      <c r="BB38" s="33">
        <f t="shared" si="66"/>
        <v>0</v>
      </c>
      <c r="BC38" s="33"/>
      <c r="BD38" s="33">
        <f t="shared" si="67"/>
        <v>0</v>
      </c>
      <c r="BE38" s="33">
        <v>30</v>
      </c>
      <c r="BF38" s="33">
        <f t="shared" si="68"/>
        <v>443734.24233599997</v>
      </c>
      <c r="BG38" s="33">
        <v>65</v>
      </c>
      <c r="BH38" s="33">
        <f t="shared" si="69"/>
        <v>961424.19172799983</v>
      </c>
      <c r="BI38" s="33">
        <v>0</v>
      </c>
      <c r="BJ38" s="33">
        <f t="shared" si="70"/>
        <v>0</v>
      </c>
      <c r="BK38" s="33">
        <v>2</v>
      </c>
      <c r="BL38" s="33">
        <f t="shared" si="71"/>
        <v>31421.595744000002</v>
      </c>
      <c r="BM38" s="33">
        <v>4</v>
      </c>
      <c r="BN38" s="33">
        <f t="shared" si="72"/>
        <v>60084.222105599998</v>
      </c>
      <c r="BO38" s="33">
        <v>19</v>
      </c>
      <c r="BP38" s="33">
        <f t="shared" si="73"/>
        <v>274721.82165120001</v>
      </c>
      <c r="BQ38" s="33">
        <v>0</v>
      </c>
      <c r="BR38" s="33">
        <f t="shared" si="74"/>
        <v>0</v>
      </c>
      <c r="BS38" s="33"/>
      <c r="BT38" s="33">
        <f t="shared" si="75"/>
        <v>0</v>
      </c>
      <c r="BU38" s="33">
        <v>10</v>
      </c>
      <c r="BV38" s="33">
        <f t="shared" si="76"/>
        <v>164388.59236799998</v>
      </c>
      <c r="BW38" s="62"/>
      <c r="BX38" s="62">
        <f t="shared" si="77"/>
        <v>0</v>
      </c>
      <c r="BY38" s="33">
        <v>44</v>
      </c>
      <c r="BZ38" s="33">
        <f t="shared" si="78"/>
        <v>723309.80641919991</v>
      </c>
      <c r="CA38" s="33"/>
      <c r="CB38" s="33">
        <f t="shared" si="79"/>
        <v>0</v>
      </c>
      <c r="CC38" s="33">
        <v>38</v>
      </c>
      <c r="CD38" s="33">
        <f t="shared" si="80"/>
        <v>681465.43745279999</v>
      </c>
      <c r="CE38" s="33">
        <v>100</v>
      </c>
      <c r="CF38" s="33">
        <f t="shared" si="81"/>
        <v>1793330.0985599998</v>
      </c>
      <c r="CG38" s="33"/>
      <c r="CH38" s="33">
        <f t="shared" si="82"/>
        <v>0</v>
      </c>
      <c r="CI38" s="33"/>
      <c r="CJ38" s="33">
        <f t="shared" si="83"/>
        <v>0</v>
      </c>
      <c r="CK38" s="33"/>
      <c r="CL38" s="33">
        <f t="shared" si="84"/>
        <v>0</v>
      </c>
      <c r="CM38" s="33">
        <v>5</v>
      </c>
      <c r="CN38" s="33">
        <f t="shared" si="85"/>
        <v>151274.59231500002</v>
      </c>
    </row>
    <row r="39" spans="1:92" s="38" customFormat="1" x14ac:dyDescent="0.25">
      <c r="A39" s="61">
        <v>5</v>
      </c>
      <c r="B39" s="52" t="s">
        <v>91</v>
      </c>
      <c r="C39" s="25">
        <v>19007.45</v>
      </c>
      <c r="D39" s="35">
        <f>C39*(H39+I39+J39)</f>
        <v>0</v>
      </c>
      <c r="E39" s="35">
        <v>1.37</v>
      </c>
      <c r="F39" s="36">
        <v>1</v>
      </c>
      <c r="G39" s="36"/>
      <c r="H39" s="37"/>
      <c r="I39" s="37"/>
      <c r="J39" s="37"/>
      <c r="K39" s="37"/>
      <c r="L39" s="37"/>
      <c r="M39" s="35">
        <v>1.4</v>
      </c>
      <c r="N39" s="35">
        <v>1.68</v>
      </c>
      <c r="O39" s="35">
        <v>2.23</v>
      </c>
      <c r="P39" s="35">
        <v>2.39</v>
      </c>
      <c r="Q39" s="28">
        <f t="shared" ref="Q39:AW39" si="86">SUM(Q40:Q44)</f>
        <v>75</v>
      </c>
      <c r="R39" s="28">
        <f t="shared" si="86"/>
        <v>4058170.4062899998</v>
      </c>
      <c r="S39" s="28">
        <f t="shared" si="86"/>
        <v>0</v>
      </c>
      <c r="T39" s="28">
        <f t="shared" si="86"/>
        <v>0</v>
      </c>
      <c r="U39" s="28">
        <f t="shared" si="86"/>
        <v>20</v>
      </c>
      <c r="V39" s="28">
        <f t="shared" si="86"/>
        <v>1604369.4351300001</v>
      </c>
      <c r="W39" s="28">
        <f t="shared" si="86"/>
        <v>7</v>
      </c>
      <c r="X39" s="28">
        <f t="shared" si="86"/>
        <v>201323.86920799999</v>
      </c>
      <c r="Y39" s="28">
        <f t="shared" si="86"/>
        <v>2</v>
      </c>
      <c r="Z39" s="28">
        <f t="shared" si="86"/>
        <v>61097.547280000013</v>
      </c>
      <c r="AA39" s="28">
        <f t="shared" si="86"/>
        <v>7</v>
      </c>
      <c r="AB39" s="28">
        <f t="shared" si="86"/>
        <v>201323.86920799999</v>
      </c>
      <c r="AC39" s="28">
        <f t="shared" si="86"/>
        <v>8</v>
      </c>
      <c r="AD39" s="28">
        <f t="shared" si="86"/>
        <v>230084.421952</v>
      </c>
      <c r="AE39" s="28">
        <f t="shared" si="86"/>
        <v>24</v>
      </c>
      <c r="AF39" s="28">
        <f t="shared" si="86"/>
        <v>728806.45684</v>
      </c>
      <c r="AG39" s="28">
        <f t="shared" si="86"/>
        <v>0</v>
      </c>
      <c r="AH39" s="28">
        <f t="shared" si="86"/>
        <v>0</v>
      </c>
      <c r="AI39" s="28">
        <f t="shared" si="86"/>
        <v>0</v>
      </c>
      <c r="AJ39" s="28">
        <f t="shared" si="86"/>
        <v>0</v>
      </c>
      <c r="AK39" s="28">
        <f t="shared" si="86"/>
        <v>142</v>
      </c>
      <c r="AL39" s="28">
        <f t="shared" si="86"/>
        <v>4538951.6892720014</v>
      </c>
      <c r="AM39" s="28">
        <f t="shared" si="86"/>
        <v>55</v>
      </c>
      <c r="AN39" s="28">
        <f t="shared" si="86"/>
        <v>1878057.70768</v>
      </c>
      <c r="AO39" s="28">
        <f t="shared" si="86"/>
        <v>0</v>
      </c>
      <c r="AP39" s="28">
        <f t="shared" si="86"/>
        <v>0</v>
      </c>
      <c r="AQ39" s="28">
        <f t="shared" si="86"/>
        <v>0</v>
      </c>
      <c r="AR39" s="28">
        <f t="shared" si="86"/>
        <v>0</v>
      </c>
      <c r="AS39" s="28">
        <f t="shared" si="86"/>
        <v>2</v>
      </c>
      <c r="AT39" s="28">
        <f t="shared" si="86"/>
        <v>99246.259728000034</v>
      </c>
      <c r="AU39" s="28">
        <f t="shared" si="86"/>
        <v>3</v>
      </c>
      <c r="AV39" s="28">
        <f t="shared" si="86"/>
        <v>168986.87467200006</v>
      </c>
      <c r="AW39" s="28">
        <f t="shared" si="86"/>
        <v>5</v>
      </c>
      <c r="AX39" s="28">
        <f t="shared" ref="AX39:CH39" si="87">SUM(AX40:AX44)</f>
        <v>183292.64184000003</v>
      </c>
      <c r="AY39" s="28">
        <f t="shared" si="87"/>
        <v>24</v>
      </c>
      <c r="AZ39" s="28">
        <f t="shared" si="87"/>
        <v>820908.34832160024</v>
      </c>
      <c r="BA39" s="28">
        <f t="shared" si="87"/>
        <v>4</v>
      </c>
      <c r="BB39" s="28">
        <f t="shared" si="87"/>
        <v>140196.5182464</v>
      </c>
      <c r="BC39" s="28">
        <f>SUM(BC40:BC44)</f>
        <v>5</v>
      </c>
      <c r="BD39" s="28">
        <f t="shared" si="87"/>
        <v>241409.82096000001</v>
      </c>
      <c r="BE39" s="28">
        <f t="shared" si="87"/>
        <v>40</v>
      </c>
      <c r="BF39" s="28">
        <f t="shared" si="87"/>
        <v>1380506.531712</v>
      </c>
      <c r="BG39" s="28">
        <f t="shared" si="87"/>
        <v>40</v>
      </c>
      <c r="BH39" s="28">
        <f t="shared" si="87"/>
        <v>1380506.531712</v>
      </c>
      <c r="BI39" s="28">
        <f t="shared" si="87"/>
        <v>0</v>
      </c>
      <c r="BJ39" s="28">
        <f t="shared" si="87"/>
        <v>0</v>
      </c>
      <c r="BK39" s="28">
        <f t="shared" si="87"/>
        <v>7</v>
      </c>
      <c r="BL39" s="28">
        <f t="shared" si="87"/>
        <v>251372.76595200005</v>
      </c>
      <c r="BM39" s="28">
        <f t="shared" si="87"/>
        <v>3</v>
      </c>
      <c r="BN39" s="28">
        <f t="shared" si="87"/>
        <v>105147.38868480001</v>
      </c>
      <c r="BO39" s="28">
        <f t="shared" si="87"/>
        <v>16</v>
      </c>
      <c r="BP39" s="28">
        <f t="shared" si="87"/>
        <v>539804.28113920009</v>
      </c>
      <c r="BQ39" s="28">
        <f t="shared" si="87"/>
        <v>1</v>
      </c>
      <c r="BR39" s="28">
        <f t="shared" si="87"/>
        <v>35049.129561600006</v>
      </c>
      <c r="BS39" s="28">
        <f t="shared" si="87"/>
        <v>0</v>
      </c>
      <c r="BT39" s="28">
        <f t="shared" si="87"/>
        <v>0</v>
      </c>
      <c r="BU39" s="28">
        <f t="shared" si="87"/>
        <v>45</v>
      </c>
      <c r="BV39" s="28">
        <f t="shared" si="87"/>
        <v>1750396.0324851004</v>
      </c>
      <c r="BW39" s="28">
        <f t="shared" si="87"/>
        <v>23</v>
      </c>
      <c r="BX39" s="28">
        <f t="shared" si="87"/>
        <v>882218.7790416003</v>
      </c>
      <c r="BY39" s="28">
        <f t="shared" si="87"/>
        <v>102</v>
      </c>
      <c r="BZ39" s="28">
        <f t="shared" si="87"/>
        <v>4223416.9189211996</v>
      </c>
      <c r="CA39" s="28">
        <f t="shared" si="87"/>
        <v>0</v>
      </c>
      <c r="CB39" s="28">
        <f t="shared" si="87"/>
        <v>0</v>
      </c>
      <c r="CC39" s="28">
        <f t="shared" si="87"/>
        <v>42</v>
      </c>
      <c r="CD39" s="28">
        <f t="shared" si="87"/>
        <v>4234500.6952248001</v>
      </c>
      <c r="CE39" s="28">
        <f t="shared" si="87"/>
        <v>0</v>
      </c>
      <c r="CF39" s="28">
        <f t="shared" si="87"/>
        <v>0</v>
      </c>
      <c r="CG39" s="28">
        <f t="shared" si="87"/>
        <v>7</v>
      </c>
      <c r="CH39" s="28">
        <f t="shared" si="87"/>
        <v>232200.48334560002</v>
      </c>
      <c r="CI39" s="28">
        <f t="shared" ref="CI39:CN39" si="88">SUM(CI40:CI44)</f>
        <v>0</v>
      </c>
      <c r="CJ39" s="28">
        <f t="shared" si="88"/>
        <v>0</v>
      </c>
      <c r="CK39" s="28">
        <f t="shared" si="88"/>
        <v>5</v>
      </c>
      <c r="CL39" s="28">
        <f t="shared" si="88"/>
        <v>373849.93107000005</v>
      </c>
      <c r="CM39" s="28">
        <f t="shared" si="88"/>
        <v>2</v>
      </c>
      <c r="CN39" s="28">
        <f t="shared" si="88"/>
        <v>141189.61949400004</v>
      </c>
    </row>
    <row r="40" spans="1:92" x14ac:dyDescent="0.25">
      <c r="A40" s="34">
        <v>26</v>
      </c>
      <c r="B40" s="30" t="s">
        <v>92</v>
      </c>
      <c r="C40" s="25">
        <v>19007.45</v>
      </c>
      <c r="D40" s="25">
        <f>C40*(H40+I40+J40)</f>
        <v>14825.811000000002</v>
      </c>
      <c r="E40" s="39">
        <v>1.1200000000000001</v>
      </c>
      <c r="F40" s="32">
        <v>1</v>
      </c>
      <c r="G40" s="32"/>
      <c r="H40" s="27">
        <v>0.53</v>
      </c>
      <c r="I40" s="27">
        <v>0.2</v>
      </c>
      <c r="J40" s="27">
        <v>0.05</v>
      </c>
      <c r="K40" s="27">
        <v>0.22</v>
      </c>
      <c r="L40" s="32">
        <v>1</v>
      </c>
      <c r="M40" s="25">
        <v>1.4</v>
      </c>
      <c r="N40" s="25">
        <v>1.68</v>
      </c>
      <c r="O40" s="25">
        <v>2.23</v>
      </c>
      <c r="P40" s="25">
        <v>2.39</v>
      </c>
      <c r="Q40" s="33">
        <v>15</v>
      </c>
      <c r="R40" s="33">
        <f>Q40*C40*E40*F40*M40*$R$6</f>
        <v>581171.79120000009</v>
      </c>
      <c r="S40" s="33">
        <v>0</v>
      </c>
      <c r="T40" s="33">
        <f>S40*C40*E40*F40*M40*$T$6</f>
        <v>0</v>
      </c>
      <c r="U40" s="33"/>
      <c r="V40" s="33">
        <f>U40*C40*E40*F40*M40*$V$6</f>
        <v>0</v>
      </c>
      <c r="W40" s="33">
        <v>7</v>
      </c>
      <c r="X40" s="33">
        <f>W40/12*9*C40*E40*F40*M40*$X$6+W40/12*3*C40*E40*F40*M40*$W$6</f>
        <v>201323.86920799999</v>
      </c>
      <c r="Y40" s="33">
        <v>2</v>
      </c>
      <c r="Z40" s="33">
        <f>Y40/12*9*C40*E40*F40*M40*$Z$6+Y40/12*3*C40*E40*F40*M40*$Y$6</f>
        <v>61097.547280000013</v>
      </c>
      <c r="AA40" s="33">
        <v>7</v>
      </c>
      <c r="AB40" s="33">
        <f>AA40/12*9*C40*E40*F40*M40*$AB$6+AA40/12*3*C40*E40*F40*M40*$AA$6</f>
        <v>201323.86920799999</v>
      </c>
      <c r="AC40" s="33">
        <v>7</v>
      </c>
      <c r="AD40" s="33">
        <f>AC40/12*3*C40*E40*F40*M40*$AC$6+AC40/12*9*C40*E40*F40*M40*$AD$6</f>
        <v>201323.86920799999</v>
      </c>
      <c r="AE40" s="33">
        <v>22</v>
      </c>
      <c r="AF40" s="33">
        <f>(AE40/12*3*C40*E40*F40*M40*$AE$6)+(AE40/12*9*C40*E40*F40*M40*$AF$6)</f>
        <v>672073.02008000005</v>
      </c>
      <c r="AG40" s="33">
        <v>0</v>
      </c>
      <c r="AH40" s="33">
        <f>AG40/12*9*C40*E40*F40*M40*$AH$6+AG40/12*3*C40*E40*F40*M40*$AG$6</f>
        <v>0</v>
      </c>
      <c r="AI40" s="33"/>
      <c r="AJ40" s="33">
        <f>AI40/12*9*C40*E40*F40*M40*$AJ$6+AI40/12*3*C40*E40*F40*M40*$AI$6</f>
        <v>0</v>
      </c>
      <c r="AK40" s="33">
        <v>141</v>
      </c>
      <c r="AL40" s="33">
        <f>AK40/12*9*C40*E40*F40*M40*$AL$6+AK40/12*3*C40*E40*F40*M40*$AK$6</f>
        <v>4506987.2407560013</v>
      </c>
      <c r="AM40" s="33">
        <v>42</v>
      </c>
      <c r="AN40" s="33">
        <f>AM40*C40*E40*F40*M40*$AN$6</f>
        <v>1376930.0899200002</v>
      </c>
      <c r="AO40" s="33">
        <v>0</v>
      </c>
      <c r="AP40" s="33">
        <f>AO40/12*9*C40*E40*F40*M40*$AP$6+AO40/12*3*C40*E40*F40*M40*$AO$6</f>
        <v>0</v>
      </c>
      <c r="AQ40" s="33">
        <v>0</v>
      </c>
      <c r="AR40" s="33">
        <f>AQ40/12*9*C40*E40*F40*M40*$AR$6+AQ40/12*3*C40*E40*F40*M40*$AQ$6</f>
        <v>0</v>
      </c>
      <c r="AS40" s="33">
        <v>2</v>
      </c>
      <c r="AT40" s="33">
        <f>AS40/12*9*C40*E40*F40*N40*$AT$6+AS40/12*3*C40*E40*F40*N40*$AS$6</f>
        <v>99246.259728000034</v>
      </c>
      <c r="AU40" s="33">
        <v>3</v>
      </c>
      <c r="AV40" s="33">
        <f>AU40/12*9*C40*E40*F40*N40*$AV$6+AU40/12*3*C40*E40*F40*N40*$AU$6</f>
        <v>168986.87467200006</v>
      </c>
      <c r="AW40" s="33">
        <v>5</v>
      </c>
      <c r="AX40" s="33">
        <f>AW40/12*9*C40*E40*F40*N40*$AX$6+AW40/12*3*C40*E40*F40*N40*$AW$6</f>
        <v>183292.64184000003</v>
      </c>
      <c r="AY40" s="33">
        <v>21</v>
      </c>
      <c r="AZ40" s="33">
        <f>AY40/12*9*C40*E40*F40*N40*$AZ$6+AY40/12*3*C40*E40*F40*N40*$AY$6</f>
        <v>724765.92914880021</v>
      </c>
      <c r="BA40" s="33">
        <v>4</v>
      </c>
      <c r="BB40" s="33">
        <f>SUM(BA40*$BB$6*C40*E40*F40*N40)</f>
        <v>140196.5182464</v>
      </c>
      <c r="BC40" s="33">
        <v>5</v>
      </c>
      <c r="BD40" s="33">
        <f>SUM(BC40*C40*E40*F40*N40*$BD$6)</f>
        <v>241409.82096000001</v>
      </c>
      <c r="BE40" s="33">
        <v>40</v>
      </c>
      <c r="BF40" s="33">
        <f>BE40/12*9*C40*E40*F40*N40*$BF$6+BE40/12*3*C40*E40*F40*N40*$BE$6</f>
        <v>1380506.531712</v>
      </c>
      <c r="BG40" s="33">
        <v>40</v>
      </c>
      <c r="BH40" s="33">
        <f>BG40/12*9*C40*E40*F40*N40*$BH$6+BG40/12*3*C40*E40*F40*N40*$BG$6</f>
        <v>1380506.531712</v>
      </c>
      <c r="BI40" s="33">
        <v>0</v>
      </c>
      <c r="BJ40" s="33">
        <f>BI40*C40*E40*F40*N40*$BJ$6</f>
        <v>0</v>
      </c>
      <c r="BK40" s="33">
        <v>3</v>
      </c>
      <c r="BL40" s="33">
        <f>BK40/12*9*C40*E40*F40*N40*$BL$6+BK40/12*3*C40*E40*F40*N40*$BK$6</f>
        <v>109975.58510400003</v>
      </c>
      <c r="BM40" s="33">
        <v>3</v>
      </c>
      <c r="BN40" s="33">
        <f>SUM(BM40*$BN$6*C40*E40*F40*N40)</f>
        <v>105147.38868480001</v>
      </c>
      <c r="BO40" s="33">
        <v>16</v>
      </c>
      <c r="BP40" s="33">
        <f>(BO40/12*2*C40*E40*F40*N40*$BO$6)+(BO40/12*9*C40*E40*F40*N40*$BP$6)</f>
        <v>539804.28113920009</v>
      </c>
      <c r="BQ40" s="33">
        <v>1</v>
      </c>
      <c r="BR40" s="33">
        <f>BQ40*C40*E40*F40*N40*$BR$6</f>
        <v>35049.129561600006</v>
      </c>
      <c r="BS40" s="33">
        <v>0</v>
      </c>
      <c r="BT40" s="33">
        <f>BS40/12*9*C40*E40*F40*N40*$BT$6+BS40/12*3*C40*E40*F40*N40*$BS$6</f>
        <v>0</v>
      </c>
      <c r="BU40" s="33">
        <v>37</v>
      </c>
      <c r="BV40" s="33">
        <f>BU40/12*9*C40*E40*F40*N40*$BV$6+BU40/12*3*C40*E40*F40*N40*$BU$6</f>
        <v>1419221.5141104003</v>
      </c>
      <c r="BW40" s="62">
        <v>21</v>
      </c>
      <c r="BX40" s="62">
        <f>BW40/12*9*C40*E40*F40*N40*$BX$6+BW40/12*3*C40*E40*F40*N40*$BW$6</f>
        <v>805504.10260320024</v>
      </c>
      <c r="BY40" s="33">
        <v>70</v>
      </c>
      <c r="BZ40" s="33">
        <f>BY40/12*9*C40*E40*F40*N40*$BZ$6+BY40/12*3*C40*E40*F40*N40*$BY$6</f>
        <v>2685013.6753440001</v>
      </c>
      <c r="CA40" s="33">
        <v>0</v>
      </c>
      <c r="CB40" s="33">
        <f>CA40/12*9*C40*E40*F40*N40*$CB$6+CA40/12*3*C40*E40*F40*N40*$CA$6</f>
        <v>0</v>
      </c>
      <c r="CC40" s="33">
        <v>10</v>
      </c>
      <c r="CD40" s="33">
        <f>CC40/12*9*C40*E40*F40*N40*$CD$6+CC40/12*3*C40*E40*F40*N40*$CC$6</f>
        <v>418443.68966400006</v>
      </c>
      <c r="CE40" s="33">
        <v>0</v>
      </c>
      <c r="CF40" s="33">
        <f>CE40/12*9*C40*E40*F40*N40*$CF$6+CE40/12*3*C40*E40*F40*N40*$CE$6</f>
        <v>0</v>
      </c>
      <c r="CG40" s="33">
        <v>7</v>
      </c>
      <c r="CH40" s="33">
        <f>CG40/12*9*C40*E40*F40*N40*$CH$6+CG40/12*3*C40*E40*F40*N40*$CG$6</f>
        <v>232200.48334560002</v>
      </c>
      <c r="CI40" s="33">
        <v>0</v>
      </c>
      <c r="CJ40" s="33">
        <f>CI40/12*9*C40*E40*F40*N40*$CJ$6+CI40/12*3*C40*E40*F40*N40*$CI$6</f>
        <v>0</v>
      </c>
      <c r="CK40" s="33">
        <v>5</v>
      </c>
      <c r="CL40" s="33">
        <f>CK40/12*9*C40*E40*F40*O40*$CL$6+CK40/12*3*C40*E40*F40*O40*$CK$6</f>
        <v>373849.93107000005</v>
      </c>
      <c r="CM40" s="33">
        <v>2</v>
      </c>
      <c r="CN40" s="33">
        <f>CM40/12*9*C40*E40*F40*P40*$CN$6+CM40/12*3*C40*E40*F40*P40*$CM$6</f>
        <v>141189.61949400004</v>
      </c>
    </row>
    <row r="41" spans="1:92" x14ac:dyDescent="0.25">
      <c r="A41" s="34">
        <v>27</v>
      </c>
      <c r="B41" s="30" t="s">
        <v>93</v>
      </c>
      <c r="C41" s="25">
        <v>19007.45</v>
      </c>
      <c r="D41" s="25"/>
      <c r="E41" s="39">
        <v>1.49</v>
      </c>
      <c r="F41" s="32">
        <v>1</v>
      </c>
      <c r="G41" s="32"/>
      <c r="H41" s="27">
        <v>0.53</v>
      </c>
      <c r="I41" s="27">
        <v>0.2</v>
      </c>
      <c r="J41" s="27">
        <v>0.05</v>
      </c>
      <c r="K41" s="27">
        <v>0.22</v>
      </c>
      <c r="L41" s="32">
        <v>1</v>
      </c>
      <c r="M41" s="25">
        <v>1.4</v>
      </c>
      <c r="N41" s="25">
        <v>1.68</v>
      </c>
      <c r="O41" s="25">
        <v>2.23</v>
      </c>
      <c r="P41" s="25">
        <v>2.39</v>
      </c>
      <c r="Q41" s="33">
        <v>7</v>
      </c>
      <c r="R41" s="33">
        <f>Q41*C41*E41*F41*M41*$R$6</f>
        <v>360810.82036999997</v>
      </c>
      <c r="S41" s="33"/>
      <c r="T41" s="33">
        <f>S41*C41*E41*F41*M41*$T$6</f>
        <v>0</v>
      </c>
      <c r="U41" s="33">
        <v>9</v>
      </c>
      <c r="V41" s="33">
        <f>U41*C41*E41*F41*M41*$V$6</f>
        <v>392530.45293000009</v>
      </c>
      <c r="W41" s="33"/>
      <c r="X41" s="33">
        <f>W41/12*9*C41*E41*F41*M41*$X$6+W41/12*3*C41*E41*F41*M41*$W$6</f>
        <v>0</v>
      </c>
      <c r="Y41" s="33"/>
      <c r="Z41" s="33">
        <f>Y41/12*9*C41*E41*F41*M41*$Z$6+Y41/12*3*C41*E41*F41*M41*$Y$6</f>
        <v>0</v>
      </c>
      <c r="AA41" s="33"/>
      <c r="AB41" s="33">
        <f>AA41/12*9*C41*E41*F41*M41*$AB$6+AA41/12*3*C41*E41*F41*M41*$AA$6</f>
        <v>0</v>
      </c>
      <c r="AC41" s="33"/>
      <c r="AD41" s="33">
        <f>AC41/12*3*C41*E41*F41*M41*$AC$6+AC41/12*9*C41*E41*F41*M41*$AD$6</f>
        <v>0</v>
      </c>
      <c r="AE41" s="33"/>
      <c r="AF41" s="33">
        <f>(AE41/12*3*C41*E41*F41*M41*$AE$6)+(AE41/12*9*C41*E41*F41*M41*$AF$6)</f>
        <v>0</v>
      </c>
      <c r="AG41" s="33"/>
      <c r="AH41" s="33">
        <f>AG41/12*9*C41*E41*F41*M41*$AH$6+AG41/12*3*C41*E41*F41*M41*$AG$6</f>
        <v>0</v>
      </c>
      <c r="AI41" s="33"/>
      <c r="AJ41" s="33">
        <f>AI41/12*9*C41*E41*F41*M41*$AJ$6+AI41/12*3*C41*E41*F41*M41*$AI$6</f>
        <v>0</v>
      </c>
      <c r="AK41" s="33"/>
      <c r="AL41" s="33">
        <f>AK41/12*9*C41*E41*F41*M41*$AL$6+AK41/12*3*C41*E41*F41*M41*$AK$6</f>
        <v>0</v>
      </c>
      <c r="AM41" s="33">
        <v>8</v>
      </c>
      <c r="AN41" s="33">
        <f>AM41*C41*E41*F41*M41*$AN$6</f>
        <v>348915.95815999998</v>
      </c>
      <c r="AO41" s="33"/>
      <c r="AP41" s="33">
        <f>AO41/12*9*C41*E41*F41*M41*$AP$6+AO41/12*3*C41*E41*F41*M41*$AO$6</f>
        <v>0</v>
      </c>
      <c r="AQ41" s="33"/>
      <c r="AR41" s="33">
        <f>AQ41/12*9*C41*E41*F41*M41*$AR$6+AQ41/12*3*C41*E41*F41*M41*$AQ$6</f>
        <v>0</v>
      </c>
      <c r="AS41" s="33"/>
      <c r="AT41" s="33">
        <f>AS41/12*9*C41*E41*F41*N41*$AT$6+AS41/12*3*C41*E41*F41*N41*$AS$6</f>
        <v>0</v>
      </c>
      <c r="AU41" s="33"/>
      <c r="AV41" s="33">
        <f>AU41/12*9*C41*E41*F41*N41*$AV$6+AU41/12*3*C41*E41*F41*N41*$AU$6</f>
        <v>0</v>
      </c>
      <c r="AW41" s="33"/>
      <c r="AX41" s="33">
        <f>AW41/12*9*C41*E41*F41*N41*$AX$6+AW41/12*3*C41*E41*F41*N41*$AW$6</f>
        <v>0</v>
      </c>
      <c r="AY41" s="33"/>
      <c r="AZ41" s="33">
        <f>AY41/12*9*C41*E41*F41*N41*$AZ$6+AY41/12*3*C41*E41*F41*N41*$AY$6</f>
        <v>0</v>
      </c>
      <c r="BA41" s="33"/>
      <c r="BB41" s="33">
        <f>SUM(BA41*$BB$6*C41*E41*F41*N41)</f>
        <v>0</v>
      </c>
      <c r="BC41" s="33"/>
      <c r="BD41" s="33">
        <f>SUM(BC41*C41*E41*F41*N41*$BD$6)</f>
        <v>0</v>
      </c>
      <c r="BE41" s="33"/>
      <c r="BF41" s="33">
        <f>BE41/12*9*C41*E41*F41*N41*$BF$6+BE41/12*3*C41*E41*F41*N41*$BE$6</f>
        <v>0</v>
      </c>
      <c r="BG41" s="33"/>
      <c r="BH41" s="33">
        <f>BG41/12*9*C41*E41*F41*N41*$BH$6+BG41/12*3*C41*E41*F41*N41*$BG$6</f>
        <v>0</v>
      </c>
      <c r="BI41" s="33">
        <v>0</v>
      </c>
      <c r="BJ41" s="33">
        <f>BI41*C41*E41*F41*N41*$BJ$6</f>
        <v>0</v>
      </c>
      <c r="BK41" s="33"/>
      <c r="BL41" s="33">
        <f>BK41/12*9*C41*E41*F41*N41*$BL$6+BK41/12*3*C41*E41*F41*N41*$BK$6</f>
        <v>0</v>
      </c>
      <c r="BM41" s="33"/>
      <c r="BN41" s="33">
        <f>SUM(BM41*$BN$6*C41*E41*F41*N41)</f>
        <v>0</v>
      </c>
      <c r="BO41" s="33"/>
      <c r="BP41" s="33">
        <f>(BO41/12*2*C41*E41*F41*N41*$BO$6)+(BO41/12*9*C41*E41*F41*N41*$BP$6)</f>
        <v>0</v>
      </c>
      <c r="BQ41" s="33"/>
      <c r="BR41" s="33">
        <f>BQ41*C41*E41*F41*N41*$BR$6</f>
        <v>0</v>
      </c>
      <c r="BS41" s="33"/>
      <c r="BT41" s="33">
        <f>BS41/12*9*C41*E41*F41*N41*$BT$6+BS41/12*3*C41*E41*F41*N41*$BS$6</f>
        <v>0</v>
      </c>
      <c r="BU41" s="33">
        <v>3</v>
      </c>
      <c r="BV41" s="33">
        <f>BU41/12*9*C41*E41*F41*N41*$BV$6+BU41/12*3*C41*E41*F41*N41*$BU$6</f>
        <v>153086.87664270002</v>
      </c>
      <c r="BW41" s="62"/>
      <c r="BX41" s="62">
        <f>BW41/12*9*C41*E41*F41*N41*$BX$6+BW41/12*3*C41*E41*F41*N41*$BW$6</f>
        <v>0</v>
      </c>
      <c r="BY41" s="33">
        <v>16</v>
      </c>
      <c r="BZ41" s="33">
        <f>BY41/12*9*C41*E41*F41*N41*$BZ$6+BY41/12*3*C41*E41*F41*N41*$BY$6</f>
        <v>816463.34209439997</v>
      </c>
      <c r="CA41" s="33"/>
      <c r="CB41" s="33">
        <f>CA41/12*9*C41*E41*F41*N41*$CB$6+CA41/12*3*C41*E41*F41*N41*$CA$6</f>
        <v>0</v>
      </c>
      <c r="CC41" s="33">
        <v>10</v>
      </c>
      <c r="CD41" s="33">
        <f>CC41/12*9*C41*E41*F41*N41*$CD$6+CC41/12*3*C41*E41*F41*N41*$CC$6</f>
        <v>556679.55142799998</v>
      </c>
      <c r="CE41" s="33"/>
      <c r="CF41" s="33">
        <f>CE41/12*9*C41*E41*F41*N41*$CF$6+CE41/12*3*C41*E41*F41*N41*$CE$6</f>
        <v>0</v>
      </c>
      <c r="CG41" s="33"/>
      <c r="CH41" s="33">
        <f>CG41/12*9*C41*E41*F41*N41*$CH$6+CG41/12*3*C41*E41*F41*N41*$CG$6</f>
        <v>0</v>
      </c>
      <c r="CI41" s="33"/>
      <c r="CJ41" s="33">
        <f>CI41/12*9*C41*E41*F41*N41*$CJ$6+CI41/12*3*C41*E41*F41*N41*$CI$6</f>
        <v>0</v>
      </c>
      <c r="CK41" s="33"/>
      <c r="CL41" s="33">
        <f>CK41/12*9*C41*E41*F41*O41*$CL$6+CK41/12*3*C41*E41*F41*O41*$CK$6</f>
        <v>0</v>
      </c>
      <c r="CM41" s="33"/>
      <c r="CN41" s="33">
        <f>CM41/12*9*C41*E41*F41*P41*$CN$6+CM41/12*3*C41*E41*F41*P41*$CM$6</f>
        <v>0</v>
      </c>
    </row>
    <row r="42" spans="1:92" x14ac:dyDescent="0.25">
      <c r="A42" s="34">
        <v>28</v>
      </c>
      <c r="B42" s="30" t="s">
        <v>94</v>
      </c>
      <c r="C42" s="25">
        <v>19007.45</v>
      </c>
      <c r="D42" s="25"/>
      <c r="E42" s="39">
        <v>5.32</v>
      </c>
      <c r="F42" s="32">
        <v>1</v>
      </c>
      <c r="G42" s="32"/>
      <c r="H42" s="27">
        <v>0.53</v>
      </c>
      <c r="I42" s="27">
        <v>0.2</v>
      </c>
      <c r="J42" s="27">
        <v>0.05</v>
      </c>
      <c r="K42" s="27">
        <v>0.22</v>
      </c>
      <c r="L42" s="32">
        <v>1</v>
      </c>
      <c r="M42" s="25">
        <v>1.4</v>
      </c>
      <c r="N42" s="25">
        <v>1.68</v>
      </c>
      <c r="O42" s="25">
        <v>2.23</v>
      </c>
      <c r="P42" s="25">
        <v>2.39</v>
      </c>
      <c r="Q42" s="33">
        <v>8</v>
      </c>
      <c r="R42" s="33">
        <f>Q42*C42*E42*F42*M42*$R$6</f>
        <v>1472301.8710399999</v>
      </c>
      <c r="S42" s="33"/>
      <c r="T42" s="33">
        <f>S42*C42*E42*F42*M42*$T$6</f>
        <v>0</v>
      </c>
      <c r="U42" s="33">
        <v>7</v>
      </c>
      <c r="V42" s="33">
        <f>U42*C42*E42*F42*M42*$V$6</f>
        <v>1090069.6545199999</v>
      </c>
      <c r="W42" s="33"/>
      <c r="X42" s="33">
        <f>W42/12*9*C42*E42*F42*M42*$X$6+W42/12*3*C42*E42*F42*M42*$W$6</f>
        <v>0</v>
      </c>
      <c r="Y42" s="33"/>
      <c r="Z42" s="33">
        <f>Y42/12*9*C42*E42*F42*M42*$Z$6+Y42/12*3*C42*E42*F42*M42*$Y$6</f>
        <v>0</v>
      </c>
      <c r="AA42" s="33"/>
      <c r="AB42" s="33">
        <f>AA42/12*9*C42*E42*F42*M42*$AB$6+AA42/12*3*C42*E42*F42*M42*$AA$6</f>
        <v>0</v>
      </c>
      <c r="AC42" s="33"/>
      <c r="AD42" s="33">
        <f>AC42/12*3*C42*E42*F42*M42*$AC$6+AC42/12*9*C42*E42*F42*M42*$AD$6</f>
        <v>0</v>
      </c>
      <c r="AE42" s="33"/>
      <c r="AF42" s="33">
        <f>(AE42/12*3*C42*E42*F42*M42*$AE$6)+(AE42/12*9*C42*E42*F42*M42*$AF$6)</f>
        <v>0</v>
      </c>
      <c r="AG42" s="33"/>
      <c r="AH42" s="33">
        <f>AG42/12*9*C42*E42*F42*M42*$AH$6+AG42/12*3*C42*E42*F42*M42*$AG$6</f>
        <v>0</v>
      </c>
      <c r="AI42" s="33"/>
      <c r="AJ42" s="33">
        <f>AI42/12*9*C42*E42*F42*M42*$AJ$6+AI42/12*3*C42*E42*F42*M42*$AI$6</f>
        <v>0</v>
      </c>
      <c r="AK42" s="33"/>
      <c r="AL42" s="33">
        <f>AK42/12*9*C42*E42*F42*M42*$AL$6+AK42/12*3*C42*E42*F42*M42*$AK$6</f>
        <v>0</v>
      </c>
      <c r="AM42" s="33"/>
      <c r="AN42" s="33">
        <f>AM42*C42*E42*F42*M42*$AN$6</f>
        <v>0</v>
      </c>
      <c r="AO42" s="33"/>
      <c r="AP42" s="33">
        <f>AO42/12*9*C42*E42*F42*M42*$AP$6+AO42/12*3*C42*E42*F42*M42*$AO$6</f>
        <v>0</v>
      </c>
      <c r="AQ42" s="33"/>
      <c r="AR42" s="33">
        <f>AQ42/12*9*C42*E42*F42*M42*$AR$6+AQ42/12*3*C42*E42*F42*M42*$AQ$6</f>
        <v>0</v>
      </c>
      <c r="AS42" s="33"/>
      <c r="AT42" s="33">
        <f>AS42/12*9*C42*E42*F42*N42*$AT$6+AS42/12*3*C42*E42*F42*N42*$AS$6</f>
        <v>0</v>
      </c>
      <c r="AU42" s="33"/>
      <c r="AV42" s="33">
        <f>AU42/12*9*C42*E42*F42*N42*$AV$6+AU42/12*3*C42*E42*F42*N42*$AU$6</f>
        <v>0</v>
      </c>
      <c r="AW42" s="33"/>
      <c r="AX42" s="33">
        <f>AW42/12*9*C42*E42*F42*N42*$AX$6+AW42/12*3*C42*E42*F42*N42*$AW$6</f>
        <v>0</v>
      </c>
      <c r="AY42" s="33"/>
      <c r="AZ42" s="33">
        <f>AY42/12*9*C42*E42*F42*N42*$AZ$6+AY42/12*3*C42*E42*F42*N42*$AY$6</f>
        <v>0</v>
      </c>
      <c r="BA42" s="33"/>
      <c r="BB42" s="33">
        <f>SUM(BA42*$BB$6*C42*E42*F42*N42)</f>
        <v>0</v>
      </c>
      <c r="BC42" s="33"/>
      <c r="BD42" s="33">
        <f>SUM(BC42*C42*E42*F42*N42*$BD$6)</f>
        <v>0</v>
      </c>
      <c r="BE42" s="33"/>
      <c r="BF42" s="33">
        <f>BE42/12*9*C42*E42*F42*N42*$BF$6+BE42/12*3*C42*E42*F42*N42*$BE$6</f>
        <v>0</v>
      </c>
      <c r="BG42" s="33"/>
      <c r="BH42" s="33">
        <f>BG42/12*9*C42*E42*F42*N42*$BH$6+BG42/12*3*C42*E42*F42*N42*$BG$6</f>
        <v>0</v>
      </c>
      <c r="BI42" s="33">
        <v>0</v>
      </c>
      <c r="BJ42" s="33">
        <f>BI42*C42*E42*F42*N42*$BJ$6</f>
        <v>0</v>
      </c>
      <c r="BK42" s="33"/>
      <c r="BL42" s="33">
        <f>BK42/12*9*C42*E42*F42*N42*$BL$6+BK42/12*3*C42*E42*F42*N42*$BK$6</f>
        <v>0</v>
      </c>
      <c r="BM42" s="33"/>
      <c r="BN42" s="33">
        <f>SUM(BM42*$BN$6*C42*E42*F42*N42)</f>
        <v>0</v>
      </c>
      <c r="BO42" s="33"/>
      <c r="BP42" s="33">
        <f>(BO42/12*2*C42*E42*F42*N42*$BO$6)+(BO42/12*9*C42*E42*F42*N42*$BP$6)</f>
        <v>0</v>
      </c>
      <c r="BQ42" s="33"/>
      <c r="BR42" s="33">
        <f>BQ42*C42*E42*F42*N42*$BR$6</f>
        <v>0</v>
      </c>
      <c r="BS42" s="33"/>
      <c r="BT42" s="33">
        <f>BS42/12*9*C42*E42*F42*N42*$BT$6+BS42/12*3*C42*E42*F42*N42*$BS$6</f>
        <v>0</v>
      </c>
      <c r="BU42" s="33"/>
      <c r="BV42" s="33">
        <f>BU42/12*9*C42*E42*F42*N42*$BV$6+BU42/12*3*C42*E42*F42*N42*$BU$6</f>
        <v>0</v>
      </c>
      <c r="BW42" s="62"/>
      <c r="BX42" s="62">
        <f>BW42/12*9*C42*E42*F42*N42*$BX$6+BW42/12*3*C42*E42*F42*N42*$BW$6</f>
        <v>0</v>
      </c>
      <c r="BY42" s="33">
        <v>1</v>
      </c>
      <c r="BZ42" s="33">
        <f>BY42/12*9*C42*E42*F42*N42*$BZ$6+BY42/12*3*C42*E42*F42*N42*$BY$6</f>
        <v>182197.35654120002</v>
      </c>
      <c r="CA42" s="33"/>
      <c r="CB42" s="33">
        <f>CA42/12*9*C42*E42*F42*N42*$CB$6+CA42/12*3*C42*E42*F42*N42*$CA$6</f>
        <v>0</v>
      </c>
      <c r="CC42" s="33">
        <v>15</v>
      </c>
      <c r="CD42" s="33">
        <f>CC42/12*9*C42*E42*F42*N42*$CD$6+CC42/12*3*C42*E42*F42*N42*$CC$6</f>
        <v>2981411.2888560002</v>
      </c>
      <c r="CE42" s="33"/>
      <c r="CF42" s="33">
        <f>CE42/12*9*C42*E42*F42*N42*$CF$6+CE42/12*3*C42*E42*F42*N42*$CE$6</f>
        <v>0</v>
      </c>
      <c r="CG42" s="33"/>
      <c r="CH42" s="33">
        <f>CG42/12*9*C42*E42*F42*N42*$CH$6+CG42/12*3*C42*E42*F42*N42*$CG$6</f>
        <v>0</v>
      </c>
      <c r="CI42" s="33"/>
      <c r="CJ42" s="33">
        <f>CI42/12*9*C42*E42*F42*N42*$CJ$6+CI42/12*3*C42*E42*F42*N42*$CI$6</f>
        <v>0</v>
      </c>
      <c r="CK42" s="33"/>
      <c r="CL42" s="33">
        <f>CK42/12*9*C42*E42*F42*O42*$CL$6+CK42/12*3*C42*E42*F42*O42*$CK$6</f>
        <v>0</v>
      </c>
      <c r="CM42" s="33"/>
      <c r="CN42" s="33">
        <f>CM42/12*9*C42*E42*F42*P42*$CN$6+CM42/12*3*C42*E42*F42*P42*$CM$6</f>
        <v>0</v>
      </c>
    </row>
    <row r="43" spans="1:92" x14ac:dyDescent="0.25">
      <c r="A43" s="29">
        <v>29</v>
      </c>
      <c r="B43" s="30" t="s">
        <v>95</v>
      </c>
      <c r="C43" s="25">
        <v>19007.45</v>
      </c>
      <c r="D43" s="25">
        <f t="shared" ref="D43:D50" si="89">C43*(H43+I43+J43)</f>
        <v>14445.662</v>
      </c>
      <c r="E43" s="31">
        <v>1.04</v>
      </c>
      <c r="F43" s="32">
        <v>1</v>
      </c>
      <c r="G43" s="32"/>
      <c r="H43" s="27">
        <v>0.51</v>
      </c>
      <c r="I43" s="27">
        <v>0.2</v>
      </c>
      <c r="J43" s="27">
        <v>0.05</v>
      </c>
      <c r="K43" s="27">
        <v>0.24</v>
      </c>
      <c r="L43" s="32">
        <v>1</v>
      </c>
      <c r="M43" s="25">
        <v>1.4</v>
      </c>
      <c r="N43" s="25">
        <v>1.68</v>
      </c>
      <c r="O43" s="25">
        <v>2.23</v>
      </c>
      <c r="P43" s="25">
        <v>2.39</v>
      </c>
      <c r="Q43" s="33">
        <v>36</v>
      </c>
      <c r="R43" s="33">
        <f>Q43*C43*E43*F43*M43*$R$6</f>
        <v>1295182.8489600001</v>
      </c>
      <c r="S43" s="33">
        <v>0</v>
      </c>
      <c r="T43" s="33">
        <f>S43*C43*E43*F43*M43*$T$6</f>
        <v>0</v>
      </c>
      <c r="U43" s="33">
        <v>4</v>
      </c>
      <c r="V43" s="33">
        <f>U43*C43*E43*F43*M43*$V$6</f>
        <v>121769.32768000003</v>
      </c>
      <c r="W43" s="33">
        <v>0</v>
      </c>
      <c r="X43" s="33">
        <f>W43/12*9*C43*E43*F43*M43*$X$6+W43/12*3*C43*E43*F43*M43*$W$6</f>
        <v>0</v>
      </c>
      <c r="Y43" s="33">
        <v>0</v>
      </c>
      <c r="Z43" s="33">
        <f>Y43/12*9*C43*E43*F43*M43*$Z$6+Y43/12*3*C43*E43*F43*M43*$Y$6</f>
        <v>0</v>
      </c>
      <c r="AA43" s="33">
        <v>0</v>
      </c>
      <c r="AB43" s="33">
        <f>AA43/12*9*C43*E43*F43*M43*$AB$6+AA43/12*3*C43*E43*F43*M43*$AA$6</f>
        <v>0</v>
      </c>
      <c r="AC43" s="33">
        <v>0</v>
      </c>
      <c r="AD43" s="33">
        <f>AC43/12*3*C43*E43*F43*M43*$AC$6+AC43/12*9*C43*E43*F43*M43*$AD$6</f>
        <v>0</v>
      </c>
      <c r="AE43" s="33">
        <v>2</v>
      </c>
      <c r="AF43" s="33">
        <f>(AE43/12*3*C43*E43*F43*M43*$AE$6)+(AE43/12*9*C43*E43*F43*M43*$AF$6)</f>
        <v>56733.436760000004</v>
      </c>
      <c r="AG43" s="33">
        <v>0</v>
      </c>
      <c r="AH43" s="33">
        <f>AG43/12*9*C43*E43*F43*M43*$AH$6+AG43/12*3*C43*E43*F43*M43*$AG$6</f>
        <v>0</v>
      </c>
      <c r="AI43" s="33"/>
      <c r="AJ43" s="33">
        <f>AI43/12*9*C43*E43*F43*M43*$AJ$6+AI43/12*3*C43*E43*F43*M43*$AI$6</f>
        <v>0</v>
      </c>
      <c r="AK43" s="33"/>
      <c r="AL43" s="33">
        <f>AK43/12*9*C43*E43*F43*M43*$AL$6+AK43/12*3*C43*E43*F43*M43*$AK$6</f>
        <v>0</v>
      </c>
      <c r="AM43" s="33">
        <v>5</v>
      </c>
      <c r="AN43" s="33">
        <f>AM43*C43*E43*F43*M43*$AN$6</f>
        <v>152211.65960000001</v>
      </c>
      <c r="AO43" s="33">
        <v>0</v>
      </c>
      <c r="AP43" s="33">
        <f>AO43/12*9*C43*E43*F43*M43*$AP$6+AO43/12*3*C43*E43*F43*M43*$AO$6</f>
        <v>0</v>
      </c>
      <c r="AQ43" s="33">
        <v>0</v>
      </c>
      <c r="AR43" s="33">
        <f>AQ43/12*9*C43*E43*F43*M43*$AR$6+AQ43/12*3*C43*E43*F43*M43*$AQ$6</f>
        <v>0</v>
      </c>
      <c r="AS43" s="33">
        <v>0</v>
      </c>
      <c r="AT43" s="33">
        <f>AS43/12*9*C43*E43*F43*N43*$AT$6+AS43/12*3*C43*E43*F43*N43*$AS$6</f>
        <v>0</v>
      </c>
      <c r="AU43" s="33">
        <v>0</v>
      </c>
      <c r="AV43" s="33">
        <f>AU43/12*9*C43*E43*F43*N43*$AV$6+AU43/12*3*C43*E43*F43*N43*$AU$6</f>
        <v>0</v>
      </c>
      <c r="AW43" s="33">
        <v>0</v>
      </c>
      <c r="AX43" s="33">
        <f>AW43/12*9*C43*E43*F43*N43*$AX$6+AW43/12*3*C43*E43*F43*N43*$AW$6</f>
        <v>0</v>
      </c>
      <c r="AY43" s="33">
        <v>3</v>
      </c>
      <c r="AZ43" s="33">
        <f>AY43/12*9*C43*E43*F43*N43*$AZ$6+AY43/12*3*C43*E43*F43*N43*$AY$6</f>
        <v>96142.419172800001</v>
      </c>
      <c r="BA43" s="33"/>
      <c r="BB43" s="33">
        <f>SUM(BA43*$BB$6*C43*E43*F43*N43)</f>
        <v>0</v>
      </c>
      <c r="BC43" s="33"/>
      <c r="BD43" s="33">
        <f>SUM(BC43*C43*E43*F43*N43*$BD$6)</f>
        <v>0</v>
      </c>
      <c r="BE43" s="33"/>
      <c r="BF43" s="33">
        <f>BE43/12*9*C43*E43*F43*N43*$BF$6+BE43/12*3*C43*E43*F43*N43*$BE$6</f>
        <v>0</v>
      </c>
      <c r="BG43" s="33"/>
      <c r="BH43" s="33">
        <f>BG43/12*9*C43*E43*F43*N43*$BH$6+BG43/12*3*C43*E43*F43*N43*$BG$6</f>
        <v>0</v>
      </c>
      <c r="BI43" s="33">
        <v>0</v>
      </c>
      <c r="BJ43" s="33">
        <f>BI43*C43*E43*F43*N43*$BJ$6</f>
        <v>0</v>
      </c>
      <c r="BK43" s="33">
        <v>2</v>
      </c>
      <c r="BL43" s="33">
        <f>BK43/12*9*C43*E43*F43*N43*$BL$6+BK43/12*3*C43*E43*F43*N43*$BK$6</f>
        <v>68080.124112000005</v>
      </c>
      <c r="BM43" s="33"/>
      <c r="BN43" s="33">
        <f>SUM(BM43*$BN$6*C43*E43*F43*N43)</f>
        <v>0</v>
      </c>
      <c r="BO43" s="33"/>
      <c r="BP43" s="33">
        <f>(BO43/12*2*C43*E43*F43*N43*$BO$6)+(BO43/12*9*C43*E43*F43*N43*$BP$6)</f>
        <v>0</v>
      </c>
      <c r="BQ43" s="33">
        <v>0</v>
      </c>
      <c r="BR43" s="33">
        <f>BQ43*C43*E43*F43*N43*$BR$6</f>
        <v>0</v>
      </c>
      <c r="BS43" s="33">
        <v>0</v>
      </c>
      <c r="BT43" s="33">
        <f>BS43/12*9*C43*E43*F43*N43*$BT$6+BS43/12*3*C43*E43*F43*N43*$BS$6</f>
        <v>0</v>
      </c>
      <c r="BU43" s="33">
        <v>5</v>
      </c>
      <c r="BV43" s="33">
        <f>BU43/12*9*C43*E43*F43*N43*$BV$6+BU43/12*3*C43*E43*F43*N43*$BU$6</f>
        <v>178087.64173200005</v>
      </c>
      <c r="BW43" s="62"/>
      <c r="BX43" s="62">
        <f>BW43/12*9*C43*E43*F43*N43*$BX$6+BW43/12*3*C43*E43*F43*N43*$BW$6</f>
        <v>0</v>
      </c>
      <c r="BY43" s="33">
        <v>13</v>
      </c>
      <c r="BZ43" s="33">
        <f>BY43/12*9*C43*E43*F43*N43*$BZ$6+BY43/12*3*C43*E43*F43*N43*$BY$6</f>
        <v>463027.86850320006</v>
      </c>
      <c r="CA43" s="33">
        <v>0</v>
      </c>
      <c r="CB43" s="33">
        <f>CA43/12*9*C43*E43*F43*N43*$CB$6+CA43/12*3*C43*E43*F43*N43*$CA$6</f>
        <v>0</v>
      </c>
      <c r="CC43" s="33">
        <v>5</v>
      </c>
      <c r="CD43" s="33">
        <f>CC43/12*9*C43*E43*F43*N43*$CD$6+CC43/12*3*C43*E43*F43*N43*$CC$6</f>
        <v>194277.42734400003</v>
      </c>
      <c r="CE43" s="33">
        <v>0</v>
      </c>
      <c r="CF43" s="33">
        <f>CE43/12*9*C43*E43*F43*N43*$CF$6+CE43/12*3*C43*E43*F43*N43*$CE$6</f>
        <v>0</v>
      </c>
      <c r="CG43" s="33">
        <v>0</v>
      </c>
      <c r="CH43" s="33">
        <f>CG43/12*9*C43*E43*F43*N43*$CH$6+CG43/12*3*C43*E43*F43*N43*$CG$6</f>
        <v>0</v>
      </c>
      <c r="CI43" s="33">
        <v>0</v>
      </c>
      <c r="CJ43" s="33">
        <f>CI43/12*9*C43*E43*F43*N43*$CJ$6+CI43/12*3*C43*E43*F43*N43*$CI$6</f>
        <v>0</v>
      </c>
      <c r="CK43" s="33">
        <v>0</v>
      </c>
      <c r="CL43" s="33">
        <f>CK43/12*9*C43*E43*F43*O43*$CL$6+CK43/12*3*C43*E43*F43*O43*$CK$6</f>
        <v>0</v>
      </c>
      <c r="CM43" s="33">
        <v>0</v>
      </c>
      <c r="CN43" s="33">
        <f>CM43/12*9*C43*E43*F43*P43*$CN$6+CM43/12*3*C43*E43*F43*P43*$CM$6</f>
        <v>0</v>
      </c>
    </row>
    <row r="44" spans="1:92" ht="30" x14ac:dyDescent="0.25">
      <c r="A44" s="29">
        <v>30</v>
      </c>
      <c r="B44" s="30" t="s">
        <v>96</v>
      </c>
      <c r="C44" s="25">
        <v>19007.45</v>
      </c>
      <c r="D44" s="25">
        <f t="shared" si="89"/>
        <v>15586.109000000002</v>
      </c>
      <c r="E44" s="31">
        <v>1.1200000000000001</v>
      </c>
      <c r="F44" s="32">
        <v>1</v>
      </c>
      <c r="G44" s="32"/>
      <c r="H44" s="27">
        <v>0.6</v>
      </c>
      <c r="I44" s="27">
        <v>0.18</v>
      </c>
      <c r="J44" s="27">
        <v>0.04</v>
      </c>
      <c r="K44" s="27">
        <v>0.18</v>
      </c>
      <c r="L44" s="32">
        <v>1</v>
      </c>
      <c r="M44" s="25">
        <v>1.4</v>
      </c>
      <c r="N44" s="25">
        <v>1.68</v>
      </c>
      <c r="O44" s="25">
        <v>2.23</v>
      </c>
      <c r="P44" s="25">
        <v>2.39</v>
      </c>
      <c r="Q44" s="33">
        <v>9</v>
      </c>
      <c r="R44" s="33">
        <f>Q44*C44*E44*F44*M44*$R$6</f>
        <v>348703.07472000009</v>
      </c>
      <c r="S44" s="33">
        <v>0</v>
      </c>
      <c r="T44" s="33">
        <f>S44*C44*E44*F44*M44*$T$6</f>
        <v>0</v>
      </c>
      <c r="U44" s="33"/>
      <c r="V44" s="33">
        <f>U44*C44*E44*F44*M44*$V$6</f>
        <v>0</v>
      </c>
      <c r="W44" s="33">
        <v>0</v>
      </c>
      <c r="X44" s="33">
        <f>W44/12*9*C44*E44*F44*M44*$X$6+W44/12*3*C44*E44*F44*M44*$W$6</f>
        <v>0</v>
      </c>
      <c r="Y44" s="33">
        <v>0</v>
      </c>
      <c r="Z44" s="33">
        <f>Y44/12*9*C44*E44*F44*M44*$Z$6+Y44/12*3*C44*E44*F44*M44*$Y$6</f>
        <v>0</v>
      </c>
      <c r="AA44" s="33">
        <v>0</v>
      </c>
      <c r="AB44" s="33">
        <f>AA44/12*9*C44*E44*F44*M44*$AB$6+AA44/12*3*C44*E44*F44*M44*$AA$6</f>
        <v>0</v>
      </c>
      <c r="AC44" s="33">
        <v>1</v>
      </c>
      <c r="AD44" s="33">
        <f>AC44/12*3*C44*E44*F44*M44*$AC$6+AC44/12*9*C44*E44*F44*M44*$AD$6</f>
        <v>28760.552744000008</v>
      </c>
      <c r="AE44" s="28"/>
      <c r="AF44" s="33">
        <f>(AE44/12*3*C44*E44*F44*M44*$AE$6)+(AE44/12*9*C44*E44*F44*M44*$AF$6)</f>
        <v>0</v>
      </c>
      <c r="AG44" s="33">
        <v>0</v>
      </c>
      <c r="AH44" s="33">
        <f>AG44/12*9*C44*E44*F44*M44*$AH$6+AG44/12*3*C44*E44*F44*M44*$AG$6</f>
        <v>0</v>
      </c>
      <c r="AI44" s="33"/>
      <c r="AJ44" s="33">
        <f>AI44/12*9*C44*E44*F44*M44*$AJ$6+AI44/12*3*C44*E44*F44*M44*$AI$6</f>
        <v>0</v>
      </c>
      <c r="AK44" s="33">
        <v>1</v>
      </c>
      <c r="AL44" s="33">
        <f>AK44/12*9*C44*E44*F44*M44*$AL$6+AK44/12*3*C44*E44*F44*M44*$AK$6</f>
        <v>31964.448516000008</v>
      </c>
      <c r="AM44" s="33"/>
      <c r="AN44" s="33">
        <f>AM44*C44*E44*F44*M44*$AN$6</f>
        <v>0</v>
      </c>
      <c r="AO44" s="33">
        <v>0</v>
      </c>
      <c r="AP44" s="33">
        <f>AO44/12*9*C44*E44*F44*M44*$AP$6+AO44/12*3*C44*E44*F44*M44*$AO$6</f>
        <v>0</v>
      </c>
      <c r="AQ44" s="33">
        <v>0</v>
      </c>
      <c r="AR44" s="33">
        <f>AQ44/12*9*C44*E44*F44*M44*$AR$6+AQ44/12*3*C44*E44*F44*M44*$AQ$6</f>
        <v>0</v>
      </c>
      <c r="AS44" s="33">
        <v>0</v>
      </c>
      <c r="AT44" s="33">
        <f>AS44/12*9*C44*E44*F44*N44*$AT$6+AS44/12*3*C44*E44*F44*N44*$AS$6</f>
        <v>0</v>
      </c>
      <c r="AU44" s="33">
        <v>0</v>
      </c>
      <c r="AV44" s="33">
        <f>AU44/12*9*C44*E44*F44*N44*$AV$6+AU44/12*3*C44*E44*F44*N44*$AU$6</f>
        <v>0</v>
      </c>
      <c r="AW44" s="33">
        <v>0</v>
      </c>
      <c r="AX44" s="33">
        <f>AW44/12*9*C44*E44*F44*N44*$AX$6+AW44/12*3*C44*E44*F44*N44*$AW$6</f>
        <v>0</v>
      </c>
      <c r="AY44" s="33"/>
      <c r="AZ44" s="33">
        <f>AY44/12*9*C44*E44*F44*N44*$AZ$6+AY44/12*3*C44*E44*F44*N44*$AY$6</f>
        <v>0</v>
      </c>
      <c r="BA44" s="28"/>
      <c r="BB44" s="33">
        <f>SUM(BA44*$BB$6*C44*E44*F44*N44)</f>
        <v>0</v>
      </c>
      <c r="BC44" s="28"/>
      <c r="BD44" s="33">
        <f>SUM(BC44*C44*E44*F44*N44*$BD$6)</f>
        <v>0</v>
      </c>
      <c r="BE44" s="33">
        <v>0</v>
      </c>
      <c r="BF44" s="33">
        <f>BE44/12*9*C44*E44*F44*N44*$BF$6+BE44/12*3*C44*E44*F44*N44*$BE$6</f>
        <v>0</v>
      </c>
      <c r="BG44" s="33"/>
      <c r="BH44" s="33">
        <f>BG44/12*9*C44*E44*F44*N44*$BH$6+BG44/12*3*C44*E44*F44*N44*$BG$6</f>
        <v>0</v>
      </c>
      <c r="BI44" s="33">
        <v>0</v>
      </c>
      <c r="BJ44" s="33">
        <f>BI44*C44*E44*F44*N44*$BJ$6</f>
        <v>0</v>
      </c>
      <c r="BK44" s="33">
        <v>2</v>
      </c>
      <c r="BL44" s="33">
        <f>BK44/12*9*C44*E44*F44*N44*$BL$6+BK44/12*3*C44*E44*F44*N44*$BK$6</f>
        <v>73317.056736000013</v>
      </c>
      <c r="BM44" s="28"/>
      <c r="BN44" s="33">
        <f>SUM(BM44*$BN$6*C44*E44*F44*N44)</f>
        <v>0</v>
      </c>
      <c r="BO44" s="28"/>
      <c r="BP44" s="33">
        <f>(BO44/12*2*C44*E44*F44*N44*$BO$6)+(BO44/12*9*C44*E44*F44*N44*$BP$6)</f>
        <v>0</v>
      </c>
      <c r="BQ44" s="33">
        <v>0</v>
      </c>
      <c r="BR44" s="33">
        <f>BQ44*C44*E44*F44*N44*$BR$6</f>
        <v>0</v>
      </c>
      <c r="BS44" s="33">
        <v>0</v>
      </c>
      <c r="BT44" s="33">
        <f>BS44/12*9*C44*E44*F44*N44*$BT$6+BS44/12*3*C44*E44*F44*N44*$BS$6</f>
        <v>0</v>
      </c>
      <c r="BU44" s="33"/>
      <c r="BV44" s="33">
        <f>BU44/12*9*C44*E44*F44*N44*$BV$6+BU44/12*3*C44*E44*F44*N44*$BU$6</f>
        <v>0</v>
      </c>
      <c r="BW44" s="62">
        <v>2</v>
      </c>
      <c r="BX44" s="62">
        <f>BW44/12*9*C44*E44*F44*N44*$BX$6+BW44/12*3*C44*E44*F44*N44*$BW$6</f>
        <v>76714.676438400027</v>
      </c>
      <c r="BY44" s="33">
        <v>2</v>
      </c>
      <c r="BZ44" s="33">
        <f>BY44/12*9*C44*E44*F44*N44*$BZ$6+BY44/12*3*C44*E44*F44*N44*$BY$6</f>
        <v>76714.676438400027</v>
      </c>
      <c r="CA44" s="33">
        <v>0</v>
      </c>
      <c r="CB44" s="33">
        <f>CA44/12*9*C44*E44*F44*N44*$CB$6+CA44/12*3*C44*E44*F44*N44*$CA$6</f>
        <v>0</v>
      </c>
      <c r="CC44" s="33">
        <v>2</v>
      </c>
      <c r="CD44" s="33">
        <f>CC44/12*9*C44*E44*F44*N44*$CD$6+CC44/12*3*C44*E44*F44*N44*$CC$6</f>
        <v>83688.737932800024</v>
      </c>
      <c r="CE44" s="33">
        <v>0</v>
      </c>
      <c r="CF44" s="33">
        <f>CE44/12*9*C44*E44*F44*N44*$CF$6+CE44/12*3*C44*E44*F44*N44*$CE$6</f>
        <v>0</v>
      </c>
      <c r="CG44" s="33">
        <v>0</v>
      </c>
      <c r="CH44" s="33">
        <f>CG44/12*9*C44*E44*F44*N44*$CH$6+CG44/12*3*C44*E44*F44*N44*$CG$6</f>
        <v>0</v>
      </c>
      <c r="CI44" s="33">
        <v>0</v>
      </c>
      <c r="CJ44" s="33">
        <f>CI44/12*9*C44*E44*F44*N44*$CJ$6+CI44/12*3*C44*E44*F44*N44*$CI$6</f>
        <v>0</v>
      </c>
      <c r="CK44" s="33">
        <v>0</v>
      </c>
      <c r="CL44" s="33">
        <f>CK44/12*9*C44*E44*F44*O44*$CL$6+CK44/12*3*C44*E44*F44*O44*$CK$6</f>
        <v>0</v>
      </c>
      <c r="CM44" s="33">
        <v>0</v>
      </c>
      <c r="CN44" s="33">
        <f>CM44/12*9*C44*E44*F44*P44*$CN$6+CM44/12*3*C44*E44*F44*P44*$CM$6</f>
        <v>0</v>
      </c>
    </row>
    <row r="45" spans="1:92" s="38" customFormat="1" x14ac:dyDescent="0.25">
      <c r="A45" s="61">
        <v>6</v>
      </c>
      <c r="B45" s="52" t="s">
        <v>97</v>
      </c>
      <c r="C45" s="25">
        <v>19007.45</v>
      </c>
      <c r="D45" s="35">
        <f t="shared" si="89"/>
        <v>0</v>
      </c>
      <c r="E45" s="35">
        <v>0.8</v>
      </c>
      <c r="F45" s="36">
        <v>1</v>
      </c>
      <c r="G45" s="36"/>
      <c r="H45" s="37"/>
      <c r="I45" s="37"/>
      <c r="J45" s="37"/>
      <c r="K45" s="37"/>
      <c r="L45" s="37"/>
      <c r="M45" s="35">
        <v>1.4</v>
      </c>
      <c r="N45" s="35">
        <v>1.68</v>
      </c>
      <c r="O45" s="35">
        <v>2.23</v>
      </c>
      <c r="P45" s="35">
        <v>2.39</v>
      </c>
      <c r="Q45" s="28">
        <f t="shared" ref="Q45:AW45" si="90">SUM(Q46:Q48)</f>
        <v>241</v>
      </c>
      <c r="R45" s="28">
        <f t="shared" si="90"/>
        <v>5691332.3266800009</v>
      </c>
      <c r="S45" s="28">
        <f t="shared" si="90"/>
        <v>50</v>
      </c>
      <c r="T45" s="28">
        <f t="shared" si="90"/>
        <v>1053773.0279999999</v>
      </c>
      <c r="U45" s="28">
        <f t="shared" si="90"/>
        <v>173</v>
      </c>
      <c r="V45" s="28">
        <f t="shared" si="90"/>
        <v>3740894.2494000001</v>
      </c>
      <c r="W45" s="28">
        <f t="shared" si="90"/>
        <v>79</v>
      </c>
      <c r="X45" s="28">
        <f t="shared" si="90"/>
        <v>1449069.6351284999</v>
      </c>
      <c r="Y45" s="28">
        <f t="shared" si="90"/>
        <v>90</v>
      </c>
      <c r="Z45" s="28">
        <f t="shared" si="90"/>
        <v>1718368.5172499998</v>
      </c>
      <c r="AA45" s="28">
        <f t="shared" si="90"/>
        <v>122</v>
      </c>
      <c r="AB45" s="28">
        <f t="shared" si="90"/>
        <v>2209426.7482980001</v>
      </c>
      <c r="AC45" s="28">
        <f t="shared" si="90"/>
        <v>44</v>
      </c>
      <c r="AD45" s="28">
        <f t="shared" si="90"/>
        <v>905443.83013699984</v>
      </c>
      <c r="AE45" s="28">
        <f t="shared" si="90"/>
        <v>111</v>
      </c>
      <c r="AF45" s="28">
        <f t="shared" si="90"/>
        <v>2263064.0615274999</v>
      </c>
      <c r="AG45" s="28">
        <f t="shared" si="90"/>
        <v>370</v>
      </c>
      <c r="AH45" s="28">
        <f t="shared" si="90"/>
        <v>7602972.3970199991</v>
      </c>
      <c r="AI45" s="28">
        <f t="shared" si="90"/>
        <v>329</v>
      </c>
      <c r="AJ45" s="28">
        <f t="shared" si="90"/>
        <v>6716529.7444245005</v>
      </c>
      <c r="AK45" s="28">
        <f t="shared" si="90"/>
        <v>148</v>
      </c>
      <c r="AL45" s="28">
        <f t="shared" si="90"/>
        <v>2917897.5145319998</v>
      </c>
      <c r="AM45" s="28">
        <f t="shared" si="90"/>
        <v>5</v>
      </c>
      <c r="AN45" s="28">
        <f t="shared" si="90"/>
        <v>105377.30279999999</v>
      </c>
      <c r="AO45" s="28">
        <f t="shared" si="90"/>
        <v>10</v>
      </c>
      <c r="AP45" s="28">
        <f t="shared" si="90"/>
        <v>192642.88168125</v>
      </c>
      <c r="AQ45" s="28">
        <f t="shared" si="90"/>
        <v>3</v>
      </c>
      <c r="AR45" s="28">
        <f t="shared" si="90"/>
        <v>53311.335462000003</v>
      </c>
      <c r="AS45" s="28">
        <f t="shared" si="90"/>
        <v>35</v>
      </c>
      <c r="AT45" s="28">
        <f t="shared" si="90"/>
        <v>1145762.6234670002</v>
      </c>
      <c r="AU45" s="28">
        <f t="shared" si="90"/>
        <v>14</v>
      </c>
      <c r="AV45" s="28">
        <f t="shared" si="90"/>
        <v>562283.70798599999</v>
      </c>
      <c r="AW45" s="28">
        <f t="shared" si="90"/>
        <v>117</v>
      </c>
      <c r="AX45" s="28">
        <f t="shared" ref="AX45:CH45" si="91">SUM(AX46:AX48)</f>
        <v>3204348.1493100002</v>
      </c>
      <c r="AY45" s="28">
        <f t="shared" si="91"/>
        <v>50</v>
      </c>
      <c r="AZ45" s="28">
        <f t="shared" si="91"/>
        <v>970668.65510999993</v>
      </c>
      <c r="BA45" s="28">
        <f t="shared" si="91"/>
        <v>6</v>
      </c>
      <c r="BB45" s="28">
        <f t="shared" si="91"/>
        <v>118290.8122704</v>
      </c>
      <c r="BC45" s="28">
        <f>SUM(BC46:BC48)</f>
        <v>30</v>
      </c>
      <c r="BD45" s="28">
        <f t="shared" si="91"/>
        <v>991504.62179999996</v>
      </c>
      <c r="BE45" s="28">
        <f t="shared" si="91"/>
        <v>115</v>
      </c>
      <c r="BF45" s="28">
        <f t="shared" si="91"/>
        <v>2496005.1131399991</v>
      </c>
      <c r="BG45" s="28">
        <f t="shared" si="91"/>
        <v>36</v>
      </c>
      <c r="BH45" s="28">
        <f t="shared" si="91"/>
        <v>754348.21197119995</v>
      </c>
      <c r="BI45" s="28">
        <f t="shared" si="91"/>
        <v>0</v>
      </c>
      <c r="BJ45" s="28">
        <f t="shared" si="91"/>
        <v>0</v>
      </c>
      <c r="BK45" s="28">
        <f t="shared" si="91"/>
        <v>86</v>
      </c>
      <c r="BL45" s="28">
        <f t="shared" si="91"/>
        <v>2122921.5624539996</v>
      </c>
      <c r="BM45" s="28">
        <f t="shared" si="91"/>
        <v>7</v>
      </c>
      <c r="BN45" s="28">
        <f t="shared" si="91"/>
        <v>160850.4695952</v>
      </c>
      <c r="BO45" s="28">
        <f t="shared" si="91"/>
        <v>70</v>
      </c>
      <c r="BP45" s="28">
        <f t="shared" si="91"/>
        <v>1472412.5704287998</v>
      </c>
      <c r="BQ45" s="28">
        <f t="shared" si="91"/>
        <v>0</v>
      </c>
      <c r="BR45" s="28">
        <f t="shared" si="91"/>
        <v>0</v>
      </c>
      <c r="BS45" s="28">
        <f t="shared" si="91"/>
        <v>2</v>
      </c>
      <c r="BT45" s="28">
        <f t="shared" si="91"/>
        <v>37317.934823400006</v>
      </c>
      <c r="BU45" s="28">
        <f t="shared" si="91"/>
        <v>158</v>
      </c>
      <c r="BV45" s="28">
        <f t="shared" si="91"/>
        <v>3886420.3045668006</v>
      </c>
      <c r="BW45" s="28">
        <f t="shared" si="91"/>
        <v>12</v>
      </c>
      <c r="BX45" s="28">
        <f t="shared" si="91"/>
        <v>258912.03297960004</v>
      </c>
      <c r="BY45" s="28">
        <f t="shared" si="91"/>
        <v>336</v>
      </c>
      <c r="BZ45" s="28">
        <f t="shared" si="91"/>
        <v>8307103.5343295997</v>
      </c>
      <c r="CA45" s="28">
        <f t="shared" si="91"/>
        <v>0</v>
      </c>
      <c r="CB45" s="28">
        <f t="shared" si="91"/>
        <v>0</v>
      </c>
      <c r="CC45" s="28">
        <f t="shared" si="91"/>
        <v>175</v>
      </c>
      <c r="CD45" s="28">
        <f t="shared" si="91"/>
        <v>4528158.4988639988</v>
      </c>
      <c r="CE45" s="28">
        <f t="shared" si="91"/>
        <v>94</v>
      </c>
      <c r="CF45" s="28">
        <f t="shared" si="91"/>
        <v>2624239.7108927998</v>
      </c>
      <c r="CG45" s="28">
        <f t="shared" si="91"/>
        <v>7</v>
      </c>
      <c r="CH45" s="28">
        <f t="shared" si="91"/>
        <v>143940.60574740003</v>
      </c>
      <c r="CI45" s="28">
        <f t="shared" ref="CI45:CN45" si="92">SUM(CI46:CI48)</f>
        <v>0</v>
      </c>
      <c r="CJ45" s="28">
        <f t="shared" si="92"/>
        <v>0</v>
      </c>
      <c r="CK45" s="28">
        <f t="shared" si="92"/>
        <v>11</v>
      </c>
      <c r="CL45" s="28">
        <f t="shared" si="92"/>
        <v>590148.81976049999</v>
      </c>
      <c r="CM45" s="28">
        <f t="shared" si="92"/>
        <v>25</v>
      </c>
      <c r="CN45" s="28">
        <f t="shared" si="92"/>
        <v>1100522.6590916251</v>
      </c>
    </row>
    <row r="46" spans="1:92" x14ac:dyDescent="0.25">
      <c r="A46" s="29">
        <v>31</v>
      </c>
      <c r="B46" s="30" t="s">
        <v>98</v>
      </c>
      <c r="C46" s="25">
        <v>19007.45</v>
      </c>
      <c r="D46" s="25">
        <f t="shared" si="89"/>
        <v>14825.811000000002</v>
      </c>
      <c r="E46" s="31">
        <v>1.36</v>
      </c>
      <c r="F46" s="32">
        <v>1</v>
      </c>
      <c r="G46" s="32"/>
      <c r="H46" s="27">
        <v>0.44</v>
      </c>
      <c r="I46" s="27">
        <v>0.28999999999999998</v>
      </c>
      <c r="J46" s="27">
        <v>0.05</v>
      </c>
      <c r="K46" s="27">
        <v>0.22</v>
      </c>
      <c r="L46" s="32">
        <v>1</v>
      </c>
      <c r="M46" s="25">
        <v>1.4</v>
      </c>
      <c r="N46" s="25">
        <v>1.68</v>
      </c>
      <c r="O46" s="25">
        <v>2.23</v>
      </c>
      <c r="P46" s="25">
        <v>2.39</v>
      </c>
      <c r="Q46" s="33"/>
      <c r="R46" s="33">
        <f>Q46*C46*E46*F46*M46*$R$6</f>
        <v>0</v>
      </c>
      <c r="S46" s="33">
        <v>0</v>
      </c>
      <c r="T46" s="33">
        <f>S46*C46*E46*F46*M46*$T$6</f>
        <v>0</v>
      </c>
      <c r="U46" s="33">
        <v>9</v>
      </c>
      <c r="V46" s="33">
        <f>U46*C46*E46*F46*M46*$V$6</f>
        <v>358282.82952000009</v>
      </c>
      <c r="W46" s="33"/>
      <c r="X46" s="33">
        <f>W46/12*9*C46*E46*F46*M46*$X$6+W46/12*3*C46*E46*F46*M46*$W$6</f>
        <v>0</v>
      </c>
      <c r="Y46" s="33"/>
      <c r="Z46" s="33">
        <f>Y46/12*9*C46*E46*F46*M46*$Z$6+Y46/12*3*C46*E46*F46*M46*$Y$6</f>
        <v>0</v>
      </c>
      <c r="AA46" s="33"/>
      <c r="AB46" s="33">
        <f>AA46/12*9*C46*E46*F46*M46*$AB$6+AA46/12*3*C46*E46*F46*M46*$AA$6</f>
        <v>0</v>
      </c>
      <c r="AC46" s="33">
        <v>7</v>
      </c>
      <c r="AD46" s="33">
        <f>AC46/12*3*C46*E46*F46*M46*$AC$6+AC46/12*9*C46*E46*F46*M46*$AD$6</f>
        <v>244464.69832399997</v>
      </c>
      <c r="AE46" s="33">
        <v>8</v>
      </c>
      <c r="AF46" s="33">
        <f>(AE46/12*3*C46*E46*F46*M46*$AE$6)+(AE46/12*9*C46*E46*F46*M46*$AF$6)</f>
        <v>296759.51536000002</v>
      </c>
      <c r="AG46" s="33">
        <v>0</v>
      </c>
      <c r="AH46" s="33">
        <f>AG46/12*9*C46*E46*F46*M46*$AH$6+AG46/12*3*C46*E46*F46*M46*$AG$6</f>
        <v>0</v>
      </c>
      <c r="AI46" s="33">
        <v>8</v>
      </c>
      <c r="AJ46" s="33">
        <f>AI46/12*9*C46*E46*F46*M46*$AJ$6+AI46/12*3*C46*E46*F46*M46*$AI$6</f>
        <v>310511.78558400006</v>
      </c>
      <c r="AK46" s="33"/>
      <c r="AL46" s="33">
        <f>AK46/12*9*C46*E46*F46*M46*$AL$6+AK46/12*3*C46*E46*F46*M46*$AK$6</f>
        <v>0</v>
      </c>
      <c r="AM46" s="33"/>
      <c r="AN46" s="33">
        <f>AM46*C46*E46*F46*M46*$AN$6</f>
        <v>0</v>
      </c>
      <c r="AO46" s="33">
        <v>0</v>
      </c>
      <c r="AP46" s="33">
        <f>AO46/12*9*C46*E46*F46*M46*$AP$6+AO46/12*3*C46*E46*F46*M46*$AO$6</f>
        <v>0</v>
      </c>
      <c r="AQ46" s="33"/>
      <c r="AR46" s="33">
        <f>AQ46/12*9*C46*E46*F46*M46*$AR$6+AQ46/12*3*C46*E46*F46*M46*$AQ$6</f>
        <v>0</v>
      </c>
      <c r="AS46" s="33">
        <v>3</v>
      </c>
      <c r="AT46" s="33">
        <f>AS46/12*9*C46*E46*F46*N46*$AT$6+AS46/12*3*C46*E46*F46*N46*$AS$6</f>
        <v>180769.97307600002</v>
      </c>
      <c r="AU46" s="33">
        <v>2</v>
      </c>
      <c r="AV46" s="33">
        <f>AU46/12*9*C46*E46*F46*N46*$AV$6+AU46/12*3*C46*E46*F46*N46*$AU$6</f>
        <v>136798.89854400003</v>
      </c>
      <c r="AW46" s="33">
        <v>25</v>
      </c>
      <c r="AX46" s="33">
        <f>AW46/12*9*C46*E46*F46*N46*$AX$6+AW46/12*3*C46*E46*F46*N46*$AW$6</f>
        <v>1112848.1826000002</v>
      </c>
      <c r="AY46" s="33"/>
      <c r="AZ46" s="33">
        <f>AY46/12*9*C46*E46*F46*N46*$AZ$6+AY46/12*3*C46*E46*F46*N46*$AY$6</f>
        <v>0</v>
      </c>
      <c r="BA46" s="33"/>
      <c r="BB46" s="33">
        <f>SUM(BA46*$BB$6*C46*E46*F46*N46)</f>
        <v>0</v>
      </c>
      <c r="BC46" s="33">
        <v>5</v>
      </c>
      <c r="BD46" s="33">
        <f>SUM(BC46*C46*E46*F46*N46*$BD$6)</f>
        <v>293140.49687999999</v>
      </c>
      <c r="BE46" s="33"/>
      <c r="BF46" s="33">
        <f>BE46/12*9*C46*E46*F46*N46*$BF$6+BE46/12*3*C46*E46*F46*N46*$BE$6</f>
        <v>0</v>
      </c>
      <c r="BG46" s="33"/>
      <c r="BH46" s="33">
        <f>BG46/12*9*C46*E46*F46*N46*$BH$6+BG46/12*3*C46*E46*F46*N46*$BG$6</f>
        <v>0</v>
      </c>
      <c r="BI46" s="33"/>
      <c r="BJ46" s="33">
        <f>BI46*C46*E46*F46*N46*$BJ$6</f>
        <v>0</v>
      </c>
      <c r="BK46" s="33">
        <v>6</v>
      </c>
      <c r="BL46" s="33">
        <f>BK46/12*9*C46*E46*F46*N46*$BL$6+BK46/12*3*C46*E46*F46*N46*$BK$6</f>
        <v>267083.56382400001</v>
      </c>
      <c r="BM46" s="33">
        <v>1</v>
      </c>
      <c r="BN46" s="33">
        <f>SUM(BM46*$BN$6*C46*E46*F46*N46)</f>
        <v>42559.657324800006</v>
      </c>
      <c r="BO46" s="33">
        <v>1</v>
      </c>
      <c r="BP46" s="33">
        <f>(BO46/12*2*C46*E46*F46*N46*$BO$6)+(BO46/12*9*C46*E46*F46*N46*$BP$6)</f>
        <v>40967.289193600001</v>
      </c>
      <c r="BQ46" s="33"/>
      <c r="BR46" s="33">
        <f>BQ46*C46*E46*F46*N46*$BR$6</f>
        <v>0</v>
      </c>
      <c r="BS46" s="33">
        <v>0</v>
      </c>
      <c r="BT46" s="33">
        <f>BS46/12*9*C46*E46*F46*N46*$BT$6+BS46/12*3*C46*E46*F46*N46*$BS$6</f>
        <v>0</v>
      </c>
      <c r="BU46" s="33">
        <v>8</v>
      </c>
      <c r="BV46" s="33">
        <f>BU46/12*9*C46*E46*F46*N46*$BV$6+BU46/12*3*C46*E46*F46*N46*$BU$6</f>
        <v>372614.14270080003</v>
      </c>
      <c r="BW46" s="62"/>
      <c r="BX46" s="62">
        <f>BW46/12*9*C46*E46*F46*N46*$BX$6+BW46/12*3*C46*E46*F46*N46*$BW$6</f>
        <v>0</v>
      </c>
      <c r="BY46" s="33">
        <v>1</v>
      </c>
      <c r="BZ46" s="33">
        <f>BY46/12*9*C46*E46*F46*N46*$BZ$6+BY46/12*3*C46*E46*F46*N46*$BY$6</f>
        <v>46576.767837600004</v>
      </c>
      <c r="CA46" s="33">
        <v>0</v>
      </c>
      <c r="CB46" s="33">
        <f>CA46/12*9*C46*E46*F46*N46*$CB$6+CA46/12*3*C46*E46*F46*N46*$CA$6</f>
        <v>0</v>
      </c>
      <c r="CC46" s="33">
        <v>15</v>
      </c>
      <c r="CD46" s="33">
        <f>CC46/12*9*C46*E46*F46*N46*$CD$6+CC46/12*3*C46*E46*F46*N46*$CC$6</f>
        <v>762165.29188799998</v>
      </c>
      <c r="CE46" s="33">
        <v>4</v>
      </c>
      <c r="CF46" s="33">
        <f>CE46/12*9*C46*E46*F46*N46*$CF$6+CE46/12*3*C46*E46*F46*N46*$CE$6</f>
        <v>203244.07783680002</v>
      </c>
      <c r="CG46" s="33"/>
      <c r="CH46" s="33">
        <f>CG46/12*9*C46*E46*F46*N46*$CH$6+CG46/12*3*C46*E46*F46*N46*$CG$6</f>
        <v>0</v>
      </c>
      <c r="CI46" s="33">
        <v>0</v>
      </c>
      <c r="CJ46" s="33">
        <f>CI46/12*9*C46*E46*F46*N46*$CJ$6+CI46/12*3*C46*E46*F46*N46*$CI$6</f>
        <v>0</v>
      </c>
      <c r="CK46" s="33">
        <v>2</v>
      </c>
      <c r="CL46" s="33">
        <f>CK46/12*9*C46*E46*F46*O46*$CL$6+CK46/12*3*C46*E46*F46*O46*$CK$6</f>
        <v>181584.25223400001</v>
      </c>
      <c r="CM46" s="33"/>
      <c r="CN46" s="33">
        <f>CM46/12*9*C46*E46*F46*P46*$CN$6+CM46/12*3*C46*E46*F46*P46*$CM$6</f>
        <v>0</v>
      </c>
    </row>
    <row r="47" spans="1:92" ht="33.75" customHeight="1" x14ac:dyDescent="0.25">
      <c r="A47" s="29">
        <v>32</v>
      </c>
      <c r="B47" s="30" t="s">
        <v>99</v>
      </c>
      <c r="C47" s="25">
        <v>19007.45</v>
      </c>
      <c r="D47" s="25">
        <f t="shared" si="89"/>
        <v>15205.960000000001</v>
      </c>
      <c r="E47" s="31">
        <v>0.72</v>
      </c>
      <c r="F47" s="32">
        <v>1</v>
      </c>
      <c r="G47" s="32"/>
      <c r="H47" s="27">
        <v>0.59</v>
      </c>
      <c r="I47" s="27">
        <v>0.16</v>
      </c>
      <c r="J47" s="27">
        <v>0.05</v>
      </c>
      <c r="K47" s="27">
        <v>0.2</v>
      </c>
      <c r="L47" s="32">
        <v>1</v>
      </c>
      <c r="M47" s="25">
        <v>1.4</v>
      </c>
      <c r="N47" s="25">
        <v>1.68</v>
      </c>
      <c r="O47" s="25">
        <v>2.23</v>
      </c>
      <c r="P47" s="25">
        <v>2.39</v>
      </c>
      <c r="Q47" s="33">
        <v>141</v>
      </c>
      <c r="R47" s="33">
        <f>Q47*C47*E47*F47*M47*$R$6</f>
        <v>3511938.1096800002</v>
      </c>
      <c r="S47" s="33">
        <v>50</v>
      </c>
      <c r="T47" s="33">
        <f>S47*C47*E47*F47*M47*$T$6</f>
        <v>1053773.0279999999</v>
      </c>
      <c r="U47" s="33">
        <v>136</v>
      </c>
      <c r="V47" s="33">
        <f>U47*C47*E47*F47*M47*$V$6</f>
        <v>2866262.6361599998</v>
      </c>
      <c r="W47" s="33">
        <v>74</v>
      </c>
      <c r="X47" s="33">
        <f>W47/12*9*C47*E47*F47*M47*$X$6+W47/12*3*C47*E47*F47*M47*$W$6</f>
        <v>1368180.580536</v>
      </c>
      <c r="Y47" s="33">
        <v>70</v>
      </c>
      <c r="Z47" s="33">
        <f>Y47/12*9*C47*E47*F47*M47*$Z$6+Y47/12*3*C47*E47*F47*M47*$Y$6</f>
        <v>1374694.8137999999</v>
      </c>
      <c r="AA47" s="33">
        <v>102</v>
      </c>
      <c r="AB47" s="33">
        <f>AA47/12*9*C47*E47*F47*M47*$AB$6+AA47/12*3*C47*E47*F47*M47*$AA$6</f>
        <v>1885870.5299279999</v>
      </c>
      <c r="AC47" s="33">
        <v>27</v>
      </c>
      <c r="AD47" s="33">
        <f>AC47/12*3*C47*E47*F47*M47*$AC$6+AC47/12*9*C47*E47*F47*M47*$AD$6</f>
        <v>499201.02262799995</v>
      </c>
      <c r="AE47" s="33">
        <v>80</v>
      </c>
      <c r="AF47" s="33">
        <f>(AE47/12*3*C47*E47*F47*M47*$AE$6)+(AE47/12*9*C47*E47*F47*M47*$AF$6)</f>
        <v>1571079.7871999997</v>
      </c>
      <c r="AG47" s="33">
        <v>370</v>
      </c>
      <c r="AH47" s="33">
        <f>AG47/12*9*C47*E47*F47*M47*$AH$6+AG47/12*3*C47*E47*F47*M47*$AG$6</f>
        <v>7602972.3970199991</v>
      </c>
      <c r="AI47" s="33">
        <v>247</v>
      </c>
      <c r="AJ47" s="33">
        <f>AI47/12*9*C47*E47*F47*M47*$AJ$6+AI47/12*3*C47*E47*F47*M47*$AI$6</f>
        <v>5075497.7893620003</v>
      </c>
      <c r="AK47" s="33">
        <v>100</v>
      </c>
      <c r="AL47" s="33">
        <f>AK47/12*9*C47*E47*F47*M47*$AL$6+AK47/12*3*C47*E47*F47*M47*$AK$6</f>
        <v>2054857.4045999998</v>
      </c>
      <c r="AM47" s="33">
        <v>5</v>
      </c>
      <c r="AN47" s="33">
        <f>AM47*C47*E47*F47*M47*$AN$6</f>
        <v>105377.30279999999</v>
      </c>
      <c r="AO47" s="33">
        <v>5</v>
      </c>
      <c r="AP47" s="33">
        <f>AO47/12*9*C47*E47*F47*M47*$AP$6+AO47/12*3*C47*E47*F47*M47*$AO$6</f>
        <v>102742.87023</v>
      </c>
      <c r="AQ47" s="33">
        <v>3</v>
      </c>
      <c r="AR47" s="33">
        <f>AQ47/12*9*C47*E47*F47*M47*$AR$6+AQ47/12*3*C47*E47*F47*M47*$AQ$6</f>
        <v>53311.335462000003</v>
      </c>
      <c r="AS47" s="33">
        <v>18</v>
      </c>
      <c r="AT47" s="33">
        <f>AS47/12*9*C47*E47*F47*N47*$AT$6+AS47/12*3*C47*E47*F47*N47*$AS$6</f>
        <v>574210.50271200004</v>
      </c>
      <c r="AU47" s="33">
        <v>10</v>
      </c>
      <c r="AV47" s="33">
        <f>AU47/12*9*C47*E47*F47*N47*$AV$6+AU47/12*3*C47*E47*F47*N47*$AU$6</f>
        <v>362114.73144</v>
      </c>
      <c r="AW47" s="33">
        <v>66</v>
      </c>
      <c r="AX47" s="33">
        <f>AW47/12*9*C47*E47*F47*N47*$AX$6+AW47/12*3*C47*E47*F47*N47*$AW$6</f>
        <v>1555368.989328</v>
      </c>
      <c r="AY47" s="33"/>
      <c r="AZ47" s="33">
        <f>AY47/12*9*C47*E47*F47*N47*$AZ$6+AY47/12*3*C47*E47*F47*N47*$AY$6</f>
        <v>0</v>
      </c>
      <c r="BA47" s="28"/>
      <c r="BB47" s="33">
        <f>SUM(BA47*$BB$6*C47*E47*F47*N47)</f>
        <v>0</v>
      </c>
      <c r="BC47" s="33">
        <v>5</v>
      </c>
      <c r="BD47" s="33">
        <f>SUM(BC47*C47*E47*F47*N47*$BD$6)</f>
        <v>155192.02776</v>
      </c>
      <c r="BE47" s="33">
        <v>95</v>
      </c>
      <c r="BF47" s="33">
        <f>BE47/12*9*C47*E47*F47*N47*$BF$6+BE47/12*3*C47*E47*F47*N47*$BE$6</f>
        <v>2107737.6510959994</v>
      </c>
      <c r="BG47" s="33">
        <v>20</v>
      </c>
      <c r="BH47" s="33">
        <f>BG47/12*9*C47*E47*F47*N47*$BH$6+BG47/12*3*C47*E47*F47*N47*$BG$6</f>
        <v>443734.24233599997</v>
      </c>
      <c r="BI47" s="33">
        <v>0</v>
      </c>
      <c r="BJ47" s="33">
        <f>BI47*C47*E47*F47*N47*$BJ$6</f>
        <v>0</v>
      </c>
      <c r="BK47" s="33">
        <v>70</v>
      </c>
      <c r="BL47" s="33">
        <f>BK47/12*9*C47*E47*F47*N47*$BL$6+BK47/12*3*C47*E47*F47*N47*$BK$6</f>
        <v>1649633.7765599997</v>
      </c>
      <c r="BM47" s="33">
        <v>0</v>
      </c>
      <c r="BN47" s="33">
        <f>SUM(BM47*$BN$6*C47*E47*F47*N47)</f>
        <v>0</v>
      </c>
      <c r="BO47" s="33">
        <v>45</v>
      </c>
      <c r="BP47" s="33">
        <f>(BO47/12*2*C47*E47*F47*N47*$BO$6)+(BO47/12*9*C47*E47*F47*N47*$BP$6)</f>
        <v>975985.41902399994</v>
      </c>
      <c r="BQ47" s="33"/>
      <c r="BR47" s="33">
        <f>BQ47*C47*E47*F47*N47*$BR$6</f>
        <v>0</v>
      </c>
      <c r="BS47" s="33">
        <v>0</v>
      </c>
      <c r="BT47" s="33">
        <f>BS47/12*9*C47*E47*F47*N47*$BT$6+BS47/12*3*C47*E47*F47*N47*$BS$6</f>
        <v>0</v>
      </c>
      <c r="BU47" s="33">
        <v>90</v>
      </c>
      <c r="BV47" s="33">
        <f>BU47/12*9*C47*E47*F47*N47*$BV$6+BU47/12*3*C47*E47*F47*N47*$BU$6</f>
        <v>2219245.9969680002</v>
      </c>
      <c r="BW47" s="62">
        <v>0</v>
      </c>
      <c r="BX47" s="62">
        <f>BW47/12*9*C47*E47*F47*N47*$BX$6+BW47/12*3*C47*E47*F47*N47*$BW$6</f>
        <v>0</v>
      </c>
      <c r="BY47" s="33">
        <v>335</v>
      </c>
      <c r="BZ47" s="33">
        <f>BY47/12*9*C47*E47*F47*N47*$BZ$6+BY47/12*3*C47*E47*F47*N47*$BY$6</f>
        <v>8260526.7664919998</v>
      </c>
      <c r="CA47" s="33">
        <v>0</v>
      </c>
      <c r="CB47" s="33">
        <f>CA47/12*9*C47*E47*F47*N47*$CB$6+CA47/12*3*C47*E47*F47*N47*$CA$6</f>
        <v>0</v>
      </c>
      <c r="CC47" s="33">
        <v>0</v>
      </c>
      <c r="CD47" s="33">
        <f>CC47/12*9*C47*E47*F47*N47*$CD$6+CC47/12*3*C47*E47*F47*N47*$CC$6</f>
        <v>0</v>
      </c>
      <c r="CE47" s="33">
        <v>90</v>
      </c>
      <c r="CF47" s="33">
        <f>CE47/12*9*C47*E47*F47*N47*$CF$6+CE47/12*3*C47*E47*F47*N47*$CE$6</f>
        <v>2420995.6330559999</v>
      </c>
      <c r="CG47" s="33">
        <v>5</v>
      </c>
      <c r="CH47" s="33">
        <f>CG47/12*9*C47*E47*F47*N47*$CH$6+CG47/12*3*C47*E47*F47*N47*$CG$6</f>
        <v>106622.67092400001</v>
      </c>
      <c r="CI47" s="33">
        <v>0</v>
      </c>
      <c r="CJ47" s="33">
        <f>CI47/12*9*C47*E47*F47*N47*$CJ$6+CI47/12*3*C47*E47*F47*N47*$CI$6</f>
        <v>0</v>
      </c>
      <c r="CK47" s="33">
        <v>5</v>
      </c>
      <c r="CL47" s="33">
        <f>CK47/12*9*C47*E47*F47*O47*$CL$6+CK47/12*3*C47*E47*F47*O47*$CK$6</f>
        <v>240332.09854500002</v>
      </c>
      <c r="CM47" s="33">
        <v>19</v>
      </c>
      <c r="CN47" s="33">
        <f>CM47/12*9*C47*E47*F47*P47*$CN$6+CM47/12*3*C47*E47*F47*P47*$CM$6</f>
        <v>862265.17619550007</v>
      </c>
    </row>
    <row r="48" spans="1:92" x14ac:dyDescent="0.25">
      <c r="A48" s="29">
        <v>33</v>
      </c>
      <c r="B48" s="30" t="s">
        <v>100</v>
      </c>
      <c r="C48" s="25">
        <v>19007.45</v>
      </c>
      <c r="D48" s="25">
        <f t="shared" si="89"/>
        <v>15396.034500000002</v>
      </c>
      <c r="E48" s="31">
        <v>0.63</v>
      </c>
      <c r="F48" s="32">
        <v>1</v>
      </c>
      <c r="G48" s="32"/>
      <c r="H48" s="27">
        <v>0.62</v>
      </c>
      <c r="I48" s="27">
        <v>0.15</v>
      </c>
      <c r="J48" s="27">
        <v>0.04</v>
      </c>
      <c r="K48" s="27">
        <v>0.19</v>
      </c>
      <c r="L48" s="32">
        <v>1</v>
      </c>
      <c r="M48" s="25">
        <v>1.4</v>
      </c>
      <c r="N48" s="25">
        <v>1.68</v>
      </c>
      <c r="O48" s="25">
        <v>2.23</v>
      </c>
      <c r="P48" s="25">
        <v>2.39</v>
      </c>
      <c r="Q48" s="33">
        <v>100</v>
      </c>
      <c r="R48" s="33">
        <f>Q48*C48*E48*F48*M48*$R$6</f>
        <v>2179394.2170000002</v>
      </c>
      <c r="S48" s="33"/>
      <c r="T48" s="33">
        <f>S48*C48*E48*F48*M48*$T$6</f>
        <v>0</v>
      </c>
      <c r="U48" s="33">
        <v>28</v>
      </c>
      <c r="V48" s="33">
        <f>U48*C48*E48*F48*M48*$V$6</f>
        <v>516348.78372000006</v>
      </c>
      <c r="W48" s="33">
        <v>5</v>
      </c>
      <c r="X48" s="33">
        <f>W48/12*9*C48*E48*F48*M48*$X$6+W48/12*3*C48*E48*F48*M48*$W$6</f>
        <v>80889.05459249999</v>
      </c>
      <c r="Y48" s="33">
        <v>20</v>
      </c>
      <c r="Z48" s="33">
        <f>Y48/12*9*C48*E48*F48*M48*$Z$6+Y48/12*3*C48*E48*F48*M48*$Y$6</f>
        <v>343673.70344999997</v>
      </c>
      <c r="AA48" s="33">
        <v>20</v>
      </c>
      <c r="AB48" s="33">
        <f>AA48/12*9*C48*E48*F48*M48*$AB$6+AA48/12*3*C48*E48*F48*M48*$AA$6</f>
        <v>323556.21836999996</v>
      </c>
      <c r="AC48" s="33">
        <v>10</v>
      </c>
      <c r="AD48" s="33">
        <f>AC48/12*3*C48*E48*F48*M48*$AC$6+AC48/12*9*C48*E48*F48*M48*$AD$6</f>
        <v>161778.10918499998</v>
      </c>
      <c r="AE48" s="33">
        <v>23</v>
      </c>
      <c r="AF48" s="33">
        <f>(AE48/12*3*C48*E48*F48*M48*$AE$6)+(AE48/12*9*C48*E48*F48*M48*$AF$6)</f>
        <v>395224.75896749995</v>
      </c>
      <c r="AG48" s="33"/>
      <c r="AH48" s="33">
        <f>AG48/12*9*C48*E48*F48*M48*$AH$6+AG48/12*3*C48*E48*F48*M48*$AG$6</f>
        <v>0</v>
      </c>
      <c r="AI48" s="33">
        <v>74</v>
      </c>
      <c r="AJ48" s="33">
        <f>AI48/12*9*C48*E48*F48*M48*$AJ$6+AI48/12*3*C48*E48*F48*M48*$AI$6</f>
        <v>1330520.1694785</v>
      </c>
      <c r="AK48" s="33">
        <v>48</v>
      </c>
      <c r="AL48" s="33">
        <f>AK48/12*9*C48*E48*F48*M48*$AL$6+AK48/12*3*C48*E48*F48*M48*$AK$6</f>
        <v>863040.10993200017</v>
      </c>
      <c r="AM48" s="33">
        <v>0</v>
      </c>
      <c r="AN48" s="33">
        <f>AM48*C48*E48*F48*M48*$AN$6</f>
        <v>0</v>
      </c>
      <c r="AO48" s="33">
        <v>5</v>
      </c>
      <c r="AP48" s="33">
        <f>AO48/12*9*C48*E48*F48*M48*$AP$6+AO48/12*3*C48*E48*F48*M48*$AO$6</f>
        <v>89900.01145125</v>
      </c>
      <c r="AQ48" s="33"/>
      <c r="AR48" s="33">
        <f>AQ48/12*9*C48*E48*F48*M48*$AR$6+AQ48/12*3*C48*E48*F48*M48*$AQ$6</f>
        <v>0</v>
      </c>
      <c r="AS48" s="33">
        <v>14</v>
      </c>
      <c r="AT48" s="33">
        <f>AS48/12*9*C48*E48*F48*N48*$AT$6+AS48/12*3*C48*E48*F48*N48*$AS$6</f>
        <v>390782.14767900005</v>
      </c>
      <c r="AU48" s="33">
        <v>2</v>
      </c>
      <c r="AV48" s="33">
        <f>AU48/12*9*C48*E48*F48*N48*$AV$6+AU48/12*3*C48*E48*F48*N48*$AU$6</f>
        <v>63370.078002000009</v>
      </c>
      <c r="AW48" s="33">
        <v>26</v>
      </c>
      <c r="AX48" s="33">
        <f>AW48/12*9*C48*E48*F48*N48*$AX$6+AW48/12*3*C48*E48*F48*N48*$AW$6</f>
        <v>536130.97738200007</v>
      </c>
      <c r="AY48" s="33">
        <v>50</v>
      </c>
      <c r="AZ48" s="33">
        <f>AY48/12*9*C48*E48*F48*N48*$AZ$6+AY48/12*3*C48*E48*F48*N48*$AY$6</f>
        <v>970668.65510999993</v>
      </c>
      <c r="BA48" s="33">
        <v>6</v>
      </c>
      <c r="BB48" s="33">
        <f>SUM(BA48*$BB$6*C48*E48*F48*N48)</f>
        <v>118290.8122704</v>
      </c>
      <c r="BC48" s="33">
        <v>20</v>
      </c>
      <c r="BD48" s="33">
        <f>SUM(BC48*C48*E48*F48*N48*$BD$6)</f>
        <v>543172.09716</v>
      </c>
      <c r="BE48" s="33">
        <v>20</v>
      </c>
      <c r="BF48" s="33">
        <f>BE48/12*9*C48*E48*F48*N48*$BF$6+BE48/12*3*C48*E48*F48*N48*$BE$6</f>
        <v>388267.46204399993</v>
      </c>
      <c r="BG48" s="33">
        <v>16</v>
      </c>
      <c r="BH48" s="33">
        <f>BG48/12*9*C48*E48*F48*N48*$BH$6+BG48/12*3*C48*E48*F48*N48*$BG$6</f>
        <v>310613.96963519999</v>
      </c>
      <c r="BI48" s="33"/>
      <c r="BJ48" s="33">
        <f>BI48*C48*E48*F48*N48*$BJ$6</f>
        <v>0</v>
      </c>
      <c r="BK48" s="33">
        <v>10</v>
      </c>
      <c r="BL48" s="33">
        <f>BK48/12*9*C48*E48*F48*N48*$BL$6+BK48/12*3*C48*E48*F48*N48*$BK$6</f>
        <v>206204.22206999996</v>
      </c>
      <c r="BM48" s="33">
        <v>6</v>
      </c>
      <c r="BN48" s="33">
        <f>SUM(BM48*$BN$6*C48*E48*F48*N48)</f>
        <v>118290.8122704</v>
      </c>
      <c r="BO48" s="33">
        <v>24</v>
      </c>
      <c r="BP48" s="33">
        <f>(BO48/12*2*C48*E48*F48*N48*$BO$6)+(BO48/12*9*C48*E48*F48*N48*$BP$6)</f>
        <v>455459.86221120006</v>
      </c>
      <c r="BQ48" s="33">
        <v>0</v>
      </c>
      <c r="BR48" s="33">
        <f>BQ48*C48*E48*F48*N48*$BR$6</f>
        <v>0</v>
      </c>
      <c r="BS48" s="33">
        <v>2</v>
      </c>
      <c r="BT48" s="33">
        <f>BS48/12*9*C48*E48*F48*N48*$BT$6+BS48/12*3*C48*E48*F48*N48*$BS$6</f>
        <v>37317.934823400006</v>
      </c>
      <c r="BU48" s="33">
        <v>60</v>
      </c>
      <c r="BV48" s="33">
        <f>BU48/12*9*C48*E48*F48*N48*$BV$6+BU48/12*3*C48*E48*F48*N48*$BU$6</f>
        <v>1294560.1648980002</v>
      </c>
      <c r="BW48" s="62">
        <v>12</v>
      </c>
      <c r="BX48" s="62">
        <f>BW48/12*9*C48*E48*F48*N48*$BX$6+BW48/12*3*C48*E48*F48*N48*$BW$6</f>
        <v>258912.03297960004</v>
      </c>
      <c r="BY48" s="33">
        <v>0</v>
      </c>
      <c r="BZ48" s="33">
        <f>BY48/12*9*C48*E48*F48*N48*$BZ$6+BY48/12*3*C48*E48*F48*N48*$BY$6</f>
        <v>0</v>
      </c>
      <c r="CA48" s="33">
        <v>0</v>
      </c>
      <c r="CB48" s="33">
        <f>CA48/12*9*C48*E48*F48*N48*$CB$6+CA48/12*3*C48*E48*F48*N48*$CA$6</f>
        <v>0</v>
      </c>
      <c r="CC48" s="33">
        <v>160</v>
      </c>
      <c r="CD48" s="33">
        <f>CC48/12*9*C48*E48*F48*N48*$CD$6+CC48/12*3*C48*E48*F48*N48*$CC$6</f>
        <v>3765993.2069759993</v>
      </c>
      <c r="CE48" s="33"/>
      <c r="CF48" s="33">
        <f>CE48/12*9*C48*E48*F48*N48*$CF$6+CE48/12*3*C48*E48*F48*N48*$CE$6</f>
        <v>0</v>
      </c>
      <c r="CG48" s="33">
        <v>2</v>
      </c>
      <c r="CH48" s="33">
        <f>CG48/12*9*C48*E48*F48*N48*$CH$6+CG48/12*3*C48*E48*F48*N48*$CG$6</f>
        <v>37317.934823400006</v>
      </c>
      <c r="CI48" s="33">
        <v>0</v>
      </c>
      <c r="CJ48" s="33">
        <f>CI48/12*9*C48*E48*F48*N48*$CJ$6+CI48/12*3*C48*E48*F48*N48*$CI$6</f>
        <v>0</v>
      </c>
      <c r="CK48" s="33">
        <v>4</v>
      </c>
      <c r="CL48" s="33">
        <f>CK48/12*9*C48*E48*F48*O48*$CL$6+CK48/12*3*C48*E48*F48*O48*$CK$6</f>
        <v>168232.46898150002</v>
      </c>
      <c r="CM48" s="33">
        <v>6</v>
      </c>
      <c r="CN48" s="33">
        <f>CM48/12*9*C48*E48*F48*P48*$CN$6+CM48/12*3*C48*E48*F48*P48*$CM$6</f>
        <v>238257.48289612506</v>
      </c>
    </row>
    <row r="49" spans="1:92" s="38" customFormat="1" x14ac:dyDescent="0.25">
      <c r="A49" s="61">
        <v>12</v>
      </c>
      <c r="B49" s="52" t="s">
        <v>101</v>
      </c>
      <c r="C49" s="25">
        <v>19007.45</v>
      </c>
      <c r="D49" s="35">
        <f t="shared" si="89"/>
        <v>0</v>
      </c>
      <c r="E49" s="35">
        <v>0.65</v>
      </c>
      <c r="F49" s="36">
        <v>1</v>
      </c>
      <c r="G49" s="36"/>
      <c r="H49" s="37"/>
      <c r="I49" s="37"/>
      <c r="J49" s="37"/>
      <c r="K49" s="37"/>
      <c r="L49" s="37"/>
      <c r="M49" s="35">
        <v>1.4</v>
      </c>
      <c r="N49" s="35">
        <v>1.68</v>
      </c>
      <c r="O49" s="35">
        <v>2.23</v>
      </c>
      <c r="P49" s="35">
        <v>2.39</v>
      </c>
      <c r="Q49" s="28">
        <f t="shared" ref="Q49:AW49" si="93">SUM(Q50:Q58)</f>
        <v>3304</v>
      </c>
      <c r="R49" s="28">
        <f t="shared" si="93"/>
        <v>66312808.369808003</v>
      </c>
      <c r="S49" s="28">
        <f t="shared" si="93"/>
        <v>0</v>
      </c>
      <c r="T49" s="28">
        <f t="shared" si="93"/>
        <v>0</v>
      </c>
      <c r="U49" s="28">
        <f t="shared" si="93"/>
        <v>203</v>
      </c>
      <c r="V49" s="28">
        <f t="shared" si="93"/>
        <v>4009811.2718509999</v>
      </c>
      <c r="W49" s="28">
        <f t="shared" si="93"/>
        <v>12</v>
      </c>
      <c r="X49" s="28">
        <f t="shared" si="93"/>
        <v>187713.96478449999</v>
      </c>
      <c r="Y49" s="28">
        <f t="shared" si="93"/>
        <v>225</v>
      </c>
      <c r="Z49" s="28">
        <f t="shared" si="93"/>
        <v>3538748.1179049998</v>
      </c>
      <c r="AA49" s="28">
        <f t="shared" si="93"/>
        <v>257</v>
      </c>
      <c r="AB49" s="28">
        <f t="shared" si="93"/>
        <v>4120205.9712274997</v>
      </c>
      <c r="AC49" s="28">
        <f t="shared" si="93"/>
        <v>3</v>
      </c>
      <c r="AD49" s="28">
        <f t="shared" si="93"/>
        <v>97837.2374595</v>
      </c>
      <c r="AE49" s="28">
        <f t="shared" si="93"/>
        <v>630</v>
      </c>
      <c r="AF49" s="28">
        <f t="shared" si="93"/>
        <v>10276361.97127925</v>
      </c>
      <c r="AG49" s="28">
        <f t="shared" si="93"/>
        <v>305</v>
      </c>
      <c r="AH49" s="28">
        <f t="shared" si="93"/>
        <v>4152096.2431698753</v>
      </c>
      <c r="AI49" s="28">
        <f t="shared" si="93"/>
        <v>1904</v>
      </c>
      <c r="AJ49" s="28">
        <f t="shared" si="93"/>
        <v>38388046.921524301</v>
      </c>
      <c r="AK49" s="28">
        <f t="shared" si="93"/>
        <v>10</v>
      </c>
      <c r="AL49" s="28">
        <f t="shared" si="93"/>
        <v>671082.18071895011</v>
      </c>
      <c r="AM49" s="28">
        <f t="shared" si="93"/>
        <v>100</v>
      </c>
      <c r="AN49" s="28">
        <f t="shared" si="93"/>
        <v>3717477.071</v>
      </c>
      <c r="AO49" s="28">
        <f t="shared" si="93"/>
        <v>0</v>
      </c>
      <c r="AP49" s="28">
        <f t="shared" si="93"/>
        <v>0</v>
      </c>
      <c r="AQ49" s="28">
        <f t="shared" si="93"/>
        <v>2</v>
      </c>
      <c r="AR49" s="28">
        <f t="shared" si="93"/>
        <v>62690.181515500008</v>
      </c>
      <c r="AS49" s="28">
        <f t="shared" si="93"/>
        <v>137</v>
      </c>
      <c r="AT49" s="28">
        <f t="shared" si="93"/>
        <v>2965646.6048632506</v>
      </c>
      <c r="AU49" s="28">
        <f t="shared" si="93"/>
        <v>11</v>
      </c>
      <c r="AV49" s="28">
        <f t="shared" si="93"/>
        <v>602518.67814600002</v>
      </c>
      <c r="AW49" s="28">
        <f t="shared" si="93"/>
        <v>146</v>
      </c>
      <c r="AX49" s="28">
        <f t="shared" ref="AX49:CH49" si="94">SUM(AX50:AX58)</f>
        <v>2390234.2420803006</v>
      </c>
      <c r="AY49" s="28">
        <f t="shared" si="94"/>
        <v>697</v>
      </c>
      <c r="AZ49" s="28">
        <f t="shared" si="94"/>
        <v>11082170.25770778</v>
      </c>
      <c r="BA49" s="28">
        <f t="shared" si="94"/>
        <v>64</v>
      </c>
      <c r="BB49" s="28">
        <f t="shared" si="94"/>
        <v>1027627.9611998402</v>
      </c>
      <c r="BC49" s="28">
        <f>SUM(BC50:BC58)</f>
        <v>236</v>
      </c>
      <c r="BD49" s="28">
        <f t="shared" si="94"/>
        <v>5663646.8353080004</v>
      </c>
      <c r="BE49" s="28">
        <f t="shared" si="94"/>
        <v>296</v>
      </c>
      <c r="BF49" s="28">
        <f t="shared" si="94"/>
        <v>5588894.4119777996</v>
      </c>
      <c r="BG49" s="28">
        <f t="shared" si="94"/>
        <v>827</v>
      </c>
      <c r="BH49" s="28">
        <f t="shared" si="94"/>
        <v>15325132.431022258</v>
      </c>
      <c r="BI49" s="28">
        <f t="shared" si="94"/>
        <v>10</v>
      </c>
      <c r="BJ49" s="28">
        <f t="shared" si="94"/>
        <v>149271.7392936</v>
      </c>
      <c r="BK49" s="28">
        <f t="shared" si="94"/>
        <v>299</v>
      </c>
      <c r="BL49" s="28">
        <f t="shared" si="94"/>
        <v>6281176.9892255999</v>
      </c>
      <c r="BM49" s="28">
        <f t="shared" si="94"/>
        <v>19</v>
      </c>
      <c r="BN49" s="28">
        <f t="shared" si="94"/>
        <v>323515.98339984001</v>
      </c>
      <c r="BO49" s="28">
        <f t="shared" si="94"/>
        <v>372</v>
      </c>
      <c r="BP49" s="28">
        <f t="shared" si="94"/>
        <v>5958963.3202699609</v>
      </c>
      <c r="BQ49" s="28">
        <f t="shared" si="94"/>
        <v>17</v>
      </c>
      <c r="BR49" s="28">
        <f t="shared" si="94"/>
        <v>330275.45838672004</v>
      </c>
      <c r="BS49" s="28">
        <f t="shared" si="94"/>
        <v>0</v>
      </c>
      <c r="BT49" s="28">
        <f t="shared" si="94"/>
        <v>0</v>
      </c>
      <c r="BU49" s="28">
        <f t="shared" si="94"/>
        <v>40</v>
      </c>
      <c r="BV49" s="28">
        <f t="shared" si="94"/>
        <v>1303635.7851016503</v>
      </c>
      <c r="BW49" s="28">
        <f t="shared" si="94"/>
        <v>321</v>
      </c>
      <c r="BX49" s="28">
        <f t="shared" si="94"/>
        <v>6401873.9964078907</v>
      </c>
      <c r="BY49" s="28">
        <f t="shared" si="94"/>
        <v>10</v>
      </c>
      <c r="BZ49" s="28">
        <f t="shared" si="94"/>
        <v>396073.76473665005</v>
      </c>
      <c r="CA49" s="28">
        <f t="shared" si="94"/>
        <v>0</v>
      </c>
      <c r="CB49" s="28">
        <f t="shared" si="94"/>
        <v>0</v>
      </c>
      <c r="CC49" s="28">
        <f t="shared" si="94"/>
        <v>18</v>
      </c>
      <c r="CD49" s="28">
        <f t="shared" si="94"/>
        <v>430772.83409160003</v>
      </c>
      <c r="CE49" s="28">
        <f t="shared" si="94"/>
        <v>4126</v>
      </c>
      <c r="CF49" s="28">
        <f t="shared" si="94"/>
        <v>100250365.5592639</v>
      </c>
      <c r="CG49" s="28">
        <f t="shared" si="94"/>
        <v>20</v>
      </c>
      <c r="CH49" s="28">
        <f t="shared" si="94"/>
        <v>752282.17818599986</v>
      </c>
      <c r="CI49" s="28">
        <f t="shared" ref="CI49:CN49" si="95">SUM(CI50:CI58)</f>
        <v>397</v>
      </c>
      <c r="CJ49" s="28">
        <f t="shared" si="95"/>
        <v>8426911.939422898</v>
      </c>
      <c r="CK49" s="28">
        <f t="shared" si="95"/>
        <v>0</v>
      </c>
      <c r="CL49" s="28">
        <f t="shared" si="95"/>
        <v>0</v>
      </c>
      <c r="CM49" s="28">
        <f t="shared" si="95"/>
        <v>191</v>
      </c>
      <c r="CN49" s="28">
        <f t="shared" si="95"/>
        <v>6213982.0658194143</v>
      </c>
    </row>
    <row r="50" spans="1:92" x14ac:dyDescent="0.25">
      <c r="A50" s="29">
        <v>50</v>
      </c>
      <c r="B50" s="30" t="s">
        <v>102</v>
      </c>
      <c r="C50" s="25">
        <v>19007.45</v>
      </c>
      <c r="D50" s="25">
        <f t="shared" si="89"/>
        <v>15205.960000000001</v>
      </c>
      <c r="E50" s="31">
        <v>0.57999999999999996</v>
      </c>
      <c r="F50" s="32">
        <v>1</v>
      </c>
      <c r="G50" s="32"/>
      <c r="H50" s="27">
        <v>0.65</v>
      </c>
      <c r="I50" s="27">
        <v>0.1</v>
      </c>
      <c r="J50" s="27">
        <v>0.05</v>
      </c>
      <c r="K50" s="27">
        <v>0.2</v>
      </c>
      <c r="L50" s="32">
        <v>1</v>
      </c>
      <c r="M50" s="25">
        <v>1.4</v>
      </c>
      <c r="N50" s="25">
        <v>1.68</v>
      </c>
      <c r="O50" s="25">
        <v>2.23</v>
      </c>
      <c r="P50" s="25">
        <v>2.39</v>
      </c>
      <c r="Q50" s="33"/>
      <c r="R50" s="33">
        <f t="shared" ref="R50:R58" si="96">Q50*C50*E50*F50*M50*$R$6</f>
        <v>0</v>
      </c>
      <c r="S50" s="33">
        <v>0</v>
      </c>
      <c r="T50" s="33">
        <f t="shared" ref="T50:T58" si="97">S50*C50*E50*F50*M50*$T$6</f>
        <v>0</v>
      </c>
      <c r="U50" s="33">
        <v>0</v>
      </c>
      <c r="V50" s="33">
        <f t="shared" ref="V50:V58" si="98">U50*C50*E50*F50*M50*$V$6</f>
        <v>0</v>
      </c>
      <c r="W50" s="33">
        <v>0</v>
      </c>
      <c r="X50" s="33">
        <f t="shared" ref="X50:X58" si="99">W50/12*9*C50*E50*F50*M50*$X$6+W50/12*3*C50*E50*F50*M50*$W$6</f>
        <v>0</v>
      </c>
      <c r="Y50" s="33">
        <v>25</v>
      </c>
      <c r="Z50" s="33">
        <f t="shared" ref="Z50:Z58" si="100">Y50/12*9*C50*E50*F50*M50*$Z$6+Y50/12*3*C50*E50*F50*M50*$Y$6</f>
        <v>395497.51587499992</v>
      </c>
      <c r="AA50" s="33">
        <v>30</v>
      </c>
      <c r="AB50" s="33">
        <f t="shared" ref="AB50:AB58" si="101">AA50/12*9*C50*E50*F50*M50*$AB$6+AA50/12*3*C50*E50*F50*M50*$AA$6</f>
        <v>446815.73012999992</v>
      </c>
      <c r="AC50" s="33">
        <v>0</v>
      </c>
      <c r="AD50" s="33">
        <f t="shared" ref="AD50:AD58" si="102">AC50/12*3*C50*E50*F50*M50*$AC$6+AC50/12*9*C50*E50*F50*M50*$AD$6</f>
        <v>0</v>
      </c>
      <c r="AE50" s="33">
        <v>60</v>
      </c>
      <c r="AF50" s="33">
        <f t="shared" ref="AF50:AF58" si="103">(AE50/12*3*C50*E50*F50*M50*$AE$6)+(AE50/12*9*C50*E50*F50*M50*$AF$6)</f>
        <v>949194.03809999977</v>
      </c>
      <c r="AG50" s="33">
        <v>0</v>
      </c>
      <c r="AH50" s="33">
        <f t="shared" ref="AH50:AH58" si="104">AG50/12*9*C50*E50*F50*M50*$AH$6+AG50/12*3*C50*E50*F50*M50*$AG$6</f>
        <v>0</v>
      </c>
      <c r="AI50" s="33">
        <v>989</v>
      </c>
      <c r="AJ50" s="33">
        <f t="shared" ref="AJ50:AJ58" si="105">AI50/12*9*C50*E50*F50*M50*$AJ$6+AI50/12*3*C50*E50*F50*M50*$AI$6</f>
        <v>16370934.7837035</v>
      </c>
      <c r="AK50" s="33">
        <v>0</v>
      </c>
      <c r="AL50" s="33">
        <f t="shared" ref="AL50:AL58" si="106">AK50/12*9*C50*E50*F50*M50*$AL$6+AK50/12*3*C50*E50*F50*M50*$AK$6</f>
        <v>0</v>
      </c>
      <c r="AM50" s="33">
        <v>0</v>
      </c>
      <c r="AN50" s="33">
        <f t="shared" ref="AN50:AN58" si="107">AM50*C50*E50*F50*M50*$AN$6</f>
        <v>0</v>
      </c>
      <c r="AO50" s="33">
        <v>0</v>
      </c>
      <c r="AP50" s="33">
        <f t="shared" ref="AP50:AP58" si="108">AO50/12*9*C50*E50*F50*M50*$AP$6+AO50/12*3*C50*E50*F50*M50*$AO$6</f>
        <v>0</v>
      </c>
      <c r="AQ50" s="33">
        <v>0</v>
      </c>
      <c r="AR50" s="33">
        <f t="shared" ref="AR50:AR58" si="109">AQ50/12*9*C50*E50*F50*M50*$AR$6+AQ50/12*3*C50*E50*F50*M50*$AQ$6</f>
        <v>0</v>
      </c>
      <c r="AS50" s="33">
        <v>0</v>
      </c>
      <c r="AT50" s="33">
        <f t="shared" ref="AT50:AT58" si="110">AS50/12*9*C50*E50*F50*N50*$AT$6+AS50/12*3*C50*E50*F50*N50*$AS$6</f>
        <v>0</v>
      </c>
      <c r="AU50" s="33">
        <v>0</v>
      </c>
      <c r="AV50" s="33">
        <f t="shared" ref="AV50:AV58" si="111">AU50/12*9*C50*E50*F50*N50*$AV$6+AU50/12*3*C50*E50*F50*N50*$AU$6</f>
        <v>0</v>
      </c>
      <c r="AW50" s="33">
        <v>0</v>
      </c>
      <c r="AX50" s="33">
        <f t="shared" ref="AX50:AX58" si="112">AW50/12*9*C50*E50*F50*N50*$AX$6+AW50/12*3*C50*E50*F50*N50*$AW$6</f>
        <v>0</v>
      </c>
      <c r="AY50" s="33">
        <v>60</v>
      </c>
      <c r="AZ50" s="33">
        <f t="shared" ref="AZ50:AZ58" si="113">AY50/12*9*C50*E50*F50*N50*$AZ$6+AY50/12*3*C50*E50*F50*N50*$AY$6</f>
        <v>1072357.7523119999</v>
      </c>
      <c r="BA50" s="33">
        <v>1</v>
      </c>
      <c r="BB50" s="33">
        <f t="shared" ref="BB50:BB58" si="114">SUM(BA50*$BB$6*C50*E50*F50*N50)</f>
        <v>18150.442094399998</v>
      </c>
      <c r="BC50" s="33"/>
      <c r="BD50" s="33">
        <f t="shared" ref="BD50:BD58" si="115">SUM(BC50*C50*E50*F50*N50*$BD$6)</f>
        <v>0</v>
      </c>
      <c r="BE50" s="33">
        <v>60</v>
      </c>
      <c r="BF50" s="33">
        <f t="shared" ref="BF50:BF58" si="116">BE50/12*9*C50*E50*F50*N50*$BF$6+BE50/12*3*C50*E50*F50*N50*$BE$6</f>
        <v>1072357.7523119999</v>
      </c>
      <c r="BG50" s="33">
        <v>72</v>
      </c>
      <c r="BH50" s="33">
        <f t="shared" ref="BH50:BH58" si="117">BG50/12*9*C50*E50*F50*N50*$BH$6+BG50/12*3*C50*E50*F50*N50*$BG$6</f>
        <v>1286829.3027744</v>
      </c>
      <c r="BI50" s="33">
        <v>0</v>
      </c>
      <c r="BJ50" s="33">
        <f t="shared" ref="BJ50:BJ58" si="118">BI50*C50*E50*F50*N50*$BJ$6</f>
        <v>0</v>
      </c>
      <c r="BK50" s="33">
        <v>40</v>
      </c>
      <c r="BL50" s="33">
        <f t="shared" ref="BL50:BL58" si="119">BK50/12*9*C50*E50*F50*N50*$BL$6+BK50/12*3*C50*E50*F50*N50*$BK$6</f>
        <v>759355.23048000003</v>
      </c>
      <c r="BM50" s="33"/>
      <c r="BN50" s="33">
        <f t="shared" ref="BN50:BN58" si="120">SUM(BM50*$BN$6*C50*E50*F50*N50)</f>
        <v>0</v>
      </c>
      <c r="BO50" s="33">
        <v>30</v>
      </c>
      <c r="BP50" s="33">
        <f t="shared" ref="BP50:BP58" si="121">(BO50/12*2*C50*E50*F50*N50*$BO$6)+(BO50/12*9*C50*E50*F50*N50*$BP$6)</f>
        <v>524140.31762399996</v>
      </c>
      <c r="BQ50" s="33"/>
      <c r="BR50" s="33">
        <f t="shared" ref="BR50:BR58" si="122">BQ50*C50*E50*F50*N50*$BR$6</f>
        <v>0</v>
      </c>
      <c r="BS50" s="33">
        <v>0</v>
      </c>
      <c r="BT50" s="33">
        <f t="shared" ref="BT50:BT58" si="123">BS50/12*9*C50*E50*F50*N50*$BT$6+BS50/12*3*C50*E50*F50*N50*$BS$6</f>
        <v>0</v>
      </c>
      <c r="BU50" s="33">
        <v>23</v>
      </c>
      <c r="BV50" s="33">
        <f t="shared" ref="BV50:BV58" si="124">BU50/12*9*C50*E50*F50*N50*$BV$6+BU50/12*3*C50*E50*F50*N50*$BU$6</f>
        <v>456863.29628940002</v>
      </c>
      <c r="BW50" s="62">
        <v>0</v>
      </c>
      <c r="BX50" s="62">
        <f t="shared" ref="BX50:BX58" si="125">BW50/12*9*C50*E50*F50*N50*$BX$6+BW50/12*3*C50*E50*F50*N50*$BW$6</f>
        <v>0</v>
      </c>
      <c r="BY50" s="33">
        <v>0</v>
      </c>
      <c r="BZ50" s="33">
        <f t="shared" ref="BZ50:BZ58" si="126">BY50/12*9*C50*E50*F50*N50*$BZ$6+BY50/12*3*C50*E50*F50*N50*$BY$6</f>
        <v>0</v>
      </c>
      <c r="CA50" s="33">
        <v>0</v>
      </c>
      <c r="CB50" s="33">
        <f t="shared" ref="CB50:CB58" si="127">CA50/12*9*C50*E50*F50*N50*$CB$6+CA50/12*3*C50*E50*F50*N50*$CA$6</f>
        <v>0</v>
      </c>
      <c r="CC50" s="33"/>
      <c r="CD50" s="33">
        <f t="shared" ref="CD50:CD58" si="128">CC50/12*9*C50*E50*F50*N50*$CD$6+CC50/12*3*C50*E50*F50*N50*$CC$6</f>
        <v>0</v>
      </c>
      <c r="CE50" s="33">
        <v>500</v>
      </c>
      <c r="CF50" s="33">
        <f t="shared" ref="CF50:CF58" si="129">CE50/12*9*C50*E50*F50*N50*$CF$6+CE50/12*3*C50*E50*F50*N50*$CE$6</f>
        <v>10834702.678799998</v>
      </c>
      <c r="CG50" s="33">
        <v>0</v>
      </c>
      <c r="CH50" s="33">
        <f t="shared" ref="CH50:CH58" si="130">CG50/12*9*C50*E50*F50*N50*$CH$6+CG50/12*3*C50*E50*F50*N50*$CG$6</f>
        <v>0</v>
      </c>
      <c r="CI50" s="33">
        <v>80</v>
      </c>
      <c r="CJ50" s="33">
        <f t="shared" ref="CJ50:CJ58" si="131">CI50/12*9*C50*E50*F50*N50*$CJ$6+CI50/12*3*C50*E50*F50*N50*$CI$6</f>
        <v>1518710.4609600001</v>
      </c>
      <c r="CK50" s="33">
        <v>0</v>
      </c>
      <c r="CL50" s="33">
        <f t="shared" ref="CL50:CL58" si="132">CK50/12*9*C50*E50*F50*O50*$CL$6+CK50/12*3*C50*E50*F50*O50*$CK$6</f>
        <v>0</v>
      </c>
      <c r="CM50" s="33">
        <v>6</v>
      </c>
      <c r="CN50" s="33">
        <f t="shared" ref="CN50:CN58" si="133">CM50/12*9*C50*E50*F50*P50*$CN$6+CM50/12*3*C50*E50*F50*P50*$CM$6</f>
        <v>219348.15885675003</v>
      </c>
    </row>
    <row r="51" spans="1:92" x14ac:dyDescent="0.25">
      <c r="A51" s="29">
        <v>51</v>
      </c>
      <c r="B51" s="30" t="s">
        <v>103</v>
      </c>
      <c r="C51" s="25">
        <v>19007.45</v>
      </c>
      <c r="D51" s="25"/>
      <c r="E51" s="31">
        <v>0.62</v>
      </c>
      <c r="F51" s="32">
        <v>1</v>
      </c>
      <c r="G51" s="32"/>
      <c r="H51" s="27">
        <v>0.65</v>
      </c>
      <c r="I51" s="27">
        <v>0.1</v>
      </c>
      <c r="J51" s="27">
        <v>0.05</v>
      </c>
      <c r="K51" s="27">
        <v>0.2</v>
      </c>
      <c r="L51" s="32">
        <v>1</v>
      </c>
      <c r="M51" s="25">
        <v>1.4</v>
      </c>
      <c r="N51" s="25">
        <v>1.68</v>
      </c>
      <c r="O51" s="25">
        <v>2.23</v>
      </c>
      <c r="P51" s="25">
        <v>2.39</v>
      </c>
      <c r="Q51" s="33">
        <v>1560</v>
      </c>
      <c r="R51" s="33">
        <f t="shared" si="96"/>
        <v>33458890.264799997</v>
      </c>
      <c r="S51" s="33"/>
      <c r="T51" s="33">
        <f t="shared" si="97"/>
        <v>0</v>
      </c>
      <c r="U51" s="33"/>
      <c r="V51" s="33">
        <f t="shared" si="98"/>
        <v>0</v>
      </c>
      <c r="W51" s="33"/>
      <c r="X51" s="33">
        <f t="shared" si="99"/>
        <v>0</v>
      </c>
      <c r="Y51" s="33">
        <v>89</v>
      </c>
      <c r="Z51" s="33">
        <f t="shared" si="100"/>
        <v>1505072.615585</v>
      </c>
      <c r="AA51" s="33">
        <v>99</v>
      </c>
      <c r="AB51" s="33">
        <f t="shared" si="101"/>
        <v>1576181.0066309997</v>
      </c>
      <c r="AC51" s="33"/>
      <c r="AD51" s="33">
        <f t="shared" si="102"/>
        <v>0</v>
      </c>
      <c r="AE51" s="33">
        <v>200</v>
      </c>
      <c r="AF51" s="33">
        <f t="shared" si="103"/>
        <v>3382185.6529999995</v>
      </c>
      <c r="AG51" s="33"/>
      <c r="AH51" s="33">
        <f t="shared" si="104"/>
        <v>0</v>
      </c>
      <c r="AI51" s="33"/>
      <c r="AJ51" s="33">
        <f t="shared" si="105"/>
        <v>0</v>
      </c>
      <c r="AK51" s="33"/>
      <c r="AL51" s="33">
        <f t="shared" si="106"/>
        <v>0</v>
      </c>
      <c r="AM51" s="33"/>
      <c r="AN51" s="33">
        <f t="shared" si="107"/>
        <v>0</v>
      </c>
      <c r="AO51" s="33"/>
      <c r="AP51" s="33">
        <f t="shared" si="108"/>
        <v>0</v>
      </c>
      <c r="AQ51" s="33"/>
      <c r="AR51" s="33">
        <f t="shared" si="109"/>
        <v>0</v>
      </c>
      <c r="AS51" s="33"/>
      <c r="AT51" s="33">
        <f t="shared" si="110"/>
        <v>0</v>
      </c>
      <c r="AU51" s="33"/>
      <c r="AV51" s="33">
        <f t="shared" si="111"/>
        <v>0</v>
      </c>
      <c r="AW51" s="33"/>
      <c r="AX51" s="33">
        <f t="shared" si="112"/>
        <v>0</v>
      </c>
      <c r="AY51" s="33">
        <v>60</v>
      </c>
      <c r="AZ51" s="33">
        <f t="shared" si="113"/>
        <v>1146313.4593679998</v>
      </c>
      <c r="BA51" s="33">
        <v>7</v>
      </c>
      <c r="BB51" s="33">
        <f t="shared" si="114"/>
        <v>135815.37705119999</v>
      </c>
      <c r="BC51" s="33">
        <v>32</v>
      </c>
      <c r="BD51" s="33">
        <f t="shared" si="115"/>
        <v>855280.5085440001</v>
      </c>
      <c r="BE51" s="33">
        <v>110</v>
      </c>
      <c r="BF51" s="33">
        <f t="shared" si="116"/>
        <v>2101574.675508</v>
      </c>
      <c r="BG51" s="33">
        <v>215</v>
      </c>
      <c r="BH51" s="33">
        <f t="shared" si="117"/>
        <v>4107623.2294019996</v>
      </c>
      <c r="BI51" s="33"/>
      <c r="BJ51" s="33">
        <f t="shared" si="118"/>
        <v>0</v>
      </c>
      <c r="BK51" s="33">
        <v>108</v>
      </c>
      <c r="BL51" s="33">
        <f t="shared" si="119"/>
        <v>2191656.303144</v>
      </c>
      <c r="BM51" s="33">
        <v>4</v>
      </c>
      <c r="BN51" s="33">
        <f t="shared" si="120"/>
        <v>77608.786886400005</v>
      </c>
      <c r="BO51" s="33">
        <v>66</v>
      </c>
      <c r="BP51" s="33">
        <f t="shared" si="121"/>
        <v>1232633.4366192</v>
      </c>
      <c r="BQ51" s="33">
        <v>1</v>
      </c>
      <c r="BR51" s="33">
        <f t="shared" si="122"/>
        <v>19402.196721600001</v>
      </c>
      <c r="BS51" s="33"/>
      <c r="BT51" s="33">
        <f t="shared" si="123"/>
        <v>0</v>
      </c>
      <c r="BU51" s="33"/>
      <c r="BV51" s="33">
        <f t="shared" si="124"/>
        <v>0</v>
      </c>
      <c r="BW51" s="62"/>
      <c r="BX51" s="62">
        <f t="shared" si="125"/>
        <v>0</v>
      </c>
      <c r="BY51" s="33"/>
      <c r="BZ51" s="33">
        <f t="shared" si="126"/>
        <v>0</v>
      </c>
      <c r="CA51" s="33"/>
      <c r="CB51" s="33">
        <f t="shared" si="127"/>
        <v>0</v>
      </c>
      <c r="CC51" s="33">
        <v>3</v>
      </c>
      <c r="CD51" s="33">
        <f t="shared" si="128"/>
        <v>69491.541319200012</v>
      </c>
      <c r="CE51" s="33">
        <v>1150</v>
      </c>
      <c r="CF51" s="33">
        <f t="shared" si="129"/>
        <v>26638424.172359996</v>
      </c>
      <c r="CG51" s="33"/>
      <c r="CH51" s="33">
        <f t="shared" si="130"/>
        <v>0</v>
      </c>
      <c r="CI51" s="33">
        <v>200</v>
      </c>
      <c r="CJ51" s="33">
        <f t="shared" si="131"/>
        <v>4058622.7835999997</v>
      </c>
      <c r="CK51" s="33"/>
      <c r="CL51" s="33">
        <f t="shared" si="132"/>
        <v>0</v>
      </c>
      <c r="CM51" s="33">
        <v>10</v>
      </c>
      <c r="CN51" s="33">
        <f t="shared" si="133"/>
        <v>390792.69681375002</v>
      </c>
    </row>
    <row r="52" spans="1:92" x14ac:dyDescent="0.25">
      <c r="A52" s="29">
        <v>52</v>
      </c>
      <c r="B52" s="30" t="s">
        <v>104</v>
      </c>
      <c r="C52" s="25">
        <v>19007.45</v>
      </c>
      <c r="D52" s="25">
        <f>C52*(H52+I52+J52)</f>
        <v>15396.034500000002</v>
      </c>
      <c r="E52" s="31">
        <v>1.4</v>
      </c>
      <c r="F52" s="32">
        <v>1</v>
      </c>
      <c r="G52" s="32"/>
      <c r="H52" s="27">
        <v>0.54</v>
      </c>
      <c r="I52" s="27">
        <v>0.22</v>
      </c>
      <c r="J52" s="27">
        <v>0.05</v>
      </c>
      <c r="K52" s="27">
        <v>0.2</v>
      </c>
      <c r="L52" s="32">
        <v>1</v>
      </c>
      <c r="M52" s="25">
        <v>1.4</v>
      </c>
      <c r="N52" s="25">
        <v>1.68</v>
      </c>
      <c r="O52" s="25">
        <v>2.23</v>
      </c>
      <c r="P52" s="25">
        <v>2.39</v>
      </c>
      <c r="Q52" s="33">
        <v>5</v>
      </c>
      <c r="R52" s="33">
        <f t="shared" si="96"/>
        <v>242154.91299999997</v>
      </c>
      <c r="S52" s="33">
        <v>0</v>
      </c>
      <c r="T52" s="33">
        <f t="shared" si="97"/>
        <v>0</v>
      </c>
      <c r="U52" s="33"/>
      <c r="V52" s="33">
        <f t="shared" si="98"/>
        <v>0</v>
      </c>
      <c r="W52" s="33"/>
      <c r="X52" s="33">
        <f t="shared" si="99"/>
        <v>0</v>
      </c>
      <c r="Y52" s="33"/>
      <c r="Z52" s="33">
        <f t="shared" si="100"/>
        <v>0</v>
      </c>
      <c r="AA52" s="33"/>
      <c r="AB52" s="33">
        <f t="shared" si="101"/>
        <v>0</v>
      </c>
      <c r="AC52" s="33"/>
      <c r="AD52" s="33">
        <f t="shared" si="102"/>
        <v>0</v>
      </c>
      <c r="AE52" s="33">
        <v>15</v>
      </c>
      <c r="AF52" s="33">
        <f t="shared" si="103"/>
        <v>572789.50574999989</v>
      </c>
      <c r="AG52" s="33">
        <v>0</v>
      </c>
      <c r="AH52" s="33">
        <f t="shared" si="104"/>
        <v>0</v>
      </c>
      <c r="AI52" s="33">
        <v>78</v>
      </c>
      <c r="AJ52" s="33">
        <f t="shared" si="105"/>
        <v>3116533.73031</v>
      </c>
      <c r="AK52" s="33">
        <v>0</v>
      </c>
      <c r="AL52" s="33">
        <f t="shared" si="106"/>
        <v>0</v>
      </c>
      <c r="AM52" s="33"/>
      <c r="AN52" s="33">
        <f t="shared" si="107"/>
        <v>0</v>
      </c>
      <c r="AO52" s="33">
        <v>0</v>
      </c>
      <c r="AP52" s="33">
        <f t="shared" si="108"/>
        <v>0</v>
      </c>
      <c r="AQ52" s="33"/>
      <c r="AR52" s="33">
        <f t="shared" si="109"/>
        <v>0</v>
      </c>
      <c r="AS52" s="33"/>
      <c r="AT52" s="33">
        <f t="shared" si="110"/>
        <v>0</v>
      </c>
      <c r="AU52" s="33"/>
      <c r="AV52" s="33">
        <f t="shared" si="111"/>
        <v>0</v>
      </c>
      <c r="AW52" s="33"/>
      <c r="AX52" s="33">
        <f t="shared" si="112"/>
        <v>0</v>
      </c>
      <c r="AY52" s="33">
        <v>8</v>
      </c>
      <c r="AZ52" s="33">
        <f t="shared" si="113"/>
        <v>345126.63292800001</v>
      </c>
      <c r="BA52" s="33">
        <v>0</v>
      </c>
      <c r="BB52" s="33">
        <f t="shared" si="114"/>
        <v>0</v>
      </c>
      <c r="BC52" s="33"/>
      <c r="BD52" s="33">
        <f t="shared" si="115"/>
        <v>0</v>
      </c>
      <c r="BE52" s="33"/>
      <c r="BF52" s="33">
        <f t="shared" si="116"/>
        <v>0</v>
      </c>
      <c r="BG52" s="33">
        <v>5</v>
      </c>
      <c r="BH52" s="33">
        <f t="shared" si="117"/>
        <v>215704.14557999995</v>
      </c>
      <c r="BI52" s="33">
        <v>0</v>
      </c>
      <c r="BJ52" s="33">
        <f t="shared" si="118"/>
        <v>0</v>
      </c>
      <c r="BK52" s="33"/>
      <c r="BL52" s="33">
        <f t="shared" si="119"/>
        <v>0</v>
      </c>
      <c r="BM52" s="33">
        <v>0</v>
      </c>
      <c r="BN52" s="33">
        <f t="shared" si="120"/>
        <v>0</v>
      </c>
      <c r="BO52" s="33">
        <v>1</v>
      </c>
      <c r="BP52" s="33">
        <f t="shared" si="121"/>
        <v>42172.209464000007</v>
      </c>
      <c r="BQ52" s="33"/>
      <c r="BR52" s="33">
        <f t="shared" si="122"/>
        <v>0</v>
      </c>
      <c r="BS52" s="33">
        <v>0</v>
      </c>
      <c r="BT52" s="33">
        <f t="shared" si="123"/>
        <v>0</v>
      </c>
      <c r="BU52" s="33"/>
      <c r="BV52" s="33">
        <f t="shared" si="124"/>
        <v>0</v>
      </c>
      <c r="BW52" s="62"/>
      <c r="BX52" s="62">
        <f t="shared" si="125"/>
        <v>0</v>
      </c>
      <c r="BY52" s="33">
        <v>0</v>
      </c>
      <c r="BZ52" s="33">
        <f t="shared" si="126"/>
        <v>0</v>
      </c>
      <c r="CA52" s="33">
        <v>0</v>
      </c>
      <c r="CB52" s="33">
        <f t="shared" si="127"/>
        <v>0</v>
      </c>
      <c r="CC52" s="33"/>
      <c r="CD52" s="33">
        <f t="shared" si="128"/>
        <v>0</v>
      </c>
      <c r="CE52" s="33">
        <v>9</v>
      </c>
      <c r="CF52" s="33">
        <f t="shared" si="129"/>
        <v>470749.15087199991</v>
      </c>
      <c r="CG52" s="33"/>
      <c r="CH52" s="33">
        <f t="shared" si="130"/>
        <v>0</v>
      </c>
      <c r="CI52" s="33">
        <v>2</v>
      </c>
      <c r="CJ52" s="33">
        <f t="shared" si="131"/>
        <v>91646.320920000013</v>
      </c>
      <c r="CK52" s="33">
        <v>0</v>
      </c>
      <c r="CL52" s="33">
        <f t="shared" si="132"/>
        <v>0</v>
      </c>
      <c r="CM52" s="33">
        <v>2</v>
      </c>
      <c r="CN52" s="33">
        <f t="shared" si="133"/>
        <v>176487.02436750004</v>
      </c>
    </row>
    <row r="53" spans="1:92" x14ac:dyDescent="0.25">
      <c r="A53" s="29">
        <v>53</v>
      </c>
      <c r="B53" s="30" t="s">
        <v>105</v>
      </c>
      <c r="C53" s="25">
        <v>19007.45</v>
      </c>
      <c r="D53" s="25"/>
      <c r="E53" s="31">
        <v>1.27</v>
      </c>
      <c r="F53" s="32">
        <v>1</v>
      </c>
      <c r="G53" s="32"/>
      <c r="H53" s="27">
        <v>0.54</v>
      </c>
      <c r="I53" s="27">
        <v>0.22</v>
      </c>
      <c r="J53" s="27">
        <v>0.05</v>
      </c>
      <c r="K53" s="27">
        <v>0.2</v>
      </c>
      <c r="L53" s="32">
        <v>1</v>
      </c>
      <c r="M53" s="25">
        <v>1.4</v>
      </c>
      <c r="N53" s="25">
        <v>1.68</v>
      </c>
      <c r="O53" s="25">
        <v>2.23</v>
      </c>
      <c r="P53" s="25">
        <v>2.39</v>
      </c>
      <c r="Q53" s="33">
        <v>12</v>
      </c>
      <c r="R53" s="33">
        <f t="shared" si="96"/>
        <v>527205.83916000009</v>
      </c>
      <c r="S53" s="33"/>
      <c r="T53" s="33">
        <f t="shared" si="97"/>
        <v>0</v>
      </c>
      <c r="U53" s="33">
        <v>40</v>
      </c>
      <c r="V53" s="33">
        <f t="shared" si="98"/>
        <v>1486990.8284</v>
      </c>
      <c r="W53" s="33">
        <v>2</v>
      </c>
      <c r="X53" s="33">
        <f t="shared" si="99"/>
        <v>65224.824972999995</v>
      </c>
      <c r="Y53" s="33">
        <v>2</v>
      </c>
      <c r="Z53" s="33">
        <f t="shared" si="100"/>
        <v>69280.254505000004</v>
      </c>
      <c r="AA53" s="33">
        <v>17</v>
      </c>
      <c r="AB53" s="33">
        <f t="shared" si="101"/>
        <v>554411.01227049995</v>
      </c>
      <c r="AC53" s="33">
        <v>3</v>
      </c>
      <c r="AD53" s="33">
        <f t="shared" si="102"/>
        <v>97837.2374595</v>
      </c>
      <c r="AE53" s="33">
        <v>19</v>
      </c>
      <c r="AF53" s="33">
        <f t="shared" si="103"/>
        <v>658162.41779750003</v>
      </c>
      <c r="AG53" s="33"/>
      <c r="AH53" s="33">
        <f t="shared" si="104"/>
        <v>0</v>
      </c>
      <c r="AI53" s="33">
        <v>40</v>
      </c>
      <c r="AJ53" s="33">
        <f t="shared" si="105"/>
        <v>1449816.0576899997</v>
      </c>
      <c r="AK53" s="33"/>
      <c r="AL53" s="33">
        <f t="shared" si="106"/>
        <v>0</v>
      </c>
      <c r="AM53" s="33">
        <v>100</v>
      </c>
      <c r="AN53" s="33">
        <f t="shared" si="107"/>
        <v>3717477.071</v>
      </c>
      <c r="AO53" s="33"/>
      <c r="AP53" s="33">
        <f t="shared" si="108"/>
        <v>0</v>
      </c>
      <c r="AQ53" s="33">
        <v>2</v>
      </c>
      <c r="AR53" s="33">
        <f t="shared" si="109"/>
        <v>62690.181515500008</v>
      </c>
      <c r="AS53" s="33">
        <v>2</v>
      </c>
      <c r="AT53" s="33">
        <f t="shared" si="110"/>
        <v>112538.16951300002</v>
      </c>
      <c r="AU53" s="33"/>
      <c r="AV53" s="33">
        <f t="shared" si="111"/>
        <v>0</v>
      </c>
      <c r="AW53" s="33">
        <v>3</v>
      </c>
      <c r="AX53" s="33">
        <f t="shared" si="112"/>
        <v>124704.458109</v>
      </c>
      <c r="AY53" s="33"/>
      <c r="AZ53" s="33">
        <f t="shared" si="113"/>
        <v>0</v>
      </c>
      <c r="BA53" s="33">
        <v>0</v>
      </c>
      <c r="BB53" s="33">
        <f t="shared" si="114"/>
        <v>0</v>
      </c>
      <c r="BC53" s="33">
        <v>4</v>
      </c>
      <c r="BD53" s="33">
        <f t="shared" si="115"/>
        <v>218993.194728</v>
      </c>
      <c r="BE53" s="33">
        <v>11</v>
      </c>
      <c r="BF53" s="33">
        <f t="shared" si="116"/>
        <v>430483.84482180001</v>
      </c>
      <c r="BG53" s="33">
        <v>33</v>
      </c>
      <c r="BH53" s="33">
        <f t="shared" si="117"/>
        <v>1291451.5344654</v>
      </c>
      <c r="BI53" s="33"/>
      <c r="BJ53" s="33">
        <f t="shared" si="118"/>
        <v>0</v>
      </c>
      <c r="BK53" s="33">
        <v>30</v>
      </c>
      <c r="BL53" s="33">
        <f t="shared" si="119"/>
        <v>1247044.58109</v>
      </c>
      <c r="BM53" s="33">
        <v>0</v>
      </c>
      <c r="BN53" s="33">
        <f t="shared" si="120"/>
        <v>0</v>
      </c>
      <c r="BO53" s="33">
        <v>1</v>
      </c>
      <c r="BP53" s="33">
        <f t="shared" si="121"/>
        <v>38256.218585200004</v>
      </c>
      <c r="BQ53" s="33">
        <v>1</v>
      </c>
      <c r="BR53" s="33">
        <f t="shared" si="122"/>
        <v>39743.209413599994</v>
      </c>
      <c r="BS53" s="33"/>
      <c r="BT53" s="33">
        <f t="shared" si="123"/>
        <v>0</v>
      </c>
      <c r="BU53" s="33">
        <v>2</v>
      </c>
      <c r="BV53" s="33">
        <f t="shared" si="124"/>
        <v>86988.96346140001</v>
      </c>
      <c r="BW53" s="62">
        <v>6</v>
      </c>
      <c r="BX53" s="62">
        <f t="shared" si="125"/>
        <v>260966.89038420003</v>
      </c>
      <c r="BY53" s="33"/>
      <c r="BZ53" s="33">
        <f t="shared" si="126"/>
        <v>0</v>
      </c>
      <c r="CA53" s="33"/>
      <c r="CB53" s="33">
        <f t="shared" si="127"/>
        <v>0</v>
      </c>
      <c r="CC53" s="33"/>
      <c r="CD53" s="33">
        <f t="shared" si="128"/>
        <v>0</v>
      </c>
      <c r="CE53" s="33">
        <v>65</v>
      </c>
      <c r="CF53" s="33">
        <f t="shared" si="129"/>
        <v>3084154.1590860002</v>
      </c>
      <c r="CG53" s="33">
        <v>20</v>
      </c>
      <c r="CH53" s="33">
        <f t="shared" si="130"/>
        <v>752282.17818599986</v>
      </c>
      <c r="CI53" s="33">
        <v>16</v>
      </c>
      <c r="CJ53" s="33">
        <f t="shared" si="131"/>
        <v>665090.443248</v>
      </c>
      <c r="CK53" s="33"/>
      <c r="CL53" s="33">
        <f t="shared" si="132"/>
        <v>0</v>
      </c>
      <c r="CM53" s="33">
        <v>3</v>
      </c>
      <c r="CN53" s="33">
        <f t="shared" si="133"/>
        <v>240148.41530006257</v>
      </c>
    </row>
    <row r="54" spans="1:92" x14ac:dyDescent="0.25">
      <c r="A54" s="29">
        <v>54</v>
      </c>
      <c r="B54" s="30" t="s">
        <v>106</v>
      </c>
      <c r="C54" s="25">
        <v>19007.45</v>
      </c>
      <c r="D54" s="25"/>
      <c r="E54" s="31">
        <v>2.82</v>
      </c>
      <c r="F54" s="32">
        <v>1</v>
      </c>
      <c r="G54" s="32"/>
      <c r="H54" s="27">
        <v>0.6</v>
      </c>
      <c r="I54" s="27">
        <v>0.17</v>
      </c>
      <c r="J54" s="27">
        <v>0.04</v>
      </c>
      <c r="K54" s="27">
        <v>0.19</v>
      </c>
      <c r="L54" s="32">
        <v>1</v>
      </c>
      <c r="M54" s="25">
        <v>1.4</v>
      </c>
      <c r="N54" s="25">
        <v>1.68</v>
      </c>
      <c r="O54" s="25">
        <v>2.23</v>
      </c>
      <c r="P54" s="25">
        <v>2.39</v>
      </c>
      <c r="Q54" s="33"/>
      <c r="R54" s="33">
        <f t="shared" si="96"/>
        <v>0</v>
      </c>
      <c r="S54" s="33"/>
      <c r="T54" s="33">
        <f t="shared" si="97"/>
        <v>0</v>
      </c>
      <c r="U54" s="33"/>
      <c r="V54" s="33">
        <f t="shared" si="98"/>
        <v>0</v>
      </c>
      <c r="W54" s="33"/>
      <c r="X54" s="33">
        <f t="shared" si="99"/>
        <v>0</v>
      </c>
      <c r="Y54" s="33"/>
      <c r="Z54" s="33">
        <f t="shared" si="100"/>
        <v>0</v>
      </c>
      <c r="AA54" s="33"/>
      <c r="AB54" s="33">
        <f t="shared" si="101"/>
        <v>0</v>
      </c>
      <c r="AC54" s="33"/>
      <c r="AD54" s="33">
        <f t="shared" si="102"/>
        <v>0</v>
      </c>
      <c r="AE54" s="33"/>
      <c r="AF54" s="33">
        <f t="shared" si="103"/>
        <v>0</v>
      </c>
      <c r="AG54" s="33"/>
      <c r="AH54" s="33">
        <f t="shared" si="104"/>
        <v>0</v>
      </c>
      <c r="AI54" s="33"/>
      <c r="AJ54" s="33">
        <f t="shared" si="105"/>
        <v>0</v>
      </c>
      <c r="AK54" s="33">
        <v>8</v>
      </c>
      <c r="AL54" s="33">
        <f t="shared" si="106"/>
        <v>643855.32010800007</v>
      </c>
      <c r="AM54" s="33"/>
      <c r="AN54" s="33">
        <f t="shared" si="107"/>
        <v>0</v>
      </c>
      <c r="AO54" s="33"/>
      <c r="AP54" s="33">
        <f t="shared" si="108"/>
        <v>0</v>
      </c>
      <c r="AQ54" s="33"/>
      <c r="AR54" s="33">
        <f t="shared" si="109"/>
        <v>0</v>
      </c>
      <c r="AS54" s="33"/>
      <c r="AT54" s="33">
        <f t="shared" si="110"/>
        <v>0</v>
      </c>
      <c r="AU54" s="33"/>
      <c r="AV54" s="33">
        <f t="shared" si="111"/>
        <v>0</v>
      </c>
      <c r="AW54" s="33"/>
      <c r="AX54" s="33">
        <f t="shared" si="112"/>
        <v>0</v>
      </c>
      <c r="AY54" s="33"/>
      <c r="AZ54" s="33">
        <f t="shared" si="113"/>
        <v>0</v>
      </c>
      <c r="BA54" s="33">
        <v>0</v>
      </c>
      <c r="BB54" s="33">
        <f t="shared" si="114"/>
        <v>0</v>
      </c>
      <c r="BC54" s="33"/>
      <c r="BD54" s="33">
        <f t="shared" si="115"/>
        <v>0</v>
      </c>
      <c r="BE54" s="33"/>
      <c r="BF54" s="33">
        <f t="shared" si="116"/>
        <v>0</v>
      </c>
      <c r="BG54" s="33">
        <v>1</v>
      </c>
      <c r="BH54" s="33">
        <f t="shared" si="117"/>
        <v>86897.955790799984</v>
      </c>
      <c r="BI54" s="33"/>
      <c r="BJ54" s="33">
        <f t="shared" si="118"/>
        <v>0</v>
      </c>
      <c r="BK54" s="33"/>
      <c r="BL54" s="33">
        <f t="shared" si="119"/>
        <v>0</v>
      </c>
      <c r="BM54" s="33">
        <v>0</v>
      </c>
      <c r="BN54" s="33">
        <f t="shared" si="120"/>
        <v>0</v>
      </c>
      <c r="BO54" s="33">
        <v>0</v>
      </c>
      <c r="BP54" s="33">
        <f t="shared" si="121"/>
        <v>0</v>
      </c>
      <c r="BQ54" s="33"/>
      <c r="BR54" s="33">
        <f t="shared" si="122"/>
        <v>0</v>
      </c>
      <c r="BS54" s="33"/>
      <c r="BT54" s="33">
        <f t="shared" si="123"/>
        <v>0</v>
      </c>
      <c r="BU54" s="33">
        <v>5</v>
      </c>
      <c r="BV54" s="33">
        <f t="shared" si="124"/>
        <v>482891.49008100003</v>
      </c>
      <c r="BW54" s="62">
        <v>10</v>
      </c>
      <c r="BX54" s="62">
        <f t="shared" si="125"/>
        <v>965782.98016200005</v>
      </c>
      <c r="BY54" s="33">
        <v>2</v>
      </c>
      <c r="BZ54" s="33">
        <f t="shared" si="126"/>
        <v>193156.5960324</v>
      </c>
      <c r="CA54" s="33"/>
      <c r="CB54" s="33">
        <f t="shared" si="127"/>
        <v>0</v>
      </c>
      <c r="CC54" s="33"/>
      <c r="CD54" s="33">
        <f t="shared" si="128"/>
        <v>0</v>
      </c>
      <c r="CE54" s="33"/>
      <c r="CF54" s="33">
        <f t="shared" si="129"/>
        <v>0</v>
      </c>
      <c r="CG54" s="33"/>
      <c r="CH54" s="33">
        <f t="shared" si="130"/>
        <v>0</v>
      </c>
      <c r="CI54" s="33">
        <v>1</v>
      </c>
      <c r="CJ54" s="33">
        <f t="shared" si="131"/>
        <v>92300.937497999985</v>
      </c>
      <c r="CK54" s="33"/>
      <c r="CL54" s="33">
        <f t="shared" si="132"/>
        <v>0</v>
      </c>
      <c r="CM54" s="33"/>
      <c r="CN54" s="33">
        <f t="shared" si="133"/>
        <v>0</v>
      </c>
    </row>
    <row r="55" spans="1:92" x14ac:dyDescent="0.25">
      <c r="A55" s="29">
        <v>55</v>
      </c>
      <c r="B55" s="30" t="s">
        <v>107</v>
      </c>
      <c r="C55" s="25">
        <v>19007.45</v>
      </c>
      <c r="D55" s="25"/>
      <c r="E55" s="31">
        <v>3.51</v>
      </c>
      <c r="F55" s="32">
        <v>1</v>
      </c>
      <c r="G55" s="32"/>
      <c r="H55" s="27">
        <v>0.6</v>
      </c>
      <c r="I55" s="27">
        <v>0.17</v>
      </c>
      <c r="J55" s="27">
        <v>0.04</v>
      </c>
      <c r="K55" s="27">
        <v>0.19</v>
      </c>
      <c r="L55" s="32">
        <v>1</v>
      </c>
      <c r="M55" s="25">
        <v>1.4</v>
      </c>
      <c r="N55" s="25">
        <v>1.68</v>
      </c>
      <c r="O55" s="25">
        <v>2.23</v>
      </c>
      <c r="P55" s="25">
        <v>2.39</v>
      </c>
      <c r="Q55" s="33">
        <v>5</v>
      </c>
      <c r="R55" s="33">
        <f t="shared" si="96"/>
        <v>607116.9604499999</v>
      </c>
      <c r="S55" s="33"/>
      <c r="T55" s="33">
        <f t="shared" si="97"/>
        <v>0</v>
      </c>
      <c r="U55" s="33"/>
      <c r="V55" s="33">
        <f t="shared" si="98"/>
        <v>0</v>
      </c>
      <c r="W55" s="33"/>
      <c r="X55" s="33">
        <f t="shared" si="99"/>
        <v>0</v>
      </c>
      <c r="Y55" s="33"/>
      <c r="Z55" s="33">
        <f t="shared" si="100"/>
        <v>0</v>
      </c>
      <c r="AA55" s="33"/>
      <c r="AB55" s="33">
        <f t="shared" si="101"/>
        <v>0</v>
      </c>
      <c r="AC55" s="33"/>
      <c r="AD55" s="33">
        <f t="shared" si="102"/>
        <v>0</v>
      </c>
      <c r="AE55" s="33"/>
      <c r="AF55" s="33">
        <f t="shared" si="103"/>
        <v>0</v>
      </c>
      <c r="AG55" s="33"/>
      <c r="AH55" s="33">
        <f t="shared" si="104"/>
        <v>0</v>
      </c>
      <c r="AI55" s="33"/>
      <c r="AJ55" s="33">
        <f t="shared" si="105"/>
        <v>0</v>
      </c>
      <c r="AK55" s="33"/>
      <c r="AL55" s="33">
        <f t="shared" si="106"/>
        <v>0</v>
      </c>
      <c r="AM55" s="33"/>
      <c r="AN55" s="33">
        <f t="shared" si="107"/>
        <v>0</v>
      </c>
      <c r="AO55" s="33"/>
      <c r="AP55" s="33">
        <f t="shared" si="108"/>
        <v>0</v>
      </c>
      <c r="AQ55" s="33"/>
      <c r="AR55" s="33">
        <f t="shared" si="109"/>
        <v>0</v>
      </c>
      <c r="AS55" s="33"/>
      <c r="AT55" s="33">
        <f t="shared" si="110"/>
        <v>0</v>
      </c>
      <c r="AU55" s="33"/>
      <c r="AV55" s="33">
        <f t="shared" si="111"/>
        <v>0</v>
      </c>
      <c r="AW55" s="33"/>
      <c r="AX55" s="33">
        <f t="shared" si="112"/>
        <v>0</v>
      </c>
      <c r="AY55" s="33"/>
      <c r="AZ55" s="33">
        <f t="shared" si="113"/>
        <v>0</v>
      </c>
      <c r="BA55" s="33"/>
      <c r="BB55" s="33">
        <f t="shared" si="114"/>
        <v>0</v>
      </c>
      <c r="BC55" s="33"/>
      <c r="BD55" s="33">
        <f t="shared" si="115"/>
        <v>0</v>
      </c>
      <c r="BE55" s="33"/>
      <c r="BF55" s="33">
        <f t="shared" si="116"/>
        <v>0</v>
      </c>
      <c r="BG55" s="33">
        <v>0</v>
      </c>
      <c r="BH55" s="33">
        <f t="shared" si="117"/>
        <v>0</v>
      </c>
      <c r="BI55" s="33"/>
      <c r="BJ55" s="33">
        <f t="shared" si="118"/>
        <v>0</v>
      </c>
      <c r="BK55" s="33"/>
      <c r="BL55" s="33">
        <f t="shared" si="119"/>
        <v>0</v>
      </c>
      <c r="BM55" s="33"/>
      <c r="BN55" s="33">
        <f t="shared" si="120"/>
        <v>0</v>
      </c>
      <c r="BO55" s="33">
        <v>0</v>
      </c>
      <c r="BP55" s="33">
        <f t="shared" si="121"/>
        <v>0</v>
      </c>
      <c r="BQ55" s="33"/>
      <c r="BR55" s="33">
        <f t="shared" si="122"/>
        <v>0</v>
      </c>
      <c r="BS55" s="33"/>
      <c r="BT55" s="33">
        <f t="shared" si="123"/>
        <v>0</v>
      </c>
      <c r="BU55" s="33"/>
      <c r="BV55" s="33">
        <f t="shared" si="124"/>
        <v>0</v>
      </c>
      <c r="BW55" s="62"/>
      <c r="BX55" s="62">
        <f t="shared" si="125"/>
        <v>0</v>
      </c>
      <c r="BY55" s="33"/>
      <c r="BZ55" s="33">
        <f t="shared" si="126"/>
        <v>0</v>
      </c>
      <c r="CA55" s="33"/>
      <c r="CB55" s="33">
        <f t="shared" si="127"/>
        <v>0</v>
      </c>
      <c r="CC55" s="33"/>
      <c r="CD55" s="33">
        <f t="shared" si="128"/>
        <v>0</v>
      </c>
      <c r="CE55" s="33">
        <v>4</v>
      </c>
      <c r="CF55" s="33">
        <f t="shared" si="129"/>
        <v>524549.05382879998</v>
      </c>
      <c r="CG55" s="33"/>
      <c r="CH55" s="33">
        <f t="shared" si="130"/>
        <v>0</v>
      </c>
      <c r="CI55" s="33"/>
      <c r="CJ55" s="33">
        <f t="shared" si="131"/>
        <v>0</v>
      </c>
      <c r="CK55" s="33"/>
      <c r="CL55" s="33">
        <f t="shared" si="132"/>
        <v>0</v>
      </c>
      <c r="CM55" s="33"/>
      <c r="CN55" s="33">
        <f t="shared" si="133"/>
        <v>0</v>
      </c>
    </row>
    <row r="56" spans="1:92" ht="40.5" customHeight="1" x14ac:dyDescent="0.25">
      <c r="A56" s="29">
        <v>56</v>
      </c>
      <c r="B56" s="30" t="s">
        <v>108</v>
      </c>
      <c r="C56" s="25">
        <v>19007.45</v>
      </c>
      <c r="D56" s="25">
        <f>C56*(H56+I56+J56)</f>
        <v>15396.034500000002</v>
      </c>
      <c r="E56" s="31">
        <v>1.18</v>
      </c>
      <c r="F56" s="32">
        <v>1</v>
      </c>
      <c r="G56" s="32"/>
      <c r="H56" s="27">
        <v>0.6</v>
      </c>
      <c r="I56" s="27">
        <v>0.17</v>
      </c>
      <c r="J56" s="27">
        <v>0.04</v>
      </c>
      <c r="K56" s="27">
        <v>0.19</v>
      </c>
      <c r="L56" s="32">
        <v>1</v>
      </c>
      <c r="M56" s="25">
        <v>1.4</v>
      </c>
      <c r="N56" s="25">
        <v>1.68</v>
      </c>
      <c r="O56" s="25">
        <v>2.23</v>
      </c>
      <c r="P56" s="25">
        <v>2.39</v>
      </c>
      <c r="Q56" s="33"/>
      <c r="R56" s="33">
        <f t="shared" si="96"/>
        <v>0</v>
      </c>
      <c r="S56" s="33">
        <v>0</v>
      </c>
      <c r="T56" s="33">
        <f t="shared" si="97"/>
        <v>0</v>
      </c>
      <c r="U56" s="33">
        <v>12</v>
      </c>
      <c r="V56" s="33">
        <f t="shared" si="98"/>
        <v>414484.05768000003</v>
      </c>
      <c r="W56" s="33"/>
      <c r="X56" s="33">
        <f t="shared" si="99"/>
        <v>0</v>
      </c>
      <c r="Y56" s="33">
        <v>5</v>
      </c>
      <c r="Z56" s="33">
        <f t="shared" si="100"/>
        <v>160926.57542499999</v>
      </c>
      <c r="AA56" s="33">
        <v>8</v>
      </c>
      <c r="AB56" s="33">
        <f t="shared" si="101"/>
        <v>242410.37312800001</v>
      </c>
      <c r="AC56" s="33">
        <v>0</v>
      </c>
      <c r="AD56" s="33">
        <f t="shared" si="102"/>
        <v>0</v>
      </c>
      <c r="AE56" s="33">
        <v>15</v>
      </c>
      <c r="AF56" s="33">
        <f t="shared" si="103"/>
        <v>482779.72627499996</v>
      </c>
      <c r="AG56" s="33">
        <v>0</v>
      </c>
      <c r="AH56" s="33">
        <f t="shared" si="104"/>
        <v>0</v>
      </c>
      <c r="AI56" s="33">
        <v>329</v>
      </c>
      <c r="AJ56" s="33">
        <f t="shared" si="105"/>
        <v>11079676.966858501</v>
      </c>
      <c r="AK56" s="33"/>
      <c r="AL56" s="33">
        <f t="shared" si="106"/>
        <v>0</v>
      </c>
      <c r="AM56" s="33">
        <v>0</v>
      </c>
      <c r="AN56" s="33">
        <f t="shared" si="107"/>
        <v>0</v>
      </c>
      <c r="AO56" s="33">
        <v>0</v>
      </c>
      <c r="AP56" s="33">
        <f t="shared" si="108"/>
        <v>0</v>
      </c>
      <c r="AQ56" s="33"/>
      <c r="AR56" s="33">
        <f t="shared" si="109"/>
        <v>0</v>
      </c>
      <c r="AS56" s="33"/>
      <c r="AT56" s="33">
        <f t="shared" si="110"/>
        <v>0</v>
      </c>
      <c r="AU56" s="33">
        <v>6</v>
      </c>
      <c r="AV56" s="33">
        <f t="shared" si="111"/>
        <v>356079.48591599998</v>
      </c>
      <c r="AW56" s="33"/>
      <c r="AX56" s="33">
        <f t="shared" si="112"/>
        <v>0</v>
      </c>
      <c r="AY56" s="33">
        <v>5</v>
      </c>
      <c r="AZ56" s="33">
        <f t="shared" si="113"/>
        <v>181807.77984599996</v>
      </c>
      <c r="BA56" s="33">
        <v>1</v>
      </c>
      <c r="BB56" s="33">
        <f t="shared" si="114"/>
        <v>36926.761502399997</v>
      </c>
      <c r="BC56" s="33">
        <v>5</v>
      </c>
      <c r="BD56" s="33">
        <f t="shared" si="115"/>
        <v>254342.48993999997</v>
      </c>
      <c r="BE56" s="33">
        <v>10</v>
      </c>
      <c r="BF56" s="33">
        <f t="shared" si="116"/>
        <v>363615.55969199992</v>
      </c>
      <c r="BG56" s="33">
        <v>22</v>
      </c>
      <c r="BH56" s="33">
        <f t="shared" si="117"/>
        <v>799954.23132239992</v>
      </c>
      <c r="BI56" s="33">
        <v>0</v>
      </c>
      <c r="BJ56" s="33">
        <f t="shared" si="118"/>
        <v>0</v>
      </c>
      <c r="BK56" s="33">
        <v>7</v>
      </c>
      <c r="BL56" s="33">
        <f t="shared" si="119"/>
        <v>270356.64671399997</v>
      </c>
      <c r="BM56" s="33">
        <v>1</v>
      </c>
      <c r="BN56" s="33">
        <f t="shared" si="120"/>
        <v>36926.761502399997</v>
      </c>
      <c r="BO56" s="33">
        <v>3</v>
      </c>
      <c r="BP56" s="33">
        <f t="shared" si="121"/>
        <v>106635.4439304</v>
      </c>
      <c r="BQ56" s="33">
        <v>0</v>
      </c>
      <c r="BR56" s="33">
        <f t="shared" si="122"/>
        <v>0</v>
      </c>
      <c r="BS56" s="33">
        <v>0</v>
      </c>
      <c r="BT56" s="33">
        <f t="shared" si="123"/>
        <v>0</v>
      </c>
      <c r="BU56" s="33">
        <v>4</v>
      </c>
      <c r="BV56" s="33">
        <f t="shared" si="124"/>
        <v>161648.78249520002</v>
      </c>
      <c r="BW56" s="62">
        <v>8</v>
      </c>
      <c r="BX56" s="62">
        <f t="shared" si="125"/>
        <v>323297.56499040005</v>
      </c>
      <c r="BY56" s="33">
        <v>3</v>
      </c>
      <c r="BZ56" s="33">
        <f t="shared" si="126"/>
        <v>121236.58687140001</v>
      </c>
      <c r="CA56" s="33">
        <v>0</v>
      </c>
      <c r="CB56" s="33">
        <f t="shared" si="127"/>
        <v>0</v>
      </c>
      <c r="CC56" s="33"/>
      <c r="CD56" s="33">
        <f t="shared" si="128"/>
        <v>0</v>
      </c>
      <c r="CE56" s="33">
        <v>250</v>
      </c>
      <c r="CF56" s="33">
        <f t="shared" si="129"/>
        <v>11021507.897399999</v>
      </c>
      <c r="CG56" s="33"/>
      <c r="CH56" s="33">
        <f t="shared" si="130"/>
        <v>0</v>
      </c>
      <c r="CI56" s="33">
        <v>9</v>
      </c>
      <c r="CJ56" s="33">
        <f t="shared" si="131"/>
        <v>347601.40291799995</v>
      </c>
      <c r="CK56" s="33">
        <v>0</v>
      </c>
      <c r="CL56" s="33">
        <f t="shared" si="132"/>
        <v>0</v>
      </c>
      <c r="CM56" s="33">
        <v>1</v>
      </c>
      <c r="CN56" s="33">
        <f t="shared" si="133"/>
        <v>74376.674554875004</v>
      </c>
    </row>
    <row r="57" spans="1:92" ht="22.5" customHeight="1" x14ac:dyDescent="0.25">
      <c r="A57" s="29">
        <v>57</v>
      </c>
      <c r="B57" s="30" t="s">
        <v>109</v>
      </c>
      <c r="C57" s="25">
        <v>19007.45</v>
      </c>
      <c r="D57" s="25"/>
      <c r="E57" s="31">
        <v>0.98</v>
      </c>
      <c r="F57" s="32">
        <v>1</v>
      </c>
      <c r="G57" s="32"/>
      <c r="H57" s="27">
        <v>0.6</v>
      </c>
      <c r="I57" s="27">
        <v>0.17</v>
      </c>
      <c r="J57" s="27">
        <v>0.04</v>
      </c>
      <c r="K57" s="27">
        <v>0.19</v>
      </c>
      <c r="L57" s="32">
        <v>1</v>
      </c>
      <c r="M57" s="25">
        <v>1.4</v>
      </c>
      <c r="N57" s="25">
        <v>1.68</v>
      </c>
      <c r="O57" s="25">
        <v>2.23</v>
      </c>
      <c r="P57" s="25">
        <v>2.39</v>
      </c>
      <c r="Q57" s="33">
        <v>176</v>
      </c>
      <c r="R57" s="33">
        <f t="shared" si="96"/>
        <v>5966697.0563200004</v>
      </c>
      <c r="S57" s="33"/>
      <c r="T57" s="33">
        <f t="shared" si="97"/>
        <v>0</v>
      </c>
      <c r="U57" s="33"/>
      <c r="V57" s="33">
        <f t="shared" si="98"/>
        <v>0</v>
      </c>
      <c r="W57" s="33"/>
      <c r="X57" s="33">
        <f t="shared" si="99"/>
        <v>0</v>
      </c>
      <c r="Y57" s="33">
        <v>4</v>
      </c>
      <c r="Z57" s="33">
        <f t="shared" si="100"/>
        <v>106920.70774</v>
      </c>
      <c r="AA57" s="33">
        <v>3</v>
      </c>
      <c r="AB57" s="33">
        <f t="shared" si="101"/>
        <v>75496.450952999992</v>
      </c>
      <c r="AC57" s="33">
        <v>0</v>
      </c>
      <c r="AD57" s="33">
        <f t="shared" si="102"/>
        <v>0</v>
      </c>
      <c r="AE57" s="33">
        <v>4</v>
      </c>
      <c r="AF57" s="33">
        <f t="shared" si="103"/>
        <v>106920.70774</v>
      </c>
      <c r="AG57" s="33"/>
      <c r="AH57" s="33">
        <f t="shared" si="104"/>
        <v>0</v>
      </c>
      <c r="AI57" s="33"/>
      <c r="AJ57" s="33">
        <f t="shared" si="105"/>
        <v>0</v>
      </c>
      <c r="AK57" s="33"/>
      <c r="AL57" s="33">
        <f t="shared" si="106"/>
        <v>0</v>
      </c>
      <c r="AM57" s="33"/>
      <c r="AN57" s="33">
        <f t="shared" si="107"/>
        <v>0</v>
      </c>
      <c r="AO57" s="33"/>
      <c r="AP57" s="33">
        <f t="shared" si="108"/>
        <v>0</v>
      </c>
      <c r="AQ57" s="33"/>
      <c r="AR57" s="33">
        <f t="shared" si="109"/>
        <v>0</v>
      </c>
      <c r="AS57" s="33"/>
      <c r="AT57" s="33">
        <f t="shared" si="110"/>
        <v>0</v>
      </c>
      <c r="AU57" s="33">
        <v>5</v>
      </c>
      <c r="AV57" s="33">
        <f t="shared" si="111"/>
        <v>246439.19223000002</v>
      </c>
      <c r="AW57" s="33">
        <v>2</v>
      </c>
      <c r="AX57" s="33">
        <f t="shared" si="112"/>
        <v>64152.424644000006</v>
      </c>
      <c r="AY57" s="33">
        <v>3</v>
      </c>
      <c r="AZ57" s="33">
        <f t="shared" si="113"/>
        <v>90595.741143600011</v>
      </c>
      <c r="BA57" s="33">
        <v>1</v>
      </c>
      <c r="BB57" s="33">
        <f t="shared" si="114"/>
        <v>30667.988366399994</v>
      </c>
      <c r="BC57" s="33">
        <v>15</v>
      </c>
      <c r="BD57" s="33">
        <f t="shared" si="115"/>
        <v>633700.78002000006</v>
      </c>
      <c r="BE57" s="33">
        <v>5</v>
      </c>
      <c r="BF57" s="33">
        <f t="shared" si="116"/>
        <v>150992.90190599998</v>
      </c>
      <c r="BG57" s="33">
        <v>32</v>
      </c>
      <c r="BH57" s="33">
        <f t="shared" si="117"/>
        <v>966354.57219839992</v>
      </c>
      <c r="BI57" s="33"/>
      <c r="BJ57" s="33">
        <f t="shared" si="118"/>
        <v>0</v>
      </c>
      <c r="BK57" s="33">
        <v>2</v>
      </c>
      <c r="BL57" s="33">
        <f t="shared" si="119"/>
        <v>64152.424644000006</v>
      </c>
      <c r="BM57" s="33"/>
      <c r="BN57" s="33">
        <f t="shared" si="120"/>
        <v>0</v>
      </c>
      <c r="BO57" s="33">
        <v>8</v>
      </c>
      <c r="BP57" s="33">
        <f t="shared" si="121"/>
        <v>236164.37299840004</v>
      </c>
      <c r="BQ57" s="33">
        <v>3</v>
      </c>
      <c r="BR57" s="33">
        <f t="shared" si="122"/>
        <v>92003.96509920001</v>
      </c>
      <c r="BS57" s="33"/>
      <c r="BT57" s="33">
        <f t="shared" si="123"/>
        <v>0</v>
      </c>
      <c r="BU57" s="33">
        <v>1</v>
      </c>
      <c r="BV57" s="33">
        <f t="shared" si="124"/>
        <v>33562.670941800003</v>
      </c>
      <c r="BW57" s="62"/>
      <c r="BX57" s="62">
        <f t="shared" si="125"/>
        <v>0</v>
      </c>
      <c r="BY57" s="33"/>
      <c r="BZ57" s="33">
        <f t="shared" si="126"/>
        <v>0</v>
      </c>
      <c r="CA57" s="33"/>
      <c r="CB57" s="33">
        <f t="shared" si="127"/>
        <v>0</v>
      </c>
      <c r="CC57" s="33">
        <v>5</v>
      </c>
      <c r="CD57" s="33">
        <f t="shared" si="128"/>
        <v>183069.11422799999</v>
      </c>
      <c r="CE57" s="33">
        <v>500</v>
      </c>
      <c r="CF57" s="33">
        <f t="shared" si="129"/>
        <v>18306911.422799997</v>
      </c>
      <c r="CG57" s="33"/>
      <c r="CH57" s="33">
        <f t="shared" si="130"/>
        <v>0</v>
      </c>
      <c r="CI57" s="33">
        <v>16</v>
      </c>
      <c r="CJ57" s="33">
        <f t="shared" si="131"/>
        <v>513219.39715200005</v>
      </c>
      <c r="CK57" s="33"/>
      <c r="CL57" s="33">
        <f t="shared" si="132"/>
        <v>0</v>
      </c>
      <c r="CM57" s="33">
        <v>1</v>
      </c>
      <c r="CN57" s="33">
        <f t="shared" si="133"/>
        <v>61770.458528625008</v>
      </c>
    </row>
    <row r="58" spans="1:92" x14ac:dyDescent="0.25">
      <c r="A58" s="29">
        <v>58</v>
      </c>
      <c r="B58" s="30" t="s">
        <v>110</v>
      </c>
      <c r="C58" s="25">
        <v>19007.45</v>
      </c>
      <c r="D58" s="25">
        <f>C58*(H58+I58+J58)</f>
        <v>15776.183500000003</v>
      </c>
      <c r="E58" s="31">
        <v>0.53</v>
      </c>
      <c r="F58" s="32">
        <v>0.9</v>
      </c>
      <c r="G58" s="32"/>
      <c r="H58" s="27">
        <v>0.68</v>
      </c>
      <c r="I58" s="27">
        <v>0.11</v>
      </c>
      <c r="J58" s="27">
        <v>0.04</v>
      </c>
      <c r="K58" s="27">
        <v>0.17</v>
      </c>
      <c r="L58" s="32">
        <v>0.9</v>
      </c>
      <c r="M58" s="25">
        <v>1.4</v>
      </c>
      <c r="N58" s="25">
        <v>1.68</v>
      </c>
      <c r="O58" s="25">
        <v>2.23</v>
      </c>
      <c r="P58" s="25">
        <v>2.39</v>
      </c>
      <c r="Q58" s="33">
        <v>1546</v>
      </c>
      <c r="R58" s="33">
        <f t="shared" si="96"/>
        <v>25510743.336078003</v>
      </c>
      <c r="S58" s="33">
        <v>0</v>
      </c>
      <c r="T58" s="33">
        <f t="shared" si="97"/>
        <v>0</v>
      </c>
      <c r="U58" s="33">
        <v>151</v>
      </c>
      <c r="V58" s="33">
        <f t="shared" si="98"/>
        <v>2108336.3857709998</v>
      </c>
      <c r="W58" s="33">
        <v>10</v>
      </c>
      <c r="X58" s="33">
        <f t="shared" si="99"/>
        <v>122489.13981149999</v>
      </c>
      <c r="Y58" s="33">
        <v>100</v>
      </c>
      <c r="Z58" s="33">
        <f t="shared" si="100"/>
        <v>1301050.4487749999</v>
      </c>
      <c r="AA58" s="33">
        <v>100</v>
      </c>
      <c r="AB58" s="33">
        <f t="shared" si="101"/>
        <v>1224891.398115</v>
      </c>
      <c r="AC58" s="33">
        <v>0</v>
      </c>
      <c r="AD58" s="33">
        <f t="shared" si="102"/>
        <v>0</v>
      </c>
      <c r="AE58" s="33">
        <v>317</v>
      </c>
      <c r="AF58" s="33">
        <f t="shared" si="103"/>
        <v>4124329.9226167505</v>
      </c>
      <c r="AG58" s="33">
        <v>305</v>
      </c>
      <c r="AH58" s="33">
        <f t="shared" si="104"/>
        <v>4152096.2431698753</v>
      </c>
      <c r="AI58" s="33">
        <v>468</v>
      </c>
      <c r="AJ58" s="33">
        <f t="shared" si="105"/>
        <v>6371085.3829623004</v>
      </c>
      <c r="AK58" s="33">
        <v>2</v>
      </c>
      <c r="AL58" s="33">
        <f t="shared" si="106"/>
        <v>27226.860610950003</v>
      </c>
      <c r="AM58" s="33">
        <v>0</v>
      </c>
      <c r="AN58" s="33">
        <f t="shared" si="107"/>
        <v>0</v>
      </c>
      <c r="AO58" s="33">
        <v>0</v>
      </c>
      <c r="AP58" s="33">
        <f t="shared" si="108"/>
        <v>0</v>
      </c>
      <c r="AQ58" s="33"/>
      <c r="AR58" s="33">
        <f t="shared" si="109"/>
        <v>0</v>
      </c>
      <c r="AS58" s="33">
        <v>135</v>
      </c>
      <c r="AT58" s="33">
        <f t="shared" si="110"/>
        <v>2853108.4353502505</v>
      </c>
      <c r="AU58" s="33"/>
      <c r="AV58" s="33">
        <f t="shared" si="111"/>
        <v>0</v>
      </c>
      <c r="AW58" s="33">
        <v>141</v>
      </c>
      <c r="AX58" s="33">
        <f t="shared" si="112"/>
        <v>2201377.3593273005</v>
      </c>
      <c r="AY58" s="33">
        <v>561</v>
      </c>
      <c r="AZ58" s="33">
        <f t="shared" si="113"/>
        <v>8245968.8921101801</v>
      </c>
      <c r="BA58" s="33">
        <v>54</v>
      </c>
      <c r="BB58" s="33">
        <f t="shared" si="114"/>
        <v>806067.39218544017</v>
      </c>
      <c r="BC58" s="33">
        <v>180</v>
      </c>
      <c r="BD58" s="33">
        <f t="shared" si="115"/>
        <v>3701329.8620760003</v>
      </c>
      <c r="BE58" s="33">
        <v>100</v>
      </c>
      <c r="BF58" s="33">
        <f t="shared" si="116"/>
        <v>1469869.6777380002</v>
      </c>
      <c r="BG58" s="33">
        <v>447</v>
      </c>
      <c r="BH58" s="33">
        <f t="shared" si="117"/>
        <v>6570317.4594888594</v>
      </c>
      <c r="BI58" s="33">
        <v>10</v>
      </c>
      <c r="BJ58" s="33">
        <f t="shared" si="118"/>
        <v>149271.7392936</v>
      </c>
      <c r="BK58" s="33">
        <v>112</v>
      </c>
      <c r="BL58" s="33">
        <f t="shared" si="119"/>
        <v>1748611.8031536001</v>
      </c>
      <c r="BM58" s="33">
        <v>14</v>
      </c>
      <c r="BN58" s="33">
        <f t="shared" si="120"/>
        <v>208980.43501104001</v>
      </c>
      <c r="BO58" s="33">
        <v>263</v>
      </c>
      <c r="BP58" s="33">
        <f t="shared" si="121"/>
        <v>3778961.3210487603</v>
      </c>
      <c r="BQ58" s="33">
        <v>12</v>
      </c>
      <c r="BR58" s="33">
        <f t="shared" si="122"/>
        <v>179126.08715232002</v>
      </c>
      <c r="BS58" s="33">
        <v>0</v>
      </c>
      <c r="BT58" s="33">
        <f t="shared" si="123"/>
        <v>0</v>
      </c>
      <c r="BU58" s="33">
        <v>5</v>
      </c>
      <c r="BV58" s="33">
        <f t="shared" si="124"/>
        <v>81680.581832850003</v>
      </c>
      <c r="BW58" s="62">
        <v>297</v>
      </c>
      <c r="BX58" s="62">
        <f t="shared" si="125"/>
        <v>4851826.56087129</v>
      </c>
      <c r="BY58" s="33">
        <v>5</v>
      </c>
      <c r="BZ58" s="33">
        <f t="shared" si="126"/>
        <v>81680.581832850003</v>
      </c>
      <c r="CA58" s="33">
        <v>0</v>
      </c>
      <c r="CB58" s="33">
        <f t="shared" si="127"/>
        <v>0</v>
      </c>
      <c r="CC58" s="33">
        <v>10</v>
      </c>
      <c r="CD58" s="33">
        <f t="shared" si="128"/>
        <v>178212.1785444</v>
      </c>
      <c r="CE58" s="33">
        <v>1648</v>
      </c>
      <c r="CF58" s="33">
        <f t="shared" si="129"/>
        <v>29369367.024117123</v>
      </c>
      <c r="CG58" s="33">
        <v>0</v>
      </c>
      <c r="CH58" s="33">
        <f t="shared" si="130"/>
        <v>0</v>
      </c>
      <c r="CI58" s="33">
        <v>73</v>
      </c>
      <c r="CJ58" s="33">
        <f t="shared" si="131"/>
        <v>1139720.1931269001</v>
      </c>
      <c r="CK58" s="33"/>
      <c r="CL58" s="33">
        <f t="shared" si="132"/>
        <v>0</v>
      </c>
      <c r="CM58" s="33">
        <v>168</v>
      </c>
      <c r="CN58" s="33">
        <f t="shared" si="133"/>
        <v>5051058.6373978518</v>
      </c>
    </row>
    <row r="59" spans="1:92" s="38" customFormat="1" x14ac:dyDescent="0.25">
      <c r="A59" s="61">
        <v>13</v>
      </c>
      <c r="B59" s="52" t="s">
        <v>111</v>
      </c>
      <c r="C59" s="25">
        <v>19007.45</v>
      </c>
      <c r="D59" s="35">
        <f>C59*(H59+I59+J59)</f>
        <v>0</v>
      </c>
      <c r="E59" s="35">
        <v>1.49</v>
      </c>
      <c r="F59" s="36">
        <v>1</v>
      </c>
      <c r="G59" s="36"/>
      <c r="H59" s="37"/>
      <c r="I59" s="37"/>
      <c r="J59" s="37"/>
      <c r="K59" s="37"/>
      <c r="L59" s="37"/>
      <c r="M59" s="25">
        <v>1.4</v>
      </c>
      <c r="N59" s="25">
        <v>1.68</v>
      </c>
      <c r="O59" s="25">
        <v>2.23</v>
      </c>
      <c r="P59" s="25">
        <v>2.39</v>
      </c>
      <c r="Q59" s="28">
        <f t="shared" ref="Q59:AJ59" si="134">SUM(Q60:Q68)</f>
        <v>129</v>
      </c>
      <c r="R59" s="28">
        <f t="shared" si="134"/>
        <v>5228124.5716699995</v>
      </c>
      <c r="S59" s="28">
        <f t="shared" si="134"/>
        <v>3271</v>
      </c>
      <c r="T59" s="28">
        <f t="shared" si="134"/>
        <v>125672151.718036</v>
      </c>
      <c r="U59" s="28">
        <f t="shared" si="134"/>
        <v>1300</v>
      </c>
      <c r="V59" s="28">
        <f t="shared" si="134"/>
        <v>45452743.274400003</v>
      </c>
      <c r="W59" s="28">
        <f t="shared" si="134"/>
        <v>753</v>
      </c>
      <c r="X59" s="28">
        <f t="shared" si="134"/>
        <v>18833128.950589795</v>
      </c>
      <c r="Y59" s="28">
        <f t="shared" si="134"/>
        <v>277</v>
      </c>
      <c r="Z59" s="28">
        <f t="shared" si="134"/>
        <v>8747859.5373399984</v>
      </c>
      <c r="AA59" s="28">
        <f t="shared" si="134"/>
        <v>370</v>
      </c>
      <c r="AB59" s="28">
        <f t="shared" si="134"/>
        <v>12438528.196740799</v>
      </c>
      <c r="AC59" s="28">
        <f t="shared" si="134"/>
        <v>263</v>
      </c>
      <c r="AD59" s="28">
        <f t="shared" si="134"/>
        <v>7833398.7629974987</v>
      </c>
      <c r="AE59" s="28">
        <f t="shared" si="134"/>
        <v>814</v>
      </c>
      <c r="AF59" s="28">
        <f t="shared" si="134"/>
        <v>22496062.357114498</v>
      </c>
      <c r="AG59" s="28">
        <f t="shared" si="134"/>
        <v>0</v>
      </c>
      <c r="AH59" s="28">
        <f t="shared" si="134"/>
        <v>0</v>
      </c>
      <c r="AI59" s="28">
        <f t="shared" si="134"/>
        <v>1242</v>
      </c>
      <c r="AJ59" s="28">
        <f t="shared" si="134"/>
        <v>30749456.996157899</v>
      </c>
      <c r="AK59" s="28">
        <f t="shared" ref="AK59:BN59" si="135">SUM(AK60:AK68)</f>
        <v>1342</v>
      </c>
      <c r="AL59" s="28">
        <f t="shared" si="135"/>
        <v>40586458.947584555</v>
      </c>
      <c r="AM59" s="28">
        <f t="shared" si="135"/>
        <v>995</v>
      </c>
      <c r="AN59" s="28">
        <f t="shared" si="135"/>
        <v>30238309.753190003</v>
      </c>
      <c r="AO59" s="28">
        <f t="shared" si="135"/>
        <v>80</v>
      </c>
      <c r="AP59" s="28">
        <f t="shared" si="135"/>
        <v>2313541.1200902001</v>
      </c>
      <c r="AQ59" s="28">
        <f t="shared" si="135"/>
        <v>135</v>
      </c>
      <c r="AR59" s="28">
        <f t="shared" si="135"/>
        <v>2879799.3619009997</v>
      </c>
      <c r="AS59" s="28">
        <f t="shared" si="135"/>
        <v>109</v>
      </c>
      <c r="AT59" s="28">
        <f t="shared" si="135"/>
        <v>4111630.7601599996</v>
      </c>
      <c r="AU59" s="28">
        <f t="shared" si="135"/>
        <v>41</v>
      </c>
      <c r="AV59" s="28">
        <f t="shared" si="135"/>
        <v>2587611.5184149998</v>
      </c>
      <c r="AW59" s="28">
        <f t="shared" si="135"/>
        <v>360</v>
      </c>
      <c r="AX59" s="28">
        <f t="shared" si="135"/>
        <v>14152548.569728799</v>
      </c>
      <c r="AY59" s="28">
        <f t="shared" si="135"/>
        <v>368</v>
      </c>
      <c r="AZ59" s="28">
        <f t="shared" si="135"/>
        <v>14295514.914413039</v>
      </c>
      <c r="BA59" s="28">
        <f t="shared" si="135"/>
        <v>43</v>
      </c>
      <c r="BB59" s="28">
        <f t="shared" si="135"/>
        <v>1228847.5175222398</v>
      </c>
      <c r="BC59" s="28">
        <f>SUM(BC60:BC68)</f>
        <v>328</v>
      </c>
      <c r="BD59" s="28">
        <f t="shared" si="135"/>
        <v>15460574.676623998</v>
      </c>
      <c r="BE59" s="28">
        <f t="shared" si="135"/>
        <v>759</v>
      </c>
      <c r="BF59" s="28">
        <f t="shared" si="135"/>
        <v>29899367.916402601</v>
      </c>
      <c r="BG59" s="28">
        <f t="shared" si="135"/>
        <v>695</v>
      </c>
      <c r="BH59" s="28">
        <f t="shared" si="135"/>
        <v>22866365.064644638</v>
      </c>
      <c r="BI59" s="28">
        <f t="shared" si="135"/>
        <v>9</v>
      </c>
      <c r="BJ59" s="28">
        <f t="shared" si="135"/>
        <v>227381.22803088001</v>
      </c>
      <c r="BK59" s="28">
        <f t="shared" si="135"/>
        <v>479</v>
      </c>
      <c r="BL59" s="28">
        <f t="shared" si="135"/>
        <v>18664755.180224996</v>
      </c>
      <c r="BM59" s="28">
        <f t="shared" si="135"/>
        <v>28</v>
      </c>
      <c r="BN59" s="28">
        <f t="shared" si="135"/>
        <v>1037954.9368742399</v>
      </c>
      <c r="BO59" s="28">
        <f t="shared" ref="BO59:CN59" si="136">SUM(BO60:BO68)</f>
        <v>416</v>
      </c>
      <c r="BP59" s="28">
        <f t="shared" si="136"/>
        <v>14280112.584645599</v>
      </c>
      <c r="BQ59" s="28">
        <f t="shared" si="136"/>
        <v>60</v>
      </c>
      <c r="BR59" s="28">
        <f t="shared" si="136"/>
        <v>1951860.99019296</v>
      </c>
      <c r="BS59" s="28">
        <f t="shared" si="136"/>
        <v>25</v>
      </c>
      <c r="BT59" s="28">
        <f t="shared" si="136"/>
        <v>551594.61758016003</v>
      </c>
      <c r="BU59" s="28">
        <f t="shared" si="136"/>
        <v>1278</v>
      </c>
      <c r="BV59" s="28">
        <f t="shared" si="136"/>
        <v>66044486.8887804</v>
      </c>
      <c r="BW59" s="28">
        <f t="shared" si="136"/>
        <v>938</v>
      </c>
      <c r="BX59" s="28">
        <f t="shared" si="136"/>
        <v>41731825.049034126</v>
      </c>
      <c r="BY59" s="28">
        <f t="shared" si="136"/>
        <v>1516</v>
      </c>
      <c r="BZ59" s="28">
        <f t="shared" si="136"/>
        <v>73819039.879084498</v>
      </c>
      <c r="CA59" s="28">
        <f t="shared" si="136"/>
        <v>0</v>
      </c>
      <c r="CB59" s="28">
        <f t="shared" si="136"/>
        <v>0</v>
      </c>
      <c r="CC59" s="28">
        <f t="shared" si="136"/>
        <v>40</v>
      </c>
      <c r="CD59" s="28">
        <f t="shared" si="136"/>
        <v>2087735.1230736</v>
      </c>
      <c r="CE59" s="28">
        <f t="shared" si="136"/>
        <v>0</v>
      </c>
      <c r="CF59" s="28">
        <f t="shared" si="136"/>
        <v>0</v>
      </c>
      <c r="CG59" s="28">
        <f t="shared" si="136"/>
        <v>267</v>
      </c>
      <c r="CH59" s="28">
        <f t="shared" si="136"/>
        <v>10439544.179803202</v>
      </c>
      <c r="CI59" s="28">
        <f t="shared" si="136"/>
        <v>115</v>
      </c>
      <c r="CJ59" s="28">
        <f t="shared" si="136"/>
        <v>4798339.5167399999</v>
      </c>
      <c r="CK59" s="28">
        <f t="shared" si="136"/>
        <v>107</v>
      </c>
      <c r="CL59" s="28">
        <f t="shared" si="136"/>
        <v>7056417.4489462497</v>
      </c>
      <c r="CM59" s="28">
        <f t="shared" si="136"/>
        <v>183</v>
      </c>
      <c r="CN59" s="28">
        <f t="shared" si="136"/>
        <v>12531713.289534865</v>
      </c>
    </row>
    <row r="60" spans="1:92" x14ac:dyDescent="0.25">
      <c r="A60" s="29">
        <v>171</v>
      </c>
      <c r="B60" s="30" t="s">
        <v>112</v>
      </c>
      <c r="C60" s="25">
        <v>19007.45</v>
      </c>
      <c r="D60" s="25">
        <f>C60*(H60+I60+J60)</f>
        <v>15015.885500000002</v>
      </c>
      <c r="E60" s="31">
        <v>0.72</v>
      </c>
      <c r="F60" s="32">
        <v>0.9</v>
      </c>
      <c r="G60" s="32"/>
      <c r="H60" s="27">
        <v>0.56999999999999995</v>
      </c>
      <c r="I60" s="27">
        <v>0.17</v>
      </c>
      <c r="J60" s="27">
        <v>0.05</v>
      </c>
      <c r="K60" s="27">
        <v>0.21</v>
      </c>
      <c r="L60" s="32">
        <v>0.9</v>
      </c>
      <c r="M60" s="25">
        <v>1.4</v>
      </c>
      <c r="N60" s="25">
        <v>1.68</v>
      </c>
      <c r="O60" s="25">
        <v>2.23</v>
      </c>
      <c r="P60" s="25">
        <v>2.39</v>
      </c>
      <c r="Q60" s="33"/>
      <c r="R60" s="33">
        <f t="shared" ref="R60:R68" si="137">Q60*C60*E60*F60*M60*$R$6</f>
        <v>0</v>
      </c>
      <c r="S60" s="33">
        <v>749</v>
      </c>
      <c r="T60" s="33">
        <f t="shared" ref="T60:T68" si="138">S60*C60*E60*F60*M60*$T$6</f>
        <v>14206967.963496001</v>
      </c>
      <c r="U60" s="33">
        <v>200</v>
      </c>
      <c r="V60" s="33">
        <f t="shared" ref="V60:V68" si="139">U60*C60*E60*F60*M60*$V$6</f>
        <v>3793582.9007999999</v>
      </c>
      <c r="W60" s="33">
        <v>218</v>
      </c>
      <c r="X60" s="33">
        <f t="shared" ref="X60:X68" si="140">W60/12*9*C60*E60*F60*M60*$X$6+W60/12*3*C60*E60*F60*M60*$W$6</f>
        <v>3627527.4310967997</v>
      </c>
      <c r="Y60" s="33">
        <v>60</v>
      </c>
      <c r="Z60" s="33">
        <f t="shared" ref="Z60:Z68" si="141">Y60/12*9*C60*E60*F60*M60*$Z$6+Y60/12*3*C60*E60*F60*M60*$Y$6</f>
        <v>1060478.8563599999</v>
      </c>
      <c r="AA60" s="33">
        <v>33</v>
      </c>
      <c r="AB60" s="33">
        <f t="shared" ref="AB60:AB68" si="142">AA60/12*9*C60*E60*F60*M60*$AB$6+AA60/12*3*C60*E60*F60*M60*$AA$6</f>
        <v>549121.12489079987</v>
      </c>
      <c r="AC60" s="33">
        <v>40</v>
      </c>
      <c r="AD60" s="33">
        <f t="shared" ref="AD60:AD68" si="143">AC60/12*3*C60*E60*F60*M60*$AC$6+AC60/12*9*C60*E60*F60*M60*$AD$6</f>
        <v>665601.36350399989</v>
      </c>
      <c r="AE60" s="33">
        <v>247</v>
      </c>
      <c r="AF60" s="33">
        <f t="shared" ref="AF60:AF68" si="144">(AE60/12*3*C60*E60*F60*M60*$AE$6)+(AE60/12*9*C60*E60*F60*M60*$AF$6)</f>
        <v>4365637.9586820006</v>
      </c>
      <c r="AG60" s="33">
        <v>0</v>
      </c>
      <c r="AH60" s="33">
        <f t="shared" ref="AH60:AH68" si="145">AG60/12*9*C60*E60*F60*M60*$AH$6+AG60/12*3*C60*E60*F60*M60*$AG$6</f>
        <v>0</v>
      </c>
      <c r="AI60" s="33">
        <v>406</v>
      </c>
      <c r="AJ60" s="33">
        <f t="shared" ref="AJ60:AJ68" si="146">AI60/12*9*C60*E60*F60*M60*$AJ$6+AI60/12*3*C60*E60*F60*M60*$AI$6</f>
        <v>7508448.9564084001</v>
      </c>
      <c r="AK60" s="33">
        <v>332</v>
      </c>
      <c r="AL60" s="33">
        <f t="shared" ref="AL60:AL68" si="147">AK60/12*9*C60*E60*F60*M60*$AL$6+AK60/12*3*C60*E60*F60*M60*$AK$6</f>
        <v>6139913.9249448003</v>
      </c>
      <c r="AM60" s="33">
        <v>205</v>
      </c>
      <c r="AN60" s="33">
        <f t="shared" ref="AN60:AN68" si="148">AM60*C60*E60*F60*M60*$AN$6</f>
        <v>3888422.4733200008</v>
      </c>
      <c r="AO60" s="33">
        <v>28</v>
      </c>
      <c r="AP60" s="33">
        <f t="shared" ref="AP60:AP68" si="149">AO60/12*9*C60*E60*F60*M60*$AP$6+AO60/12*3*C60*E60*F60*M60*$AO$6</f>
        <v>517824.06595919997</v>
      </c>
      <c r="AQ60" s="33">
        <v>50</v>
      </c>
      <c r="AR60" s="33">
        <f t="shared" ref="AR60:AR68" si="150">AQ60/12*9*C60*E60*F60*M60*$AR$6+AQ60/12*3*C60*E60*F60*M60*$AQ$6</f>
        <v>799670.03192999982</v>
      </c>
      <c r="AS60" s="33">
        <v>45</v>
      </c>
      <c r="AT60" s="33">
        <f t="shared" ref="AT60:AT68" si="151">AS60/12*9*C60*E60*F60*N60*$AT$6+AS60/12*3*C60*E60*F60*N60*$AS$6</f>
        <v>1291973.6311019999</v>
      </c>
      <c r="AU60" s="33">
        <v>10</v>
      </c>
      <c r="AV60" s="33">
        <f t="shared" ref="AV60:AV68" si="152">AU60/12*9*C60*E60*F60*N60*$AV$6+AU60/12*3*C60*E60*F60*N60*$AU$6</f>
        <v>325903.25829599996</v>
      </c>
      <c r="AW60" s="33">
        <v>64</v>
      </c>
      <c r="AX60" s="33">
        <f t="shared" ref="AX60:AX68" si="153">AW60/12*9*C60*E60*F60*N60*$AX$6+AW60/12*3*C60*E60*F60*N60*$AW$6</f>
        <v>1357412.9361408001</v>
      </c>
      <c r="AY60" s="33">
        <v>92</v>
      </c>
      <c r="AZ60" s="33">
        <f t="shared" ref="AZ60:AZ68" si="154">AY60/12*9*C60*E60*F60*N60*$AZ$6+AY60/12*3*C60*E60*F60*N60*$AY$6</f>
        <v>1837059.7632710398</v>
      </c>
      <c r="BA60" s="33">
        <v>21</v>
      </c>
      <c r="BB60" s="33">
        <f t="shared" ref="BB60:BB68" si="155">SUM(BA60*$BB$6*C60*E60*F60*N60)</f>
        <v>425846.92417343997</v>
      </c>
      <c r="BC60" s="33">
        <v>100</v>
      </c>
      <c r="BD60" s="33">
        <f t="shared" ref="BD60:BD68" si="156">SUM(BC60*C60*E60*F60*N60*$BD$6)</f>
        <v>2793456.4996799999</v>
      </c>
      <c r="BE60" s="33">
        <v>120</v>
      </c>
      <c r="BF60" s="33">
        <f t="shared" ref="BF60:BF68" si="157">BE60/12*9*C60*E60*F60*N60*$BF$6+BE60/12*3*C60*E60*F60*N60*$BE$6</f>
        <v>2396164.9086143998</v>
      </c>
      <c r="BG60" s="33">
        <v>162</v>
      </c>
      <c r="BH60" s="33">
        <f t="shared" ref="BH60:BH68" si="158">BG60/12*9*C60*E60*F60*N60*$BH$6+BG60/12*3*C60*E60*F60*N60*$BG$6</f>
        <v>3234822.6266294401</v>
      </c>
      <c r="BI60" s="33">
        <v>2</v>
      </c>
      <c r="BJ60" s="33">
        <f t="shared" ref="BJ60:BJ68" si="159">BI60*C60*E60*F60*N60*$BJ$6</f>
        <v>40556.849921280002</v>
      </c>
      <c r="BK60" s="33">
        <v>100</v>
      </c>
      <c r="BL60" s="33">
        <f t="shared" ref="BL60:BL68" si="160">BK60/12*9*C60*E60*F60*N60*$BL$6+BK60/12*3*C60*E60*F60*N60*$BK$6</f>
        <v>2120957.7127200002</v>
      </c>
      <c r="BM60" s="33">
        <v>6</v>
      </c>
      <c r="BN60" s="33">
        <f t="shared" ref="BN60:BN68" si="161">SUM(BM60*$BN$6*C60*E60*F60*N60)</f>
        <v>121670.54976383998</v>
      </c>
      <c r="BO60" s="33">
        <v>75</v>
      </c>
      <c r="BP60" s="33">
        <f t="shared" ref="BP60:BP68" si="162">(BO60/12*2*C60*E60*F60*N60*$BO$6)+(BO60/12*9*C60*E60*F60*N60*$BP$6)</f>
        <v>1463978.1285359999</v>
      </c>
      <c r="BQ60" s="33">
        <v>14</v>
      </c>
      <c r="BR60" s="33">
        <f t="shared" ref="BR60:BR68" si="163">BQ60*C60*E60*F60*N60*$BR$6</f>
        <v>283897.94944895996</v>
      </c>
      <c r="BS60" s="33">
        <v>13</v>
      </c>
      <c r="BT60" s="33">
        <f t="shared" ref="BT60:BT68" si="164">BS60/12*9*C60*E60*F60*N60*$BT$6+BS60/12*3*C60*E60*F60*N60*$BS$6</f>
        <v>249497.04996216</v>
      </c>
      <c r="BU60" s="33">
        <v>50</v>
      </c>
      <c r="BV60" s="33">
        <f t="shared" ref="BV60:BV68" si="165">BU60/12*9*C60*E60*F60*N60*$BV$6+BU60/12*3*C60*E60*F60*N60*$BU$6</f>
        <v>1109622.9984840001</v>
      </c>
      <c r="BW60" s="62">
        <v>254</v>
      </c>
      <c r="BX60" s="62">
        <f t="shared" ref="BX60:BX68" si="166">BW60/12*9*C60*E60*F60*N60*$BX$6+BW60/12*3*C60*E60*F60*N60*$BW$6</f>
        <v>5636884.8322987203</v>
      </c>
      <c r="BY60" s="33">
        <v>120</v>
      </c>
      <c r="BZ60" s="33">
        <f t="shared" ref="BZ60:BZ68" si="167">BY60/12*9*C60*E60*F60*N60*$BZ$6+BY60/12*3*C60*E60*F60*N60*$BY$6</f>
        <v>2663095.1963616</v>
      </c>
      <c r="CA60" s="33">
        <v>0</v>
      </c>
      <c r="CB60" s="33">
        <f t="shared" ref="CB60:CB68" si="168">CA60/12*9*C60*E60*F60*N60*$CB$6+CA60/12*3*C60*E60*F60*N60*$CA$6</f>
        <v>0</v>
      </c>
      <c r="CC60" s="33">
        <v>0</v>
      </c>
      <c r="CD60" s="33">
        <f t="shared" ref="CD60:CD68" si="169">CC60/12*9*C60*E60*F60*N60*$CD$6+CC60/12*3*C60*E60*F60*N60*$CC$6</f>
        <v>0</v>
      </c>
      <c r="CE60" s="33">
        <v>0</v>
      </c>
      <c r="CF60" s="33">
        <f t="shared" ref="CF60:CF68" si="170">CE60/12*9*C60*E60*F60*N60*$CF$6+CE60/12*3*C60*E60*F60*N60*$CE$6</f>
        <v>0</v>
      </c>
      <c r="CG60" s="33">
        <v>10</v>
      </c>
      <c r="CH60" s="33">
        <f t="shared" ref="CH60:CH68" si="171">CG60/12*9*C60*E60*F60*N60*$CH$6+CG60/12*3*C60*E60*F60*N60*$CG$6</f>
        <v>191920.80766320002</v>
      </c>
      <c r="CI60" s="33">
        <v>35</v>
      </c>
      <c r="CJ60" s="33">
        <f t="shared" ref="CJ60:CJ68" si="172">CI60/12*9*C60*E60*F60*N60*$CJ$6+CI60/12*3*C60*E60*F60*N60*$CI$6</f>
        <v>742335.19945199997</v>
      </c>
      <c r="CK60" s="33">
        <v>40</v>
      </c>
      <c r="CL60" s="33">
        <f t="shared" ref="CL60:CL68" si="173">CK60/12*9*C60*E60*F60*O60*$CL$6+CK60/12*3*C60*E60*F60*O60*$CK$6</f>
        <v>1730391.109524</v>
      </c>
      <c r="CM60" s="33">
        <v>56</v>
      </c>
      <c r="CN60" s="33">
        <f t="shared" ref="CN60:CN68" si="174">CM60/12*9*C60*E60*F60*P60*$CN$6+CM60/12*3*C60*E60*F60*P60*$CM$6</f>
        <v>2287271.8358028</v>
      </c>
    </row>
    <row r="61" spans="1:92" ht="45" x14ac:dyDescent="0.25">
      <c r="A61" s="29">
        <v>172</v>
      </c>
      <c r="B61" s="30" t="s">
        <v>113</v>
      </c>
      <c r="C61" s="25">
        <v>19007.45</v>
      </c>
      <c r="D61" s="25">
        <f>C61*(H61+I61+J61)</f>
        <v>15205.960000000001</v>
      </c>
      <c r="E61" s="31">
        <v>0.85</v>
      </c>
      <c r="F61" s="32">
        <v>1</v>
      </c>
      <c r="G61" s="32">
        <v>0.19</v>
      </c>
      <c r="H61" s="27">
        <v>0.57999999999999996</v>
      </c>
      <c r="I61" s="27">
        <v>0.18</v>
      </c>
      <c r="J61" s="27">
        <v>0.04</v>
      </c>
      <c r="K61" s="27">
        <v>0.2</v>
      </c>
      <c r="L61" s="32">
        <v>1</v>
      </c>
      <c r="M61" s="25">
        <v>1.4</v>
      </c>
      <c r="N61" s="25">
        <v>1.68</v>
      </c>
      <c r="O61" s="25">
        <v>2.23</v>
      </c>
      <c r="P61" s="25">
        <v>2.39</v>
      </c>
      <c r="Q61" s="33"/>
      <c r="R61" s="33">
        <f t="shared" si="137"/>
        <v>0</v>
      </c>
      <c r="S61" s="33">
        <v>5</v>
      </c>
      <c r="T61" s="33">
        <f t="shared" si="138"/>
        <v>124403.76024999999</v>
      </c>
      <c r="U61" s="33">
        <v>352</v>
      </c>
      <c r="V61" s="33">
        <f t="shared" si="139"/>
        <v>8758024.7215999998</v>
      </c>
      <c r="W61" s="33">
        <v>400</v>
      </c>
      <c r="X61" s="33">
        <f t="shared" si="140"/>
        <v>8730882.0829999987</v>
      </c>
      <c r="Y61" s="33">
        <v>100</v>
      </c>
      <c r="Z61" s="33">
        <f t="shared" si="141"/>
        <v>2318433.7137499996</v>
      </c>
      <c r="AA61" s="33">
        <v>100</v>
      </c>
      <c r="AB61" s="33">
        <f t="shared" si="142"/>
        <v>2182720.5207499997</v>
      </c>
      <c r="AC61" s="33">
        <v>60</v>
      </c>
      <c r="AD61" s="33">
        <f t="shared" si="143"/>
        <v>1309632.3124500001</v>
      </c>
      <c r="AE61" s="33">
        <v>209</v>
      </c>
      <c r="AF61" s="33">
        <f t="shared" si="144"/>
        <v>4845526.4617375005</v>
      </c>
      <c r="AG61" s="33">
        <v>0</v>
      </c>
      <c r="AH61" s="33">
        <f t="shared" si="145"/>
        <v>0</v>
      </c>
      <c r="AI61" s="33">
        <v>600</v>
      </c>
      <c r="AJ61" s="33">
        <f t="shared" si="146"/>
        <v>14555239.949250001</v>
      </c>
      <c r="AK61" s="33">
        <v>413</v>
      </c>
      <c r="AL61" s="33">
        <f t="shared" si="147"/>
        <v>10018856.83173375</v>
      </c>
      <c r="AM61" s="33">
        <v>316</v>
      </c>
      <c r="AN61" s="33">
        <f t="shared" si="148"/>
        <v>7862317.6478000004</v>
      </c>
      <c r="AO61" s="33">
        <v>25</v>
      </c>
      <c r="AP61" s="33">
        <f t="shared" si="149"/>
        <v>606468.33121874998</v>
      </c>
      <c r="AQ61" s="33">
        <v>70</v>
      </c>
      <c r="AR61" s="33">
        <f t="shared" si="150"/>
        <v>1468529.8425874999</v>
      </c>
      <c r="AS61" s="33">
        <v>40</v>
      </c>
      <c r="AT61" s="33">
        <f t="shared" si="151"/>
        <v>1506416.4423</v>
      </c>
      <c r="AU61" s="33">
        <v>9</v>
      </c>
      <c r="AV61" s="33">
        <f t="shared" si="152"/>
        <v>384746.90215500002</v>
      </c>
      <c r="AW61" s="33">
        <v>100</v>
      </c>
      <c r="AX61" s="33">
        <f t="shared" si="153"/>
        <v>2782120.4565000003</v>
      </c>
      <c r="AY61" s="33">
        <v>80</v>
      </c>
      <c r="AZ61" s="33">
        <f t="shared" si="154"/>
        <v>2095411.6999199996</v>
      </c>
      <c r="BA61" s="33">
        <v>11</v>
      </c>
      <c r="BB61" s="33">
        <f t="shared" si="155"/>
        <v>292597.64410799998</v>
      </c>
      <c r="BC61" s="33">
        <v>90</v>
      </c>
      <c r="BD61" s="33">
        <f t="shared" si="156"/>
        <v>3297830.5899</v>
      </c>
      <c r="BE61" s="33">
        <v>173</v>
      </c>
      <c r="BF61" s="33">
        <f t="shared" si="157"/>
        <v>4531327.8010770008</v>
      </c>
      <c r="BG61" s="33">
        <v>149</v>
      </c>
      <c r="BH61" s="33">
        <f t="shared" si="158"/>
        <v>3902704.2911009998</v>
      </c>
      <c r="BI61" s="33">
        <v>6</v>
      </c>
      <c r="BJ61" s="33">
        <f t="shared" si="159"/>
        <v>159598.71496800001</v>
      </c>
      <c r="BK61" s="33">
        <v>159</v>
      </c>
      <c r="BL61" s="33">
        <f t="shared" si="160"/>
        <v>4423571.525835</v>
      </c>
      <c r="BM61" s="33">
        <v>6</v>
      </c>
      <c r="BN61" s="33">
        <f t="shared" si="161"/>
        <v>159598.71496799999</v>
      </c>
      <c r="BO61" s="33">
        <v>105</v>
      </c>
      <c r="BP61" s="33">
        <f t="shared" si="162"/>
        <v>2688478.3533299998</v>
      </c>
      <c r="BQ61" s="33">
        <v>25</v>
      </c>
      <c r="BR61" s="33">
        <f t="shared" si="163"/>
        <v>664994.64569999999</v>
      </c>
      <c r="BS61" s="33">
        <v>12</v>
      </c>
      <c r="BT61" s="33">
        <f t="shared" si="164"/>
        <v>302097.56761800003</v>
      </c>
      <c r="BU61" s="33">
        <v>170</v>
      </c>
      <c r="BV61" s="33">
        <f t="shared" si="165"/>
        <v>4948781.5827450007</v>
      </c>
      <c r="BW61" s="62">
        <v>11</v>
      </c>
      <c r="BX61" s="62">
        <f t="shared" si="166"/>
        <v>320215.27888349997</v>
      </c>
      <c r="BY61" s="33">
        <v>100</v>
      </c>
      <c r="BZ61" s="33">
        <f t="shared" si="167"/>
        <v>2911047.9898500005</v>
      </c>
      <c r="CA61" s="33">
        <v>0</v>
      </c>
      <c r="CB61" s="33">
        <f t="shared" si="168"/>
        <v>0</v>
      </c>
      <c r="CC61" s="33">
        <v>0</v>
      </c>
      <c r="CD61" s="33">
        <f t="shared" si="169"/>
        <v>0</v>
      </c>
      <c r="CE61" s="33">
        <v>0</v>
      </c>
      <c r="CF61" s="33">
        <f t="shared" si="170"/>
        <v>0</v>
      </c>
      <c r="CG61" s="33">
        <v>74</v>
      </c>
      <c r="CH61" s="33">
        <f t="shared" si="171"/>
        <v>1862935.0003110003</v>
      </c>
      <c r="CI61" s="33">
        <v>10</v>
      </c>
      <c r="CJ61" s="33">
        <f t="shared" si="172"/>
        <v>278212.04564999999</v>
      </c>
      <c r="CK61" s="33">
        <v>40</v>
      </c>
      <c r="CL61" s="33">
        <f t="shared" si="173"/>
        <v>2269803.1529249996</v>
      </c>
      <c r="CM61" s="33">
        <v>51</v>
      </c>
      <c r="CN61" s="33">
        <f t="shared" si="174"/>
        <v>2732397.323689688</v>
      </c>
    </row>
    <row r="62" spans="1:92" ht="30" x14ac:dyDescent="0.25">
      <c r="A62" s="29">
        <v>59</v>
      </c>
      <c r="B62" s="30" t="s">
        <v>114</v>
      </c>
      <c r="C62" s="25">
        <v>19007.45</v>
      </c>
      <c r="D62" s="25"/>
      <c r="E62" s="31">
        <v>1.85</v>
      </c>
      <c r="F62" s="32">
        <v>1</v>
      </c>
      <c r="G62" s="32">
        <v>0.19</v>
      </c>
      <c r="H62" s="27">
        <v>0.57999999999999996</v>
      </c>
      <c r="I62" s="27">
        <v>0.18</v>
      </c>
      <c r="J62" s="27">
        <v>0.04</v>
      </c>
      <c r="K62" s="27">
        <v>0.2</v>
      </c>
      <c r="L62" s="32">
        <v>1</v>
      </c>
      <c r="M62" s="25">
        <v>1.4</v>
      </c>
      <c r="N62" s="25">
        <v>1.68</v>
      </c>
      <c r="O62" s="25">
        <v>2.23</v>
      </c>
      <c r="P62" s="25">
        <v>2.39</v>
      </c>
      <c r="Q62" s="33"/>
      <c r="R62" s="33">
        <f t="shared" si="137"/>
        <v>0</v>
      </c>
      <c r="S62" s="33">
        <v>4</v>
      </c>
      <c r="T62" s="33">
        <f t="shared" si="138"/>
        <v>216608.90020000003</v>
      </c>
      <c r="U62" s="33">
        <v>100</v>
      </c>
      <c r="V62" s="33">
        <f t="shared" si="139"/>
        <v>5415222.5049999999</v>
      </c>
      <c r="W62" s="33"/>
      <c r="X62" s="33">
        <f t="shared" si="140"/>
        <v>0</v>
      </c>
      <c r="Y62" s="33"/>
      <c r="Z62" s="33">
        <f t="shared" si="141"/>
        <v>0</v>
      </c>
      <c r="AA62" s="33"/>
      <c r="AB62" s="33">
        <f t="shared" si="142"/>
        <v>0</v>
      </c>
      <c r="AC62" s="33"/>
      <c r="AD62" s="33">
        <f t="shared" si="143"/>
        <v>0</v>
      </c>
      <c r="AE62" s="33"/>
      <c r="AF62" s="33">
        <f t="shared" si="144"/>
        <v>0</v>
      </c>
      <c r="AG62" s="33"/>
      <c r="AH62" s="33">
        <f t="shared" si="145"/>
        <v>0</v>
      </c>
      <c r="AI62" s="33"/>
      <c r="AJ62" s="33">
        <f t="shared" si="146"/>
        <v>0</v>
      </c>
      <c r="AK62" s="33"/>
      <c r="AL62" s="33">
        <f t="shared" si="147"/>
        <v>0</v>
      </c>
      <c r="AM62" s="33">
        <v>53</v>
      </c>
      <c r="AN62" s="33">
        <f t="shared" si="148"/>
        <v>2870067.92765</v>
      </c>
      <c r="AO62" s="33"/>
      <c r="AP62" s="33">
        <f t="shared" si="149"/>
        <v>0</v>
      </c>
      <c r="AQ62" s="33"/>
      <c r="AR62" s="33">
        <f t="shared" si="150"/>
        <v>0</v>
      </c>
      <c r="AS62" s="33"/>
      <c r="AT62" s="33">
        <f t="shared" si="151"/>
        <v>0</v>
      </c>
      <c r="AU62" s="33"/>
      <c r="AV62" s="33">
        <f t="shared" si="152"/>
        <v>0</v>
      </c>
      <c r="AW62" s="33"/>
      <c r="AX62" s="33">
        <f t="shared" si="153"/>
        <v>0</v>
      </c>
      <c r="AY62" s="33"/>
      <c r="AZ62" s="33">
        <f t="shared" si="154"/>
        <v>0</v>
      </c>
      <c r="BA62" s="33">
        <v>0</v>
      </c>
      <c r="BB62" s="33">
        <f t="shared" si="155"/>
        <v>0</v>
      </c>
      <c r="BC62" s="33"/>
      <c r="BD62" s="33">
        <f t="shared" si="156"/>
        <v>0</v>
      </c>
      <c r="BE62" s="33"/>
      <c r="BF62" s="33">
        <f t="shared" si="157"/>
        <v>0</v>
      </c>
      <c r="BG62" s="33">
        <v>0</v>
      </c>
      <c r="BH62" s="33">
        <f t="shared" si="158"/>
        <v>0</v>
      </c>
      <c r="BI62" s="33">
        <v>0</v>
      </c>
      <c r="BJ62" s="33">
        <f t="shared" si="159"/>
        <v>0</v>
      </c>
      <c r="BK62" s="33"/>
      <c r="BL62" s="33">
        <f t="shared" si="160"/>
        <v>0</v>
      </c>
      <c r="BM62" s="33">
        <v>0</v>
      </c>
      <c r="BN62" s="33">
        <f t="shared" si="161"/>
        <v>0</v>
      </c>
      <c r="BO62" s="33">
        <v>0</v>
      </c>
      <c r="BP62" s="33">
        <f t="shared" si="162"/>
        <v>0</v>
      </c>
      <c r="BQ62" s="33">
        <v>0</v>
      </c>
      <c r="BR62" s="33">
        <f t="shared" si="163"/>
        <v>0</v>
      </c>
      <c r="BS62" s="33"/>
      <c r="BT62" s="33">
        <f t="shared" si="164"/>
        <v>0</v>
      </c>
      <c r="BU62" s="33"/>
      <c r="BV62" s="33">
        <f t="shared" si="165"/>
        <v>0</v>
      </c>
      <c r="BW62" s="62"/>
      <c r="BX62" s="62">
        <f t="shared" si="166"/>
        <v>0</v>
      </c>
      <c r="BY62" s="33">
        <v>18</v>
      </c>
      <c r="BZ62" s="33">
        <f t="shared" si="167"/>
        <v>1140445.8595530002</v>
      </c>
      <c r="CA62" s="33"/>
      <c r="CB62" s="33">
        <f t="shared" si="168"/>
        <v>0</v>
      </c>
      <c r="CC62" s="33"/>
      <c r="CD62" s="33">
        <f t="shared" si="169"/>
        <v>0</v>
      </c>
      <c r="CE62" s="33"/>
      <c r="CF62" s="33">
        <f t="shared" si="170"/>
        <v>0</v>
      </c>
      <c r="CG62" s="33"/>
      <c r="CH62" s="33">
        <f t="shared" si="171"/>
        <v>0</v>
      </c>
      <c r="CI62" s="33"/>
      <c r="CJ62" s="33">
        <f t="shared" si="172"/>
        <v>0</v>
      </c>
      <c r="CK62" s="33"/>
      <c r="CL62" s="33">
        <f t="shared" si="173"/>
        <v>0</v>
      </c>
      <c r="CM62" s="33"/>
      <c r="CN62" s="33">
        <f t="shared" si="174"/>
        <v>0</v>
      </c>
    </row>
    <row r="63" spans="1:92" ht="41.25" customHeight="1" x14ac:dyDescent="0.25">
      <c r="A63" s="29">
        <v>60</v>
      </c>
      <c r="B63" s="30" t="s">
        <v>115</v>
      </c>
      <c r="C63" s="25">
        <v>19007.45</v>
      </c>
      <c r="D63" s="25">
        <f>C63*(H63+I63+J63)</f>
        <v>16536.481500000002</v>
      </c>
      <c r="E63" s="31">
        <v>1.75</v>
      </c>
      <c r="F63" s="32">
        <v>1</v>
      </c>
      <c r="G63" s="32">
        <v>0.13</v>
      </c>
      <c r="H63" s="27">
        <v>0.5</v>
      </c>
      <c r="I63" s="27">
        <v>0.34</v>
      </c>
      <c r="J63" s="27">
        <v>0.03</v>
      </c>
      <c r="K63" s="27">
        <v>0.13</v>
      </c>
      <c r="L63" s="32">
        <v>1</v>
      </c>
      <c r="M63" s="25">
        <v>1.4</v>
      </c>
      <c r="N63" s="25">
        <v>1.68</v>
      </c>
      <c r="O63" s="25">
        <v>2.23</v>
      </c>
      <c r="P63" s="25">
        <v>2.39</v>
      </c>
      <c r="Q63" s="33"/>
      <c r="R63" s="33">
        <f t="shared" si="137"/>
        <v>0</v>
      </c>
      <c r="S63" s="33">
        <v>1376</v>
      </c>
      <c r="T63" s="33">
        <f t="shared" si="138"/>
        <v>70485706.983999997</v>
      </c>
      <c r="U63" s="33">
        <v>348</v>
      </c>
      <c r="V63" s="33">
        <f t="shared" si="139"/>
        <v>17826327.057</v>
      </c>
      <c r="W63" s="33">
        <v>100</v>
      </c>
      <c r="X63" s="33">
        <f t="shared" si="140"/>
        <v>4493836.36625</v>
      </c>
      <c r="Y63" s="33">
        <v>80</v>
      </c>
      <c r="Z63" s="33">
        <f t="shared" si="141"/>
        <v>3818596.7049999996</v>
      </c>
      <c r="AA63" s="33">
        <v>187</v>
      </c>
      <c r="AB63" s="33">
        <f t="shared" si="142"/>
        <v>8403474.0048874989</v>
      </c>
      <c r="AC63" s="33">
        <v>60</v>
      </c>
      <c r="AD63" s="33">
        <f t="shared" si="143"/>
        <v>2696301.8197499998</v>
      </c>
      <c r="AE63" s="33">
        <v>160</v>
      </c>
      <c r="AF63" s="33">
        <f t="shared" si="144"/>
        <v>7637193.4099999992</v>
      </c>
      <c r="AG63" s="33">
        <v>0</v>
      </c>
      <c r="AH63" s="33">
        <f t="shared" si="145"/>
        <v>0</v>
      </c>
      <c r="AI63" s="33">
        <v>60</v>
      </c>
      <c r="AJ63" s="33">
        <f t="shared" si="146"/>
        <v>2996667.0483749998</v>
      </c>
      <c r="AK63" s="33">
        <v>292</v>
      </c>
      <c r="AL63" s="33">
        <f t="shared" si="147"/>
        <v>14583779.635425001</v>
      </c>
      <c r="AM63" s="33">
        <v>125</v>
      </c>
      <c r="AN63" s="33">
        <f t="shared" si="148"/>
        <v>6403134.7187500009</v>
      </c>
      <c r="AO63" s="33">
        <v>20</v>
      </c>
      <c r="AP63" s="33">
        <f t="shared" si="149"/>
        <v>998889.01612500008</v>
      </c>
      <c r="AQ63" s="33">
        <v>13</v>
      </c>
      <c r="AR63" s="33">
        <f t="shared" si="150"/>
        <v>561496.70451875008</v>
      </c>
      <c r="AS63" s="33">
        <v>6</v>
      </c>
      <c r="AT63" s="33">
        <f t="shared" si="151"/>
        <v>465216.84247500007</v>
      </c>
      <c r="AU63" s="33">
        <v>20</v>
      </c>
      <c r="AV63" s="33">
        <f t="shared" si="152"/>
        <v>1760279.9445</v>
      </c>
      <c r="AW63" s="33">
        <v>142</v>
      </c>
      <c r="AX63" s="33">
        <f t="shared" si="153"/>
        <v>8133610.9816499995</v>
      </c>
      <c r="AY63" s="33">
        <v>80</v>
      </c>
      <c r="AZ63" s="33">
        <f t="shared" si="154"/>
        <v>4314082.9115999993</v>
      </c>
      <c r="BA63" s="33">
        <v>7</v>
      </c>
      <c r="BB63" s="33">
        <f t="shared" si="155"/>
        <v>383349.85457999998</v>
      </c>
      <c r="BC63" s="33">
        <v>86</v>
      </c>
      <c r="BD63" s="33">
        <f t="shared" si="156"/>
        <v>6487888.9383000005</v>
      </c>
      <c r="BE63" s="33">
        <v>311</v>
      </c>
      <c r="BF63" s="33">
        <f t="shared" si="157"/>
        <v>16770997.318845</v>
      </c>
      <c r="BG63" s="33">
        <v>151</v>
      </c>
      <c r="BH63" s="33">
        <f t="shared" si="158"/>
        <v>8142831.4956449997</v>
      </c>
      <c r="BI63" s="33"/>
      <c r="BJ63" s="33">
        <f t="shared" si="159"/>
        <v>0</v>
      </c>
      <c r="BK63" s="33">
        <v>200</v>
      </c>
      <c r="BL63" s="33">
        <f t="shared" si="160"/>
        <v>11455790.114999998</v>
      </c>
      <c r="BM63" s="33">
        <v>11</v>
      </c>
      <c r="BN63" s="33">
        <f t="shared" si="161"/>
        <v>602406.9143399999</v>
      </c>
      <c r="BO63" s="33">
        <v>126</v>
      </c>
      <c r="BP63" s="33">
        <f t="shared" si="162"/>
        <v>6642122.99058</v>
      </c>
      <c r="BQ63" s="33">
        <v>15</v>
      </c>
      <c r="BR63" s="33">
        <f t="shared" si="163"/>
        <v>821463.97409999988</v>
      </c>
      <c r="BS63" s="33">
        <v>0</v>
      </c>
      <c r="BT63" s="33">
        <f t="shared" si="164"/>
        <v>0</v>
      </c>
      <c r="BU63" s="33">
        <v>650</v>
      </c>
      <c r="BV63" s="33">
        <f t="shared" si="165"/>
        <v>38956671.628875002</v>
      </c>
      <c r="BW63" s="62">
        <v>477</v>
      </c>
      <c r="BX63" s="62">
        <f t="shared" si="166"/>
        <v>28588203.641497504</v>
      </c>
      <c r="BY63" s="33">
        <v>845</v>
      </c>
      <c r="BZ63" s="33">
        <f t="shared" si="167"/>
        <v>50643673.117537498</v>
      </c>
      <c r="CA63" s="33">
        <v>0</v>
      </c>
      <c r="CB63" s="33">
        <f t="shared" si="168"/>
        <v>0</v>
      </c>
      <c r="CC63" s="33">
        <v>0</v>
      </c>
      <c r="CD63" s="33">
        <f t="shared" si="169"/>
        <v>0</v>
      </c>
      <c r="CE63" s="33">
        <v>0</v>
      </c>
      <c r="CF63" s="33">
        <f t="shared" si="170"/>
        <v>0</v>
      </c>
      <c r="CG63" s="33">
        <v>125</v>
      </c>
      <c r="CH63" s="33">
        <f t="shared" si="171"/>
        <v>6478808.1290624999</v>
      </c>
      <c r="CI63" s="33">
        <v>58</v>
      </c>
      <c r="CJ63" s="33">
        <f t="shared" si="172"/>
        <v>3322179.1333500003</v>
      </c>
      <c r="CK63" s="33">
        <v>25</v>
      </c>
      <c r="CL63" s="33">
        <f t="shared" si="173"/>
        <v>2920702.5864843745</v>
      </c>
      <c r="CM63" s="33">
        <v>57</v>
      </c>
      <c r="CN63" s="33">
        <f t="shared" si="174"/>
        <v>6287350.2430921886</v>
      </c>
    </row>
    <row r="64" spans="1:92" ht="41.25" customHeight="1" x14ac:dyDescent="0.25">
      <c r="A64" s="29">
        <v>61</v>
      </c>
      <c r="B64" s="30" t="s">
        <v>116</v>
      </c>
      <c r="C64" s="25">
        <v>19007.45</v>
      </c>
      <c r="D64" s="25"/>
      <c r="E64" s="31">
        <v>3.48</v>
      </c>
      <c r="F64" s="32">
        <v>1</v>
      </c>
      <c r="G64" s="32"/>
      <c r="H64" s="27">
        <v>0.5</v>
      </c>
      <c r="I64" s="27">
        <v>0.34</v>
      </c>
      <c r="J64" s="27">
        <v>0.03</v>
      </c>
      <c r="K64" s="27">
        <v>0.13</v>
      </c>
      <c r="L64" s="32">
        <v>1</v>
      </c>
      <c r="M64" s="25">
        <v>1.4</v>
      </c>
      <c r="N64" s="25">
        <v>1.68</v>
      </c>
      <c r="O64" s="25">
        <v>2.23</v>
      </c>
      <c r="P64" s="25">
        <v>2.39</v>
      </c>
      <c r="Q64" s="33"/>
      <c r="R64" s="33">
        <f t="shared" si="137"/>
        <v>0</v>
      </c>
      <c r="S64" s="33">
        <v>82</v>
      </c>
      <c r="T64" s="33">
        <f t="shared" si="138"/>
        <v>8352907.5352799995</v>
      </c>
      <c r="U64" s="33"/>
      <c r="V64" s="33">
        <f t="shared" si="139"/>
        <v>0</v>
      </c>
      <c r="W64" s="33">
        <v>16</v>
      </c>
      <c r="X64" s="33">
        <f t="shared" si="140"/>
        <v>1429810.336416</v>
      </c>
      <c r="Y64" s="33">
        <v>6</v>
      </c>
      <c r="Z64" s="33">
        <f t="shared" si="141"/>
        <v>569516.42286000005</v>
      </c>
      <c r="AA64" s="33"/>
      <c r="AB64" s="33">
        <f t="shared" si="142"/>
        <v>0</v>
      </c>
      <c r="AC64" s="33">
        <v>2</v>
      </c>
      <c r="AD64" s="33">
        <f t="shared" si="143"/>
        <v>178726.292052</v>
      </c>
      <c r="AE64" s="33">
        <v>2</v>
      </c>
      <c r="AF64" s="33">
        <f t="shared" si="144"/>
        <v>189838.80762000004</v>
      </c>
      <c r="AG64" s="33"/>
      <c r="AH64" s="33">
        <f t="shared" si="145"/>
        <v>0</v>
      </c>
      <c r="AI64" s="33"/>
      <c r="AJ64" s="33">
        <f t="shared" si="146"/>
        <v>0</v>
      </c>
      <c r="AK64" s="33"/>
      <c r="AL64" s="33">
        <f t="shared" si="147"/>
        <v>0</v>
      </c>
      <c r="AM64" s="33"/>
      <c r="AN64" s="33">
        <f t="shared" si="148"/>
        <v>0</v>
      </c>
      <c r="AO64" s="33"/>
      <c r="AP64" s="33">
        <f t="shared" si="149"/>
        <v>0</v>
      </c>
      <c r="AQ64" s="33"/>
      <c r="AR64" s="33">
        <f t="shared" si="150"/>
        <v>0</v>
      </c>
      <c r="AS64" s="33"/>
      <c r="AT64" s="33">
        <f t="shared" si="151"/>
        <v>0</v>
      </c>
      <c r="AU64" s="33"/>
      <c r="AV64" s="33">
        <f t="shared" si="152"/>
        <v>0</v>
      </c>
      <c r="AW64" s="33"/>
      <c r="AX64" s="33">
        <f t="shared" si="153"/>
        <v>0</v>
      </c>
      <c r="AY64" s="33">
        <v>30</v>
      </c>
      <c r="AZ64" s="33">
        <f t="shared" si="154"/>
        <v>3217073.2569359997</v>
      </c>
      <c r="BA64" s="33">
        <v>0</v>
      </c>
      <c r="BB64" s="33">
        <f t="shared" si="155"/>
        <v>0</v>
      </c>
      <c r="BC64" s="33">
        <v>5</v>
      </c>
      <c r="BD64" s="33">
        <f t="shared" si="156"/>
        <v>750094.80084000004</v>
      </c>
      <c r="BE64" s="33">
        <v>13</v>
      </c>
      <c r="BF64" s="33">
        <f t="shared" si="157"/>
        <v>1394065.0780056</v>
      </c>
      <c r="BG64" s="33">
        <v>5</v>
      </c>
      <c r="BH64" s="33">
        <f t="shared" si="158"/>
        <v>536178.87615599995</v>
      </c>
      <c r="BI64" s="33"/>
      <c r="BJ64" s="33">
        <f t="shared" si="159"/>
        <v>0</v>
      </c>
      <c r="BK64" s="33"/>
      <c r="BL64" s="33">
        <f t="shared" si="160"/>
        <v>0</v>
      </c>
      <c r="BM64" s="33">
        <v>0</v>
      </c>
      <c r="BN64" s="33">
        <f t="shared" si="161"/>
        <v>0</v>
      </c>
      <c r="BO64" s="33">
        <v>4</v>
      </c>
      <c r="BP64" s="33">
        <f t="shared" si="162"/>
        <v>419312.25409920001</v>
      </c>
      <c r="BQ64" s="33">
        <v>0</v>
      </c>
      <c r="BR64" s="33">
        <f t="shared" si="163"/>
        <v>0</v>
      </c>
      <c r="BS64" s="33"/>
      <c r="BT64" s="33">
        <f t="shared" si="164"/>
        <v>0</v>
      </c>
      <c r="BU64" s="33">
        <v>70</v>
      </c>
      <c r="BV64" s="33">
        <f t="shared" si="165"/>
        <v>8342721.0626759995</v>
      </c>
      <c r="BW64" s="62"/>
      <c r="BX64" s="62">
        <f t="shared" si="166"/>
        <v>0</v>
      </c>
      <c r="BY64" s="33"/>
      <c r="BZ64" s="33">
        <f t="shared" si="167"/>
        <v>0</v>
      </c>
      <c r="CA64" s="33"/>
      <c r="CB64" s="33">
        <f t="shared" si="168"/>
        <v>0</v>
      </c>
      <c r="CC64" s="33"/>
      <c r="CD64" s="33">
        <f t="shared" si="169"/>
        <v>0</v>
      </c>
      <c r="CE64" s="33"/>
      <c r="CF64" s="33">
        <f t="shared" si="170"/>
        <v>0</v>
      </c>
      <c r="CG64" s="33"/>
      <c r="CH64" s="33">
        <f t="shared" si="171"/>
        <v>0</v>
      </c>
      <c r="CI64" s="33"/>
      <c r="CJ64" s="33">
        <f t="shared" si="172"/>
        <v>0</v>
      </c>
      <c r="CK64" s="33"/>
      <c r="CL64" s="33">
        <f t="shared" si="173"/>
        <v>0</v>
      </c>
      <c r="CM64" s="33"/>
      <c r="CN64" s="33">
        <f t="shared" si="174"/>
        <v>0</v>
      </c>
    </row>
    <row r="65" spans="1:92" x14ac:dyDescent="0.25">
      <c r="A65" s="29">
        <v>62</v>
      </c>
      <c r="B65" s="30" t="s">
        <v>117</v>
      </c>
      <c r="C65" s="25">
        <v>19007.45</v>
      </c>
      <c r="D65" s="25">
        <f>C65*(H65+I65+J65)</f>
        <v>15966.258000000002</v>
      </c>
      <c r="E65" s="31">
        <v>1.1599999999999999</v>
      </c>
      <c r="F65" s="32">
        <v>1</v>
      </c>
      <c r="G65" s="32">
        <v>0.16</v>
      </c>
      <c r="H65" s="27">
        <v>0.5</v>
      </c>
      <c r="I65" s="27">
        <v>0.31</v>
      </c>
      <c r="J65" s="27">
        <v>0.03</v>
      </c>
      <c r="K65" s="27">
        <v>0.16</v>
      </c>
      <c r="L65" s="32">
        <v>1</v>
      </c>
      <c r="M65" s="25">
        <v>1.4</v>
      </c>
      <c r="N65" s="25">
        <v>1.68</v>
      </c>
      <c r="O65" s="25">
        <v>2.23</v>
      </c>
      <c r="P65" s="25">
        <v>2.39</v>
      </c>
      <c r="Q65" s="33">
        <v>30</v>
      </c>
      <c r="R65" s="33">
        <f t="shared" si="137"/>
        <v>1203855.8532</v>
      </c>
      <c r="S65" s="33">
        <v>606</v>
      </c>
      <c r="T65" s="33">
        <f t="shared" si="138"/>
        <v>20576674.660080001</v>
      </c>
      <c r="U65" s="33">
        <v>200</v>
      </c>
      <c r="V65" s="33">
        <f t="shared" si="139"/>
        <v>6790981.7359999996</v>
      </c>
      <c r="W65" s="33">
        <v>17</v>
      </c>
      <c r="X65" s="33">
        <f t="shared" si="140"/>
        <v>506391.16081399994</v>
      </c>
      <c r="Y65" s="33">
        <v>31</v>
      </c>
      <c r="Z65" s="33">
        <f t="shared" si="141"/>
        <v>980833.83936999994</v>
      </c>
      <c r="AA65" s="33">
        <v>25</v>
      </c>
      <c r="AB65" s="33">
        <f t="shared" si="142"/>
        <v>744692.88354999991</v>
      </c>
      <c r="AC65" s="33">
        <v>90</v>
      </c>
      <c r="AD65" s="33">
        <f t="shared" si="143"/>
        <v>2680894.3807799993</v>
      </c>
      <c r="AE65" s="33">
        <v>102</v>
      </c>
      <c r="AF65" s="33">
        <f t="shared" si="144"/>
        <v>3227259.7295399997</v>
      </c>
      <c r="AG65" s="33">
        <v>0</v>
      </c>
      <c r="AH65" s="33">
        <f t="shared" si="145"/>
        <v>0</v>
      </c>
      <c r="AI65" s="33">
        <f>150-2</f>
        <v>148</v>
      </c>
      <c r="AJ65" s="33">
        <f t="shared" si="146"/>
        <v>4899693.322524</v>
      </c>
      <c r="AK65" s="33">
        <v>263</v>
      </c>
      <c r="AL65" s="33">
        <f t="shared" si="147"/>
        <v>8706887.4582690001</v>
      </c>
      <c r="AM65" s="33">
        <v>188</v>
      </c>
      <c r="AN65" s="33">
        <f t="shared" si="148"/>
        <v>6383522.8318400001</v>
      </c>
      <c r="AO65" s="33">
        <v>2</v>
      </c>
      <c r="AP65" s="33">
        <f t="shared" si="149"/>
        <v>66212.071926000004</v>
      </c>
      <c r="AQ65" s="33">
        <v>1</v>
      </c>
      <c r="AR65" s="33">
        <f t="shared" si="150"/>
        <v>28630.161637000001</v>
      </c>
      <c r="AS65" s="33">
        <v>12</v>
      </c>
      <c r="AT65" s="33">
        <f t="shared" si="151"/>
        <v>616744.61402400001</v>
      </c>
      <c r="AU65" s="33">
        <v>2</v>
      </c>
      <c r="AV65" s="33">
        <f t="shared" si="152"/>
        <v>116681.41346400001</v>
      </c>
      <c r="AW65" s="33">
        <v>36</v>
      </c>
      <c r="AX65" s="33">
        <f t="shared" si="153"/>
        <v>1366839.4148640002</v>
      </c>
      <c r="AY65" s="33">
        <v>57</v>
      </c>
      <c r="AZ65" s="33">
        <f t="shared" si="154"/>
        <v>2037479.7293928</v>
      </c>
      <c r="BA65" s="33">
        <v>2</v>
      </c>
      <c r="BB65" s="33">
        <f t="shared" si="155"/>
        <v>72601.76837759999</v>
      </c>
      <c r="BC65" s="33">
        <v>20</v>
      </c>
      <c r="BD65" s="33">
        <f t="shared" si="156"/>
        <v>1000126.4011199999</v>
      </c>
      <c r="BE65" s="33">
        <v>110</v>
      </c>
      <c r="BF65" s="33">
        <f t="shared" si="157"/>
        <v>3931978.425143999</v>
      </c>
      <c r="BG65" s="33">
        <v>103</v>
      </c>
      <c r="BH65" s="33">
        <f t="shared" si="158"/>
        <v>3681761.6162711997</v>
      </c>
      <c r="BI65" s="33"/>
      <c r="BJ65" s="33">
        <f t="shared" si="159"/>
        <v>0</v>
      </c>
      <c r="BK65" s="33">
        <v>10</v>
      </c>
      <c r="BL65" s="33">
        <f t="shared" si="160"/>
        <v>379677.61524000001</v>
      </c>
      <c r="BM65" s="33">
        <v>2</v>
      </c>
      <c r="BN65" s="33">
        <f t="shared" si="161"/>
        <v>72601.76837759999</v>
      </c>
      <c r="BO65" s="33">
        <v>33</v>
      </c>
      <c r="BP65" s="33">
        <f t="shared" si="162"/>
        <v>1153108.6987727999</v>
      </c>
      <c r="BQ65" s="33">
        <v>2</v>
      </c>
      <c r="BR65" s="33">
        <f t="shared" si="163"/>
        <v>72601.768377600005</v>
      </c>
      <c r="BS65" s="33">
        <v>0</v>
      </c>
      <c r="BT65" s="33">
        <f t="shared" si="164"/>
        <v>0</v>
      </c>
      <c r="BU65" s="33">
        <v>252</v>
      </c>
      <c r="BV65" s="33">
        <f t="shared" si="165"/>
        <v>10011265.2752112</v>
      </c>
      <c r="BW65" s="62">
        <v>128</v>
      </c>
      <c r="BX65" s="62">
        <f t="shared" si="166"/>
        <v>5085087.1239168011</v>
      </c>
      <c r="BY65" s="33">
        <v>347</v>
      </c>
      <c r="BZ65" s="33">
        <f t="shared" si="167"/>
        <v>13785353.374993199</v>
      </c>
      <c r="CA65" s="33">
        <v>0</v>
      </c>
      <c r="CB65" s="33">
        <f t="shared" si="168"/>
        <v>0</v>
      </c>
      <c r="CC65" s="33">
        <v>2</v>
      </c>
      <c r="CD65" s="33">
        <f t="shared" si="169"/>
        <v>86677.621430400002</v>
      </c>
      <c r="CE65" s="33">
        <v>0</v>
      </c>
      <c r="CF65" s="33">
        <f t="shared" si="170"/>
        <v>0</v>
      </c>
      <c r="CG65" s="33">
        <v>46</v>
      </c>
      <c r="CH65" s="33">
        <f t="shared" si="171"/>
        <v>1580384.9223624</v>
      </c>
      <c r="CI65" s="33">
        <v>12</v>
      </c>
      <c r="CJ65" s="33">
        <f t="shared" si="172"/>
        <v>455613.13828800002</v>
      </c>
      <c r="CK65" s="33">
        <v>1</v>
      </c>
      <c r="CL65" s="33">
        <f t="shared" si="173"/>
        <v>77440.342864500009</v>
      </c>
      <c r="CM65" s="33">
        <v>10</v>
      </c>
      <c r="CN65" s="33">
        <f t="shared" si="174"/>
        <v>731160.5295225</v>
      </c>
    </row>
    <row r="66" spans="1:92" x14ac:dyDescent="0.25">
      <c r="A66" s="29">
        <v>34</v>
      </c>
      <c r="B66" s="30" t="s">
        <v>118</v>
      </c>
      <c r="C66" s="25">
        <v>19007.45</v>
      </c>
      <c r="D66" s="25"/>
      <c r="E66" s="31">
        <v>1.84</v>
      </c>
      <c r="F66" s="32">
        <v>1</v>
      </c>
      <c r="G66" s="32"/>
      <c r="H66" s="27">
        <v>0.54</v>
      </c>
      <c r="I66" s="27">
        <v>0.2</v>
      </c>
      <c r="J66" s="27">
        <v>0.05</v>
      </c>
      <c r="K66" s="27">
        <v>0.21</v>
      </c>
      <c r="L66" s="32">
        <v>1</v>
      </c>
      <c r="M66" s="25">
        <v>1.4</v>
      </c>
      <c r="N66" s="25">
        <v>1.68</v>
      </c>
      <c r="O66" s="25">
        <v>2.23</v>
      </c>
      <c r="P66" s="25">
        <v>2.39</v>
      </c>
      <c r="Q66" s="33">
        <v>30</v>
      </c>
      <c r="R66" s="33">
        <f t="shared" si="137"/>
        <v>1909564.4567999998</v>
      </c>
      <c r="S66" s="33">
        <v>4</v>
      </c>
      <c r="T66" s="33">
        <f t="shared" si="138"/>
        <v>215438.04128000006</v>
      </c>
      <c r="U66" s="33"/>
      <c r="V66" s="33">
        <f t="shared" si="139"/>
        <v>0</v>
      </c>
      <c r="W66" s="33"/>
      <c r="X66" s="33">
        <f t="shared" si="140"/>
        <v>0</v>
      </c>
      <c r="Y66" s="33"/>
      <c r="Z66" s="33">
        <f t="shared" si="141"/>
        <v>0</v>
      </c>
      <c r="AA66" s="33"/>
      <c r="AB66" s="33">
        <f t="shared" si="142"/>
        <v>0</v>
      </c>
      <c r="AC66" s="33"/>
      <c r="AD66" s="33">
        <f t="shared" si="143"/>
        <v>0</v>
      </c>
      <c r="AE66" s="33"/>
      <c r="AF66" s="33">
        <f t="shared" si="144"/>
        <v>0</v>
      </c>
      <c r="AG66" s="33"/>
      <c r="AH66" s="33">
        <f t="shared" si="145"/>
        <v>0</v>
      </c>
      <c r="AI66" s="33"/>
      <c r="AJ66" s="33">
        <f t="shared" si="146"/>
        <v>0</v>
      </c>
      <c r="AK66" s="33"/>
      <c r="AL66" s="33">
        <f t="shared" si="147"/>
        <v>0</v>
      </c>
      <c r="AM66" s="33"/>
      <c r="AN66" s="33">
        <f t="shared" si="148"/>
        <v>0</v>
      </c>
      <c r="AO66" s="33"/>
      <c r="AP66" s="33">
        <f t="shared" si="149"/>
        <v>0</v>
      </c>
      <c r="AQ66" s="33"/>
      <c r="AR66" s="33">
        <f t="shared" si="150"/>
        <v>0</v>
      </c>
      <c r="AS66" s="33"/>
      <c r="AT66" s="33">
        <f t="shared" si="151"/>
        <v>0</v>
      </c>
      <c r="AU66" s="33"/>
      <c r="AV66" s="33">
        <f t="shared" si="152"/>
        <v>0</v>
      </c>
      <c r="AW66" s="33"/>
      <c r="AX66" s="33">
        <f t="shared" si="153"/>
        <v>0</v>
      </c>
      <c r="AY66" s="33"/>
      <c r="AZ66" s="33">
        <f t="shared" si="154"/>
        <v>0</v>
      </c>
      <c r="BA66" s="33">
        <v>0</v>
      </c>
      <c r="BB66" s="33">
        <f t="shared" si="155"/>
        <v>0</v>
      </c>
      <c r="BC66" s="33"/>
      <c r="BD66" s="33">
        <f t="shared" si="156"/>
        <v>0</v>
      </c>
      <c r="BE66" s="33"/>
      <c r="BF66" s="33">
        <f t="shared" si="157"/>
        <v>0</v>
      </c>
      <c r="BG66" s="33">
        <v>0</v>
      </c>
      <c r="BH66" s="33">
        <f t="shared" si="158"/>
        <v>0</v>
      </c>
      <c r="BI66" s="33"/>
      <c r="BJ66" s="33">
        <f t="shared" si="159"/>
        <v>0</v>
      </c>
      <c r="BK66" s="33"/>
      <c r="BL66" s="33">
        <f t="shared" si="160"/>
        <v>0</v>
      </c>
      <c r="BM66" s="33">
        <v>0</v>
      </c>
      <c r="BN66" s="33">
        <f t="shared" si="161"/>
        <v>0</v>
      </c>
      <c r="BO66" s="33">
        <v>0</v>
      </c>
      <c r="BP66" s="33">
        <f t="shared" si="162"/>
        <v>0</v>
      </c>
      <c r="BQ66" s="33">
        <v>0</v>
      </c>
      <c r="BR66" s="33">
        <f t="shared" si="163"/>
        <v>0</v>
      </c>
      <c r="BS66" s="33"/>
      <c r="BT66" s="33">
        <f t="shared" si="164"/>
        <v>0</v>
      </c>
      <c r="BU66" s="33"/>
      <c r="BV66" s="33">
        <f t="shared" si="165"/>
        <v>0</v>
      </c>
      <c r="BW66" s="62"/>
      <c r="BX66" s="62">
        <f t="shared" si="166"/>
        <v>0</v>
      </c>
      <c r="BY66" s="33"/>
      <c r="BZ66" s="33">
        <f t="shared" si="167"/>
        <v>0</v>
      </c>
      <c r="CA66" s="33"/>
      <c r="CB66" s="33">
        <f t="shared" si="168"/>
        <v>0</v>
      </c>
      <c r="CC66" s="33">
        <v>20</v>
      </c>
      <c r="CD66" s="33">
        <f t="shared" si="169"/>
        <v>1374886.4088959999</v>
      </c>
      <c r="CE66" s="33"/>
      <c r="CF66" s="33">
        <f t="shared" si="170"/>
        <v>0</v>
      </c>
      <c r="CG66" s="33"/>
      <c r="CH66" s="33">
        <f t="shared" si="171"/>
        <v>0</v>
      </c>
      <c r="CI66" s="33"/>
      <c r="CJ66" s="33">
        <f t="shared" si="172"/>
        <v>0</v>
      </c>
      <c r="CK66" s="33"/>
      <c r="CL66" s="33">
        <f t="shared" si="173"/>
        <v>0</v>
      </c>
      <c r="CM66" s="33"/>
      <c r="CN66" s="33">
        <f t="shared" si="174"/>
        <v>0</v>
      </c>
    </row>
    <row r="67" spans="1:92" x14ac:dyDescent="0.25">
      <c r="A67" s="29">
        <v>63</v>
      </c>
      <c r="B67" s="30" t="s">
        <v>119</v>
      </c>
      <c r="C67" s="25">
        <v>19007.45</v>
      </c>
      <c r="D67" s="25"/>
      <c r="E67" s="31">
        <v>1.42</v>
      </c>
      <c r="F67" s="32">
        <v>1</v>
      </c>
      <c r="G67" s="32"/>
      <c r="H67" s="27">
        <v>0.54</v>
      </c>
      <c r="I67" s="27">
        <v>0.2</v>
      </c>
      <c r="J67" s="27">
        <v>0.05</v>
      </c>
      <c r="K67" s="27">
        <v>0.21</v>
      </c>
      <c r="L67" s="32">
        <v>1</v>
      </c>
      <c r="M67" s="25">
        <v>1.4</v>
      </c>
      <c r="N67" s="25">
        <v>1.68</v>
      </c>
      <c r="O67" s="25">
        <v>2.23</v>
      </c>
      <c r="P67" s="25">
        <v>2.39</v>
      </c>
      <c r="Q67" s="33">
        <v>2</v>
      </c>
      <c r="R67" s="33">
        <f t="shared" si="137"/>
        <v>98245.707559999995</v>
      </c>
      <c r="S67" s="33">
        <v>10</v>
      </c>
      <c r="T67" s="33">
        <f t="shared" si="138"/>
        <v>415654.9166</v>
      </c>
      <c r="U67" s="33">
        <v>20</v>
      </c>
      <c r="V67" s="33">
        <f t="shared" si="139"/>
        <v>831309.83319999999</v>
      </c>
      <c r="W67" s="33"/>
      <c r="X67" s="33">
        <f t="shared" si="140"/>
        <v>0</v>
      </c>
      <c r="Y67" s="33"/>
      <c r="Z67" s="33">
        <f t="shared" si="141"/>
        <v>0</v>
      </c>
      <c r="AA67" s="33"/>
      <c r="AB67" s="33">
        <f t="shared" si="142"/>
        <v>0</v>
      </c>
      <c r="AC67" s="33">
        <v>4</v>
      </c>
      <c r="AD67" s="33">
        <f t="shared" si="143"/>
        <v>145857.08891599998</v>
      </c>
      <c r="AE67" s="28"/>
      <c r="AF67" s="33">
        <f t="shared" si="144"/>
        <v>0</v>
      </c>
      <c r="AG67" s="33"/>
      <c r="AH67" s="33">
        <f t="shared" si="145"/>
        <v>0</v>
      </c>
      <c r="AI67" s="33">
        <v>6</v>
      </c>
      <c r="AJ67" s="33">
        <f t="shared" si="146"/>
        <v>243158.12621100002</v>
      </c>
      <c r="AK67" s="33">
        <v>6</v>
      </c>
      <c r="AL67" s="33">
        <f t="shared" si="147"/>
        <v>243158.12621100002</v>
      </c>
      <c r="AM67" s="33">
        <v>5</v>
      </c>
      <c r="AN67" s="33">
        <f t="shared" si="148"/>
        <v>207827.4583</v>
      </c>
      <c r="AO67" s="33"/>
      <c r="AP67" s="33">
        <f t="shared" si="149"/>
        <v>0</v>
      </c>
      <c r="AQ67" s="33"/>
      <c r="AR67" s="33">
        <f t="shared" si="150"/>
        <v>0</v>
      </c>
      <c r="AS67" s="33"/>
      <c r="AT67" s="33">
        <f t="shared" si="151"/>
        <v>0</v>
      </c>
      <c r="AU67" s="33"/>
      <c r="AV67" s="33">
        <f t="shared" si="152"/>
        <v>0</v>
      </c>
      <c r="AW67" s="33"/>
      <c r="AX67" s="33">
        <f t="shared" si="153"/>
        <v>0</v>
      </c>
      <c r="AY67" s="33">
        <v>1</v>
      </c>
      <c r="AZ67" s="33">
        <f t="shared" si="154"/>
        <v>43757.126674799998</v>
      </c>
      <c r="BA67" s="28">
        <v>0</v>
      </c>
      <c r="BB67" s="33">
        <f t="shared" si="155"/>
        <v>0</v>
      </c>
      <c r="BC67" s="33">
        <v>5</v>
      </c>
      <c r="BD67" s="33">
        <f t="shared" si="156"/>
        <v>306073.16586000001</v>
      </c>
      <c r="BE67" s="33">
        <v>1</v>
      </c>
      <c r="BF67" s="33">
        <f t="shared" si="157"/>
        <v>43757.126674799998</v>
      </c>
      <c r="BG67" s="33">
        <v>1</v>
      </c>
      <c r="BH67" s="33">
        <f t="shared" si="158"/>
        <v>43757.126674799998</v>
      </c>
      <c r="BI67" s="33"/>
      <c r="BJ67" s="33">
        <f t="shared" si="159"/>
        <v>0</v>
      </c>
      <c r="BK67" s="33"/>
      <c r="BL67" s="33">
        <f t="shared" si="160"/>
        <v>0</v>
      </c>
      <c r="BM67" s="28">
        <v>0</v>
      </c>
      <c r="BN67" s="33">
        <f t="shared" si="161"/>
        <v>0</v>
      </c>
      <c r="BO67" s="33">
        <v>0</v>
      </c>
      <c r="BP67" s="33">
        <f t="shared" si="162"/>
        <v>0</v>
      </c>
      <c r="BQ67" s="33">
        <v>0</v>
      </c>
      <c r="BR67" s="33">
        <f t="shared" si="163"/>
        <v>0</v>
      </c>
      <c r="BS67" s="33"/>
      <c r="BT67" s="33">
        <f t="shared" si="164"/>
        <v>0</v>
      </c>
      <c r="BU67" s="33">
        <v>6</v>
      </c>
      <c r="BV67" s="33">
        <f t="shared" si="165"/>
        <v>291789.75145320001</v>
      </c>
      <c r="BW67" s="62">
        <v>4</v>
      </c>
      <c r="BX67" s="62">
        <f t="shared" si="166"/>
        <v>194526.50096880001</v>
      </c>
      <c r="BY67" s="33">
        <v>6</v>
      </c>
      <c r="BZ67" s="33">
        <f t="shared" si="167"/>
        <v>291789.75145320001</v>
      </c>
      <c r="CA67" s="33"/>
      <c r="CB67" s="33">
        <f t="shared" si="168"/>
        <v>0</v>
      </c>
      <c r="CC67" s="33">
        <v>2</v>
      </c>
      <c r="CD67" s="33">
        <f t="shared" si="169"/>
        <v>106105.3641648</v>
      </c>
      <c r="CE67" s="33"/>
      <c r="CF67" s="33">
        <f t="shared" si="170"/>
        <v>0</v>
      </c>
      <c r="CG67" s="33">
        <v>1</v>
      </c>
      <c r="CH67" s="33">
        <f t="shared" si="171"/>
        <v>42056.720197800001</v>
      </c>
      <c r="CI67" s="33"/>
      <c r="CJ67" s="33">
        <f t="shared" si="172"/>
        <v>0</v>
      </c>
      <c r="CK67" s="33"/>
      <c r="CL67" s="33">
        <f t="shared" si="173"/>
        <v>0</v>
      </c>
      <c r="CM67" s="33"/>
      <c r="CN67" s="33">
        <f t="shared" si="174"/>
        <v>0</v>
      </c>
    </row>
    <row r="68" spans="1:92" x14ac:dyDescent="0.25">
      <c r="A68" s="29">
        <v>173</v>
      </c>
      <c r="B68" s="30" t="s">
        <v>120</v>
      </c>
      <c r="C68" s="25">
        <v>19007.45</v>
      </c>
      <c r="D68" s="25">
        <f>C68*(H68+I68+J68)</f>
        <v>15015.885500000002</v>
      </c>
      <c r="E68" s="31">
        <v>0.87</v>
      </c>
      <c r="F68" s="32">
        <v>1</v>
      </c>
      <c r="G68" s="32"/>
      <c r="H68" s="27">
        <v>0.54</v>
      </c>
      <c r="I68" s="27">
        <v>0.2</v>
      </c>
      <c r="J68" s="27">
        <v>0.05</v>
      </c>
      <c r="K68" s="27">
        <v>0.21</v>
      </c>
      <c r="L68" s="32">
        <v>1</v>
      </c>
      <c r="M68" s="25">
        <v>1.4</v>
      </c>
      <c r="N68" s="25">
        <v>1.68</v>
      </c>
      <c r="O68" s="25">
        <v>2.23</v>
      </c>
      <c r="P68" s="25">
        <v>2.39</v>
      </c>
      <c r="Q68" s="33">
        <v>67</v>
      </c>
      <c r="R68" s="33">
        <f t="shared" si="137"/>
        <v>2016458.5541100001</v>
      </c>
      <c r="S68" s="33">
        <v>435</v>
      </c>
      <c r="T68" s="33">
        <f t="shared" si="138"/>
        <v>11077788.95685</v>
      </c>
      <c r="U68" s="33">
        <v>80</v>
      </c>
      <c r="V68" s="33">
        <f t="shared" si="139"/>
        <v>2037294.5208000001</v>
      </c>
      <c r="W68" s="33">
        <v>2</v>
      </c>
      <c r="X68" s="33">
        <f t="shared" si="140"/>
        <v>44681.573013000001</v>
      </c>
      <c r="Y68" s="33"/>
      <c r="Z68" s="33">
        <f t="shared" si="141"/>
        <v>0</v>
      </c>
      <c r="AA68" s="33">
        <v>25</v>
      </c>
      <c r="AB68" s="33">
        <f t="shared" si="142"/>
        <v>558519.66266249993</v>
      </c>
      <c r="AC68" s="33">
        <v>7</v>
      </c>
      <c r="AD68" s="33">
        <f t="shared" si="143"/>
        <v>156385.5055455</v>
      </c>
      <c r="AE68" s="33">
        <v>94</v>
      </c>
      <c r="AF68" s="33">
        <f t="shared" si="144"/>
        <v>2230605.9895350002</v>
      </c>
      <c r="AG68" s="33">
        <v>0</v>
      </c>
      <c r="AH68" s="33">
        <f t="shared" si="145"/>
        <v>0</v>
      </c>
      <c r="AI68" s="33">
        <f>23-1</f>
        <v>22</v>
      </c>
      <c r="AJ68" s="33">
        <f t="shared" si="146"/>
        <v>546249.59338949993</v>
      </c>
      <c r="AK68" s="33">
        <v>36</v>
      </c>
      <c r="AL68" s="33">
        <f t="shared" si="147"/>
        <v>893862.97100100003</v>
      </c>
      <c r="AM68" s="33">
        <v>103</v>
      </c>
      <c r="AN68" s="33">
        <f t="shared" si="148"/>
        <v>2623016.6955300006</v>
      </c>
      <c r="AO68" s="33">
        <v>5</v>
      </c>
      <c r="AP68" s="33">
        <f t="shared" si="149"/>
        <v>124147.63486125</v>
      </c>
      <c r="AQ68" s="33">
        <v>1</v>
      </c>
      <c r="AR68" s="33">
        <f t="shared" si="150"/>
        <v>21472.621227750002</v>
      </c>
      <c r="AS68" s="33">
        <v>6</v>
      </c>
      <c r="AT68" s="33">
        <f t="shared" si="151"/>
        <v>231279.23025900003</v>
      </c>
      <c r="AU68" s="33">
        <v>0</v>
      </c>
      <c r="AV68" s="33">
        <f t="shared" si="152"/>
        <v>0</v>
      </c>
      <c r="AW68" s="33">
        <v>18</v>
      </c>
      <c r="AX68" s="33">
        <f t="shared" si="153"/>
        <v>512564.78057400003</v>
      </c>
      <c r="AY68" s="33">
        <v>28</v>
      </c>
      <c r="AZ68" s="33">
        <f t="shared" si="154"/>
        <v>750650.42661839991</v>
      </c>
      <c r="BA68" s="33">
        <v>2</v>
      </c>
      <c r="BB68" s="33">
        <f t="shared" si="155"/>
        <v>54451.326283199996</v>
      </c>
      <c r="BC68" s="33">
        <v>22</v>
      </c>
      <c r="BD68" s="33">
        <f t="shared" si="156"/>
        <v>825104.28092400008</v>
      </c>
      <c r="BE68" s="33">
        <v>31</v>
      </c>
      <c r="BF68" s="33">
        <f t="shared" si="157"/>
        <v>831077.2580418</v>
      </c>
      <c r="BG68" s="33">
        <v>124</v>
      </c>
      <c r="BH68" s="33">
        <f t="shared" si="158"/>
        <v>3324309.0321672</v>
      </c>
      <c r="BI68" s="33">
        <v>1</v>
      </c>
      <c r="BJ68" s="33">
        <f t="shared" si="159"/>
        <v>27225.663141600002</v>
      </c>
      <c r="BK68" s="33">
        <v>10</v>
      </c>
      <c r="BL68" s="33">
        <f t="shared" si="160"/>
        <v>284758.21142999997</v>
      </c>
      <c r="BM68" s="33">
        <v>3</v>
      </c>
      <c r="BN68" s="33">
        <f t="shared" si="161"/>
        <v>81676.989424799991</v>
      </c>
      <c r="BO68" s="33">
        <v>73</v>
      </c>
      <c r="BP68" s="33">
        <f t="shared" si="162"/>
        <v>1913112.1593276002</v>
      </c>
      <c r="BQ68" s="33">
        <v>4</v>
      </c>
      <c r="BR68" s="33">
        <f t="shared" si="163"/>
        <v>108902.65256640001</v>
      </c>
      <c r="BS68" s="33"/>
      <c r="BT68" s="33">
        <f t="shared" si="164"/>
        <v>0</v>
      </c>
      <c r="BU68" s="33">
        <v>80</v>
      </c>
      <c r="BV68" s="33">
        <f t="shared" si="165"/>
        <v>2383634.5893359999</v>
      </c>
      <c r="BW68" s="62">
        <v>64</v>
      </c>
      <c r="BX68" s="62">
        <f t="shared" si="166"/>
        <v>1906907.6714688004</v>
      </c>
      <c r="BY68" s="33">
        <v>80</v>
      </c>
      <c r="BZ68" s="33">
        <f t="shared" si="167"/>
        <v>2383634.5893359999</v>
      </c>
      <c r="CA68" s="33">
        <v>0</v>
      </c>
      <c r="CB68" s="33">
        <f t="shared" si="168"/>
        <v>0</v>
      </c>
      <c r="CC68" s="33">
        <v>16</v>
      </c>
      <c r="CD68" s="33">
        <f t="shared" si="169"/>
        <v>520065.72858240007</v>
      </c>
      <c r="CE68" s="33"/>
      <c r="CF68" s="33">
        <f t="shared" si="170"/>
        <v>0</v>
      </c>
      <c r="CG68" s="33">
        <v>11</v>
      </c>
      <c r="CH68" s="33">
        <f t="shared" si="171"/>
        <v>283438.60020629998</v>
      </c>
      <c r="CI68" s="33">
        <v>0</v>
      </c>
      <c r="CJ68" s="33">
        <f t="shared" si="172"/>
        <v>0</v>
      </c>
      <c r="CK68" s="33">
        <v>1</v>
      </c>
      <c r="CL68" s="33">
        <f t="shared" si="173"/>
        <v>58080.257148375007</v>
      </c>
      <c r="CM68" s="33">
        <v>9</v>
      </c>
      <c r="CN68" s="33">
        <f t="shared" si="174"/>
        <v>493533.35742768762</v>
      </c>
    </row>
    <row r="69" spans="1:92" s="38" customFormat="1" x14ac:dyDescent="0.25">
      <c r="A69" s="61">
        <v>14</v>
      </c>
      <c r="B69" s="52" t="s">
        <v>121</v>
      </c>
      <c r="C69" s="25">
        <v>19007.45</v>
      </c>
      <c r="D69" s="35">
        <f>C69*(H69+I69+J69)</f>
        <v>0</v>
      </c>
      <c r="E69" s="35">
        <v>1.36</v>
      </c>
      <c r="F69" s="36">
        <v>1</v>
      </c>
      <c r="G69" s="36"/>
      <c r="H69" s="37"/>
      <c r="I69" s="37"/>
      <c r="J69" s="37"/>
      <c r="K69" s="37"/>
      <c r="L69" s="36">
        <v>1</v>
      </c>
      <c r="M69" s="25">
        <v>1.4</v>
      </c>
      <c r="N69" s="25">
        <v>1.68</v>
      </c>
      <c r="O69" s="25">
        <v>2.23</v>
      </c>
      <c r="P69" s="25">
        <v>2.39</v>
      </c>
      <c r="Q69" s="28">
        <f t="shared" ref="Q69:AW69" si="175">SUM(Q70:Q75)</f>
        <v>136</v>
      </c>
      <c r="R69" s="28">
        <f t="shared" si="175"/>
        <v>7816068.7204600014</v>
      </c>
      <c r="S69" s="28">
        <f t="shared" si="175"/>
        <v>85</v>
      </c>
      <c r="T69" s="28">
        <f t="shared" si="175"/>
        <v>4576302.0888200002</v>
      </c>
      <c r="U69" s="28">
        <f t="shared" si="175"/>
        <v>105</v>
      </c>
      <c r="V69" s="28">
        <f t="shared" si="175"/>
        <v>5630953.2610100005</v>
      </c>
      <c r="W69" s="28">
        <f t="shared" si="175"/>
        <v>0</v>
      </c>
      <c r="X69" s="28">
        <f t="shared" si="175"/>
        <v>0</v>
      </c>
      <c r="Y69" s="28">
        <f t="shared" si="175"/>
        <v>12</v>
      </c>
      <c r="Z69" s="28">
        <f t="shared" si="175"/>
        <v>424682.50497749995</v>
      </c>
      <c r="AA69" s="28">
        <f t="shared" si="175"/>
        <v>0</v>
      </c>
      <c r="AB69" s="28">
        <f t="shared" si="175"/>
        <v>0</v>
      </c>
      <c r="AC69" s="28">
        <f t="shared" si="175"/>
        <v>13</v>
      </c>
      <c r="AD69" s="28">
        <f t="shared" si="175"/>
        <v>470954.05118299997</v>
      </c>
      <c r="AE69" s="28">
        <f t="shared" si="175"/>
        <v>9</v>
      </c>
      <c r="AF69" s="28">
        <f t="shared" si="175"/>
        <v>400952.654025</v>
      </c>
      <c r="AG69" s="28">
        <f t="shared" si="175"/>
        <v>0</v>
      </c>
      <c r="AH69" s="28">
        <f t="shared" si="175"/>
        <v>0</v>
      </c>
      <c r="AI69" s="28">
        <f t="shared" si="175"/>
        <v>580</v>
      </c>
      <c r="AJ69" s="28">
        <f t="shared" si="175"/>
        <v>16786758.01127325</v>
      </c>
      <c r="AK69" s="28">
        <f t="shared" si="175"/>
        <v>131</v>
      </c>
      <c r="AL69" s="28">
        <f t="shared" si="175"/>
        <v>5655138.8155762497</v>
      </c>
      <c r="AM69" s="28">
        <f t="shared" si="175"/>
        <v>55</v>
      </c>
      <c r="AN69" s="28">
        <f t="shared" si="175"/>
        <v>2145598.9709000001</v>
      </c>
      <c r="AO69" s="28">
        <f t="shared" si="175"/>
        <v>6</v>
      </c>
      <c r="AP69" s="28">
        <f t="shared" si="175"/>
        <v>182368.59465825002</v>
      </c>
      <c r="AQ69" s="28">
        <f t="shared" si="175"/>
        <v>0</v>
      </c>
      <c r="AR69" s="28">
        <f t="shared" si="175"/>
        <v>0</v>
      </c>
      <c r="AS69" s="28">
        <f t="shared" si="175"/>
        <v>0</v>
      </c>
      <c r="AT69" s="28">
        <f t="shared" si="175"/>
        <v>0</v>
      </c>
      <c r="AU69" s="28">
        <f t="shared" si="175"/>
        <v>0</v>
      </c>
      <c r="AV69" s="28">
        <f t="shared" si="175"/>
        <v>0</v>
      </c>
      <c r="AW69" s="28">
        <f t="shared" si="175"/>
        <v>7</v>
      </c>
      <c r="AX69" s="28">
        <f t="shared" ref="AX69:CH69" si="176">SUM(AX70:AX75)</f>
        <v>344001.01173900004</v>
      </c>
      <c r="AY69" s="28">
        <f t="shared" si="176"/>
        <v>29</v>
      </c>
      <c r="AZ69" s="28">
        <f t="shared" si="176"/>
        <v>1227356.5883502001</v>
      </c>
      <c r="BA69" s="28">
        <f t="shared" si="176"/>
        <v>0</v>
      </c>
      <c r="BB69" s="28">
        <f t="shared" si="176"/>
        <v>0</v>
      </c>
      <c r="BC69" s="28">
        <v>2</v>
      </c>
      <c r="BD69" s="28">
        <f t="shared" si="176"/>
        <v>158640.73948800002</v>
      </c>
      <c r="BE69" s="28">
        <f t="shared" si="176"/>
        <v>36</v>
      </c>
      <c r="BF69" s="28">
        <f t="shared" si="176"/>
        <v>1181442.4202195997</v>
      </c>
      <c r="BG69" s="28">
        <f t="shared" si="176"/>
        <v>23</v>
      </c>
      <c r="BH69" s="28">
        <f t="shared" si="176"/>
        <v>1073898.496209</v>
      </c>
      <c r="BI69" s="28">
        <f t="shared" si="176"/>
        <v>0</v>
      </c>
      <c r="BJ69" s="28">
        <f t="shared" si="176"/>
        <v>0</v>
      </c>
      <c r="BK69" s="28">
        <f t="shared" si="176"/>
        <v>7</v>
      </c>
      <c r="BL69" s="28">
        <f t="shared" si="176"/>
        <v>299814.39272400003</v>
      </c>
      <c r="BM69" s="28">
        <f t="shared" si="176"/>
        <v>0</v>
      </c>
      <c r="BN69" s="28">
        <f t="shared" si="176"/>
        <v>0</v>
      </c>
      <c r="BO69" s="28">
        <f t="shared" si="176"/>
        <v>3</v>
      </c>
      <c r="BP69" s="28">
        <f t="shared" si="176"/>
        <v>82235.80845479999</v>
      </c>
      <c r="BQ69" s="28">
        <f t="shared" si="176"/>
        <v>0</v>
      </c>
      <c r="BR69" s="28">
        <f t="shared" si="176"/>
        <v>0</v>
      </c>
      <c r="BS69" s="28">
        <f t="shared" si="176"/>
        <v>0</v>
      </c>
      <c r="BT69" s="28">
        <f t="shared" si="176"/>
        <v>0</v>
      </c>
      <c r="BU69" s="28">
        <f t="shared" si="176"/>
        <v>38</v>
      </c>
      <c r="BV69" s="28">
        <f t="shared" si="176"/>
        <v>1725737.7436299</v>
      </c>
      <c r="BW69" s="28">
        <f t="shared" si="176"/>
        <v>0</v>
      </c>
      <c r="BX69" s="28">
        <f t="shared" si="176"/>
        <v>0</v>
      </c>
      <c r="BY69" s="28">
        <f t="shared" si="176"/>
        <v>190</v>
      </c>
      <c r="BZ69" s="28">
        <f t="shared" si="176"/>
        <v>7289949.119052601</v>
      </c>
      <c r="CA69" s="28">
        <f t="shared" si="176"/>
        <v>105</v>
      </c>
      <c r="CB69" s="28">
        <f t="shared" si="176"/>
        <v>12070574.870854501</v>
      </c>
      <c r="CC69" s="28">
        <f t="shared" si="176"/>
        <v>0</v>
      </c>
      <c r="CD69" s="28">
        <f t="shared" si="176"/>
        <v>0</v>
      </c>
      <c r="CE69" s="28">
        <f t="shared" si="176"/>
        <v>0</v>
      </c>
      <c r="CF69" s="28">
        <f t="shared" si="176"/>
        <v>0</v>
      </c>
      <c r="CG69" s="28">
        <f t="shared" si="176"/>
        <v>49</v>
      </c>
      <c r="CH69" s="28">
        <f t="shared" si="176"/>
        <v>2615217.1784970006</v>
      </c>
      <c r="CI69" s="28">
        <f t="shared" ref="CI69:CN69" si="177">SUM(CI70:CI75)</f>
        <v>0</v>
      </c>
      <c r="CJ69" s="28">
        <f t="shared" si="177"/>
        <v>0</v>
      </c>
      <c r="CK69" s="28">
        <f t="shared" si="177"/>
        <v>0</v>
      </c>
      <c r="CL69" s="28">
        <f t="shared" si="177"/>
        <v>0</v>
      </c>
      <c r="CM69" s="28">
        <f t="shared" si="177"/>
        <v>5</v>
      </c>
      <c r="CN69" s="28">
        <f t="shared" si="177"/>
        <v>579885.9372075001</v>
      </c>
    </row>
    <row r="70" spans="1:92" ht="30" x14ac:dyDescent="0.25">
      <c r="A70" s="29">
        <v>104</v>
      </c>
      <c r="B70" s="30" t="s">
        <v>122</v>
      </c>
      <c r="C70" s="25">
        <v>19007.45</v>
      </c>
      <c r="D70" s="25"/>
      <c r="E70" s="25">
        <v>1.73</v>
      </c>
      <c r="F70" s="32">
        <v>1</v>
      </c>
      <c r="G70" s="32"/>
      <c r="H70" s="27">
        <v>0.73</v>
      </c>
      <c r="I70" s="27">
        <v>0.05</v>
      </c>
      <c r="J70" s="27">
        <v>0.04</v>
      </c>
      <c r="K70" s="27">
        <v>0.18</v>
      </c>
      <c r="L70" s="32">
        <v>1</v>
      </c>
      <c r="M70" s="25">
        <v>1.4</v>
      </c>
      <c r="N70" s="25">
        <v>1.68</v>
      </c>
      <c r="O70" s="25">
        <v>2.23</v>
      </c>
      <c r="P70" s="25">
        <v>2.39</v>
      </c>
      <c r="Q70" s="28"/>
      <c r="R70" s="33">
        <f t="shared" ref="R70:R75" si="178">Q70*C70*E70*F70*M70*$R$6</f>
        <v>0</v>
      </c>
      <c r="S70" s="28"/>
      <c r="T70" s="33">
        <f t="shared" ref="T70:T75" si="179">S70*C70*E70*F70*M70*$T$6</f>
        <v>0</v>
      </c>
      <c r="U70" s="28"/>
      <c r="V70" s="33">
        <f t="shared" ref="V70:V75" si="180">U70*C70*E70*F70*M70*$V$6</f>
        <v>0</v>
      </c>
      <c r="W70" s="28"/>
      <c r="X70" s="33">
        <f t="shared" ref="X70:X75" si="181">W70/12*9*C70*E70*F70*M70*$X$6+W70/12*3*C70*E70*F70*M70*$W$6</f>
        <v>0</v>
      </c>
      <c r="Y70" s="28"/>
      <c r="Z70" s="33">
        <f t="shared" ref="Z70:Z75" si="182">Y70/12*9*C70*E70*F70*M70*$Z$6+Y70/12*3*C70*E70*F70*M70*$Y$6</f>
        <v>0</v>
      </c>
      <c r="AA70" s="28"/>
      <c r="AB70" s="33">
        <f t="shared" ref="AB70:AB75" si="183">AA70/12*9*C70*E70*F70*M70*$AB$6+AA70/12*3*C70*E70*F70*M70*$AA$6</f>
        <v>0</v>
      </c>
      <c r="AC70" s="28"/>
      <c r="AD70" s="33">
        <f t="shared" ref="AD70:AD75" si="184">AC70/12*3*C70*E70*F70*M70*$AC$6+AC70/12*9*C70*E70*F70*M70*$AD$6</f>
        <v>0</v>
      </c>
      <c r="AE70" s="28"/>
      <c r="AF70" s="33">
        <f t="shared" ref="AF70:AF75" si="185">(AE70/12*3*C70*E70*F70*M70*$AE$6)+(AE70/12*9*C70*E70*F70*M70*$AF$6)</f>
        <v>0</v>
      </c>
      <c r="AG70" s="28"/>
      <c r="AH70" s="33">
        <f t="shared" ref="AH70:AH75" si="186">AG70/12*9*C70*E70*F70*M70*$AH$6+AG70/12*3*C70*E70*F70*M70*$AG$6</f>
        <v>0</v>
      </c>
      <c r="AI70" s="28"/>
      <c r="AJ70" s="33">
        <f t="shared" ref="AJ70:AJ75" si="187">AI70/12*9*C70*E70*F70*M70*$AJ$6+AI70/12*3*C70*E70*F70*M70*$AI$6</f>
        <v>0</v>
      </c>
      <c r="AK70" s="28">
        <v>1</v>
      </c>
      <c r="AL70" s="33">
        <f t="shared" ref="AL70:AL75" si="188">AK70/12*9*C70*E70*F70*M70*$AL$6+AK70/12*3*C70*E70*F70*M70*$AK$6</f>
        <v>49373.657082749996</v>
      </c>
      <c r="AM70" s="28"/>
      <c r="AN70" s="33">
        <f t="shared" ref="AN70:AN75" si="189">AM70*C70*E70*F70*M70*$AN$6</f>
        <v>0</v>
      </c>
      <c r="AO70" s="28"/>
      <c r="AP70" s="33">
        <f t="shared" ref="AP70:AP75" si="190">AO70/12*9*C70*E70*F70*M70*$AP$6+AO70/12*3*C70*E70*F70*M70*$AO$6</f>
        <v>0</v>
      </c>
      <c r="AQ70" s="28"/>
      <c r="AR70" s="33">
        <f t="shared" ref="AR70:AR75" si="191">AQ70/12*9*C70*E70*F70*M70*$AR$6+AQ70/12*3*C70*E70*F70*M70*$AQ$6</f>
        <v>0</v>
      </c>
      <c r="AS70" s="28"/>
      <c r="AT70" s="33">
        <f t="shared" ref="AT70:AT75" si="192">AS70/12*9*C70*E70*F70*N70*$AT$6+AS70/12*3*C70*E70*F70*N70*$AS$6</f>
        <v>0</v>
      </c>
      <c r="AU70" s="28"/>
      <c r="AV70" s="33">
        <f t="shared" ref="AV70:AV75" si="193">AU70/12*9*C70*E70*F70*N70*$AV$6+AU70/12*3*C70*E70*F70*N70*$AU$6</f>
        <v>0</v>
      </c>
      <c r="AW70" s="28"/>
      <c r="AX70" s="33">
        <f t="shared" ref="AX70:AX75" si="194">AW70/12*9*C70*E70*F70*N70*$AX$6+AW70/12*3*C70*E70*F70*N70*$AW$6</f>
        <v>0</v>
      </c>
      <c r="AY70" s="28"/>
      <c r="AZ70" s="33">
        <f t="shared" ref="AZ70:AZ75" si="195">AY70/12*9*C70*E70*F70*N70*$AZ$6+AY70/12*3*C70*E70*F70*N70*$AY$6</f>
        <v>0</v>
      </c>
      <c r="BA70" s="33"/>
      <c r="BB70" s="33">
        <f t="shared" ref="BB70:BB75" si="196">SUM(BA70*$BB$6*C70*E70*F70*N70)</f>
        <v>0</v>
      </c>
      <c r="BC70" s="33"/>
      <c r="BD70" s="33">
        <f t="shared" ref="BD70:BD75" si="197">SUM(BC70*C70*E70*F70*N70*$BD$6)</f>
        <v>0</v>
      </c>
      <c r="BE70" s="28"/>
      <c r="BF70" s="33">
        <f t="shared" ref="BF70:BF75" si="198">BE70/12*9*C70*E70*F70*N70*$BF$6+BE70/12*3*C70*E70*F70*N70*$BE$6</f>
        <v>0</v>
      </c>
      <c r="BG70" s="28"/>
      <c r="BH70" s="33">
        <f t="shared" ref="BH70:BH75" si="199">BG70/12*9*C70*E70*F70*N70*$BH$6+BG70/12*3*C70*E70*F70*N70*$BG$6</f>
        <v>0</v>
      </c>
      <c r="BI70" s="28"/>
      <c r="BJ70" s="33">
        <f t="shared" ref="BJ70:BJ75" si="200">BI70*C70*E70*F70*N70*$BJ$6</f>
        <v>0</v>
      </c>
      <c r="BK70" s="28"/>
      <c r="BL70" s="33">
        <f t="shared" ref="BL70:BL75" si="201">BK70/12*9*C70*E70*F70*N70*$BL$6+BK70/12*3*C70*E70*F70*N70*$BK$6</f>
        <v>0</v>
      </c>
      <c r="BM70" s="33"/>
      <c r="BN70" s="33">
        <f t="shared" ref="BN70:BN75" si="202">SUM(BM70*$BN$6*C70*E70*F70*N70)</f>
        <v>0</v>
      </c>
      <c r="BO70" s="33"/>
      <c r="BP70" s="33">
        <f t="shared" ref="BP70:BP75" si="203">(BO70/12*2*C70*E70*F70*N70*$BO$6)+(BO70/12*9*C70*E70*F70*N70*$BP$6)</f>
        <v>0</v>
      </c>
      <c r="BQ70" s="28"/>
      <c r="BR70" s="33">
        <f t="shared" ref="BR70:BR75" si="204">BQ70*C70*E70*F70*N70*$BR$6</f>
        <v>0</v>
      </c>
      <c r="BS70" s="28"/>
      <c r="BT70" s="33">
        <f t="shared" ref="BT70:BT75" si="205">BS70/12*9*C70*E70*F70*N70*$BT$6+BS70/12*3*C70*E70*F70*N70*$BS$6</f>
        <v>0</v>
      </c>
      <c r="BU70" s="28"/>
      <c r="BV70" s="33">
        <f t="shared" ref="BV70:BV75" si="206">BU70/12*9*C70*E70*F70*N70*$BV$6+BU70/12*3*C70*E70*F70*N70*$BU$6</f>
        <v>0</v>
      </c>
      <c r="BW70" s="64"/>
      <c r="BX70" s="62">
        <f t="shared" ref="BX70:BX75" si="207">BW70/12*9*C70*E70*F70*N70*$BX$6+BW70/12*3*C70*E70*F70*N70*$BW$6</f>
        <v>0</v>
      </c>
      <c r="BY70" s="28"/>
      <c r="BZ70" s="33">
        <f t="shared" ref="BZ70:BZ75" si="208">BY70/12*9*C70*E70*F70*N70*$BZ$6+BY70/12*3*C70*E70*F70*N70*$BY$6</f>
        <v>0</v>
      </c>
      <c r="CA70" s="33">
        <v>20</v>
      </c>
      <c r="CB70" s="33">
        <f t="shared" ref="CB70:CB75" si="209">CA70/12*9*C70*E70*F70*N70*$CB$6+CA70/12*3*C70*E70*F70*N70*$CA$6</f>
        <v>1184967.7699860001</v>
      </c>
      <c r="CC70" s="28"/>
      <c r="CD70" s="33">
        <f t="shared" ref="CD70:CD75" si="210">CC70/12*9*C70*E70*F70*N70*$CD$6+CC70/12*3*C70*E70*F70*N70*$CC$6</f>
        <v>0</v>
      </c>
      <c r="CE70" s="28"/>
      <c r="CF70" s="33">
        <f t="shared" ref="CF70:CF75" si="211">CE70/12*9*C70*E70*F70*N70*$CF$6+CE70/12*3*C70*E70*F70*N70*$CE$6</f>
        <v>0</v>
      </c>
      <c r="CG70" s="28"/>
      <c r="CH70" s="33">
        <f t="shared" ref="CH70:CH75" si="212">CG70/12*9*C70*E70*F70*N70*$CH$6+CG70/12*3*C70*E70*F70*N70*$CG$6</f>
        <v>0</v>
      </c>
      <c r="CI70" s="28"/>
      <c r="CJ70" s="33">
        <f t="shared" ref="CJ70:CJ75" si="213">CI70/12*9*C70*E70*F70*N70*$CJ$6+CI70/12*3*C70*E70*F70*N70*$CI$6</f>
        <v>0</v>
      </c>
      <c r="CK70" s="28"/>
      <c r="CL70" s="33">
        <f t="shared" ref="CL70:CL75" si="214">CK70/12*9*C70*E70*F70*O70*$CL$6+CK70/12*3*C70*E70*F70*O70*$CK$6</f>
        <v>0</v>
      </c>
      <c r="CM70" s="28"/>
      <c r="CN70" s="33">
        <f t="shared" ref="CN70:CN75" si="215">CM70/12*9*C70*E70*F70*P70*$CN$6+CM70/12*3*C70*E70*F70*P70*$CM$6</f>
        <v>0</v>
      </c>
    </row>
    <row r="71" spans="1:92" ht="30" x14ac:dyDescent="0.25">
      <c r="A71" s="29">
        <v>105</v>
      </c>
      <c r="B71" s="30" t="s">
        <v>123</v>
      </c>
      <c r="C71" s="25">
        <v>19007.45</v>
      </c>
      <c r="D71" s="25"/>
      <c r="E71" s="25">
        <v>2.4500000000000002</v>
      </c>
      <c r="F71" s="32">
        <v>1</v>
      </c>
      <c r="G71" s="32"/>
      <c r="H71" s="27">
        <v>0.63</v>
      </c>
      <c r="I71" s="27">
        <v>0.15</v>
      </c>
      <c r="J71" s="27">
        <v>0.04</v>
      </c>
      <c r="K71" s="27">
        <v>0.18</v>
      </c>
      <c r="L71" s="32">
        <v>1</v>
      </c>
      <c r="M71" s="25">
        <v>1.4</v>
      </c>
      <c r="N71" s="25">
        <v>1.68</v>
      </c>
      <c r="O71" s="25">
        <v>2.23</v>
      </c>
      <c r="P71" s="25">
        <v>2.39</v>
      </c>
      <c r="Q71" s="28"/>
      <c r="R71" s="33">
        <f t="shared" si="178"/>
        <v>0</v>
      </c>
      <c r="S71" s="33">
        <v>3</v>
      </c>
      <c r="T71" s="33">
        <f t="shared" si="179"/>
        <v>215145.32655000006</v>
      </c>
      <c r="U71" s="33">
        <v>4</v>
      </c>
      <c r="V71" s="33">
        <f t="shared" si="180"/>
        <v>286860.43540000002</v>
      </c>
      <c r="W71" s="28"/>
      <c r="X71" s="33">
        <f t="shared" si="181"/>
        <v>0</v>
      </c>
      <c r="Y71" s="28"/>
      <c r="Z71" s="33">
        <f t="shared" si="182"/>
        <v>0</v>
      </c>
      <c r="AA71" s="28"/>
      <c r="AB71" s="33">
        <f t="shared" si="183"/>
        <v>0</v>
      </c>
      <c r="AC71" s="28"/>
      <c r="AD71" s="33">
        <f t="shared" si="184"/>
        <v>0</v>
      </c>
      <c r="AE71" s="33"/>
      <c r="AF71" s="33">
        <f t="shared" si="185"/>
        <v>0</v>
      </c>
      <c r="AG71" s="28"/>
      <c r="AH71" s="33">
        <f t="shared" si="186"/>
        <v>0</v>
      </c>
      <c r="AI71" s="28"/>
      <c r="AJ71" s="33">
        <f t="shared" si="187"/>
        <v>0</v>
      </c>
      <c r="AK71" s="28"/>
      <c r="AL71" s="33">
        <f t="shared" si="188"/>
        <v>0</v>
      </c>
      <c r="AM71" s="28"/>
      <c r="AN71" s="33">
        <f t="shared" si="189"/>
        <v>0</v>
      </c>
      <c r="AO71" s="28"/>
      <c r="AP71" s="33">
        <f t="shared" si="190"/>
        <v>0</v>
      </c>
      <c r="AQ71" s="28"/>
      <c r="AR71" s="33">
        <f t="shared" si="191"/>
        <v>0</v>
      </c>
      <c r="AS71" s="28"/>
      <c r="AT71" s="33">
        <f t="shared" si="192"/>
        <v>0</v>
      </c>
      <c r="AU71" s="28"/>
      <c r="AV71" s="33">
        <f t="shared" si="193"/>
        <v>0</v>
      </c>
      <c r="AW71" s="28"/>
      <c r="AX71" s="33">
        <f t="shared" si="194"/>
        <v>0</v>
      </c>
      <c r="AY71" s="28"/>
      <c r="AZ71" s="33">
        <f t="shared" si="195"/>
        <v>0</v>
      </c>
      <c r="BA71" s="33"/>
      <c r="BB71" s="33">
        <f t="shared" si="196"/>
        <v>0</v>
      </c>
      <c r="BC71" s="33"/>
      <c r="BD71" s="33">
        <f t="shared" si="197"/>
        <v>0</v>
      </c>
      <c r="BE71" s="28"/>
      <c r="BF71" s="33">
        <f t="shared" si="198"/>
        <v>0</v>
      </c>
      <c r="BG71" s="33">
        <v>3</v>
      </c>
      <c r="BH71" s="33">
        <f t="shared" si="199"/>
        <v>226489.35285900004</v>
      </c>
      <c r="BI71" s="28"/>
      <c r="BJ71" s="33">
        <f t="shared" si="200"/>
        <v>0</v>
      </c>
      <c r="BK71" s="28"/>
      <c r="BL71" s="33">
        <f t="shared" si="201"/>
        <v>0</v>
      </c>
      <c r="BM71" s="33"/>
      <c r="BN71" s="33">
        <f t="shared" si="202"/>
        <v>0</v>
      </c>
      <c r="BO71" s="33"/>
      <c r="BP71" s="33">
        <f t="shared" si="203"/>
        <v>0</v>
      </c>
      <c r="BQ71" s="28"/>
      <c r="BR71" s="33">
        <f t="shared" si="204"/>
        <v>0</v>
      </c>
      <c r="BS71" s="28"/>
      <c r="BT71" s="33">
        <f t="shared" si="205"/>
        <v>0</v>
      </c>
      <c r="BU71" s="28"/>
      <c r="BV71" s="33">
        <f t="shared" si="206"/>
        <v>0</v>
      </c>
      <c r="BW71" s="64"/>
      <c r="BX71" s="62">
        <f t="shared" si="207"/>
        <v>0</v>
      </c>
      <c r="BY71" s="28"/>
      <c r="BZ71" s="33">
        <f t="shared" si="208"/>
        <v>0</v>
      </c>
      <c r="CA71" s="33">
        <v>5</v>
      </c>
      <c r="CB71" s="33">
        <f t="shared" si="209"/>
        <v>419533.38677250006</v>
      </c>
      <c r="CC71" s="28"/>
      <c r="CD71" s="33">
        <f t="shared" si="210"/>
        <v>0</v>
      </c>
      <c r="CE71" s="28"/>
      <c r="CF71" s="33">
        <f t="shared" si="211"/>
        <v>0</v>
      </c>
      <c r="CG71" s="28"/>
      <c r="CH71" s="33">
        <f t="shared" si="212"/>
        <v>0</v>
      </c>
      <c r="CI71" s="28"/>
      <c r="CJ71" s="33">
        <f t="shared" si="213"/>
        <v>0</v>
      </c>
      <c r="CK71" s="28"/>
      <c r="CL71" s="33">
        <f t="shared" si="214"/>
        <v>0</v>
      </c>
      <c r="CM71" s="28"/>
      <c r="CN71" s="33">
        <f t="shared" si="215"/>
        <v>0</v>
      </c>
    </row>
    <row r="72" spans="1:92" ht="30" x14ac:dyDescent="0.25">
      <c r="A72" s="29">
        <v>106</v>
      </c>
      <c r="B72" s="30" t="s">
        <v>124</v>
      </c>
      <c r="C72" s="25">
        <v>19007.45</v>
      </c>
      <c r="D72" s="25"/>
      <c r="E72" s="25">
        <v>3.82</v>
      </c>
      <c r="F72" s="32">
        <v>1</v>
      </c>
      <c r="G72" s="32"/>
      <c r="H72" s="27">
        <v>0.55000000000000004</v>
      </c>
      <c r="I72" s="27">
        <v>0.25</v>
      </c>
      <c r="J72" s="27">
        <v>0.04</v>
      </c>
      <c r="K72" s="27">
        <v>0.16</v>
      </c>
      <c r="L72" s="32">
        <v>1</v>
      </c>
      <c r="M72" s="25">
        <v>1.4</v>
      </c>
      <c r="N72" s="25">
        <v>1.68</v>
      </c>
      <c r="O72" s="25">
        <v>2.23</v>
      </c>
      <c r="P72" s="25">
        <v>2.39</v>
      </c>
      <c r="Q72" s="28"/>
      <c r="R72" s="33">
        <f t="shared" si="178"/>
        <v>0</v>
      </c>
      <c r="S72" s="28"/>
      <c r="T72" s="33">
        <f t="shared" si="179"/>
        <v>0</v>
      </c>
      <c r="U72" s="28"/>
      <c r="V72" s="33">
        <f t="shared" si="180"/>
        <v>0</v>
      </c>
      <c r="W72" s="28"/>
      <c r="X72" s="33">
        <f t="shared" si="181"/>
        <v>0</v>
      </c>
      <c r="Y72" s="28"/>
      <c r="Z72" s="33">
        <f t="shared" si="182"/>
        <v>0</v>
      </c>
      <c r="AA72" s="28"/>
      <c r="AB72" s="33">
        <f t="shared" si="183"/>
        <v>0</v>
      </c>
      <c r="AC72" s="28"/>
      <c r="AD72" s="33">
        <f t="shared" si="184"/>
        <v>0</v>
      </c>
      <c r="AE72" s="33"/>
      <c r="AF72" s="33">
        <f t="shared" si="185"/>
        <v>0</v>
      </c>
      <c r="AG72" s="28"/>
      <c r="AH72" s="33">
        <f t="shared" si="186"/>
        <v>0</v>
      </c>
      <c r="AI72" s="28"/>
      <c r="AJ72" s="33">
        <f t="shared" si="187"/>
        <v>0</v>
      </c>
      <c r="AK72" s="28"/>
      <c r="AL72" s="33">
        <f t="shared" si="188"/>
        <v>0</v>
      </c>
      <c r="AM72" s="28"/>
      <c r="AN72" s="33">
        <f t="shared" si="189"/>
        <v>0</v>
      </c>
      <c r="AO72" s="28"/>
      <c r="AP72" s="33">
        <f t="shared" si="190"/>
        <v>0</v>
      </c>
      <c r="AQ72" s="28"/>
      <c r="AR72" s="33">
        <f t="shared" si="191"/>
        <v>0</v>
      </c>
      <c r="AS72" s="28"/>
      <c r="AT72" s="33">
        <f t="shared" si="192"/>
        <v>0</v>
      </c>
      <c r="AU72" s="28"/>
      <c r="AV72" s="33">
        <f t="shared" si="193"/>
        <v>0</v>
      </c>
      <c r="AW72" s="28"/>
      <c r="AX72" s="33">
        <f t="shared" si="194"/>
        <v>0</v>
      </c>
      <c r="AY72" s="28"/>
      <c r="AZ72" s="33">
        <f t="shared" si="195"/>
        <v>0</v>
      </c>
      <c r="BA72" s="33"/>
      <c r="BB72" s="33">
        <f t="shared" si="196"/>
        <v>0</v>
      </c>
      <c r="BC72" s="33"/>
      <c r="BD72" s="33">
        <f t="shared" si="197"/>
        <v>0</v>
      </c>
      <c r="BE72" s="28"/>
      <c r="BF72" s="33">
        <f t="shared" si="198"/>
        <v>0</v>
      </c>
      <c r="BG72" s="28">
        <v>0</v>
      </c>
      <c r="BH72" s="33">
        <f t="shared" si="199"/>
        <v>0</v>
      </c>
      <c r="BI72" s="28"/>
      <c r="BJ72" s="33">
        <f t="shared" si="200"/>
        <v>0</v>
      </c>
      <c r="BK72" s="28"/>
      <c r="BL72" s="33">
        <f t="shared" si="201"/>
        <v>0</v>
      </c>
      <c r="BM72" s="33"/>
      <c r="BN72" s="33">
        <f t="shared" si="202"/>
        <v>0</v>
      </c>
      <c r="BO72" s="33"/>
      <c r="BP72" s="33">
        <f t="shared" si="203"/>
        <v>0</v>
      </c>
      <c r="BQ72" s="28"/>
      <c r="BR72" s="33">
        <f t="shared" si="204"/>
        <v>0</v>
      </c>
      <c r="BS72" s="28"/>
      <c r="BT72" s="33">
        <f t="shared" si="205"/>
        <v>0</v>
      </c>
      <c r="BU72" s="28"/>
      <c r="BV72" s="33">
        <f t="shared" si="206"/>
        <v>0</v>
      </c>
      <c r="BW72" s="64"/>
      <c r="BX72" s="62">
        <f t="shared" si="207"/>
        <v>0</v>
      </c>
      <c r="BY72" s="28"/>
      <c r="BZ72" s="33">
        <f t="shared" si="208"/>
        <v>0</v>
      </c>
      <c r="CA72" s="33">
        <v>80</v>
      </c>
      <c r="CB72" s="33">
        <f t="shared" si="209"/>
        <v>10466073.714096</v>
      </c>
      <c r="CC72" s="28"/>
      <c r="CD72" s="33">
        <f t="shared" si="210"/>
        <v>0</v>
      </c>
      <c r="CE72" s="28"/>
      <c r="CF72" s="33">
        <f t="shared" si="211"/>
        <v>0</v>
      </c>
      <c r="CG72" s="28"/>
      <c r="CH72" s="33">
        <f t="shared" si="212"/>
        <v>0</v>
      </c>
      <c r="CI72" s="28"/>
      <c r="CJ72" s="33">
        <f t="shared" si="213"/>
        <v>0</v>
      </c>
      <c r="CK72" s="28"/>
      <c r="CL72" s="33">
        <f t="shared" si="214"/>
        <v>0</v>
      </c>
      <c r="CM72" s="28"/>
      <c r="CN72" s="33">
        <f t="shared" si="215"/>
        <v>0</v>
      </c>
    </row>
    <row r="73" spans="1:92" ht="30" x14ac:dyDescent="0.25">
      <c r="A73" s="29">
        <v>64</v>
      </c>
      <c r="B73" s="30" t="s">
        <v>125</v>
      </c>
      <c r="C73" s="25">
        <v>19007.45</v>
      </c>
      <c r="D73" s="25">
        <f>C73*(H73+I73+J73)</f>
        <v>15586.109000000002</v>
      </c>
      <c r="E73" s="31">
        <v>0.91</v>
      </c>
      <c r="F73" s="32">
        <v>1</v>
      </c>
      <c r="G73" s="32"/>
      <c r="H73" s="27">
        <v>0.73</v>
      </c>
      <c r="I73" s="27">
        <v>0.05</v>
      </c>
      <c r="J73" s="27">
        <v>0.04</v>
      </c>
      <c r="K73" s="27">
        <v>0.18</v>
      </c>
      <c r="L73" s="32">
        <v>1</v>
      </c>
      <c r="M73" s="25">
        <v>1.4</v>
      </c>
      <c r="N73" s="25">
        <v>1.68</v>
      </c>
      <c r="O73" s="25">
        <v>2.23</v>
      </c>
      <c r="P73" s="25">
        <v>2.39</v>
      </c>
      <c r="Q73" s="33">
        <v>30</v>
      </c>
      <c r="R73" s="33">
        <f t="shared" si="178"/>
        <v>944404.16070000001</v>
      </c>
      <c r="S73" s="33">
        <v>3</v>
      </c>
      <c r="T73" s="33">
        <f t="shared" si="179"/>
        <v>79911.12129000001</v>
      </c>
      <c r="U73" s="33">
        <v>4</v>
      </c>
      <c r="V73" s="33">
        <f t="shared" si="180"/>
        <v>106548.16172</v>
      </c>
      <c r="W73" s="33">
        <v>0</v>
      </c>
      <c r="X73" s="33">
        <f t="shared" si="181"/>
        <v>0</v>
      </c>
      <c r="Y73" s="33">
        <v>7</v>
      </c>
      <c r="Z73" s="33">
        <f t="shared" si="182"/>
        <v>173746.1500775</v>
      </c>
      <c r="AA73" s="33">
        <v>0</v>
      </c>
      <c r="AB73" s="33">
        <f t="shared" si="183"/>
        <v>0</v>
      </c>
      <c r="AC73" s="33">
        <v>6</v>
      </c>
      <c r="AD73" s="33">
        <f t="shared" si="184"/>
        <v>140207.69462699999</v>
      </c>
      <c r="AE73" s="33">
        <v>2</v>
      </c>
      <c r="AF73" s="33">
        <f t="shared" si="185"/>
        <v>49641.757164999995</v>
      </c>
      <c r="AG73" s="33">
        <v>0</v>
      </c>
      <c r="AH73" s="33">
        <f t="shared" si="186"/>
        <v>0</v>
      </c>
      <c r="AI73" s="33">
        <f>540-23</f>
        <v>517</v>
      </c>
      <c r="AJ73" s="33">
        <f t="shared" si="187"/>
        <v>13427066.154752251</v>
      </c>
      <c r="AK73" s="33">
        <v>46</v>
      </c>
      <c r="AL73" s="33">
        <f t="shared" si="188"/>
        <v>1194671.2632855</v>
      </c>
      <c r="AM73" s="33">
        <v>30</v>
      </c>
      <c r="AN73" s="33">
        <f t="shared" si="189"/>
        <v>799111.21290000004</v>
      </c>
      <c r="AO73" s="33">
        <v>5</v>
      </c>
      <c r="AP73" s="33">
        <f t="shared" si="190"/>
        <v>129855.57209625001</v>
      </c>
      <c r="AQ73" s="33">
        <v>0</v>
      </c>
      <c r="AR73" s="33">
        <f t="shared" si="191"/>
        <v>0</v>
      </c>
      <c r="AS73" s="33">
        <v>0</v>
      </c>
      <c r="AT73" s="33">
        <f t="shared" si="192"/>
        <v>0</v>
      </c>
      <c r="AU73" s="33">
        <v>0</v>
      </c>
      <c r="AV73" s="33">
        <f t="shared" si="193"/>
        <v>0</v>
      </c>
      <c r="AW73" s="33">
        <v>4</v>
      </c>
      <c r="AX73" s="33">
        <f t="shared" si="194"/>
        <v>119140.21719600001</v>
      </c>
      <c r="AY73" s="33">
        <v>16</v>
      </c>
      <c r="AZ73" s="33">
        <f t="shared" si="195"/>
        <v>448664.62280640006</v>
      </c>
      <c r="BA73" s="33"/>
      <c r="BB73" s="33">
        <f t="shared" si="196"/>
        <v>0</v>
      </c>
      <c r="BC73" s="33"/>
      <c r="BD73" s="33">
        <f t="shared" si="197"/>
        <v>0</v>
      </c>
      <c r="BE73" s="33">
        <v>30</v>
      </c>
      <c r="BF73" s="33">
        <f t="shared" si="198"/>
        <v>841246.16776199988</v>
      </c>
      <c r="BG73" s="33">
        <v>10</v>
      </c>
      <c r="BH73" s="33">
        <f t="shared" si="199"/>
        <v>280415.38925399998</v>
      </c>
      <c r="BI73" s="33">
        <v>0</v>
      </c>
      <c r="BJ73" s="33">
        <f t="shared" si="200"/>
        <v>0</v>
      </c>
      <c r="BK73" s="33">
        <v>4</v>
      </c>
      <c r="BL73" s="33">
        <f t="shared" si="201"/>
        <v>119140.21719600001</v>
      </c>
      <c r="BM73" s="33"/>
      <c r="BN73" s="33">
        <f t="shared" si="202"/>
        <v>0</v>
      </c>
      <c r="BO73" s="33">
        <v>3</v>
      </c>
      <c r="BP73" s="33">
        <f t="shared" si="203"/>
        <v>82235.80845479999</v>
      </c>
      <c r="BQ73" s="33">
        <v>0</v>
      </c>
      <c r="BR73" s="33">
        <f t="shared" si="204"/>
        <v>0</v>
      </c>
      <c r="BS73" s="33">
        <v>0</v>
      </c>
      <c r="BT73" s="33">
        <f t="shared" si="205"/>
        <v>0</v>
      </c>
      <c r="BU73" s="33">
        <v>21</v>
      </c>
      <c r="BV73" s="33">
        <f t="shared" si="206"/>
        <v>654472.08336509997</v>
      </c>
      <c r="BW73" s="62">
        <v>0</v>
      </c>
      <c r="BX73" s="62">
        <f t="shared" si="207"/>
        <v>0</v>
      </c>
      <c r="BY73" s="33">
        <v>148</v>
      </c>
      <c r="BZ73" s="33">
        <f t="shared" si="208"/>
        <v>4612469.9208588013</v>
      </c>
      <c r="CA73" s="33">
        <v>0</v>
      </c>
      <c r="CB73" s="33">
        <f t="shared" si="209"/>
        <v>0</v>
      </c>
      <c r="CC73" s="33">
        <v>0</v>
      </c>
      <c r="CD73" s="33">
        <f t="shared" si="210"/>
        <v>0</v>
      </c>
      <c r="CE73" s="33">
        <v>0</v>
      </c>
      <c r="CF73" s="33">
        <f t="shared" si="211"/>
        <v>0</v>
      </c>
      <c r="CG73" s="33">
        <v>2</v>
      </c>
      <c r="CH73" s="33">
        <f t="shared" si="212"/>
        <v>53903.683633799999</v>
      </c>
      <c r="CI73" s="33">
        <v>0</v>
      </c>
      <c r="CJ73" s="33">
        <f t="shared" si="213"/>
        <v>0</v>
      </c>
      <c r="CK73" s="33">
        <v>0</v>
      </c>
      <c r="CL73" s="33">
        <f t="shared" si="214"/>
        <v>0</v>
      </c>
      <c r="CM73" s="33">
        <v>0</v>
      </c>
      <c r="CN73" s="33">
        <f t="shared" si="215"/>
        <v>0</v>
      </c>
    </row>
    <row r="74" spans="1:92" ht="30" x14ac:dyDescent="0.25">
      <c r="A74" s="29">
        <v>65</v>
      </c>
      <c r="B74" s="30" t="s">
        <v>126</v>
      </c>
      <c r="C74" s="25">
        <v>19007.45</v>
      </c>
      <c r="D74" s="25">
        <f>C74*(H74+I74+J74)</f>
        <v>15586.109000000002</v>
      </c>
      <c r="E74" s="31">
        <v>1.84</v>
      </c>
      <c r="F74" s="32">
        <v>1</v>
      </c>
      <c r="G74" s="32"/>
      <c r="H74" s="27">
        <v>0.63</v>
      </c>
      <c r="I74" s="27">
        <v>0.15</v>
      </c>
      <c r="J74" s="27">
        <v>0.04</v>
      </c>
      <c r="K74" s="27">
        <v>0.18</v>
      </c>
      <c r="L74" s="32">
        <v>1</v>
      </c>
      <c r="M74" s="25">
        <v>1.4</v>
      </c>
      <c r="N74" s="25">
        <v>1.68</v>
      </c>
      <c r="O74" s="25">
        <v>2.23</v>
      </c>
      <c r="P74" s="25">
        <v>2.39</v>
      </c>
      <c r="Q74" s="33">
        <v>98</v>
      </c>
      <c r="R74" s="33">
        <f t="shared" si="178"/>
        <v>6237910.5588800013</v>
      </c>
      <c r="S74" s="33">
        <v>77</v>
      </c>
      <c r="T74" s="33">
        <f t="shared" si="179"/>
        <v>4147182.2946400009</v>
      </c>
      <c r="U74" s="33">
        <v>96</v>
      </c>
      <c r="V74" s="33">
        <f t="shared" si="180"/>
        <v>5170512.9907200001</v>
      </c>
      <c r="W74" s="33"/>
      <c r="X74" s="33">
        <f t="shared" si="181"/>
        <v>0</v>
      </c>
      <c r="Y74" s="33">
        <v>5</v>
      </c>
      <c r="Z74" s="33">
        <f t="shared" si="182"/>
        <v>250936.35489999998</v>
      </c>
      <c r="AA74" s="33">
        <v>0</v>
      </c>
      <c r="AB74" s="33">
        <f t="shared" si="183"/>
        <v>0</v>
      </c>
      <c r="AC74" s="33">
        <v>7</v>
      </c>
      <c r="AD74" s="33">
        <f t="shared" si="184"/>
        <v>330746.35655599996</v>
      </c>
      <c r="AE74" s="33">
        <v>7</v>
      </c>
      <c r="AF74" s="33">
        <f t="shared" si="185"/>
        <v>351310.89685999998</v>
      </c>
      <c r="AG74" s="33">
        <v>0</v>
      </c>
      <c r="AH74" s="33">
        <f t="shared" si="186"/>
        <v>0</v>
      </c>
      <c r="AI74" s="33">
        <f>60-1</f>
        <v>59</v>
      </c>
      <c r="AJ74" s="33">
        <f t="shared" si="187"/>
        <v>3098268.331158</v>
      </c>
      <c r="AK74" s="33">
        <v>84</v>
      </c>
      <c r="AL74" s="33">
        <f t="shared" si="188"/>
        <v>4411093.8952080002</v>
      </c>
      <c r="AM74" s="33">
        <v>25</v>
      </c>
      <c r="AN74" s="33">
        <f t="shared" si="189"/>
        <v>1346487.7580000001</v>
      </c>
      <c r="AO74" s="33">
        <v>1</v>
      </c>
      <c r="AP74" s="33">
        <f t="shared" si="190"/>
        <v>52513.022562000006</v>
      </c>
      <c r="AQ74" s="33">
        <v>0</v>
      </c>
      <c r="AR74" s="33">
        <f t="shared" si="191"/>
        <v>0</v>
      </c>
      <c r="AS74" s="33">
        <v>0</v>
      </c>
      <c r="AT74" s="33">
        <f t="shared" si="192"/>
        <v>0</v>
      </c>
      <c r="AU74" s="33">
        <v>0</v>
      </c>
      <c r="AV74" s="33">
        <f t="shared" si="193"/>
        <v>0</v>
      </c>
      <c r="AW74" s="33"/>
      <c r="AX74" s="33">
        <f t="shared" si="194"/>
        <v>0</v>
      </c>
      <c r="AY74" s="33">
        <v>10</v>
      </c>
      <c r="AZ74" s="33">
        <f t="shared" si="195"/>
        <v>566993.75409599999</v>
      </c>
      <c r="BA74" s="28"/>
      <c r="BB74" s="33">
        <f t="shared" si="196"/>
        <v>0</v>
      </c>
      <c r="BC74" s="33">
        <v>2</v>
      </c>
      <c r="BD74" s="33">
        <f t="shared" si="197"/>
        <v>158640.73948800002</v>
      </c>
      <c r="BE74" s="33">
        <v>6</v>
      </c>
      <c r="BF74" s="33">
        <f t="shared" si="198"/>
        <v>340196.25245759997</v>
      </c>
      <c r="BG74" s="33">
        <v>10</v>
      </c>
      <c r="BH74" s="33">
        <f t="shared" si="199"/>
        <v>566993.75409599999</v>
      </c>
      <c r="BI74" s="33">
        <v>0</v>
      </c>
      <c r="BJ74" s="33">
        <f t="shared" si="200"/>
        <v>0</v>
      </c>
      <c r="BK74" s="33">
        <v>3</v>
      </c>
      <c r="BL74" s="33">
        <f t="shared" si="201"/>
        <v>180674.17552799999</v>
      </c>
      <c r="BM74" s="33"/>
      <c r="BN74" s="33">
        <f t="shared" si="202"/>
        <v>0</v>
      </c>
      <c r="BO74" s="33"/>
      <c r="BP74" s="33">
        <f t="shared" si="203"/>
        <v>0</v>
      </c>
      <c r="BQ74" s="33">
        <v>0</v>
      </c>
      <c r="BR74" s="33">
        <f t="shared" si="204"/>
        <v>0</v>
      </c>
      <c r="BS74" s="33">
        <v>0</v>
      </c>
      <c r="BT74" s="33">
        <f t="shared" si="205"/>
        <v>0</v>
      </c>
      <c r="BU74" s="33">
        <v>17</v>
      </c>
      <c r="BV74" s="33">
        <f t="shared" si="206"/>
        <v>1071265.6602648001</v>
      </c>
      <c r="BW74" s="62">
        <v>0</v>
      </c>
      <c r="BX74" s="62">
        <f t="shared" si="207"/>
        <v>0</v>
      </c>
      <c r="BY74" s="33">
        <v>40</v>
      </c>
      <c r="BZ74" s="33">
        <f t="shared" si="208"/>
        <v>2520625.0829759999</v>
      </c>
      <c r="CA74" s="33">
        <v>0</v>
      </c>
      <c r="CB74" s="33">
        <f t="shared" si="209"/>
        <v>0</v>
      </c>
      <c r="CC74" s="33">
        <v>0</v>
      </c>
      <c r="CD74" s="33">
        <f t="shared" si="210"/>
        <v>0</v>
      </c>
      <c r="CE74" s="33">
        <v>0</v>
      </c>
      <c r="CF74" s="33">
        <f t="shared" si="211"/>
        <v>0</v>
      </c>
      <c r="CG74" s="33">
        <v>47</v>
      </c>
      <c r="CH74" s="33">
        <f t="shared" si="212"/>
        <v>2561313.4948632005</v>
      </c>
      <c r="CI74" s="33">
        <v>0</v>
      </c>
      <c r="CJ74" s="33">
        <f t="shared" si="213"/>
        <v>0</v>
      </c>
      <c r="CK74" s="33">
        <v>0</v>
      </c>
      <c r="CL74" s="33">
        <f t="shared" si="214"/>
        <v>0</v>
      </c>
      <c r="CM74" s="33">
        <v>5</v>
      </c>
      <c r="CN74" s="33">
        <f t="shared" si="215"/>
        <v>579885.9372075001</v>
      </c>
    </row>
    <row r="75" spans="1:92" ht="30" x14ac:dyDescent="0.25">
      <c r="A75" s="29">
        <v>66</v>
      </c>
      <c r="B75" s="30" t="s">
        <v>127</v>
      </c>
      <c r="C75" s="25">
        <v>19007.45</v>
      </c>
      <c r="D75" s="25">
        <f>C75*(H75+I75+J75)</f>
        <v>15966.258000000002</v>
      </c>
      <c r="E75" s="31">
        <v>2.29</v>
      </c>
      <c r="F75" s="32">
        <v>1</v>
      </c>
      <c r="G75" s="32"/>
      <c r="H75" s="27">
        <v>0.55000000000000004</v>
      </c>
      <c r="I75" s="27">
        <v>0.25</v>
      </c>
      <c r="J75" s="27">
        <v>0.04</v>
      </c>
      <c r="K75" s="27">
        <v>0.16</v>
      </c>
      <c r="L75" s="32">
        <v>1</v>
      </c>
      <c r="M75" s="25">
        <v>1.4</v>
      </c>
      <c r="N75" s="25">
        <v>1.68</v>
      </c>
      <c r="O75" s="25">
        <v>2.23</v>
      </c>
      <c r="P75" s="25">
        <v>2.39</v>
      </c>
      <c r="Q75" s="33">
        <v>8</v>
      </c>
      <c r="R75" s="33">
        <f t="shared" si="178"/>
        <v>633754.00087999995</v>
      </c>
      <c r="S75" s="33">
        <v>2</v>
      </c>
      <c r="T75" s="33">
        <f t="shared" si="179"/>
        <v>134063.34633999999</v>
      </c>
      <c r="U75" s="33">
        <v>1</v>
      </c>
      <c r="V75" s="33">
        <f t="shared" si="180"/>
        <v>67031.673169999995</v>
      </c>
      <c r="W75" s="33">
        <v>0</v>
      </c>
      <c r="X75" s="33">
        <f t="shared" si="181"/>
        <v>0</v>
      </c>
      <c r="Y75" s="33"/>
      <c r="Z75" s="33">
        <f t="shared" si="182"/>
        <v>0</v>
      </c>
      <c r="AA75" s="33">
        <v>0</v>
      </c>
      <c r="AB75" s="33">
        <f t="shared" si="183"/>
        <v>0</v>
      </c>
      <c r="AC75" s="33"/>
      <c r="AD75" s="33">
        <f t="shared" si="184"/>
        <v>0</v>
      </c>
      <c r="AE75" s="33"/>
      <c r="AF75" s="33">
        <f t="shared" si="185"/>
        <v>0</v>
      </c>
      <c r="AG75" s="33">
        <v>0</v>
      </c>
      <c r="AH75" s="33">
        <f t="shared" si="186"/>
        <v>0</v>
      </c>
      <c r="AI75" s="33">
        <f>5-1</f>
        <v>4</v>
      </c>
      <c r="AJ75" s="33">
        <f t="shared" si="187"/>
        <v>261423.52536300002</v>
      </c>
      <c r="AK75" s="33"/>
      <c r="AL75" s="33">
        <f t="shared" si="188"/>
        <v>0</v>
      </c>
      <c r="AM75" s="33"/>
      <c r="AN75" s="33">
        <f t="shared" si="189"/>
        <v>0</v>
      </c>
      <c r="AO75" s="33"/>
      <c r="AP75" s="33">
        <f t="shared" si="190"/>
        <v>0</v>
      </c>
      <c r="AQ75" s="33">
        <v>0</v>
      </c>
      <c r="AR75" s="33">
        <f t="shared" si="191"/>
        <v>0</v>
      </c>
      <c r="AS75" s="33">
        <v>0</v>
      </c>
      <c r="AT75" s="33">
        <f t="shared" si="192"/>
        <v>0</v>
      </c>
      <c r="AU75" s="33">
        <v>0</v>
      </c>
      <c r="AV75" s="33">
        <f t="shared" si="193"/>
        <v>0</v>
      </c>
      <c r="AW75" s="33">
        <v>3</v>
      </c>
      <c r="AX75" s="33">
        <f t="shared" si="194"/>
        <v>224860.79454300003</v>
      </c>
      <c r="AY75" s="33">
        <v>3</v>
      </c>
      <c r="AZ75" s="33">
        <f t="shared" si="195"/>
        <v>211698.21144780001</v>
      </c>
      <c r="BA75" s="33"/>
      <c r="BB75" s="33">
        <f t="shared" si="196"/>
        <v>0</v>
      </c>
      <c r="BC75" s="33"/>
      <c r="BD75" s="33">
        <f t="shared" si="197"/>
        <v>0</v>
      </c>
      <c r="BE75" s="33"/>
      <c r="BF75" s="33">
        <f t="shared" si="198"/>
        <v>0</v>
      </c>
      <c r="BG75" s="33"/>
      <c r="BH75" s="33">
        <f t="shared" si="199"/>
        <v>0</v>
      </c>
      <c r="BI75" s="33">
        <v>0</v>
      </c>
      <c r="BJ75" s="33">
        <f t="shared" si="200"/>
        <v>0</v>
      </c>
      <c r="BK75" s="33"/>
      <c r="BL75" s="33">
        <f t="shared" si="201"/>
        <v>0</v>
      </c>
      <c r="BM75" s="33"/>
      <c r="BN75" s="33">
        <f t="shared" si="202"/>
        <v>0</v>
      </c>
      <c r="BO75" s="33"/>
      <c r="BP75" s="33">
        <f t="shared" si="203"/>
        <v>0</v>
      </c>
      <c r="BQ75" s="33"/>
      <c r="BR75" s="33">
        <f t="shared" si="204"/>
        <v>0</v>
      </c>
      <c r="BS75" s="33">
        <v>0</v>
      </c>
      <c r="BT75" s="33">
        <f t="shared" si="205"/>
        <v>0</v>
      </c>
      <c r="BU75" s="33"/>
      <c r="BV75" s="33">
        <f t="shared" si="206"/>
        <v>0</v>
      </c>
      <c r="BW75" s="62">
        <v>0</v>
      </c>
      <c r="BX75" s="62">
        <f t="shared" si="207"/>
        <v>0</v>
      </c>
      <c r="BY75" s="33">
        <v>2</v>
      </c>
      <c r="BZ75" s="33">
        <f t="shared" si="208"/>
        <v>156854.11521780002</v>
      </c>
      <c r="CA75" s="33">
        <v>0</v>
      </c>
      <c r="CB75" s="33">
        <f t="shared" si="209"/>
        <v>0</v>
      </c>
      <c r="CC75" s="33">
        <v>0</v>
      </c>
      <c r="CD75" s="33">
        <f t="shared" si="210"/>
        <v>0</v>
      </c>
      <c r="CE75" s="33">
        <v>0</v>
      </c>
      <c r="CF75" s="33">
        <f t="shared" si="211"/>
        <v>0</v>
      </c>
      <c r="CG75" s="33"/>
      <c r="CH75" s="33">
        <f t="shared" si="212"/>
        <v>0</v>
      </c>
      <c r="CI75" s="33">
        <v>0</v>
      </c>
      <c r="CJ75" s="33">
        <f t="shared" si="213"/>
        <v>0</v>
      </c>
      <c r="CK75" s="33">
        <v>0</v>
      </c>
      <c r="CL75" s="33">
        <f t="shared" si="214"/>
        <v>0</v>
      </c>
      <c r="CM75" s="33"/>
      <c r="CN75" s="33">
        <f t="shared" si="215"/>
        <v>0</v>
      </c>
    </row>
    <row r="76" spans="1:92" s="38" customFormat="1" x14ac:dyDescent="0.25">
      <c r="A76" s="61">
        <v>15</v>
      </c>
      <c r="B76" s="52" t="s">
        <v>128</v>
      </c>
      <c r="C76" s="25">
        <v>19007.45</v>
      </c>
      <c r="D76" s="35">
        <f>C76*(H76+I76+J76)</f>
        <v>0</v>
      </c>
      <c r="E76" s="35">
        <v>1.1200000000000001</v>
      </c>
      <c r="F76" s="36">
        <v>1</v>
      </c>
      <c r="G76" s="36"/>
      <c r="H76" s="37"/>
      <c r="I76" s="37"/>
      <c r="J76" s="37"/>
      <c r="K76" s="37"/>
      <c r="L76" s="36">
        <v>1</v>
      </c>
      <c r="M76" s="25">
        <v>1.4</v>
      </c>
      <c r="N76" s="25">
        <v>1.68</v>
      </c>
      <c r="O76" s="25">
        <v>2.23</v>
      </c>
      <c r="P76" s="25">
        <v>2.39</v>
      </c>
      <c r="Q76" s="28">
        <f t="shared" ref="Q76:AW76" si="216">SUM(Q77:Q90)</f>
        <v>13</v>
      </c>
      <c r="R76" s="28">
        <f t="shared" si="216"/>
        <v>635829.61442000011</v>
      </c>
      <c r="S76" s="28">
        <f t="shared" si="216"/>
        <v>3104</v>
      </c>
      <c r="T76" s="28">
        <f t="shared" si="216"/>
        <v>186678526.34277001</v>
      </c>
      <c r="U76" s="28">
        <f t="shared" si="216"/>
        <v>1264</v>
      </c>
      <c r="V76" s="28">
        <f t="shared" si="216"/>
        <v>57256757.476380005</v>
      </c>
      <c r="W76" s="28">
        <f t="shared" si="216"/>
        <v>591</v>
      </c>
      <c r="X76" s="28">
        <f t="shared" si="216"/>
        <v>15492950.256283499</v>
      </c>
      <c r="Y76" s="28">
        <f t="shared" si="216"/>
        <v>267</v>
      </c>
      <c r="Z76" s="28">
        <f t="shared" si="216"/>
        <v>14594949.363417501</v>
      </c>
      <c r="AA76" s="28">
        <f t="shared" si="216"/>
        <v>280</v>
      </c>
      <c r="AB76" s="28">
        <f t="shared" si="216"/>
        <v>9310972.1602205001</v>
      </c>
      <c r="AC76" s="28">
        <f t="shared" si="216"/>
        <v>150</v>
      </c>
      <c r="AD76" s="28">
        <f t="shared" si="216"/>
        <v>7174217.1657309989</v>
      </c>
      <c r="AE76" s="28">
        <f t="shared" si="216"/>
        <v>458</v>
      </c>
      <c r="AF76" s="28">
        <f t="shared" si="216"/>
        <v>19513847.433272503</v>
      </c>
      <c r="AG76" s="28">
        <f t="shared" si="216"/>
        <v>0</v>
      </c>
      <c r="AH76" s="28">
        <f t="shared" si="216"/>
        <v>0</v>
      </c>
      <c r="AI76" s="28">
        <f t="shared" si="216"/>
        <v>407</v>
      </c>
      <c r="AJ76" s="28">
        <f t="shared" si="216"/>
        <v>10746904.226058003</v>
      </c>
      <c r="AK76" s="28">
        <f t="shared" si="216"/>
        <v>130</v>
      </c>
      <c r="AL76" s="28">
        <f t="shared" si="216"/>
        <v>3671059.8326902501</v>
      </c>
      <c r="AM76" s="28">
        <f t="shared" si="216"/>
        <v>755</v>
      </c>
      <c r="AN76" s="28">
        <f t="shared" si="216"/>
        <v>33182434.50753</v>
      </c>
      <c r="AO76" s="28">
        <f t="shared" si="216"/>
        <v>57</v>
      </c>
      <c r="AP76" s="28">
        <f t="shared" si="216"/>
        <v>1528014.7978095</v>
      </c>
      <c r="AQ76" s="28">
        <f t="shared" si="216"/>
        <v>70</v>
      </c>
      <c r="AR76" s="28">
        <f t="shared" si="216"/>
        <v>1708924.4756429999</v>
      </c>
      <c r="AS76" s="28">
        <f t="shared" si="216"/>
        <v>61</v>
      </c>
      <c r="AT76" s="28">
        <f t="shared" si="216"/>
        <v>2814340.3651439995</v>
      </c>
      <c r="AU76" s="28">
        <f t="shared" si="216"/>
        <v>15</v>
      </c>
      <c r="AV76" s="28">
        <f t="shared" si="216"/>
        <v>1122555.6674640002</v>
      </c>
      <c r="AW76" s="28">
        <f t="shared" si="216"/>
        <v>95</v>
      </c>
      <c r="AX76" s="28">
        <f t="shared" ref="AX76:CH76" si="217">SUM(AX77:AX90)</f>
        <v>4916334.1549245007</v>
      </c>
      <c r="AY76" s="28">
        <f t="shared" si="217"/>
        <v>469</v>
      </c>
      <c r="AZ76" s="28">
        <f t="shared" si="217"/>
        <v>17670945.829082698</v>
      </c>
      <c r="BA76" s="28">
        <f t="shared" si="217"/>
        <v>35</v>
      </c>
      <c r="BB76" s="28">
        <f t="shared" si="217"/>
        <v>1287742.5727319999</v>
      </c>
      <c r="BC76" s="28">
        <f>SUM(BC77:BC90)</f>
        <v>148</v>
      </c>
      <c r="BD76" s="28">
        <f t="shared" si="217"/>
        <v>7458270.200766</v>
      </c>
      <c r="BE76" s="28">
        <f t="shared" si="217"/>
        <v>378</v>
      </c>
      <c r="BF76" s="28">
        <f t="shared" si="217"/>
        <v>21322200.716193303</v>
      </c>
      <c r="BG76" s="28">
        <f t="shared" si="217"/>
        <v>716</v>
      </c>
      <c r="BH76" s="28">
        <f t="shared" si="217"/>
        <v>34538701.864659294</v>
      </c>
      <c r="BI76" s="28">
        <f t="shared" si="217"/>
        <v>7</v>
      </c>
      <c r="BJ76" s="28">
        <f t="shared" si="217"/>
        <v>343606.64516640001</v>
      </c>
      <c r="BK76" s="28">
        <f t="shared" si="217"/>
        <v>122</v>
      </c>
      <c r="BL76" s="28">
        <f t="shared" si="217"/>
        <v>5459829.5688089998</v>
      </c>
      <c r="BM76" s="28">
        <f t="shared" si="217"/>
        <v>25</v>
      </c>
      <c r="BN76" s="28">
        <f t="shared" si="217"/>
        <v>826470.99260879983</v>
      </c>
      <c r="BO76" s="28">
        <f t="shared" si="217"/>
        <v>382</v>
      </c>
      <c r="BP76" s="28">
        <f t="shared" si="217"/>
        <v>14961796.227624401</v>
      </c>
      <c r="BQ76" s="28">
        <f t="shared" si="217"/>
        <v>12</v>
      </c>
      <c r="BR76" s="28">
        <f t="shared" si="217"/>
        <v>553588.48387919995</v>
      </c>
      <c r="BS76" s="28">
        <f t="shared" si="217"/>
        <v>1</v>
      </c>
      <c r="BT76" s="28">
        <f t="shared" si="217"/>
        <v>24286.2750438</v>
      </c>
      <c r="BU76" s="28">
        <f t="shared" si="217"/>
        <v>910</v>
      </c>
      <c r="BV76" s="28">
        <f t="shared" si="217"/>
        <v>48893962.037520602</v>
      </c>
      <c r="BW76" s="28">
        <f t="shared" si="217"/>
        <v>5</v>
      </c>
      <c r="BX76" s="28">
        <f t="shared" si="217"/>
        <v>529125.78168450005</v>
      </c>
      <c r="BY76" s="28">
        <f t="shared" si="217"/>
        <v>1262</v>
      </c>
      <c r="BZ76" s="28">
        <f t="shared" si="217"/>
        <v>80951621.168568149</v>
      </c>
      <c r="CA76" s="28">
        <f t="shared" si="217"/>
        <v>0</v>
      </c>
      <c r="CB76" s="28">
        <f t="shared" si="217"/>
        <v>0</v>
      </c>
      <c r="CC76" s="28">
        <f t="shared" si="217"/>
        <v>245</v>
      </c>
      <c r="CD76" s="28">
        <f t="shared" si="217"/>
        <v>9034647.5923704002</v>
      </c>
      <c r="CE76" s="28">
        <f t="shared" si="217"/>
        <v>88</v>
      </c>
      <c r="CF76" s="28">
        <f t="shared" si="217"/>
        <v>4455491.2688285997</v>
      </c>
      <c r="CG76" s="28">
        <f t="shared" si="217"/>
        <v>76</v>
      </c>
      <c r="CH76" s="28">
        <f t="shared" si="217"/>
        <v>3686478.8471972998</v>
      </c>
      <c r="CI76" s="28">
        <f t="shared" ref="CI76:CN76" si="218">SUM(CI77:CI90)</f>
        <v>363</v>
      </c>
      <c r="CJ76" s="28">
        <f t="shared" si="218"/>
        <v>19370431.851309001</v>
      </c>
      <c r="CK76" s="28">
        <f t="shared" si="218"/>
        <v>42</v>
      </c>
      <c r="CL76" s="28">
        <f t="shared" si="218"/>
        <v>3802921.6648933133</v>
      </c>
      <c r="CM76" s="28">
        <f t="shared" si="218"/>
        <v>117</v>
      </c>
      <c r="CN76" s="28">
        <f t="shared" si="218"/>
        <v>15763127.674623653</v>
      </c>
    </row>
    <row r="77" spans="1:92" x14ac:dyDescent="0.25">
      <c r="A77" s="29">
        <v>67</v>
      </c>
      <c r="B77" s="30" t="s">
        <v>129</v>
      </c>
      <c r="C77" s="25">
        <v>19007.45</v>
      </c>
      <c r="D77" s="25">
        <f>C77*(H77+I77+J77)</f>
        <v>16346.407000000003</v>
      </c>
      <c r="E77" s="31">
        <v>1.07</v>
      </c>
      <c r="F77" s="32">
        <v>1</v>
      </c>
      <c r="G77" s="32"/>
      <c r="H77" s="27">
        <v>0.63</v>
      </c>
      <c r="I77" s="27">
        <v>0.2</v>
      </c>
      <c r="J77" s="27">
        <v>0.03</v>
      </c>
      <c r="K77" s="27">
        <v>0.14000000000000001</v>
      </c>
      <c r="L77" s="32">
        <v>1</v>
      </c>
      <c r="M77" s="25">
        <v>1.4</v>
      </c>
      <c r="N77" s="25">
        <v>1.68</v>
      </c>
      <c r="O77" s="25">
        <v>2.23</v>
      </c>
      <c r="P77" s="25">
        <v>2.39</v>
      </c>
      <c r="Q77" s="33"/>
      <c r="R77" s="33">
        <f t="shared" ref="R77:R90" si="219">Q77*C77*E77*F77*M77*$R$6</f>
        <v>0</v>
      </c>
      <c r="S77" s="33">
        <v>80</v>
      </c>
      <c r="T77" s="33">
        <f t="shared" ref="T77:T90" si="220">S77*C77*E77*F77*M77*$T$6</f>
        <v>2505638.0888000005</v>
      </c>
      <c r="U77" s="33">
        <v>33</v>
      </c>
      <c r="V77" s="33">
        <f t="shared" ref="V77:V90" si="221">U77*C77*E77*F77*M77*$V$6</f>
        <v>1033575.7116299999</v>
      </c>
      <c r="W77" s="33">
        <v>2</v>
      </c>
      <c r="X77" s="33">
        <f t="shared" ref="X77:X90" si="222">W77/12*9*C77*E77*F77*M77*$X$6+W77/12*3*C77*E77*F77*M77*$W$6</f>
        <v>54953.198993000005</v>
      </c>
      <c r="Y77" s="33"/>
      <c r="Z77" s="33">
        <f t="shared" ref="Z77:Z90" si="223">Y77/12*9*C77*E77*F77*M77*$Z$6+Y77/12*3*C77*E77*F77*M77*$Y$6</f>
        <v>0</v>
      </c>
      <c r="AA77" s="33">
        <v>10</v>
      </c>
      <c r="AB77" s="33">
        <f t="shared" ref="AB77:AB90" si="224">AA77/12*9*C77*E77*F77*M77*$AB$6+AA77/12*3*C77*E77*F77*M77*$AA$6</f>
        <v>274765.99496499996</v>
      </c>
      <c r="AC77" s="33">
        <v>2</v>
      </c>
      <c r="AD77" s="33">
        <f t="shared" ref="AD77:AD90" si="225">AC77/12*3*C77*E77*F77*M77*$AC$6+AC77/12*9*C77*E77*F77*M77*$AD$6</f>
        <v>54953.198993000005</v>
      </c>
      <c r="AE77" s="33">
        <v>2</v>
      </c>
      <c r="AF77" s="33">
        <f t="shared" ref="AF77:AF90" si="226">(AE77/12*3*C77*E77*F77*M77*$AE$6)+(AE77/12*9*C77*E77*F77*M77*$AF$6)</f>
        <v>58369.978205000014</v>
      </c>
      <c r="AG77" s="33">
        <v>0</v>
      </c>
      <c r="AH77" s="33">
        <f t="shared" ref="AH77:AH90" si="227">AG77/12*9*C77*E77*F77*M77*$AH$6+AG77/12*3*C77*E77*F77*M77*$AG$6</f>
        <v>0</v>
      </c>
      <c r="AI77" s="33">
        <v>8</v>
      </c>
      <c r="AJ77" s="33">
        <f t="shared" ref="AJ77:AJ90" si="228">AI77/12*9*C77*E77*F77*M77*$AJ$6+AI77/12*3*C77*E77*F77*M77*$AI$6</f>
        <v>244299.71365800005</v>
      </c>
      <c r="AK77" s="33">
        <v>0</v>
      </c>
      <c r="AL77" s="33">
        <f t="shared" ref="AL77:AL90" si="229">AK77/12*9*C77*E77*F77*M77*$AL$6+AK77/12*3*C77*E77*F77*M77*$AK$6</f>
        <v>0</v>
      </c>
      <c r="AM77" s="33">
        <v>25</v>
      </c>
      <c r="AN77" s="33">
        <f t="shared" ref="AN77:AN90" si="230">AM77*C77*E77*F77*M77*$AN$6</f>
        <v>783011.90275000012</v>
      </c>
      <c r="AO77" s="33"/>
      <c r="AP77" s="33">
        <f t="shared" ref="AP77:AP90" si="231">AO77/12*9*C77*E77*F77*M77*$AP$6+AO77/12*3*C77*E77*F77*M77*$AO$6</f>
        <v>0</v>
      </c>
      <c r="AQ77" s="33">
        <v>0</v>
      </c>
      <c r="AR77" s="33">
        <f t="shared" ref="AR77:AR90" si="232">AQ77/12*9*C77*E77*F77*M77*$AR$6+AQ77/12*3*C77*E77*F77*M77*$AQ$6</f>
        <v>0</v>
      </c>
      <c r="AS77" s="33">
        <v>0</v>
      </c>
      <c r="AT77" s="33">
        <f t="shared" ref="AT77:AT90" si="233">AS77/12*9*C77*E77*F77*N77*$AT$6+AS77/12*3*C77*E77*F77*N77*$AS$6</f>
        <v>0</v>
      </c>
      <c r="AU77" s="33">
        <v>0</v>
      </c>
      <c r="AV77" s="33">
        <f t="shared" ref="AV77:AV90" si="234">AU77/12*9*C77*E77*F77*N77*$AV$6+AU77/12*3*C77*E77*F77*N77*$AU$6</f>
        <v>0</v>
      </c>
      <c r="AW77" s="33">
        <v>0</v>
      </c>
      <c r="AX77" s="33">
        <f t="shared" ref="AX77:AX90" si="235">AW77/12*9*C77*E77*F77*N77*$AX$6+AW77/12*3*C77*E77*F77*N77*$AW$6</f>
        <v>0</v>
      </c>
      <c r="AY77" s="33">
        <v>3</v>
      </c>
      <c r="AZ77" s="33">
        <f t="shared" ref="AZ77:AZ90" si="236">AY77/12*9*C77*E77*F77*N77*$AZ$6+AY77/12*3*C77*E77*F77*N77*$AY$6</f>
        <v>98915.758187400017</v>
      </c>
      <c r="BA77" s="33"/>
      <c r="BB77" s="33">
        <f t="shared" ref="BB77:BB90" si="237">SUM(BA77*$BB$6*C77*E77*F77*N77)</f>
        <v>0</v>
      </c>
      <c r="BC77" s="33">
        <v>2</v>
      </c>
      <c r="BD77" s="33">
        <f t="shared" ref="BD77:BD90" si="238">SUM(BC77*C77*E77*F77*N77*$BD$6)</f>
        <v>92253.038724000027</v>
      </c>
      <c r="BE77" s="33">
        <v>0</v>
      </c>
      <c r="BF77" s="33">
        <f t="shared" ref="BF77:BF90" si="239">BE77/12*9*C77*E77*F77*N77*$BF$6+BE77/12*3*C77*E77*F77*N77*$BE$6</f>
        <v>0</v>
      </c>
      <c r="BG77" s="33">
        <v>2</v>
      </c>
      <c r="BH77" s="33">
        <f t="shared" ref="BH77:BH90" si="240">BG77/12*9*C77*E77*F77*N77*$BH$6+BG77/12*3*C77*E77*F77*N77*$BG$6</f>
        <v>65943.838791600007</v>
      </c>
      <c r="BI77" s="33">
        <v>0</v>
      </c>
      <c r="BJ77" s="33">
        <f t="shared" ref="BJ77:BJ90" si="241">BI77*C77*E77*F77*N77*$BJ$6</f>
        <v>0</v>
      </c>
      <c r="BK77" s="33">
        <v>2</v>
      </c>
      <c r="BL77" s="33">
        <f t="shared" ref="BL77:BL90" si="242">BK77/12*9*C77*E77*F77*N77*$BL$6+BK77/12*3*C77*E77*F77*N77*$BK$6</f>
        <v>70043.973846000008</v>
      </c>
      <c r="BM77" s="33"/>
      <c r="BN77" s="33">
        <f t="shared" ref="BN77:BN90" si="243">SUM(BM77*$BN$6*C77*E77*F77*N77)</f>
        <v>0</v>
      </c>
      <c r="BO77" s="33">
        <v>48</v>
      </c>
      <c r="BP77" s="33">
        <f t="shared" ref="BP77:BP90" si="244">(BO77/12*2*C77*E77*F77*N77*$BO$6)+(BO77/12*9*C77*E77*F77*N77*$BP$6)</f>
        <v>1547117.6271936002</v>
      </c>
      <c r="BQ77" s="33">
        <v>0</v>
      </c>
      <c r="BR77" s="33">
        <f t="shared" ref="BR77:BR90" si="245">BQ77*C77*E77*F77*N77*$BR$6</f>
        <v>0</v>
      </c>
      <c r="BS77" s="33">
        <v>0</v>
      </c>
      <c r="BT77" s="33">
        <f t="shared" ref="BT77:BT90" si="246">BS77/12*9*C77*E77*F77*N77*$BT$6+BS77/12*3*C77*E77*F77*N77*$BS$6</f>
        <v>0</v>
      </c>
      <c r="BU77" s="33">
        <v>26</v>
      </c>
      <c r="BV77" s="33">
        <f t="shared" ref="BV77:BV90" si="247">BU77/12*9*C77*E77*F77*N77*$BV$6+BU77/12*3*C77*E77*F77*N77*$BU$6</f>
        <v>952768.88326620008</v>
      </c>
      <c r="BW77" s="62">
        <v>0</v>
      </c>
      <c r="BX77" s="62">
        <f t="shared" ref="BX77:BX90" si="248">BW77/12*9*C77*E77*F77*N77*$BX$6+BW77/12*3*C77*E77*F77*N77*$BW$6</f>
        <v>0</v>
      </c>
      <c r="BY77" s="33">
        <v>35</v>
      </c>
      <c r="BZ77" s="33">
        <f t="shared" ref="BZ77:BZ90" si="249">BY77/12*9*C77*E77*F77*N77*$BZ$6+BY77/12*3*C77*E77*F77*N77*$BY$6</f>
        <v>1282573.4967045002</v>
      </c>
      <c r="CA77" s="33">
        <v>0</v>
      </c>
      <c r="CB77" s="33">
        <f t="shared" ref="CB77:CB90" si="250">CA77/12*9*C77*E77*F77*N77*$CB$6+CA77/12*3*C77*E77*F77*N77*$CA$6</f>
        <v>0</v>
      </c>
      <c r="CC77" s="33"/>
      <c r="CD77" s="33">
        <f t="shared" ref="CD77:CD90" si="251">CC77/12*9*C77*E77*F77*N77*$CD$6+CC77/12*3*C77*E77*F77*N77*$CC$6</f>
        <v>0</v>
      </c>
      <c r="CE77" s="33">
        <v>17</v>
      </c>
      <c r="CF77" s="33">
        <f t="shared" ref="CF77:CF90" si="252">CE77/12*9*C77*E77*F77*N77*$CF$6+CE77/12*3*C77*E77*F77*N77*$CE$6</f>
        <v>679597.38526680006</v>
      </c>
      <c r="CG77" s="33">
        <v>0</v>
      </c>
      <c r="CH77" s="33">
        <f t="shared" ref="CH77:CH90" si="253">CG77/12*9*C77*E77*F77*N77*$CH$6+CG77/12*3*C77*E77*F77*N77*$CG$6</f>
        <v>0</v>
      </c>
      <c r="CI77" s="33">
        <v>4</v>
      </c>
      <c r="CJ77" s="33">
        <f t="shared" ref="CJ77:CJ90" si="254">CI77/12*9*C77*E77*F77*N77*$CJ$6+CI77/12*3*C77*E77*F77*N77*$CI$6</f>
        <v>140087.94769200002</v>
      </c>
      <c r="CK77" s="33">
        <v>0</v>
      </c>
      <c r="CL77" s="33">
        <f t="shared" ref="CL77:CL90" si="255">CK77/12*9*C77*E77*F77*O77*$CL$6+CK77/12*3*C77*E77*F77*O77*$CK$6</f>
        <v>0</v>
      </c>
      <c r="CM77" s="33">
        <v>0</v>
      </c>
      <c r="CN77" s="33">
        <f t="shared" ref="CN77:CN90" si="256">CM77/12*9*C77*E77*F77*P77*$CN$6+CM77/12*3*C77*E77*F77*P77*$CM$6</f>
        <v>0</v>
      </c>
    </row>
    <row r="78" spans="1:92" x14ac:dyDescent="0.25">
      <c r="A78" s="29">
        <v>68</v>
      </c>
      <c r="B78" s="30" t="s">
        <v>130</v>
      </c>
      <c r="C78" s="25">
        <v>19007.45</v>
      </c>
      <c r="D78" s="25"/>
      <c r="E78" s="31">
        <v>1.55</v>
      </c>
      <c r="F78" s="32">
        <v>1</v>
      </c>
      <c r="G78" s="32"/>
      <c r="H78" s="27">
        <v>0.63</v>
      </c>
      <c r="I78" s="27">
        <v>0.2</v>
      </c>
      <c r="J78" s="27">
        <v>0.03</v>
      </c>
      <c r="K78" s="27">
        <v>0.14000000000000001</v>
      </c>
      <c r="L78" s="32">
        <v>1</v>
      </c>
      <c r="M78" s="25">
        <v>1.4</v>
      </c>
      <c r="N78" s="25">
        <v>1.68</v>
      </c>
      <c r="O78" s="25">
        <v>2.23</v>
      </c>
      <c r="P78" s="25">
        <v>2.39</v>
      </c>
      <c r="Q78" s="33">
        <v>10</v>
      </c>
      <c r="R78" s="33">
        <f t="shared" si="219"/>
        <v>536200.16450000007</v>
      </c>
      <c r="S78" s="33">
        <v>0</v>
      </c>
      <c r="T78" s="33">
        <f t="shared" si="220"/>
        <v>0</v>
      </c>
      <c r="U78" s="33"/>
      <c r="V78" s="33">
        <f t="shared" si="221"/>
        <v>0</v>
      </c>
      <c r="W78" s="33"/>
      <c r="X78" s="33">
        <f t="shared" si="222"/>
        <v>0</v>
      </c>
      <c r="Y78" s="33"/>
      <c r="Z78" s="33">
        <f t="shared" si="223"/>
        <v>0</v>
      </c>
      <c r="AA78" s="33"/>
      <c r="AB78" s="33">
        <f t="shared" si="224"/>
        <v>0</v>
      </c>
      <c r="AC78" s="33"/>
      <c r="AD78" s="33">
        <f t="shared" si="225"/>
        <v>0</v>
      </c>
      <c r="AE78" s="33"/>
      <c r="AF78" s="33">
        <f t="shared" si="226"/>
        <v>0</v>
      </c>
      <c r="AG78" s="33"/>
      <c r="AH78" s="33">
        <f t="shared" si="227"/>
        <v>0</v>
      </c>
      <c r="AI78" s="33"/>
      <c r="AJ78" s="33">
        <f t="shared" si="228"/>
        <v>0</v>
      </c>
      <c r="AK78" s="33"/>
      <c r="AL78" s="33">
        <f t="shared" si="229"/>
        <v>0</v>
      </c>
      <c r="AM78" s="33"/>
      <c r="AN78" s="33">
        <f t="shared" si="230"/>
        <v>0</v>
      </c>
      <c r="AO78" s="33"/>
      <c r="AP78" s="33">
        <f t="shared" si="231"/>
        <v>0</v>
      </c>
      <c r="AQ78" s="33"/>
      <c r="AR78" s="33">
        <f t="shared" si="232"/>
        <v>0</v>
      </c>
      <c r="AS78" s="33"/>
      <c r="AT78" s="33">
        <f t="shared" si="233"/>
        <v>0</v>
      </c>
      <c r="AU78" s="33"/>
      <c r="AV78" s="33">
        <f t="shared" si="234"/>
        <v>0</v>
      </c>
      <c r="AW78" s="33"/>
      <c r="AX78" s="33">
        <f t="shared" si="235"/>
        <v>0</v>
      </c>
      <c r="AY78" s="33"/>
      <c r="AZ78" s="33">
        <f t="shared" si="236"/>
        <v>0</v>
      </c>
      <c r="BA78" s="33"/>
      <c r="BB78" s="33">
        <f t="shared" si="237"/>
        <v>0</v>
      </c>
      <c r="BC78" s="33"/>
      <c r="BD78" s="33">
        <f t="shared" si="238"/>
        <v>0</v>
      </c>
      <c r="BE78" s="33"/>
      <c r="BF78" s="33">
        <f t="shared" si="239"/>
        <v>0</v>
      </c>
      <c r="BG78" s="33">
        <v>0</v>
      </c>
      <c r="BH78" s="33">
        <f t="shared" si="240"/>
        <v>0</v>
      </c>
      <c r="BI78" s="33"/>
      <c r="BJ78" s="33">
        <f t="shared" si="241"/>
        <v>0</v>
      </c>
      <c r="BK78" s="33"/>
      <c r="BL78" s="33">
        <f t="shared" si="242"/>
        <v>0</v>
      </c>
      <c r="BM78" s="33"/>
      <c r="BN78" s="33">
        <f t="shared" si="243"/>
        <v>0</v>
      </c>
      <c r="BO78" s="33">
        <v>3</v>
      </c>
      <c r="BP78" s="33">
        <f t="shared" si="244"/>
        <v>140071.98143400002</v>
      </c>
      <c r="BQ78" s="33"/>
      <c r="BR78" s="33">
        <f t="shared" si="245"/>
        <v>0</v>
      </c>
      <c r="BS78" s="33"/>
      <c r="BT78" s="33">
        <f t="shared" si="246"/>
        <v>0</v>
      </c>
      <c r="BU78" s="33">
        <v>10</v>
      </c>
      <c r="BV78" s="33">
        <f t="shared" si="247"/>
        <v>530838.162855</v>
      </c>
      <c r="BW78" s="62"/>
      <c r="BX78" s="62">
        <f t="shared" si="248"/>
        <v>0</v>
      </c>
      <c r="BY78" s="33"/>
      <c r="BZ78" s="33">
        <f t="shared" si="249"/>
        <v>0</v>
      </c>
      <c r="CA78" s="33"/>
      <c r="CB78" s="33">
        <f t="shared" si="250"/>
        <v>0</v>
      </c>
      <c r="CC78" s="33">
        <v>7</v>
      </c>
      <c r="CD78" s="33">
        <f t="shared" si="251"/>
        <v>405367.32436200004</v>
      </c>
      <c r="CE78" s="33">
        <v>50</v>
      </c>
      <c r="CF78" s="33">
        <f t="shared" si="252"/>
        <v>2895480.8882999998</v>
      </c>
      <c r="CG78" s="33"/>
      <c r="CH78" s="33">
        <f t="shared" si="253"/>
        <v>0</v>
      </c>
      <c r="CI78" s="33"/>
      <c r="CJ78" s="33">
        <f t="shared" si="254"/>
        <v>0</v>
      </c>
      <c r="CK78" s="33"/>
      <c r="CL78" s="33">
        <f t="shared" si="255"/>
        <v>0</v>
      </c>
      <c r="CM78" s="33"/>
      <c r="CN78" s="33">
        <f t="shared" si="256"/>
        <v>0</v>
      </c>
    </row>
    <row r="79" spans="1:92" ht="30" x14ac:dyDescent="0.25">
      <c r="A79" s="29">
        <v>69</v>
      </c>
      <c r="B79" s="30" t="s">
        <v>131</v>
      </c>
      <c r="C79" s="25">
        <v>19007.45</v>
      </c>
      <c r="D79" s="25">
        <f>C79*(H79+I79+J79)</f>
        <v>14635.736500000001</v>
      </c>
      <c r="E79" s="31">
        <v>0.98</v>
      </c>
      <c r="F79" s="32">
        <v>1</v>
      </c>
      <c r="G79" s="32"/>
      <c r="H79" s="27">
        <v>0.51</v>
      </c>
      <c r="I79" s="27">
        <v>0.21</v>
      </c>
      <c r="J79" s="27">
        <v>0.05</v>
      </c>
      <c r="K79" s="27">
        <v>0.23</v>
      </c>
      <c r="L79" s="32">
        <v>1</v>
      </c>
      <c r="M79" s="25">
        <v>1.4</v>
      </c>
      <c r="N79" s="25">
        <v>1.68</v>
      </c>
      <c r="O79" s="25">
        <v>2.23</v>
      </c>
      <c r="P79" s="25">
        <v>2.39</v>
      </c>
      <c r="Q79" s="33"/>
      <c r="R79" s="33">
        <f t="shared" si="219"/>
        <v>0</v>
      </c>
      <c r="S79" s="33">
        <v>25</v>
      </c>
      <c r="T79" s="33">
        <f t="shared" si="220"/>
        <v>717151.08849999995</v>
      </c>
      <c r="U79" s="33">
        <v>78</v>
      </c>
      <c r="V79" s="33">
        <f t="shared" si="221"/>
        <v>2237511.3961200002</v>
      </c>
      <c r="W79" s="33">
        <v>2</v>
      </c>
      <c r="X79" s="33">
        <f t="shared" si="222"/>
        <v>50330.967301999997</v>
      </c>
      <c r="Y79" s="33">
        <v>20</v>
      </c>
      <c r="Z79" s="33">
        <f t="shared" si="223"/>
        <v>534603.53870000003</v>
      </c>
      <c r="AA79" s="33"/>
      <c r="AB79" s="33">
        <f t="shared" si="224"/>
        <v>0</v>
      </c>
      <c r="AC79" s="33"/>
      <c r="AD79" s="33">
        <f t="shared" si="225"/>
        <v>0</v>
      </c>
      <c r="AE79" s="33">
        <v>4</v>
      </c>
      <c r="AF79" s="33">
        <f t="shared" si="226"/>
        <v>106920.70774</v>
      </c>
      <c r="AG79" s="33">
        <v>0</v>
      </c>
      <c r="AH79" s="33">
        <f t="shared" si="227"/>
        <v>0</v>
      </c>
      <c r="AI79" s="33"/>
      <c r="AJ79" s="33">
        <f t="shared" si="228"/>
        <v>0</v>
      </c>
      <c r="AK79" s="33">
        <v>0</v>
      </c>
      <c r="AL79" s="33">
        <f t="shared" si="229"/>
        <v>0</v>
      </c>
      <c r="AM79" s="33">
        <v>17</v>
      </c>
      <c r="AN79" s="33">
        <f t="shared" si="230"/>
        <v>487662.74018000008</v>
      </c>
      <c r="AO79" s="33">
        <v>5</v>
      </c>
      <c r="AP79" s="33">
        <f t="shared" si="231"/>
        <v>139844.46225750001</v>
      </c>
      <c r="AQ79" s="33">
        <v>3</v>
      </c>
      <c r="AR79" s="33">
        <f t="shared" si="232"/>
        <v>72562.65104550001</v>
      </c>
      <c r="AS79" s="33"/>
      <c r="AT79" s="33">
        <f t="shared" si="233"/>
        <v>0</v>
      </c>
      <c r="AU79" s="33">
        <v>0</v>
      </c>
      <c r="AV79" s="33">
        <f t="shared" si="234"/>
        <v>0</v>
      </c>
      <c r="AW79" s="33">
        <v>2</v>
      </c>
      <c r="AX79" s="33">
        <f t="shared" si="235"/>
        <v>64152.424644000006</v>
      </c>
      <c r="AY79" s="33">
        <v>4</v>
      </c>
      <c r="AZ79" s="33">
        <f t="shared" si="236"/>
        <v>120794.32152479999</v>
      </c>
      <c r="BA79" s="33"/>
      <c r="BB79" s="33">
        <f t="shared" si="237"/>
        <v>0</v>
      </c>
      <c r="BC79" s="33"/>
      <c r="BD79" s="33">
        <f t="shared" si="238"/>
        <v>0</v>
      </c>
      <c r="BE79" s="33">
        <v>4</v>
      </c>
      <c r="BF79" s="33">
        <f t="shared" si="239"/>
        <v>120794.32152479999</v>
      </c>
      <c r="BG79" s="33">
        <v>6</v>
      </c>
      <c r="BH79" s="33">
        <f t="shared" si="240"/>
        <v>181191.48228720002</v>
      </c>
      <c r="BI79" s="33"/>
      <c r="BJ79" s="33">
        <f t="shared" si="241"/>
        <v>0</v>
      </c>
      <c r="BK79" s="33">
        <v>2</v>
      </c>
      <c r="BL79" s="33">
        <f t="shared" si="242"/>
        <v>64152.424644000006</v>
      </c>
      <c r="BM79" s="33">
        <v>4</v>
      </c>
      <c r="BN79" s="33">
        <f t="shared" si="243"/>
        <v>122671.95346559997</v>
      </c>
      <c r="BO79" s="33">
        <v>5</v>
      </c>
      <c r="BP79" s="33">
        <f t="shared" si="244"/>
        <v>147602.73312400002</v>
      </c>
      <c r="BQ79" s="33">
        <v>0</v>
      </c>
      <c r="BR79" s="33">
        <f t="shared" si="245"/>
        <v>0</v>
      </c>
      <c r="BS79" s="33">
        <v>0</v>
      </c>
      <c r="BT79" s="33">
        <f t="shared" si="246"/>
        <v>0</v>
      </c>
      <c r="BU79" s="33">
        <v>11</v>
      </c>
      <c r="BV79" s="33">
        <f t="shared" si="247"/>
        <v>369189.38035980001</v>
      </c>
      <c r="BW79" s="62"/>
      <c r="BX79" s="62">
        <f t="shared" si="248"/>
        <v>0</v>
      </c>
      <c r="BY79" s="33">
        <v>4</v>
      </c>
      <c r="BZ79" s="33">
        <f t="shared" si="249"/>
        <v>134250.68376720001</v>
      </c>
      <c r="CA79" s="33">
        <v>0</v>
      </c>
      <c r="CB79" s="33">
        <f t="shared" si="250"/>
        <v>0</v>
      </c>
      <c r="CC79" s="33">
        <v>2</v>
      </c>
      <c r="CD79" s="33">
        <f t="shared" si="251"/>
        <v>73227.645691199999</v>
      </c>
      <c r="CE79" s="33"/>
      <c r="CF79" s="33">
        <f t="shared" si="252"/>
        <v>0</v>
      </c>
      <c r="CG79" s="33">
        <v>4</v>
      </c>
      <c r="CH79" s="33">
        <f t="shared" si="253"/>
        <v>116100.24167280001</v>
      </c>
      <c r="CI79" s="33">
        <v>3</v>
      </c>
      <c r="CJ79" s="33">
        <f t="shared" si="254"/>
        <v>96228.636966000005</v>
      </c>
      <c r="CK79" s="33">
        <v>2</v>
      </c>
      <c r="CL79" s="33">
        <f t="shared" si="255"/>
        <v>130847.47587450001</v>
      </c>
      <c r="CM79" s="33"/>
      <c r="CN79" s="33">
        <f t="shared" si="256"/>
        <v>0</v>
      </c>
    </row>
    <row r="80" spans="1:92" x14ac:dyDescent="0.25">
      <c r="A80" s="29">
        <v>70</v>
      </c>
      <c r="B80" s="30" t="s">
        <v>132</v>
      </c>
      <c r="C80" s="25">
        <v>19007.45</v>
      </c>
      <c r="D80" s="25"/>
      <c r="E80" s="31">
        <v>1.55</v>
      </c>
      <c r="F80" s="32">
        <v>1</v>
      </c>
      <c r="G80" s="32"/>
      <c r="H80" s="27">
        <v>0.56999999999999995</v>
      </c>
      <c r="I80" s="27">
        <v>0.2</v>
      </c>
      <c r="J80" s="27">
        <v>0.04</v>
      </c>
      <c r="K80" s="27">
        <v>0.19</v>
      </c>
      <c r="L80" s="32">
        <v>1</v>
      </c>
      <c r="M80" s="25">
        <v>1.4</v>
      </c>
      <c r="N80" s="25">
        <v>1.68</v>
      </c>
      <c r="O80" s="25">
        <v>2.23</v>
      </c>
      <c r="P80" s="25">
        <v>2.39</v>
      </c>
      <c r="Q80" s="33"/>
      <c r="R80" s="33">
        <f t="shared" si="219"/>
        <v>0</v>
      </c>
      <c r="S80" s="33">
        <v>0</v>
      </c>
      <c r="T80" s="33">
        <f t="shared" si="220"/>
        <v>0</v>
      </c>
      <c r="U80" s="33">
        <v>132</v>
      </c>
      <c r="V80" s="33">
        <f t="shared" si="221"/>
        <v>5988943.3758000005</v>
      </c>
      <c r="W80" s="33"/>
      <c r="X80" s="33">
        <f t="shared" si="222"/>
        <v>0</v>
      </c>
      <c r="Y80" s="33"/>
      <c r="Z80" s="33">
        <f t="shared" si="223"/>
        <v>0</v>
      </c>
      <c r="AA80" s="33"/>
      <c r="AB80" s="33">
        <f t="shared" si="224"/>
        <v>0</v>
      </c>
      <c r="AC80" s="33"/>
      <c r="AD80" s="33">
        <f t="shared" si="225"/>
        <v>0</v>
      </c>
      <c r="AE80" s="33">
        <v>1</v>
      </c>
      <c r="AF80" s="33">
        <f t="shared" si="226"/>
        <v>42277.320662500002</v>
      </c>
      <c r="AG80" s="33"/>
      <c r="AH80" s="33">
        <f t="shared" si="227"/>
        <v>0</v>
      </c>
      <c r="AI80" s="33"/>
      <c r="AJ80" s="33">
        <f t="shared" si="228"/>
        <v>0</v>
      </c>
      <c r="AK80" s="33"/>
      <c r="AL80" s="33">
        <f t="shared" si="229"/>
        <v>0</v>
      </c>
      <c r="AM80" s="33">
        <v>3</v>
      </c>
      <c r="AN80" s="33">
        <f t="shared" si="230"/>
        <v>136112.34945000004</v>
      </c>
      <c r="AO80" s="33"/>
      <c r="AP80" s="33">
        <f t="shared" si="231"/>
        <v>0</v>
      </c>
      <c r="AQ80" s="33"/>
      <c r="AR80" s="33">
        <f t="shared" si="232"/>
        <v>0</v>
      </c>
      <c r="AS80" s="33"/>
      <c r="AT80" s="33">
        <f t="shared" si="233"/>
        <v>0</v>
      </c>
      <c r="AU80" s="33"/>
      <c r="AV80" s="33">
        <f t="shared" si="234"/>
        <v>0</v>
      </c>
      <c r="AW80" s="33"/>
      <c r="AX80" s="33">
        <f t="shared" si="235"/>
        <v>0</v>
      </c>
      <c r="AY80" s="33">
        <v>1</v>
      </c>
      <c r="AZ80" s="33">
        <f t="shared" si="236"/>
        <v>47763.060807000002</v>
      </c>
      <c r="BA80" s="33"/>
      <c r="BB80" s="33">
        <f t="shared" si="237"/>
        <v>0</v>
      </c>
      <c r="BC80" s="33"/>
      <c r="BD80" s="33">
        <f t="shared" si="238"/>
        <v>0</v>
      </c>
      <c r="BE80" s="33"/>
      <c r="BF80" s="33">
        <f t="shared" si="239"/>
        <v>0</v>
      </c>
      <c r="BG80" s="33">
        <v>0</v>
      </c>
      <c r="BH80" s="33">
        <f t="shared" si="240"/>
        <v>0</v>
      </c>
      <c r="BI80" s="33"/>
      <c r="BJ80" s="33">
        <f t="shared" si="241"/>
        <v>0</v>
      </c>
      <c r="BK80" s="33"/>
      <c r="BL80" s="33">
        <f t="shared" si="242"/>
        <v>0</v>
      </c>
      <c r="BM80" s="33">
        <v>0</v>
      </c>
      <c r="BN80" s="33">
        <f t="shared" si="243"/>
        <v>0</v>
      </c>
      <c r="BO80" s="33">
        <v>1</v>
      </c>
      <c r="BP80" s="33">
        <f t="shared" si="244"/>
        <v>46690.660478000005</v>
      </c>
      <c r="BQ80" s="33"/>
      <c r="BR80" s="33">
        <f t="shared" si="245"/>
        <v>0</v>
      </c>
      <c r="BS80" s="33"/>
      <c r="BT80" s="33">
        <f t="shared" si="246"/>
        <v>0</v>
      </c>
      <c r="BU80" s="33">
        <v>6</v>
      </c>
      <c r="BV80" s="33">
        <f t="shared" si="247"/>
        <v>318502.89771300007</v>
      </c>
      <c r="BW80" s="62"/>
      <c r="BX80" s="62">
        <f t="shared" si="248"/>
        <v>0</v>
      </c>
      <c r="BY80" s="33">
        <v>1</v>
      </c>
      <c r="BZ80" s="33">
        <f t="shared" si="249"/>
        <v>53083.816285500012</v>
      </c>
      <c r="CA80" s="33"/>
      <c r="CB80" s="33">
        <f t="shared" si="250"/>
        <v>0</v>
      </c>
      <c r="CC80" s="33"/>
      <c r="CD80" s="33">
        <f t="shared" si="251"/>
        <v>0</v>
      </c>
      <c r="CE80" s="33"/>
      <c r="CF80" s="33">
        <f t="shared" si="252"/>
        <v>0</v>
      </c>
      <c r="CG80" s="33"/>
      <c r="CH80" s="33">
        <f t="shared" si="253"/>
        <v>0</v>
      </c>
      <c r="CI80" s="33">
        <v>2</v>
      </c>
      <c r="CJ80" s="33">
        <f t="shared" si="254"/>
        <v>101465.56959</v>
      </c>
      <c r="CK80" s="33"/>
      <c r="CL80" s="33">
        <f t="shared" si="255"/>
        <v>0</v>
      </c>
      <c r="CM80" s="33"/>
      <c r="CN80" s="33">
        <f t="shared" si="256"/>
        <v>0</v>
      </c>
    </row>
    <row r="81" spans="1:92" x14ac:dyDescent="0.25">
      <c r="A81" s="29">
        <v>71</v>
      </c>
      <c r="B81" s="30" t="s">
        <v>133</v>
      </c>
      <c r="C81" s="25">
        <v>19007.45</v>
      </c>
      <c r="D81" s="25">
        <f>C81*(H81+I81+J81)</f>
        <v>15396.034500000002</v>
      </c>
      <c r="E81" s="31">
        <v>0.78</v>
      </c>
      <c r="F81" s="32">
        <v>1</v>
      </c>
      <c r="G81" s="32"/>
      <c r="H81" s="27">
        <v>0.62</v>
      </c>
      <c r="I81" s="27">
        <v>0.15</v>
      </c>
      <c r="J81" s="27">
        <v>0.04</v>
      </c>
      <c r="K81" s="27">
        <v>0.19</v>
      </c>
      <c r="L81" s="32">
        <v>1</v>
      </c>
      <c r="M81" s="25">
        <v>1.4</v>
      </c>
      <c r="N81" s="25">
        <v>1.68</v>
      </c>
      <c r="O81" s="25">
        <v>2.23</v>
      </c>
      <c r="P81" s="25">
        <v>2.39</v>
      </c>
      <c r="Q81" s="33"/>
      <c r="R81" s="33">
        <f t="shared" si="219"/>
        <v>0</v>
      </c>
      <c r="S81" s="33">
        <v>125</v>
      </c>
      <c r="T81" s="33">
        <f t="shared" si="220"/>
        <v>2853968.6175000002</v>
      </c>
      <c r="U81" s="33">
        <v>40</v>
      </c>
      <c r="V81" s="33">
        <f t="shared" si="221"/>
        <v>913269.9576000002</v>
      </c>
      <c r="W81" s="33"/>
      <c r="X81" s="33">
        <f t="shared" si="222"/>
        <v>0</v>
      </c>
      <c r="Y81" s="33">
        <v>5</v>
      </c>
      <c r="Z81" s="33">
        <f t="shared" si="223"/>
        <v>106375.193925</v>
      </c>
      <c r="AA81" s="33">
        <v>5</v>
      </c>
      <c r="AB81" s="33">
        <f t="shared" si="224"/>
        <v>100148.353305</v>
      </c>
      <c r="AC81" s="33">
        <v>2</v>
      </c>
      <c r="AD81" s="33">
        <f t="shared" si="225"/>
        <v>40059.341322</v>
      </c>
      <c r="AE81" s="33">
        <v>1</v>
      </c>
      <c r="AF81" s="33">
        <f t="shared" si="226"/>
        <v>21275.038785000001</v>
      </c>
      <c r="AG81" s="33">
        <v>0</v>
      </c>
      <c r="AH81" s="33">
        <f t="shared" si="227"/>
        <v>0</v>
      </c>
      <c r="AI81" s="33"/>
      <c r="AJ81" s="33">
        <f t="shared" si="228"/>
        <v>0</v>
      </c>
      <c r="AK81" s="33">
        <v>0</v>
      </c>
      <c r="AL81" s="33">
        <f t="shared" si="229"/>
        <v>0</v>
      </c>
      <c r="AM81" s="33">
        <v>50</v>
      </c>
      <c r="AN81" s="33">
        <f t="shared" si="230"/>
        <v>1141587.4470000002</v>
      </c>
      <c r="AO81" s="33">
        <v>5</v>
      </c>
      <c r="AP81" s="33">
        <f t="shared" si="231"/>
        <v>111304.7760825</v>
      </c>
      <c r="AQ81" s="33">
        <v>2</v>
      </c>
      <c r="AR81" s="33">
        <f t="shared" si="232"/>
        <v>38502.631167000007</v>
      </c>
      <c r="AS81" s="33">
        <v>0</v>
      </c>
      <c r="AT81" s="33">
        <f t="shared" si="233"/>
        <v>0</v>
      </c>
      <c r="AU81" s="33">
        <v>0</v>
      </c>
      <c r="AV81" s="33">
        <f t="shared" si="234"/>
        <v>0</v>
      </c>
      <c r="AW81" s="33">
        <v>1</v>
      </c>
      <c r="AX81" s="33">
        <f t="shared" si="235"/>
        <v>25530.046542000004</v>
      </c>
      <c r="AY81" s="33">
        <v>44</v>
      </c>
      <c r="AZ81" s="33">
        <f t="shared" si="236"/>
        <v>1057566.6109008</v>
      </c>
      <c r="BA81" s="33"/>
      <c r="BB81" s="33">
        <f t="shared" si="237"/>
        <v>0</v>
      </c>
      <c r="BC81" s="33">
        <v>5</v>
      </c>
      <c r="BD81" s="33">
        <f t="shared" si="238"/>
        <v>168124.69674000001</v>
      </c>
      <c r="BE81" s="33">
        <v>9</v>
      </c>
      <c r="BF81" s="33">
        <f t="shared" si="239"/>
        <v>216320.44313880001</v>
      </c>
      <c r="BG81" s="33">
        <v>20</v>
      </c>
      <c r="BH81" s="33">
        <f t="shared" si="240"/>
        <v>480712.09586399997</v>
      </c>
      <c r="BI81" s="33"/>
      <c r="BJ81" s="33">
        <f t="shared" si="241"/>
        <v>0</v>
      </c>
      <c r="BK81" s="33">
        <v>10</v>
      </c>
      <c r="BL81" s="33">
        <f t="shared" si="242"/>
        <v>255300.46541999999</v>
      </c>
      <c r="BM81" s="33">
        <v>1</v>
      </c>
      <c r="BN81" s="33">
        <f t="shared" si="243"/>
        <v>24409.215230400001</v>
      </c>
      <c r="BO81" s="33">
        <v>1</v>
      </c>
      <c r="BP81" s="33">
        <f t="shared" si="244"/>
        <v>23495.945272800003</v>
      </c>
      <c r="BQ81" s="33">
        <v>0</v>
      </c>
      <c r="BR81" s="33">
        <f t="shared" si="245"/>
        <v>0</v>
      </c>
      <c r="BS81" s="33">
        <v>0</v>
      </c>
      <c r="BT81" s="33">
        <f t="shared" si="246"/>
        <v>0</v>
      </c>
      <c r="BU81" s="33">
        <v>88</v>
      </c>
      <c r="BV81" s="33">
        <f t="shared" si="247"/>
        <v>2350756.8708624002</v>
      </c>
      <c r="BW81" s="62">
        <v>0</v>
      </c>
      <c r="BX81" s="62">
        <f t="shared" si="248"/>
        <v>0</v>
      </c>
      <c r="BY81" s="33">
        <v>81</v>
      </c>
      <c r="BZ81" s="33">
        <f t="shared" si="249"/>
        <v>2163764.8470438006</v>
      </c>
      <c r="CA81" s="33">
        <v>0</v>
      </c>
      <c r="CB81" s="33">
        <f t="shared" si="250"/>
        <v>0</v>
      </c>
      <c r="CC81" s="33"/>
      <c r="CD81" s="33">
        <f t="shared" si="251"/>
        <v>0</v>
      </c>
      <c r="CE81" s="33"/>
      <c r="CF81" s="33">
        <f t="shared" si="252"/>
        <v>0</v>
      </c>
      <c r="CG81" s="33"/>
      <c r="CH81" s="33">
        <f t="shared" si="253"/>
        <v>0</v>
      </c>
      <c r="CI81" s="33">
        <v>17</v>
      </c>
      <c r="CJ81" s="33">
        <f t="shared" si="254"/>
        <v>434010.79121400003</v>
      </c>
      <c r="CK81" s="33">
        <v>4</v>
      </c>
      <c r="CL81" s="33">
        <f t="shared" si="255"/>
        <v>208287.81873900004</v>
      </c>
      <c r="CM81" s="33">
        <v>3</v>
      </c>
      <c r="CN81" s="33">
        <f t="shared" si="256"/>
        <v>147492.72750712503</v>
      </c>
    </row>
    <row r="82" spans="1:92" x14ac:dyDescent="0.25">
      <c r="A82" s="29">
        <v>149</v>
      </c>
      <c r="B82" s="30" t="s">
        <v>134</v>
      </c>
      <c r="C82" s="25">
        <v>19007.45</v>
      </c>
      <c r="D82" s="25"/>
      <c r="E82" s="31">
        <v>0.75</v>
      </c>
      <c r="F82" s="32">
        <v>1.5</v>
      </c>
      <c r="G82" s="32"/>
      <c r="H82" s="27">
        <v>0.62</v>
      </c>
      <c r="I82" s="27">
        <v>0.15</v>
      </c>
      <c r="J82" s="27">
        <v>0.04</v>
      </c>
      <c r="K82" s="27">
        <v>0.19</v>
      </c>
      <c r="L82" s="32">
        <v>1.5</v>
      </c>
      <c r="M82" s="25">
        <v>1.4</v>
      </c>
      <c r="N82" s="25">
        <v>1.68</v>
      </c>
      <c r="O82" s="25">
        <v>2.23</v>
      </c>
      <c r="P82" s="25">
        <v>2.39</v>
      </c>
      <c r="Q82" s="33"/>
      <c r="R82" s="33">
        <f t="shared" si="219"/>
        <v>0</v>
      </c>
      <c r="S82" s="33"/>
      <c r="T82" s="33">
        <f t="shared" si="220"/>
        <v>0</v>
      </c>
      <c r="U82" s="33"/>
      <c r="V82" s="33">
        <f t="shared" si="221"/>
        <v>0</v>
      </c>
      <c r="W82" s="33"/>
      <c r="X82" s="33">
        <f t="shared" si="222"/>
        <v>0</v>
      </c>
      <c r="Y82" s="33"/>
      <c r="Z82" s="33">
        <f t="shared" si="223"/>
        <v>0</v>
      </c>
      <c r="AA82" s="33"/>
      <c r="AB82" s="33">
        <f t="shared" si="224"/>
        <v>0</v>
      </c>
      <c r="AC82" s="33"/>
      <c r="AD82" s="33">
        <f t="shared" si="225"/>
        <v>0</v>
      </c>
      <c r="AE82" s="33"/>
      <c r="AF82" s="33">
        <f t="shared" si="226"/>
        <v>0</v>
      </c>
      <c r="AG82" s="33"/>
      <c r="AH82" s="33">
        <f t="shared" si="227"/>
        <v>0</v>
      </c>
      <c r="AI82" s="33"/>
      <c r="AJ82" s="33">
        <f t="shared" si="228"/>
        <v>0</v>
      </c>
      <c r="AK82" s="33"/>
      <c r="AL82" s="33">
        <f t="shared" si="229"/>
        <v>0</v>
      </c>
      <c r="AM82" s="33"/>
      <c r="AN82" s="33">
        <f t="shared" si="230"/>
        <v>0</v>
      </c>
      <c r="AO82" s="33"/>
      <c r="AP82" s="33">
        <f t="shared" si="231"/>
        <v>0</v>
      </c>
      <c r="AQ82" s="33"/>
      <c r="AR82" s="33">
        <f t="shared" si="232"/>
        <v>0</v>
      </c>
      <c r="AS82" s="33"/>
      <c r="AT82" s="33">
        <f t="shared" si="233"/>
        <v>0</v>
      </c>
      <c r="AU82" s="33"/>
      <c r="AV82" s="33">
        <f t="shared" si="234"/>
        <v>0</v>
      </c>
      <c r="AW82" s="33">
        <v>1</v>
      </c>
      <c r="AX82" s="33">
        <f t="shared" si="235"/>
        <v>36822.182512500003</v>
      </c>
      <c r="AY82" s="33">
        <v>7</v>
      </c>
      <c r="AZ82" s="33">
        <f t="shared" si="236"/>
        <v>242667.16377749998</v>
      </c>
      <c r="BA82" s="33"/>
      <c r="BB82" s="33">
        <f t="shared" si="237"/>
        <v>0</v>
      </c>
      <c r="BC82" s="33"/>
      <c r="BD82" s="33">
        <f t="shared" si="238"/>
        <v>0</v>
      </c>
      <c r="BE82" s="33">
        <v>5</v>
      </c>
      <c r="BF82" s="33">
        <f t="shared" si="239"/>
        <v>173333.68841249999</v>
      </c>
      <c r="BG82" s="33">
        <v>3</v>
      </c>
      <c r="BH82" s="33">
        <f t="shared" si="240"/>
        <v>104000.2130475</v>
      </c>
      <c r="BI82" s="33"/>
      <c r="BJ82" s="33">
        <f t="shared" si="241"/>
        <v>0</v>
      </c>
      <c r="BK82" s="33">
        <v>2</v>
      </c>
      <c r="BL82" s="33">
        <f t="shared" si="242"/>
        <v>73644.365025000006</v>
      </c>
      <c r="BM82" s="33"/>
      <c r="BN82" s="33">
        <f t="shared" si="243"/>
        <v>0</v>
      </c>
      <c r="BO82" s="33">
        <v>2</v>
      </c>
      <c r="BP82" s="33">
        <f t="shared" si="244"/>
        <v>67776.765209999998</v>
      </c>
      <c r="BQ82" s="33"/>
      <c r="BR82" s="33">
        <f t="shared" si="245"/>
        <v>0</v>
      </c>
      <c r="BS82" s="33"/>
      <c r="BT82" s="33">
        <f t="shared" si="246"/>
        <v>0</v>
      </c>
      <c r="BU82" s="33">
        <v>16</v>
      </c>
      <c r="BV82" s="33">
        <f t="shared" si="247"/>
        <v>616457.22138</v>
      </c>
      <c r="BW82" s="62"/>
      <c r="BX82" s="62">
        <f t="shared" si="248"/>
        <v>0</v>
      </c>
      <c r="BY82" s="33">
        <v>9</v>
      </c>
      <c r="BZ82" s="33">
        <f t="shared" si="249"/>
        <v>346757.18702625006</v>
      </c>
      <c r="CA82" s="33"/>
      <c r="CB82" s="33">
        <f t="shared" si="250"/>
        <v>0</v>
      </c>
      <c r="CC82" s="33">
        <v>10</v>
      </c>
      <c r="CD82" s="33">
        <f t="shared" si="251"/>
        <v>420311.74184999999</v>
      </c>
      <c r="CE82" s="33">
        <v>9</v>
      </c>
      <c r="CF82" s="33">
        <f t="shared" si="252"/>
        <v>378280.56766499998</v>
      </c>
      <c r="CG82" s="33"/>
      <c r="CH82" s="33">
        <f t="shared" si="253"/>
        <v>0</v>
      </c>
      <c r="CI82" s="33"/>
      <c r="CJ82" s="33">
        <f t="shared" si="254"/>
        <v>0</v>
      </c>
      <c r="CK82" s="33">
        <v>1</v>
      </c>
      <c r="CL82" s="33">
        <f t="shared" si="255"/>
        <v>75103.780795312516</v>
      </c>
      <c r="CM82" s="33">
        <v>1</v>
      </c>
      <c r="CN82" s="33">
        <f t="shared" si="256"/>
        <v>70909.965147656272</v>
      </c>
    </row>
    <row r="83" spans="1:92" x14ac:dyDescent="0.25">
      <c r="A83" s="29">
        <v>72</v>
      </c>
      <c r="B83" s="30" t="s">
        <v>135</v>
      </c>
      <c r="C83" s="25">
        <v>19007.45</v>
      </c>
      <c r="D83" s="25">
        <f>C83*(H83+I83+J83)</f>
        <v>15776.183500000003</v>
      </c>
      <c r="E83" s="31">
        <v>1.17</v>
      </c>
      <c r="F83" s="32">
        <v>1</v>
      </c>
      <c r="G83" s="32"/>
      <c r="H83" s="27">
        <v>0.61</v>
      </c>
      <c r="I83" s="27">
        <v>0.18</v>
      </c>
      <c r="J83" s="27">
        <v>0.04</v>
      </c>
      <c r="K83" s="27">
        <v>0.17</v>
      </c>
      <c r="L83" s="32">
        <v>1</v>
      </c>
      <c r="M83" s="25">
        <v>1.4</v>
      </c>
      <c r="N83" s="25">
        <v>1.68</v>
      </c>
      <c r="O83" s="25">
        <v>2.23</v>
      </c>
      <c r="P83" s="25">
        <v>2.39</v>
      </c>
      <c r="Q83" s="33"/>
      <c r="R83" s="33">
        <f t="shared" si="219"/>
        <v>0</v>
      </c>
      <c r="S83" s="33">
        <v>8</v>
      </c>
      <c r="T83" s="33">
        <f t="shared" si="220"/>
        <v>273980.98728</v>
      </c>
      <c r="U83" s="33">
        <v>5</v>
      </c>
      <c r="V83" s="33">
        <f t="shared" si="221"/>
        <v>171238.11705</v>
      </c>
      <c r="W83" s="33"/>
      <c r="X83" s="33">
        <f t="shared" si="222"/>
        <v>0</v>
      </c>
      <c r="Y83" s="33"/>
      <c r="Z83" s="33">
        <f t="shared" si="223"/>
        <v>0</v>
      </c>
      <c r="AA83" s="33"/>
      <c r="AB83" s="33">
        <f t="shared" si="224"/>
        <v>0</v>
      </c>
      <c r="AC83" s="33"/>
      <c r="AD83" s="33">
        <f t="shared" si="225"/>
        <v>0</v>
      </c>
      <c r="AE83" s="33"/>
      <c r="AF83" s="33">
        <f t="shared" si="226"/>
        <v>0</v>
      </c>
      <c r="AG83" s="33">
        <v>0</v>
      </c>
      <c r="AH83" s="33">
        <f t="shared" si="227"/>
        <v>0</v>
      </c>
      <c r="AI83" s="33"/>
      <c r="AJ83" s="33">
        <f t="shared" si="228"/>
        <v>0</v>
      </c>
      <c r="AK83" s="33">
        <v>0</v>
      </c>
      <c r="AL83" s="33">
        <f t="shared" si="229"/>
        <v>0</v>
      </c>
      <c r="AM83" s="33">
        <v>5</v>
      </c>
      <c r="AN83" s="33">
        <f t="shared" si="230"/>
        <v>171238.11705</v>
      </c>
      <c r="AO83" s="33"/>
      <c r="AP83" s="33">
        <f t="shared" si="231"/>
        <v>0</v>
      </c>
      <c r="AQ83" s="33"/>
      <c r="AR83" s="33">
        <f t="shared" si="232"/>
        <v>0</v>
      </c>
      <c r="AS83" s="33">
        <v>2</v>
      </c>
      <c r="AT83" s="33">
        <f t="shared" si="233"/>
        <v>103676.89632299999</v>
      </c>
      <c r="AU83" s="33"/>
      <c r="AV83" s="33">
        <f t="shared" si="234"/>
        <v>0</v>
      </c>
      <c r="AW83" s="33"/>
      <c r="AX83" s="33">
        <f t="shared" si="235"/>
        <v>0</v>
      </c>
      <c r="AY83" s="33">
        <v>2</v>
      </c>
      <c r="AZ83" s="33">
        <f t="shared" si="236"/>
        <v>72106.814379599993</v>
      </c>
      <c r="BA83" s="33"/>
      <c r="BB83" s="33">
        <f t="shared" si="237"/>
        <v>0</v>
      </c>
      <c r="BC83" s="33">
        <v>2</v>
      </c>
      <c r="BD83" s="33">
        <f t="shared" si="238"/>
        <v>100874.81804399999</v>
      </c>
      <c r="BE83" s="33"/>
      <c r="BF83" s="33">
        <f t="shared" si="239"/>
        <v>0</v>
      </c>
      <c r="BG83" s="33">
        <v>0</v>
      </c>
      <c r="BH83" s="33">
        <f t="shared" si="240"/>
        <v>0</v>
      </c>
      <c r="BI83" s="33"/>
      <c r="BJ83" s="33">
        <f t="shared" si="241"/>
        <v>0</v>
      </c>
      <c r="BK83" s="33">
        <v>10</v>
      </c>
      <c r="BL83" s="33">
        <f t="shared" si="242"/>
        <v>382950.69812999998</v>
      </c>
      <c r="BM83" s="33">
        <v>0</v>
      </c>
      <c r="BN83" s="33">
        <f t="shared" si="243"/>
        <v>0</v>
      </c>
      <c r="BO83" s="33">
        <v>0</v>
      </c>
      <c r="BP83" s="33">
        <f t="shared" si="244"/>
        <v>0</v>
      </c>
      <c r="BQ83" s="33">
        <v>0</v>
      </c>
      <c r="BR83" s="33">
        <f t="shared" si="245"/>
        <v>0</v>
      </c>
      <c r="BS83" s="33">
        <v>0</v>
      </c>
      <c r="BT83" s="33">
        <f t="shared" si="246"/>
        <v>0</v>
      </c>
      <c r="BU83" s="33"/>
      <c r="BV83" s="33">
        <f t="shared" si="247"/>
        <v>0</v>
      </c>
      <c r="BW83" s="62">
        <v>0</v>
      </c>
      <c r="BX83" s="62">
        <f t="shared" si="248"/>
        <v>0</v>
      </c>
      <c r="BY83" s="33"/>
      <c r="BZ83" s="33">
        <f t="shared" si="249"/>
        <v>0</v>
      </c>
      <c r="CA83" s="33">
        <v>0</v>
      </c>
      <c r="CB83" s="33">
        <f t="shared" si="250"/>
        <v>0</v>
      </c>
      <c r="CC83" s="33"/>
      <c r="CD83" s="33">
        <f t="shared" si="251"/>
        <v>0</v>
      </c>
      <c r="CE83" s="33"/>
      <c r="CF83" s="33">
        <f t="shared" si="252"/>
        <v>0</v>
      </c>
      <c r="CG83" s="33">
        <v>2</v>
      </c>
      <c r="CH83" s="33">
        <f t="shared" si="253"/>
        <v>69304.736100599985</v>
      </c>
      <c r="CI83" s="33"/>
      <c r="CJ83" s="33">
        <f t="shared" si="254"/>
        <v>0</v>
      </c>
      <c r="CK83" s="33"/>
      <c r="CL83" s="33">
        <f t="shared" si="255"/>
        <v>0</v>
      </c>
      <c r="CM83" s="33"/>
      <c r="CN83" s="33">
        <f t="shared" si="256"/>
        <v>0</v>
      </c>
    </row>
    <row r="84" spans="1:92" ht="30" customHeight="1" x14ac:dyDescent="0.25">
      <c r="A84" s="29">
        <v>73</v>
      </c>
      <c r="B84" s="30" t="s">
        <v>136</v>
      </c>
      <c r="C84" s="25">
        <v>19007.45</v>
      </c>
      <c r="D84" s="25">
        <f>C84*(H84+I84+J84)</f>
        <v>15396.034500000002</v>
      </c>
      <c r="E84" s="31">
        <v>1.1200000000000001</v>
      </c>
      <c r="F84" s="32">
        <v>1</v>
      </c>
      <c r="G84" s="32"/>
      <c r="H84" s="27">
        <v>0.54</v>
      </c>
      <c r="I84" s="27">
        <v>0.22</v>
      </c>
      <c r="J84" s="27">
        <v>0.05</v>
      </c>
      <c r="K84" s="27">
        <v>0.19</v>
      </c>
      <c r="L84" s="32">
        <v>1</v>
      </c>
      <c r="M84" s="25">
        <v>1.4</v>
      </c>
      <c r="N84" s="25">
        <v>1.68</v>
      </c>
      <c r="O84" s="25">
        <v>2.23</v>
      </c>
      <c r="P84" s="25">
        <v>2.39</v>
      </c>
      <c r="Q84" s="33"/>
      <c r="R84" s="33">
        <f t="shared" si="219"/>
        <v>0</v>
      </c>
      <c r="S84" s="33">
        <v>30</v>
      </c>
      <c r="T84" s="33">
        <f t="shared" si="220"/>
        <v>983521.49280000012</v>
      </c>
      <c r="U84" s="33">
        <v>69</v>
      </c>
      <c r="V84" s="33">
        <f t="shared" si="221"/>
        <v>2262099.4334400003</v>
      </c>
      <c r="W84" s="33">
        <v>12</v>
      </c>
      <c r="X84" s="33">
        <f t="shared" si="222"/>
        <v>345126.63292800006</v>
      </c>
      <c r="Y84" s="33">
        <v>3</v>
      </c>
      <c r="Z84" s="33">
        <f t="shared" si="223"/>
        <v>91646.320920000027</v>
      </c>
      <c r="AA84" s="33">
        <v>17</v>
      </c>
      <c r="AB84" s="33">
        <f t="shared" si="224"/>
        <v>488929.39664800011</v>
      </c>
      <c r="AC84" s="33">
        <v>2</v>
      </c>
      <c r="AD84" s="33">
        <f t="shared" si="225"/>
        <v>57521.105488000016</v>
      </c>
      <c r="AE84" s="33">
        <v>23</v>
      </c>
      <c r="AF84" s="33">
        <f t="shared" si="226"/>
        <v>702621.79372000007</v>
      </c>
      <c r="AG84" s="33">
        <v>0</v>
      </c>
      <c r="AH84" s="33">
        <f t="shared" si="227"/>
        <v>0</v>
      </c>
      <c r="AI84" s="33">
        <v>5</v>
      </c>
      <c r="AJ84" s="33">
        <f t="shared" si="228"/>
        <v>159822.24258000002</v>
      </c>
      <c r="AK84" s="33">
        <v>0</v>
      </c>
      <c r="AL84" s="33">
        <f t="shared" si="229"/>
        <v>0</v>
      </c>
      <c r="AM84" s="33">
        <v>85</v>
      </c>
      <c r="AN84" s="33">
        <f t="shared" si="230"/>
        <v>2786644.2296000007</v>
      </c>
      <c r="AO84" s="33">
        <v>5</v>
      </c>
      <c r="AP84" s="33">
        <f t="shared" si="231"/>
        <v>159822.24258000002</v>
      </c>
      <c r="AQ84" s="33">
        <v>5</v>
      </c>
      <c r="AR84" s="33">
        <f t="shared" si="232"/>
        <v>138214.57342000003</v>
      </c>
      <c r="AS84" s="33"/>
      <c r="AT84" s="33">
        <f t="shared" si="233"/>
        <v>0</v>
      </c>
      <c r="AU84" s="33"/>
      <c r="AV84" s="33">
        <f t="shared" si="234"/>
        <v>0</v>
      </c>
      <c r="AW84" s="33"/>
      <c r="AX84" s="33">
        <f t="shared" si="235"/>
        <v>0</v>
      </c>
      <c r="AY84" s="33">
        <v>12</v>
      </c>
      <c r="AZ84" s="33">
        <f t="shared" si="236"/>
        <v>414151.9595136001</v>
      </c>
      <c r="BA84" s="33"/>
      <c r="BB84" s="33">
        <f t="shared" si="237"/>
        <v>0</v>
      </c>
      <c r="BC84" s="33">
        <v>2</v>
      </c>
      <c r="BD84" s="33">
        <f t="shared" si="238"/>
        <v>96563.928384000028</v>
      </c>
      <c r="BE84" s="33">
        <v>14</v>
      </c>
      <c r="BF84" s="33">
        <f t="shared" si="239"/>
        <v>483177.28609919996</v>
      </c>
      <c r="BG84" s="33">
        <v>17</v>
      </c>
      <c r="BH84" s="33">
        <f t="shared" si="240"/>
        <v>586715.27597760013</v>
      </c>
      <c r="BI84" s="33"/>
      <c r="BJ84" s="33">
        <f t="shared" si="241"/>
        <v>0</v>
      </c>
      <c r="BK84" s="33">
        <v>7</v>
      </c>
      <c r="BL84" s="33">
        <f t="shared" si="242"/>
        <v>256609.69857600002</v>
      </c>
      <c r="BM84" s="33">
        <v>2</v>
      </c>
      <c r="BN84" s="33">
        <f t="shared" si="243"/>
        <v>70098.259123199998</v>
      </c>
      <c r="BO84" s="33">
        <v>20</v>
      </c>
      <c r="BP84" s="33">
        <f t="shared" si="244"/>
        <v>674755.35142400011</v>
      </c>
      <c r="BQ84" s="33">
        <v>0</v>
      </c>
      <c r="BR84" s="33">
        <f t="shared" si="245"/>
        <v>0</v>
      </c>
      <c r="BS84" s="33">
        <v>0</v>
      </c>
      <c r="BT84" s="33">
        <f t="shared" si="246"/>
        <v>0</v>
      </c>
      <c r="BU84" s="33">
        <v>26</v>
      </c>
      <c r="BV84" s="33">
        <f t="shared" si="247"/>
        <v>997290.79369920015</v>
      </c>
      <c r="BW84" s="62"/>
      <c r="BX84" s="62">
        <f t="shared" si="248"/>
        <v>0</v>
      </c>
      <c r="BY84" s="33">
        <v>23</v>
      </c>
      <c r="BZ84" s="33">
        <f t="shared" si="249"/>
        <v>882218.7790416003</v>
      </c>
      <c r="CA84" s="33">
        <v>0</v>
      </c>
      <c r="CB84" s="33">
        <f t="shared" si="250"/>
        <v>0</v>
      </c>
      <c r="CC84" s="33">
        <v>5</v>
      </c>
      <c r="CD84" s="33">
        <f t="shared" si="251"/>
        <v>209221.84483200003</v>
      </c>
      <c r="CE84" s="33">
        <v>12</v>
      </c>
      <c r="CF84" s="33">
        <f t="shared" si="252"/>
        <v>502132.42759680015</v>
      </c>
      <c r="CG84" s="33">
        <v>13</v>
      </c>
      <c r="CH84" s="33">
        <f t="shared" si="253"/>
        <v>431229.46907039999</v>
      </c>
      <c r="CI84" s="33">
        <v>15</v>
      </c>
      <c r="CJ84" s="33">
        <f t="shared" si="254"/>
        <v>549877.92552000005</v>
      </c>
      <c r="CK84" s="33">
        <v>5</v>
      </c>
      <c r="CL84" s="33">
        <f t="shared" si="255"/>
        <v>373849.93107000005</v>
      </c>
      <c r="CM84" s="33"/>
      <c r="CN84" s="33">
        <f t="shared" si="256"/>
        <v>0</v>
      </c>
    </row>
    <row r="85" spans="1:92" x14ac:dyDescent="0.25">
      <c r="A85" s="29">
        <v>74</v>
      </c>
      <c r="B85" s="30" t="s">
        <v>137</v>
      </c>
      <c r="C85" s="25">
        <v>19007.45</v>
      </c>
      <c r="D85" s="25">
        <f>C85*(H85+I85+J85)</f>
        <v>15396.034500000002</v>
      </c>
      <c r="E85" s="31">
        <v>0.96</v>
      </c>
      <c r="F85" s="32">
        <v>1</v>
      </c>
      <c r="G85" s="32"/>
      <c r="H85" s="27">
        <v>0.56999999999999995</v>
      </c>
      <c r="I85" s="27">
        <v>0.2</v>
      </c>
      <c r="J85" s="27">
        <v>0.04</v>
      </c>
      <c r="K85" s="27">
        <v>0.19</v>
      </c>
      <c r="L85" s="32">
        <v>1</v>
      </c>
      <c r="M85" s="25">
        <v>1.4</v>
      </c>
      <c r="N85" s="25">
        <v>1.68</v>
      </c>
      <c r="O85" s="25">
        <v>2.23</v>
      </c>
      <c r="P85" s="25">
        <v>2.39</v>
      </c>
      <c r="Q85" s="33">
        <v>3</v>
      </c>
      <c r="R85" s="33">
        <f t="shared" si="219"/>
        <v>99629.449920000014</v>
      </c>
      <c r="S85" s="33">
        <v>97</v>
      </c>
      <c r="T85" s="33">
        <f t="shared" si="220"/>
        <v>2725759.5657600006</v>
      </c>
      <c r="U85" s="33">
        <v>60</v>
      </c>
      <c r="V85" s="33">
        <f t="shared" si="221"/>
        <v>1686036.8447999998</v>
      </c>
      <c r="W85" s="33">
        <v>2</v>
      </c>
      <c r="X85" s="33">
        <f t="shared" si="222"/>
        <v>49303.804704000002</v>
      </c>
      <c r="Y85" s="33">
        <v>14</v>
      </c>
      <c r="Z85" s="33">
        <f t="shared" si="223"/>
        <v>366585.28367999999</v>
      </c>
      <c r="AA85" s="33">
        <v>80</v>
      </c>
      <c r="AB85" s="33">
        <f t="shared" si="224"/>
        <v>1972152.1881599994</v>
      </c>
      <c r="AC85" s="33">
        <v>4</v>
      </c>
      <c r="AD85" s="33">
        <f t="shared" si="225"/>
        <v>98607.609408000004</v>
      </c>
      <c r="AE85" s="33">
        <v>123</v>
      </c>
      <c r="AF85" s="33">
        <f t="shared" si="226"/>
        <v>3220713.5637599993</v>
      </c>
      <c r="AG85" s="33">
        <v>0</v>
      </c>
      <c r="AH85" s="33">
        <f t="shared" si="227"/>
        <v>0</v>
      </c>
      <c r="AI85" s="33">
        <v>3</v>
      </c>
      <c r="AJ85" s="33">
        <f t="shared" si="228"/>
        <v>82194.296184000006</v>
      </c>
      <c r="AK85" s="33">
        <v>23</v>
      </c>
      <c r="AL85" s="33">
        <f t="shared" si="229"/>
        <v>630156.27074399998</v>
      </c>
      <c r="AM85" s="33">
        <v>10</v>
      </c>
      <c r="AN85" s="33">
        <f t="shared" si="230"/>
        <v>281006.14079999999</v>
      </c>
      <c r="AO85" s="33">
        <v>5</v>
      </c>
      <c r="AP85" s="33">
        <f t="shared" si="231"/>
        <v>136990.49363999997</v>
      </c>
      <c r="AQ85" s="33">
        <v>6</v>
      </c>
      <c r="AR85" s="33">
        <f t="shared" si="232"/>
        <v>142163.56123200001</v>
      </c>
      <c r="AS85" s="33">
        <v>22</v>
      </c>
      <c r="AT85" s="33">
        <f t="shared" si="233"/>
        <v>935750.44886399992</v>
      </c>
      <c r="AU85" s="33">
        <v>2</v>
      </c>
      <c r="AV85" s="33">
        <f t="shared" si="234"/>
        <v>96563.928383999999</v>
      </c>
      <c r="AW85" s="33">
        <v>17</v>
      </c>
      <c r="AX85" s="33">
        <f t="shared" si="235"/>
        <v>534167.12764800002</v>
      </c>
      <c r="AY85" s="33">
        <v>17</v>
      </c>
      <c r="AZ85" s="33">
        <f t="shared" si="236"/>
        <v>502898.80798080005</v>
      </c>
      <c r="BA85" s="33">
        <v>19</v>
      </c>
      <c r="BB85" s="33">
        <f t="shared" si="237"/>
        <v>570800.11000320001</v>
      </c>
      <c r="BC85" s="33">
        <v>44</v>
      </c>
      <c r="BD85" s="33">
        <f t="shared" si="238"/>
        <v>1820919.792384</v>
      </c>
      <c r="BE85" s="33">
        <v>17</v>
      </c>
      <c r="BF85" s="33">
        <f t="shared" si="239"/>
        <v>502898.80798080005</v>
      </c>
      <c r="BG85" s="33">
        <v>34</v>
      </c>
      <c r="BH85" s="33">
        <f t="shared" si="240"/>
        <v>1005797.6159616001</v>
      </c>
      <c r="BI85" s="33">
        <v>1</v>
      </c>
      <c r="BJ85" s="33">
        <f t="shared" si="241"/>
        <v>30042.111052799995</v>
      </c>
      <c r="BK85" s="33">
        <v>37</v>
      </c>
      <c r="BL85" s="33">
        <f t="shared" si="242"/>
        <v>1162599.0425280002</v>
      </c>
      <c r="BM85" s="33">
        <v>7</v>
      </c>
      <c r="BN85" s="33">
        <f t="shared" si="243"/>
        <v>210294.77736959996</v>
      </c>
      <c r="BO85" s="33">
        <v>70</v>
      </c>
      <c r="BP85" s="33">
        <f t="shared" si="244"/>
        <v>2024266.054272</v>
      </c>
      <c r="BQ85" s="33">
        <v>1</v>
      </c>
      <c r="BR85" s="33">
        <f t="shared" si="245"/>
        <v>30042.111052799995</v>
      </c>
      <c r="BS85" s="33">
        <v>0</v>
      </c>
      <c r="BT85" s="33">
        <f t="shared" si="246"/>
        <v>0</v>
      </c>
      <c r="BU85" s="33">
        <v>117</v>
      </c>
      <c r="BV85" s="33">
        <f t="shared" si="247"/>
        <v>3846693.0614111996</v>
      </c>
      <c r="BW85" s="62">
        <v>2</v>
      </c>
      <c r="BX85" s="62">
        <f t="shared" si="248"/>
        <v>65755.436947200011</v>
      </c>
      <c r="BY85" s="33">
        <v>54</v>
      </c>
      <c r="BZ85" s="33">
        <f t="shared" si="249"/>
        <v>1775396.7975744</v>
      </c>
      <c r="CA85" s="33">
        <v>0</v>
      </c>
      <c r="CB85" s="33">
        <f t="shared" si="250"/>
        <v>0</v>
      </c>
      <c r="CC85" s="33">
        <v>221</v>
      </c>
      <c r="CD85" s="33">
        <f t="shared" si="251"/>
        <v>7926519.0356351994</v>
      </c>
      <c r="CE85" s="33"/>
      <c r="CF85" s="33">
        <f t="shared" si="252"/>
        <v>0</v>
      </c>
      <c r="CG85" s="33">
        <v>2</v>
      </c>
      <c r="CH85" s="33">
        <f t="shared" si="253"/>
        <v>56865.424492800004</v>
      </c>
      <c r="CI85" s="33">
        <v>32</v>
      </c>
      <c r="CJ85" s="33">
        <f t="shared" si="254"/>
        <v>1005491.0638080001</v>
      </c>
      <c r="CK85" s="33">
        <v>10</v>
      </c>
      <c r="CL85" s="33">
        <f t="shared" si="255"/>
        <v>640885.59612</v>
      </c>
      <c r="CM85" s="33">
        <v>14</v>
      </c>
      <c r="CN85" s="33">
        <f t="shared" si="256"/>
        <v>847137.71696400002</v>
      </c>
    </row>
    <row r="86" spans="1:92" ht="30" x14ac:dyDescent="0.25">
      <c r="A86" s="29">
        <v>75</v>
      </c>
      <c r="B86" s="30" t="s">
        <v>138</v>
      </c>
      <c r="C86" s="25">
        <v>19007.45</v>
      </c>
      <c r="D86" s="25"/>
      <c r="E86" s="31">
        <v>1.1499999999999999</v>
      </c>
      <c r="F86" s="32">
        <v>1</v>
      </c>
      <c r="G86" s="32"/>
      <c r="H86" s="27">
        <v>0.47</v>
      </c>
      <c r="I86" s="27">
        <v>0.37</v>
      </c>
      <c r="J86" s="27">
        <v>0.03</v>
      </c>
      <c r="K86" s="27">
        <v>0.13</v>
      </c>
      <c r="L86" s="32">
        <v>1</v>
      </c>
      <c r="M86" s="25">
        <v>1.4</v>
      </c>
      <c r="N86" s="25">
        <v>1.68</v>
      </c>
      <c r="O86" s="25">
        <v>2.23</v>
      </c>
      <c r="P86" s="25">
        <v>2.39</v>
      </c>
      <c r="Q86" s="33"/>
      <c r="R86" s="33">
        <f t="shared" si="219"/>
        <v>0</v>
      </c>
      <c r="S86" s="33">
        <v>100</v>
      </c>
      <c r="T86" s="33">
        <f t="shared" si="220"/>
        <v>3366219.395</v>
      </c>
      <c r="U86" s="33">
        <v>13</v>
      </c>
      <c r="V86" s="33">
        <f t="shared" si="221"/>
        <v>437608.52135</v>
      </c>
      <c r="W86" s="33">
        <v>2</v>
      </c>
      <c r="X86" s="33">
        <f t="shared" si="222"/>
        <v>59061.849384999994</v>
      </c>
      <c r="Y86" s="33">
        <v>13</v>
      </c>
      <c r="Z86" s="33">
        <f t="shared" si="223"/>
        <v>407771.57671249995</v>
      </c>
      <c r="AA86" s="33">
        <v>3</v>
      </c>
      <c r="AB86" s="33">
        <f t="shared" si="224"/>
        <v>88592.774077499984</v>
      </c>
      <c r="AC86" s="33">
        <v>20</v>
      </c>
      <c r="AD86" s="33">
        <f t="shared" si="225"/>
        <v>590618.49384999985</v>
      </c>
      <c r="AE86" s="33">
        <v>44</v>
      </c>
      <c r="AF86" s="33">
        <f t="shared" si="226"/>
        <v>1380149.9519499999</v>
      </c>
      <c r="AG86" s="33"/>
      <c r="AH86" s="33">
        <f t="shared" si="227"/>
        <v>0</v>
      </c>
      <c r="AI86" s="33"/>
      <c r="AJ86" s="33">
        <f t="shared" si="228"/>
        <v>0</v>
      </c>
      <c r="AK86" s="33">
        <v>57</v>
      </c>
      <c r="AL86" s="33">
        <f t="shared" si="229"/>
        <v>1870776.4287712499</v>
      </c>
      <c r="AM86" s="33">
        <v>30</v>
      </c>
      <c r="AN86" s="33">
        <f t="shared" si="230"/>
        <v>1009865.8184999999</v>
      </c>
      <c r="AO86" s="33"/>
      <c r="AP86" s="33">
        <f t="shared" si="231"/>
        <v>0</v>
      </c>
      <c r="AQ86" s="33"/>
      <c r="AR86" s="33">
        <f t="shared" si="232"/>
        <v>0</v>
      </c>
      <c r="AS86" s="33">
        <v>14</v>
      </c>
      <c r="AT86" s="33">
        <f t="shared" si="233"/>
        <v>713332.49179499992</v>
      </c>
      <c r="AU86" s="33">
        <v>2</v>
      </c>
      <c r="AV86" s="33">
        <f t="shared" si="234"/>
        <v>115675.53920999999</v>
      </c>
      <c r="AW86" s="33">
        <v>9</v>
      </c>
      <c r="AX86" s="33">
        <f t="shared" si="235"/>
        <v>338764.07911499997</v>
      </c>
      <c r="AY86" s="33">
        <v>30</v>
      </c>
      <c r="AZ86" s="33">
        <f t="shared" si="236"/>
        <v>1063113.28893</v>
      </c>
      <c r="BA86" s="33">
        <v>3</v>
      </c>
      <c r="BB86" s="33">
        <f t="shared" si="237"/>
        <v>107963.83659599998</v>
      </c>
      <c r="BC86" s="33">
        <v>15</v>
      </c>
      <c r="BD86" s="33">
        <f t="shared" si="238"/>
        <v>743628.46635</v>
      </c>
      <c r="BE86" s="33">
        <v>40</v>
      </c>
      <c r="BF86" s="33">
        <f t="shared" si="239"/>
        <v>1417484.3852399997</v>
      </c>
      <c r="BG86" s="33">
        <v>5</v>
      </c>
      <c r="BH86" s="33">
        <f t="shared" si="240"/>
        <v>177185.54815499997</v>
      </c>
      <c r="BI86" s="33"/>
      <c r="BJ86" s="33">
        <f t="shared" si="241"/>
        <v>0</v>
      </c>
      <c r="BK86" s="33">
        <v>12</v>
      </c>
      <c r="BL86" s="33">
        <f t="shared" si="242"/>
        <v>451685.43882000004</v>
      </c>
      <c r="BM86" s="33">
        <v>1</v>
      </c>
      <c r="BN86" s="33">
        <f t="shared" si="243"/>
        <v>35987.945531999991</v>
      </c>
      <c r="BO86" s="33">
        <v>22</v>
      </c>
      <c r="BP86" s="33">
        <f t="shared" si="244"/>
        <v>762112.07102799986</v>
      </c>
      <c r="BQ86" s="33">
        <v>1</v>
      </c>
      <c r="BR86" s="33">
        <f t="shared" si="245"/>
        <v>35987.945531999991</v>
      </c>
      <c r="BS86" s="33"/>
      <c r="BT86" s="33">
        <f t="shared" si="246"/>
        <v>0</v>
      </c>
      <c r="BU86" s="33">
        <v>50</v>
      </c>
      <c r="BV86" s="33">
        <f t="shared" si="247"/>
        <v>1969238.3460749998</v>
      </c>
      <c r="BW86" s="62"/>
      <c r="BX86" s="62">
        <f t="shared" si="248"/>
        <v>0</v>
      </c>
      <c r="BY86" s="33">
        <v>52</v>
      </c>
      <c r="BZ86" s="33">
        <f t="shared" si="249"/>
        <v>2048007.8799180002</v>
      </c>
      <c r="CA86" s="33"/>
      <c r="CB86" s="33">
        <f t="shared" si="250"/>
        <v>0</v>
      </c>
      <c r="CC86" s="33"/>
      <c r="CD86" s="33">
        <f t="shared" si="251"/>
        <v>0</v>
      </c>
      <c r="CE86" s="33"/>
      <c r="CF86" s="33">
        <f t="shared" si="252"/>
        <v>0</v>
      </c>
      <c r="CG86" s="33">
        <v>9</v>
      </c>
      <c r="CH86" s="33">
        <f t="shared" si="253"/>
        <v>306540.17890649999</v>
      </c>
      <c r="CI86" s="33">
        <v>36</v>
      </c>
      <c r="CJ86" s="33">
        <f t="shared" si="254"/>
        <v>1355056.3164599999</v>
      </c>
      <c r="CK86" s="33">
        <v>2</v>
      </c>
      <c r="CL86" s="33">
        <f t="shared" si="255"/>
        <v>153545.50740375</v>
      </c>
      <c r="CM86" s="33">
        <v>22</v>
      </c>
      <c r="CN86" s="33">
        <f t="shared" si="256"/>
        <v>1594686.3273206251</v>
      </c>
    </row>
    <row r="87" spans="1:92" x14ac:dyDescent="0.25">
      <c r="A87" s="29">
        <v>76</v>
      </c>
      <c r="B87" s="30" t="s">
        <v>139</v>
      </c>
      <c r="C87" s="25">
        <v>19007.45</v>
      </c>
      <c r="D87" s="25"/>
      <c r="E87" s="31">
        <v>2.82</v>
      </c>
      <c r="F87" s="32">
        <v>1</v>
      </c>
      <c r="G87" s="32"/>
      <c r="H87" s="27">
        <v>0.47</v>
      </c>
      <c r="I87" s="27">
        <v>0.37</v>
      </c>
      <c r="J87" s="27">
        <v>0.03</v>
      </c>
      <c r="K87" s="27">
        <v>0.13</v>
      </c>
      <c r="L87" s="32">
        <v>1</v>
      </c>
      <c r="M87" s="25">
        <v>1.4</v>
      </c>
      <c r="N87" s="25">
        <v>1.68</v>
      </c>
      <c r="O87" s="25">
        <v>2.23</v>
      </c>
      <c r="P87" s="25">
        <v>2.39</v>
      </c>
      <c r="Q87" s="33"/>
      <c r="R87" s="33">
        <f t="shared" si="219"/>
        <v>0</v>
      </c>
      <c r="S87" s="33">
        <v>152</v>
      </c>
      <c r="T87" s="33">
        <f t="shared" si="220"/>
        <v>12546924.186719999</v>
      </c>
      <c r="U87" s="33">
        <v>65</v>
      </c>
      <c r="V87" s="33">
        <f t="shared" si="221"/>
        <v>5365461.0008999994</v>
      </c>
      <c r="W87" s="33">
        <v>16</v>
      </c>
      <c r="X87" s="33">
        <f t="shared" si="222"/>
        <v>1158639.4105439999</v>
      </c>
      <c r="Y87" s="33">
        <v>102</v>
      </c>
      <c r="Z87" s="33">
        <f t="shared" si="223"/>
        <v>7845579.6873300001</v>
      </c>
      <c r="AA87" s="33"/>
      <c r="AB87" s="33">
        <f t="shared" si="224"/>
        <v>0</v>
      </c>
      <c r="AC87" s="33">
        <v>18</v>
      </c>
      <c r="AD87" s="33">
        <f t="shared" si="225"/>
        <v>1303469.3368619999</v>
      </c>
      <c r="AE87" s="33">
        <v>12</v>
      </c>
      <c r="AF87" s="33">
        <f t="shared" si="226"/>
        <v>923009.37498000008</v>
      </c>
      <c r="AG87" s="33"/>
      <c r="AH87" s="33">
        <f t="shared" si="227"/>
        <v>0</v>
      </c>
      <c r="AI87" s="33">
        <v>5</v>
      </c>
      <c r="AJ87" s="33">
        <f t="shared" si="228"/>
        <v>402409.5750675</v>
      </c>
      <c r="AK87" s="33"/>
      <c r="AL87" s="33">
        <f t="shared" si="229"/>
        <v>0</v>
      </c>
      <c r="AM87" s="33">
        <v>26</v>
      </c>
      <c r="AN87" s="33">
        <f t="shared" si="230"/>
        <v>2146184.4003599999</v>
      </c>
      <c r="AO87" s="33">
        <v>2</v>
      </c>
      <c r="AP87" s="33">
        <f t="shared" si="231"/>
        <v>160963.83002700002</v>
      </c>
      <c r="AQ87" s="33">
        <v>2</v>
      </c>
      <c r="AR87" s="33">
        <f t="shared" si="232"/>
        <v>139201.820373</v>
      </c>
      <c r="AS87" s="33"/>
      <c r="AT87" s="33">
        <f t="shared" si="233"/>
        <v>0</v>
      </c>
      <c r="AU87" s="33"/>
      <c r="AV87" s="33">
        <f t="shared" si="234"/>
        <v>0</v>
      </c>
      <c r="AW87" s="33">
        <v>3</v>
      </c>
      <c r="AX87" s="33">
        <f t="shared" si="235"/>
        <v>276902.81249399995</v>
      </c>
      <c r="AY87" s="33">
        <v>5</v>
      </c>
      <c r="AZ87" s="33">
        <f t="shared" si="236"/>
        <v>434489.77895399998</v>
      </c>
      <c r="BA87" s="33">
        <v>1</v>
      </c>
      <c r="BB87" s="33">
        <f t="shared" si="237"/>
        <v>88248.701217599999</v>
      </c>
      <c r="BC87" s="33">
        <v>5</v>
      </c>
      <c r="BD87" s="33">
        <f t="shared" si="238"/>
        <v>607835.44205999991</v>
      </c>
      <c r="BE87" s="33">
        <v>17</v>
      </c>
      <c r="BF87" s="33">
        <f t="shared" si="239"/>
        <v>1477265.2484436003</v>
      </c>
      <c r="BG87" s="33">
        <v>41</v>
      </c>
      <c r="BH87" s="33">
        <f t="shared" si="240"/>
        <v>3562816.1874227999</v>
      </c>
      <c r="BI87" s="33"/>
      <c r="BJ87" s="33">
        <f t="shared" si="241"/>
        <v>0</v>
      </c>
      <c r="BK87" s="33"/>
      <c r="BL87" s="33">
        <f t="shared" si="242"/>
        <v>0</v>
      </c>
      <c r="BM87" s="33"/>
      <c r="BN87" s="33">
        <f t="shared" si="243"/>
        <v>0</v>
      </c>
      <c r="BO87" s="33">
        <v>27</v>
      </c>
      <c r="BP87" s="33">
        <f t="shared" si="244"/>
        <v>2293565.7347064</v>
      </c>
      <c r="BQ87" s="33">
        <v>0</v>
      </c>
      <c r="BR87" s="33">
        <f t="shared" si="245"/>
        <v>0</v>
      </c>
      <c r="BS87" s="33"/>
      <c r="BT87" s="33">
        <f t="shared" si="246"/>
        <v>0</v>
      </c>
      <c r="BU87" s="33">
        <v>40</v>
      </c>
      <c r="BV87" s="33">
        <f t="shared" si="247"/>
        <v>3863131.9206480002</v>
      </c>
      <c r="BW87" s="62"/>
      <c r="BX87" s="62">
        <f t="shared" si="248"/>
        <v>0</v>
      </c>
      <c r="BY87" s="33">
        <v>126</v>
      </c>
      <c r="BZ87" s="33">
        <f t="shared" si="249"/>
        <v>12168865.550041201</v>
      </c>
      <c r="CA87" s="33"/>
      <c r="CB87" s="33">
        <f t="shared" si="250"/>
        <v>0</v>
      </c>
      <c r="CC87" s="33"/>
      <c r="CD87" s="33">
        <f t="shared" si="251"/>
        <v>0</v>
      </c>
      <c r="CE87" s="33"/>
      <c r="CF87" s="33">
        <f t="shared" si="252"/>
        <v>0</v>
      </c>
      <c r="CG87" s="33">
        <v>5</v>
      </c>
      <c r="CH87" s="33">
        <f t="shared" si="253"/>
        <v>417605.46111900004</v>
      </c>
      <c r="CI87" s="33">
        <v>12</v>
      </c>
      <c r="CJ87" s="33">
        <f t="shared" si="254"/>
        <v>1107611.2499759998</v>
      </c>
      <c r="CK87" s="33">
        <v>5</v>
      </c>
      <c r="CL87" s="33">
        <f t="shared" si="255"/>
        <v>941300.71930125006</v>
      </c>
      <c r="CM87" s="33"/>
      <c r="CN87" s="33">
        <f t="shared" si="256"/>
        <v>0</v>
      </c>
    </row>
    <row r="88" spans="1:92" ht="28.5" customHeight="1" x14ac:dyDescent="0.25">
      <c r="A88" s="29">
        <v>77</v>
      </c>
      <c r="B88" s="30" t="s">
        <v>140</v>
      </c>
      <c r="C88" s="25">
        <v>19007.45</v>
      </c>
      <c r="D88" s="25">
        <f>C88*(H88+I88+J88)</f>
        <v>16536.481500000002</v>
      </c>
      <c r="E88" s="31">
        <v>4.51</v>
      </c>
      <c r="F88" s="32">
        <v>1</v>
      </c>
      <c r="G88" s="32"/>
      <c r="H88" s="27">
        <v>0.47</v>
      </c>
      <c r="I88" s="27">
        <v>0.37</v>
      </c>
      <c r="J88" s="27">
        <v>0.03</v>
      </c>
      <c r="K88" s="27">
        <v>0.13</v>
      </c>
      <c r="L88" s="32">
        <v>1</v>
      </c>
      <c r="M88" s="25">
        <v>1.4</v>
      </c>
      <c r="N88" s="25">
        <v>1.68</v>
      </c>
      <c r="O88" s="25">
        <v>2.23</v>
      </c>
      <c r="P88" s="25">
        <v>2.39</v>
      </c>
      <c r="Q88" s="33">
        <v>0</v>
      </c>
      <c r="R88" s="33">
        <f t="shared" si="219"/>
        <v>0</v>
      </c>
      <c r="S88" s="33">
        <v>17</v>
      </c>
      <c r="T88" s="33">
        <f t="shared" si="220"/>
        <v>2244243.8349100002</v>
      </c>
      <c r="U88" s="33">
        <v>5</v>
      </c>
      <c r="V88" s="33">
        <f t="shared" si="221"/>
        <v>660071.71614999999</v>
      </c>
      <c r="W88" s="33">
        <v>5</v>
      </c>
      <c r="X88" s="33">
        <f t="shared" si="222"/>
        <v>579062.91462249984</v>
      </c>
      <c r="Y88" s="33"/>
      <c r="Z88" s="33">
        <f t="shared" si="223"/>
        <v>0</v>
      </c>
      <c r="AA88" s="33">
        <v>10</v>
      </c>
      <c r="AB88" s="33">
        <f t="shared" si="224"/>
        <v>1158125.8292449997</v>
      </c>
      <c r="AC88" s="33"/>
      <c r="AD88" s="33">
        <f t="shared" si="225"/>
        <v>0</v>
      </c>
      <c r="AE88" s="33"/>
      <c r="AF88" s="33">
        <f t="shared" si="226"/>
        <v>0</v>
      </c>
      <c r="AG88" s="33">
        <v>0</v>
      </c>
      <c r="AH88" s="33">
        <f t="shared" si="227"/>
        <v>0</v>
      </c>
      <c r="AI88" s="33"/>
      <c r="AJ88" s="33">
        <f t="shared" si="228"/>
        <v>0</v>
      </c>
      <c r="AK88" s="33"/>
      <c r="AL88" s="33">
        <f t="shared" si="229"/>
        <v>0</v>
      </c>
      <c r="AM88" s="33"/>
      <c r="AN88" s="33">
        <f t="shared" si="230"/>
        <v>0</v>
      </c>
      <c r="AO88" s="33"/>
      <c r="AP88" s="33">
        <f t="shared" si="231"/>
        <v>0</v>
      </c>
      <c r="AQ88" s="33"/>
      <c r="AR88" s="33">
        <f t="shared" si="232"/>
        <v>0</v>
      </c>
      <c r="AS88" s="33"/>
      <c r="AT88" s="33">
        <f t="shared" si="233"/>
        <v>0</v>
      </c>
      <c r="AU88" s="33">
        <v>2</v>
      </c>
      <c r="AV88" s="33">
        <f t="shared" si="234"/>
        <v>453649.28855400003</v>
      </c>
      <c r="AW88" s="33">
        <v>3</v>
      </c>
      <c r="AX88" s="33">
        <f t="shared" si="235"/>
        <v>442848.11501699995</v>
      </c>
      <c r="AY88" s="33"/>
      <c r="AZ88" s="33">
        <f t="shared" si="236"/>
        <v>0</v>
      </c>
      <c r="BA88" s="33">
        <v>0</v>
      </c>
      <c r="BB88" s="33">
        <f t="shared" si="237"/>
        <v>0</v>
      </c>
      <c r="BC88" s="33">
        <v>6</v>
      </c>
      <c r="BD88" s="33">
        <f t="shared" si="238"/>
        <v>1166526.7419960001</v>
      </c>
      <c r="BE88" s="33"/>
      <c r="BF88" s="33">
        <f t="shared" si="239"/>
        <v>0</v>
      </c>
      <c r="BG88" s="33">
        <v>6</v>
      </c>
      <c r="BH88" s="33">
        <f t="shared" si="240"/>
        <v>833850.59705639991</v>
      </c>
      <c r="BI88" s="33"/>
      <c r="BJ88" s="33">
        <f t="shared" si="241"/>
        <v>0</v>
      </c>
      <c r="BK88" s="33"/>
      <c r="BL88" s="33">
        <f t="shared" si="242"/>
        <v>0</v>
      </c>
      <c r="BM88" s="33">
        <v>0</v>
      </c>
      <c r="BN88" s="33">
        <f t="shared" si="243"/>
        <v>0</v>
      </c>
      <c r="BO88" s="33">
        <v>0</v>
      </c>
      <c r="BP88" s="33">
        <f t="shared" si="244"/>
        <v>0</v>
      </c>
      <c r="BQ88" s="33">
        <v>2</v>
      </c>
      <c r="BR88" s="33">
        <f t="shared" si="245"/>
        <v>282270.66843359999</v>
      </c>
      <c r="BS88" s="33">
        <v>0</v>
      </c>
      <c r="BT88" s="33">
        <f t="shared" si="246"/>
        <v>0</v>
      </c>
      <c r="BU88" s="33">
        <v>2</v>
      </c>
      <c r="BV88" s="33">
        <f t="shared" si="247"/>
        <v>308913.56315820001</v>
      </c>
      <c r="BW88" s="62">
        <v>3</v>
      </c>
      <c r="BX88" s="62">
        <f t="shared" si="248"/>
        <v>463370.34473730001</v>
      </c>
      <c r="BY88" s="33">
        <v>7</v>
      </c>
      <c r="BZ88" s="33">
        <f t="shared" si="249"/>
        <v>1081197.4710537</v>
      </c>
      <c r="CA88" s="33">
        <v>0</v>
      </c>
      <c r="CB88" s="33">
        <f t="shared" si="250"/>
        <v>0</v>
      </c>
      <c r="CC88" s="33">
        <v>0</v>
      </c>
      <c r="CD88" s="33">
        <f t="shared" si="251"/>
        <v>0</v>
      </c>
      <c r="CE88" s="33">
        <v>0</v>
      </c>
      <c r="CF88" s="33">
        <f t="shared" si="252"/>
        <v>0</v>
      </c>
      <c r="CG88" s="33">
        <v>4</v>
      </c>
      <c r="CH88" s="33">
        <f t="shared" si="253"/>
        <v>534298.05096359993</v>
      </c>
      <c r="CI88" s="33">
        <v>37</v>
      </c>
      <c r="CJ88" s="33">
        <f t="shared" si="254"/>
        <v>5461793.4185429998</v>
      </c>
      <c r="CK88" s="33"/>
      <c r="CL88" s="33">
        <f t="shared" si="255"/>
        <v>0</v>
      </c>
      <c r="CM88" s="33">
        <v>36</v>
      </c>
      <c r="CN88" s="33">
        <f t="shared" si="256"/>
        <v>10233726.170109749</v>
      </c>
    </row>
    <row r="89" spans="1:92" ht="28.5" customHeight="1" x14ac:dyDescent="0.25">
      <c r="A89" s="29">
        <v>78</v>
      </c>
      <c r="B89" s="30" t="s">
        <v>141</v>
      </c>
      <c r="C89" s="25">
        <v>19007.45</v>
      </c>
      <c r="D89" s="25"/>
      <c r="E89" s="31">
        <v>2.52</v>
      </c>
      <c r="F89" s="32">
        <v>1</v>
      </c>
      <c r="G89" s="32"/>
      <c r="H89" s="27">
        <v>0.47</v>
      </c>
      <c r="I89" s="27">
        <v>0.37</v>
      </c>
      <c r="J89" s="27">
        <v>0.03</v>
      </c>
      <c r="K89" s="27">
        <v>0.13</v>
      </c>
      <c r="L89" s="32">
        <v>1</v>
      </c>
      <c r="M89" s="25">
        <v>1.4</v>
      </c>
      <c r="N89" s="25">
        <v>1.68</v>
      </c>
      <c r="O89" s="25">
        <v>2.23</v>
      </c>
      <c r="P89" s="25">
        <v>2.39</v>
      </c>
      <c r="Q89" s="33"/>
      <c r="R89" s="33">
        <f t="shared" si="219"/>
        <v>0</v>
      </c>
      <c r="S89" s="33">
        <v>1993</v>
      </c>
      <c r="T89" s="33">
        <f t="shared" si="220"/>
        <v>147011875.13628</v>
      </c>
      <c r="U89" s="33">
        <v>365</v>
      </c>
      <c r="V89" s="33">
        <f t="shared" si="221"/>
        <v>26923900.865400005</v>
      </c>
      <c r="W89" s="33">
        <v>37</v>
      </c>
      <c r="X89" s="33">
        <f t="shared" si="222"/>
        <v>2394316.0159379998</v>
      </c>
      <c r="Y89" s="33">
        <v>60</v>
      </c>
      <c r="Z89" s="33">
        <f t="shared" si="223"/>
        <v>4124084.4413999999</v>
      </c>
      <c r="AA89" s="33">
        <v>45</v>
      </c>
      <c r="AB89" s="33">
        <f t="shared" si="224"/>
        <v>2912005.96533</v>
      </c>
      <c r="AC89" s="33">
        <v>66</v>
      </c>
      <c r="AD89" s="33">
        <f t="shared" si="225"/>
        <v>4270942.0824839994</v>
      </c>
      <c r="AE89" s="33">
        <v>162</v>
      </c>
      <c r="AF89" s="33">
        <f t="shared" si="226"/>
        <v>11135027.991780002</v>
      </c>
      <c r="AG89" s="33"/>
      <c r="AH89" s="33">
        <f t="shared" si="227"/>
        <v>0</v>
      </c>
      <c r="AI89" s="33">
        <v>17</v>
      </c>
      <c r="AJ89" s="33">
        <f t="shared" si="228"/>
        <v>1222640.1557370001</v>
      </c>
      <c r="AK89" s="33"/>
      <c r="AL89" s="33">
        <f t="shared" si="229"/>
        <v>0</v>
      </c>
      <c r="AM89" s="33">
        <v>244</v>
      </c>
      <c r="AN89" s="33">
        <f t="shared" si="230"/>
        <v>17998443.318239998</v>
      </c>
      <c r="AO89" s="33"/>
      <c r="AP89" s="33">
        <f t="shared" si="231"/>
        <v>0</v>
      </c>
      <c r="AQ89" s="33">
        <v>3</v>
      </c>
      <c r="AR89" s="33">
        <f t="shared" si="232"/>
        <v>186589.67411700002</v>
      </c>
      <c r="AS89" s="33">
        <v>3</v>
      </c>
      <c r="AT89" s="33">
        <f t="shared" si="233"/>
        <v>334956.12658200006</v>
      </c>
      <c r="AU89" s="33">
        <v>1</v>
      </c>
      <c r="AV89" s="33">
        <f t="shared" si="234"/>
        <v>126740.15600400002</v>
      </c>
      <c r="AW89" s="33">
        <v>29</v>
      </c>
      <c r="AX89" s="33">
        <f t="shared" si="235"/>
        <v>2391968.9760120003</v>
      </c>
      <c r="AY89" s="33">
        <v>94</v>
      </c>
      <c r="AZ89" s="33">
        <f t="shared" si="236"/>
        <v>7299428.2864271998</v>
      </c>
      <c r="BA89" s="33">
        <v>4</v>
      </c>
      <c r="BB89" s="33">
        <f t="shared" si="237"/>
        <v>315442.16605439998</v>
      </c>
      <c r="BC89" s="33">
        <v>4</v>
      </c>
      <c r="BD89" s="33">
        <f t="shared" si="238"/>
        <v>434537.6777280001</v>
      </c>
      <c r="BE89" s="33">
        <v>192</v>
      </c>
      <c r="BF89" s="33">
        <f t="shared" si="239"/>
        <v>14909470.542489601</v>
      </c>
      <c r="BG89" s="33">
        <v>245</v>
      </c>
      <c r="BH89" s="33">
        <f t="shared" si="240"/>
        <v>19025105.640156001</v>
      </c>
      <c r="BI89" s="33">
        <v>3</v>
      </c>
      <c r="BJ89" s="33">
        <f t="shared" si="241"/>
        <v>236581.6245408</v>
      </c>
      <c r="BK89" s="33">
        <v>30</v>
      </c>
      <c r="BL89" s="33">
        <f t="shared" si="242"/>
        <v>2474450.6648399998</v>
      </c>
      <c r="BM89" s="33">
        <v>2</v>
      </c>
      <c r="BN89" s="33">
        <f t="shared" si="243"/>
        <v>157721.08302719999</v>
      </c>
      <c r="BO89" s="33">
        <v>53</v>
      </c>
      <c r="BP89" s="33">
        <f t="shared" si="244"/>
        <v>4023228.7828656002</v>
      </c>
      <c r="BQ89" s="33">
        <v>0</v>
      </c>
      <c r="BR89" s="33">
        <f t="shared" si="245"/>
        <v>0</v>
      </c>
      <c r="BS89" s="33"/>
      <c r="BT89" s="33">
        <f t="shared" si="246"/>
        <v>0</v>
      </c>
      <c r="BU89" s="33">
        <v>313</v>
      </c>
      <c r="BV89" s="33">
        <f t="shared" si="247"/>
        <v>27013155.440871604</v>
      </c>
      <c r="BW89" s="62"/>
      <c r="BX89" s="62">
        <f t="shared" si="248"/>
        <v>0</v>
      </c>
      <c r="BY89" s="33">
        <v>594</v>
      </c>
      <c r="BZ89" s="33">
        <f t="shared" si="249"/>
        <v>51264582.529960796</v>
      </c>
      <c r="CA89" s="33"/>
      <c r="CB89" s="33">
        <f t="shared" si="250"/>
        <v>0</v>
      </c>
      <c r="CC89" s="33"/>
      <c r="CD89" s="33">
        <f t="shared" si="251"/>
        <v>0</v>
      </c>
      <c r="CE89" s="33"/>
      <c r="CF89" s="33">
        <f t="shared" si="252"/>
        <v>0</v>
      </c>
      <c r="CG89" s="33">
        <v>17</v>
      </c>
      <c r="CH89" s="33">
        <f t="shared" si="253"/>
        <v>1268809.7839956</v>
      </c>
      <c r="CI89" s="33">
        <v>65</v>
      </c>
      <c r="CJ89" s="33">
        <f t="shared" si="254"/>
        <v>5361309.7738199998</v>
      </c>
      <c r="CK89" s="33">
        <v>5</v>
      </c>
      <c r="CL89" s="33">
        <f t="shared" si="255"/>
        <v>841162.34490750008</v>
      </c>
      <c r="CM89" s="33">
        <v>7</v>
      </c>
      <c r="CN89" s="33">
        <f t="shared" si="256"/>
        <v>1111868.25351525</v>
      </c>
    </row>
    <row r="90" spans="1:92" x14ac:dyDescent="0.25">
      <c r="A90" s="29">
        <v>79</v>
      </c>
      <c r="B90" s="30" t="s">
        <v>142</v>
      </c>
      <c r="C90" s="25">
        <v>19007.45</v>
      </c>
      <c r="D90" s="25">
        <f t="shared" ref="D90:D107" si="257">C90*(H90+I90+J90)</f>
        <v>15015.885500000002</v>
      </c>
      <c r="E90" s="31">
        <v>0.82</v>
      </c>
      <c r="F90" s="32">
        <v>1</v>
      </c>
      <c r="G90" s="32">
        <v>0.21</v>
      </c>
      <c r="H90" s="27">
        <v>0.55000000000000004</v>
      </c>
      <c r="I90" s="27">
        <v>0.19</v>
      </c>
      <c r="J90" s="27">
        <v>0.05</v>
      </c>
      <c r="K90" s="27">
        <v>0.21</v>
      </c>
      <c r="L90" s="32">
        <v>1</v>
      </c>
      <c r="M90" s="25">
        <v>1.4</v>
      </c>
      <c r="N90" s="25">
        <v>1.68</v>
      </c>
      <c r="O90" s="25">
        <v>2.23</v>
      </c>
      <c r="P90" s="25">
        <v>2.39</v>
      </c>
      <c r="Q90" s="33">
        <v>0</v>
      </c>
      <c r="R90" s="33">
        <f t="shared" si="219"/>
        <v>0</v>
      </c>
      <c r="S90" s="33">
        <v>477</v>
      </c>
      <c r="T90" s="33">
        <f t="shared" si="220"/>
        <v>11449243.94922</v>
      </c>
      <c r="U90" s="33">
        <v>399</v>
      </c>
      <c r="V90" s="33">
        <f t="shared" si="221"/>
        <v>9577040.5361400023</v>
      </c>
      <c r="W90" s="33">
        <v>513</v>
      </c>
      <c r="X90" s="33">
        <f t="shared" si="222"/>
        <v>10802155.461866999</v>
      </c>
      <c r="Y90" s="33">
        <v>50</v>
      </c>
      <c r="Z90" s="33">
        <f t="shared" si="223"/>
        <v>1118303.32075</v>
      </c>
      <c r="AA90" s="33">
        <v>110</v>
      </c>
      <c r="AB90" s="33">
        <f t="shared" si="224"/>
        <v>2316251.6584899994</v>
      </c>
      <c r="AC90" s="33">
        <v>36</v>
      </c>
      <c r="AD90" s="33">
        <f t="shared" si="225"/>
        <v>758045.99732399988</v>
      </c>
      <c r="AE90" s="33">
        <v>86</v>
      </c>
      <c r="AF90" s="33">
        <f t="shared" si="226"/>
        <v>1923481.7116899998</v>
      </c>
      <c r="AG90" s="33">
        <v>0</v>
      </c>
      <c r="AH90" s="33">
        <f t="shared" si="227"/>
        <v>0</v>
      </c>
      <c r="AI90" s="33">
        <f>373-4</f>
        <v>369</v>
      </c>
      <c r="AJ90" s="33">
        <f t="shared" si="228"/>
        <v>8635538.2428315021</v>
      </c>
      <c r="AK90" s="33">
        <v>50</v>
      </c>
      <c r="AL90" s="33">
        <f t="shared" si="229"/>
        <v>1170127.1331750001</v>
      </c>
      <c r="AM90" s="33">
        <v>260</v>
      </c>
      <c r="AN90" s="33">
        <f t="shared" si="230"/>
        <v>6240678.0435999995</v>
      </c>
      <c r="AO90" s="33">
        <v>35</v>
      </c>
      <c r="AP90" s="33">
        <f t="shared" si="231"/>
        <v>819088.99322249996</v>
      </c>
      <c r="AQ90" s="33">
        <v>49</v>
      </c>
      <c r="AR90" s="33">
        <f t="shared" si="232"/>
        <v>991689.56428849977</v>
      </c>
      <c r="AS90" s="33">
        <v>20</v>
      </c>
      <c r="AT90" s="33">
        <f t="shared" si="233"/>
        <v>726624.40158000006</v>
      </c>
      <c r="AU90" s="33">
        <v>8</v>
      </c>
      <c r="AV90" s="33">
        <f t="shared" si="234"/>
        <v>329926.75531200005</v>
      </c>
      <c r="AW90" s="33">
        <v>30</v>
      </c>
      <c r="AX90" s="33">
        <f t="shared" si="235"/>
        <v>805178.39093999984</v>
      </c>
      <c r="AY90" s="33">
        <v>250</v>
      </c>
      <c r="AZ90" s="33">
        <f t="shared" si="236"/>
        <v>6317049.9776999988</v>
      </c>
      <c r="BA90" s="33">
        <v>8</v>
      </c>
      <c r="BB90" s="33">
        <f t="shared" si="237"/>
        <v>205287.75886079995</v>
      </c>
      <c r="BC90" s="33">
        <v>63</v>
      </c>
      <c r="BD90" s="33">
        <f t="shared" si="238"/>
        <v>2227005.5983560001</v>
      </c>
      <c r="BE90" s="33">
        <v>80</v>
      </c>
      <c r="BF90" s="33">
        <f t="shared" si="239"/>
        <v>2021455.9928639997</v>
      </c>
      <c r="BG90" s="33">
        <v>337</v>
      </c>
      <c r="BH90" s="33">
        <f t="shared" si="240"/>
        <v>8515383.3699395992</v>
      </c>
      <c r="BI90" s="33">
        <v>3</v>
      </c>
      <c r="BJ90" s="33">
        <f t="shared" si="241"/>
        <v>76982.90957280001</v>
      </c>
      <c r="BK90" s="33">
        <v>10</v>
      </c>
      <c r="BL90" s="33">
        <f t="shared" si="242"/>
        <v>268392.79697999998</v>
      </c>
      <c r="BM90" s="33">
        <v>8</v>
      </c>
      <c r="BN90" s="33">
        <f t="shared" si="243"/>
        <v>205287.75886079995</v>
      </c>
      <c r="BO90" s="33">
        <v>130</v>
      </c>
      <c r="BP90" s="33">
        <f t="shared" si="244"/>
        <v>3211112.5206159996</v>
      </c>
      <c r="BQ90" s="33">
        <v>8</v>
      </c>
      <c r="BR90" s="33">
        <f t="shared" si="245"/>
        <v>205287.75886080001</v>
      </c>
      <c r="BS90" s="33">
        <v>1</v>
      </c>
      <c r="BT90" s="33">
        <f t="shared" si="246"/>
        <v>24286.2750438</v>
      </c>
      <c r="BU90" s="33">
        <v>205</v>
      </c>
      <c r="BV90" s="33">
        <f t="shared" si="247"/>
        <v>5757025.4952210002</v>
      </c>
      <c r="BW90" s="62">
        <v>0</v>
      </c>
      <c r="BX90" s="62">
        <f t="shared" si="248"/>
        <v>0</v>
      </c>
      <c r="BY90" s="33">
        <v>276</v>
      </c>
      <c r="BZ90" s="33">
        <f t="shared" si="249"/>
        <v>7750922.1301511992</v>
      </c>
      <c r="CA90" s="33">
        <v>0</v>
      </c>
      <c r="CB90" s="33">
        <f t="shared" si="250"/>
        <v>0</v>
      </c>
      <c r="CC90" s="33">
        <v>0</v>
      </c>
      <c r="CD90" s="33">
        <f t="shared" si="251"/>
        <v>0</v>
      </c>
      <c r="CE90" s="33">
        <v>0</v>
      </c>
      <c r="CF90" s="33">
        <f t="shared" si="252"/>
        <v>0</v>
      </c>
      <c r="CG90" s="33">
        <v>20</v>
      </c>
      <c r="CH90" s="33">
        <f t="shared" si="253"/>
        <v>485725.50087599998</v>
      </c>
      <c r="CI90" s="33">
        <v>140</v>
      </c>
      <c r="CJ90" s="33">
        <f t="shared" si="254"/>
        <v>3757499.15772</v>
      </c>
      <c r="CK90" s="33">
        <v>8</v>
      </c>
      <c r="CL90" s="33">
        <f t="shared" si="255"/>
        <v>437938.49068200006</v>
      </c>
      <c r="CM90" s="33">
        <v>34</v>
      </c>
      <c r="CN90" s="33">
        <f t="shared" si="256"/>
        <v>1757306.5140592502</v>
      </c>
    </row>
    <row r="91" spans="1:92" s="38" customFormat="1" x14ac:dyDescent="0.25">
      <c r="A91" s="61">
        <v>16</v>
      </c>
      <c r="B91" s="65" t="s">
        <v>143</v>
      </c>
      <c r="C91" s="25">
        <v>19007.45</v>
      </c>
      <c r="D91" s="35">
        <f t="shared" si="257"/>
        <v>0</v>
      </c>
      <c r="E91" s="35">
        <v>1.2</v>
      </c>
      <c r="F91" s="36">
        <v>1</v>
      </c>
      <c r="G91" s="36"/>
      <c r="H91" s="37"/>
      <c r="I91" s="37"/>
      <c r="J91" s="37"/>
      <c r="K91" s="37"/>
      <c r="L91" s="36">
        <v>1</v>
      </c>
      <c r="M91" s="25">
        <v>1.4</v>
      </c>
      <c r="N91" s="25">
        <v>1.68</v>
      </c>
      <c r="O91" s="25">
        <v>2.23</v>
      </c>
      <c r="P91" s="25">
        <v>2.39</v>
      </c>
      <c r="Q91" s="28">
        <f t="shared" ref="Q91:AW91" si="258">SUM(Q92:Q101)</f>
        <v>62</v>
      </c>
      <c r="R91" s="28">
        <f t="shared" si="258"/>
        <v>2063159.8587599997</v>
      </c>
      <c r="S91" s="28">
        <f t="shared" si="258"/>
        <v>2557</v>
      </c>
      <c r="T91" s="28">
        <f t="shared" si="258"/>
        <v>110518251.60299002</v>
      </c>
      <c r="U91" s="28">
        <f t="shared" si="258"/>
        <v>249</v>
      </c>
      <c r="V91" s="28">
        <f t="shared" si="258"/>
        <v>9365115.0716200024</v>
      </c>
      <c r="W91" s="28">
        <f t="shared" si="258"/>
        <v>7</v>
      </c>
      <c r="X91" s="28">
        <f t="shared" si="258"/>
        <v>155871.92424649998</v>
      </c>
      <c r="Y91" s="28">
        <f t="shared" si="258"/>
        <v>36</v>
      </c>
      <c r="Z91" s="28">
        <f t="shared" si="258"/>
        <v>921372.83353499998</v>
      </c>
      <c r="AA91" s="28">
        <f t="shared" si="258"/>
        <v>146</v>
      </c>
      <c r="AB91" s="28">
        <f t="shared" si="258"/>
        <v>3293083.2891879994</v>
      </c>
      <c r="AC91" s="28">
        <f t="shared" si="258"/>
        <v>28</v>
      </c>
      <c r="AD91" s="28">
        <f t="shared" si="258"/>
        <v>697443.40404199995</v>
      </c>
      <c r="AE91" s="28">
        <f t="shared" si="258"/>
        <v>48</v>
      </c>
      <c r="AF91" s="28">
        <f t="shared" si="258"/>
        <v>1056114.7458399998</v>
      </c>
      <c r="AG91" s="28">
        <f t="shared" si="258"/>
        <v>0</v>
      </c>
      <c r="AH91" s="28">
        <f t="shared" si="258"/>
        <v>0</v>
      </c>
      <c r="AI91" s="28">
        <f t="shared" si="258"/>
        <v>6</v>
      </c>
      <c r="AJ91" s="28">
        <f t="shared" si="258"/>
        <v>283684.48057950003</v>
      </c>
      <c r="AK91" s="28">
        <f t="shared" si="258"/>
        <v>0</v>
      </c>
      <c r="AL91" s="28">
        <f t="shared" si="258"/>
        <v>0</v>
      </c>
      <c r="AM91" s="28">
        <f t="shared" si="258"/>
        <v>90</v>
      </c>
      <c r="AN91" s="28">
        <f t="shared" si="258"/>
        <v>2529055.2672000001</v>
      </c>
      <c r="AO91" s="28">
        <f t="shared" si="258"/>
        <v>20</v>
      </c>
      <c r="AP91" s="28">
        <f t="shared" si="258"/>
        <v>547961.97455999989</v>
      </c>
      <c r="AQ91" s="28">
        <f t="shared" si="258"/>
        <v>5</v>
      </c>
      <c r="AR91" s="28">
        <f t="shared" si="258"/>
        <v>118469.63435999997</v>
      </c>
      <c r="AS91" s="28">
        <f t="shared" si="258"/>
        <v>12</v>
      </c>
      <c r="AT91" s="28">
        <f t="shared" si="258"/>
        <v>501991.12621350004</v>
      </c>
      <c r="AU91" s="28">
        <f t="shared" si="258"/>
        <v>12</v>
      </c>
      <c r="AV91" s="28">
        <f t="shared" si="258"/>
        <v>546692.65704900003</v>
      </c>
      <c r="AW91" s="28">
        <f t="shared" si="258"/>
        <v>65</v>
      </c>
      <c r="AX91" s="28">
        <f t="shared" ref="AX91:CH91" si="259">SUM(AX92:AX101)</f>
        <v>2786375.464257</v>
      </c>
      <c r="AY91" s="28">
        <f t="shared" si="259"/>
        <v>89</v>
      </c>
      <c r="AZ91" s="28">
        <f t="shared" si="259"/>
        <v>2628200.9395025996</v>
      </c>
      <c r="BA91" s="28">
        <f t="shared" si="259"/>
        <v>5</v>
      </c>
      <c r="BB91" s="28">
        <f t="shared" si="259"/>
        <v>133311.86779679998</v>
      </c>
      <c r="BC91" s="28">
        <f>SUM(BC92:BC101)</f>
        <v>51</v>
      </c>
      <c r="BD91" s="28">
        <f t="shared" si="259"/>
        <v>2019220.7167439996</v>
      </c>
      <c r="BE91" s="28">
        <f t="shared" si="259"/>
        <v>124</v>
      </c>
      <c r="BF91" s="28">
        <f t="shared" si="259"/>
        <v>4566148.6131491996</v>
      </c>
      <c r="BG91" s="28">
        <f t="shared" si="259"/>
        <v>268</v>
      </c>
      <c r="BH91" s="28">
        <f t="shared" si="259"/>
        <v>8147145.5785565982</v>
      </c>
      <c r="BI91" s="28">
        <f t="shared" si="259"/>
        <v>3</v>
      </c>
      <c r="BJ91" s="28">
        <f t="shared" si="259"/>
        <v>81676.989424799991</v>
      </c>
      <c r="BK91" s="28">
        <f t="shared" si="259"/>
        <v>120</v>
      </c>
      <c r="BL91" s="28">
        <f t="shared" si="259"/>
        <v>3973522.6284599993</v>
      </c>
      <c r="BM91" s="28">
        <f t="shared" si="259"/>
        <v>7</v>
      </c>
      <c r="BN91" s="28">
        <f t="shared" si="259"/>
        <v>205600.6975176</v>
      </c>
      <c r="BO91" s="28">
        <f t="shared" si="259"/>
        <v>118</v>
      </c>
      <c r="BP91" s="28">
        <f t="shared" si="259"/>
        <v>3147552.9763524001</v>
      </c>
      <c r="BQ91" s="28">
        <f t="shared" si="259"/>
        <v>13</v>
      </c>
      <c r="BR91" s="28">
        <f t="shared" si="259"/>
        <v>373648.75621919998</v>
      </c>
      <c r="BS91" s="28">
        <f t="shared" si="259"/>
        <v>0</v>
      </c>
      <c r="BT91" s="28">
        <f t="shared" si="259"/>
        <v>0</v>
      </c>
      <c r="BU91" s="28">
        <f t="shared" si="259"/>
        <v>370</v>
      </c>
      <c r="BV91" s="28">
        <f t="shared" si="259"/>
        <v>12385995.482460598</v>
      </c>
      <c r="BW91" s="28">
        <f t="shared" si="259"/>
        <v>3</v>
      </c>
      <c r="BX91" s="28">
        <f t="shared" si="259"/>
        <v>98633.155420800016</v>
      </c>
      <c r="BY91" s="28">
        <f t="shared" si="259"/>
        <v>836</v>
      </c>
      <c r="BZ91" s="28">
        <f t="shared" si="259"/>
        <v>41349210.600297593</v>
      </c>
      <c r="CA91" s="28">
        <f t="shared" si="259"/>
        <v>0</v>
      </c>
      <c r="CB91" s="28">
        <f t="shared" si="259"/>
        <v>0</v>
      </c>
      <c r="CC91" s="28">
        <f t="shared" si="259"/>
        <v>25</v>
      </c>
      <c r="CD91" s="28">
        <f t="shared" si="259"/>
        <v>1089074.4244380002</v>
      </c>
      <c r="CE91" s="28">
        <f t="shared" si="259"/>
        <v>0</v>
      </c>
      <c r="CF91" s="28">
        <f t="shared" si="259"/>
        <v>0</v>
      </c>
      <c r="CG91" s="28">
        <f t="shared" si="259"/>
        <v>68</v>
      </c>
      <c r="CH91" s="28">
        <f t="shared" si="259"/>
        <v>1951787.2260810002</v>
      </c>
      <c r="CI91" s="28">
        <f t="shared" ref="CI91:CN91" si="260">SUM(CI92:CI101)</f>
        <v>104</v>
      </c>
      <c r="CJ91" s="28">
        <f t="shared" si="260"/>
        <v>3335271.4649099996</v>
      </c>
      <c r="CK91" s="28">
        <f t="shared" si="260"/>
        <v>18</v>
      </c>
      <c r="CL91" s="28">
        <f t="shared" si="260"/>
        <v>1277765.6572642503</v>
      </c>
      <c r="CM91" s="28">
        <f t="shared" si="260"/>
        <v>32</v>
      </c>
      <c r="CN91" s="28">
        <f t="shared" si="260"/>
        <v>1851853.134256125</v>
      </c>
    </row>
    <row r="92" spans="1:92" ht="33.75" customHeight="1" x14ac:dyDescent="0.25">
      <c r="A92" s="29">
        <v>80</v>
      </c>
      <c r="B92" s="30" t="s">
        <v>144</v>
      </c>
      <c r="C92" s="25">
        <v>19007.45</v>
      </c>
      <c r="D92" s="25">
        <f t="shared" si="257"/>
        <v>14825.811000000002</v>
      </c>
      <c r="E92" s="31">
        <v>1.31</v>
      </c>
      <c r="F92" s="32">
        <v>1</v>
      </c>
      <c r="G92" s="32"/>
      <c r="H92" s="27">
        <v>0.52</v>
      </c>
      <c r="I92" s="27">
        <v>0.21</v>
      </c>
      <c r="J92" s="27">
        <v>0.05</v>
      </c>
      <c r="K92" s="27">
        <v>0.22</v>
      </c>
      <c r="L92" s="32">
        <v>1</v>
      </c>
      <c r="M92" s="25">
        <v>1.4</v>
      </c>
      <c r="N92" s="25">
        <v>1.68</v>
      </c>
      <c r="O92" s="25">
        <v>2.23</v>
      </c>
      <c r="P92" s="25">
        <v>2.39</v>
      </c>
      <c r="Q92" s="33"/>
      <c r="R92" s="33">
        <f t="shared" ref="R92:R101" si="261">Q92*C92*E92*F92*M92*$R$6</f>
        <v>0</v>
      </c>
      <c r="S92" s="33">
        <v>25</v>
      </c>
      <c r="T92" s="33">
        <f t="shared" ref="T92:T101" si="262">S92*C92*E92*F92*M92*$T$6</f>
        <v>958640.74075000011</v>
      </c>
      <c r="U92" s="33">
        <v>2</v>
      </c>
      <c r="V92" s="33">
        <f t="shared" ref="V92:V101" si="263">U92*C92*E92*F92*M92*$V$6</f>
        <v>76691.259260000006</v>
      </c>
      <c r="W92" s="33">
        <v>2</v>
      </c>
      <c r="X92" s="33">
        <f t="shared" ref="X92:X101" si="264">W92/12*9*C92*E92*F92*M92*$X$6+W92/12*3*C92*E92*F92*M92*$W$6</f>
        <v>67279.150169</v>
      </c>
      <c r="Y92" s="33">
        <v>0</v>
      </c>
      <c r="Z92" s="33">
        <f t="shared" ref="Z92:Z101" si="265">Y92/12*9*C92*E92*F92*M92*$Z$6+Y92/12*3*C92*E92*F92*M92*$Y$6</f>
        <v>0</v>
      </c>
      <c r="AA92" s="33">
        <v>0</v>
      </c>
      <c r="AB92" s="33">
        <f t="shared" ref="AB92:AB101" si="266">AA92/12*9*C92*E92*F92*M92*$AB$6+AA92/12*3*C92*E92*F92*M92*$AA$6</f>
        <v>0</v>
      </c>
      <c r="AC92" s="33">
        <v>0</v>
      </c>
      <c r="AD92" s="33">
        <f t="shared" ref="AD92:AD101" si="267">AC92/12*3*C92*E92*F92*M92*$AC$6+AC92/12*9*C92*E92*F92*M92*$AD$6</f>
        <v>0</v>
      </c>
      <c r="AE92" s="33"/>
      <c r="AF92" s="33">
        <f t="shared" ref="AF92:AF101" si="268">(AE92/12*3*C92*E92*F92*M92*$AE$6)+(AE92/12*9*C92*E92*F92*M92*$AF$6)</f>
        <v>0</v>
      </c>
      <c r="AG92" s="33">
        <v>0</v>
      </c>
      <c r="AH92" s="33">
        <f t="shared" ref="AH92:AH101" si="269">AG92/12*9*C92*E92*F92*M92*$AH$6+AG92/12*3*C92*E92*F92*M92*$AG$6</f>
        <v>0</v>
      </c>
      <c r="AI92" s="33">
        <v>0</v>
      </c>
      <c r="AJ92" s="33">
        <f t="shared" ref="AJ92:AJ101" si="270">AI92/12*9*C92*E92*F92*M92*$AJ$6+AI92/12*3*C92*E92*F92*M92*$AI$6</f>
        <v>0</v>
      </c>
      <c r="AK92" s="33">
        <v>0</v>
      </c>
      <c r="AL92" s="33">
        <f t="shared" ref="AL92:AL101" si="271">AK92/12*9*C92*E92*F92*M92*$AL$6+AK92/12*3*C92*E92*F92*M92*$AK$6</f>
        <v>0</v>
      </c>
      <c r="AM92" s="33">
        <v>0</v>
      </c>
      <c r="AN92" s="33">
        <f t="shared" ref="AN92:AN101" si="272">AM92*C92*E92*F92*M92*$AN$6</f>
        <v>0</v>
      </c>
      <c r="AO92" s="33">
        <v>0</v>
      </c>
      <c r="AP92" s="33">
        <f t="shared" ref="AP92:AP101" si="273">AO92/12*9*C92*E92*F92*M92*$AP$6+AO92/12*3*C92*E92*F92*M92*$AO$6</f>
        <v>0</v>
      </c>
      <c r="AQ92" s="33">
        <v>0</v>
      </c>
      <c r="AR92" s="33">
        <f t="shared" ref="AR92:AR101" si="274">AQ92/12*9*C92*E92*F92*M92*$AR$6+AQ92/12*3*C92*E92*F92*M92*$AQ$6</f>
        <v>0</v>
      </c>
      <c r="AS92" s="33"/>
      <c r="AT92" s="33">
        <f t="shared" ref="AT92:AT101" si="275">AS92/12*9*C92*E92*F92*N92*$AT$6+AS92/12*3*C92*E92*F92*N92*$AS$6</f>
        <v>0</v>
      </c>
      <c r="AU92" s="33">
        <v>2</v>
      </c>
      <c r="AV92" s="33">
        <f t="shared" ref="AV92:AV101" si="276">AU92/12*9*C92*E92*F92*N92*$AV$6+AU92/12*3*C92*E92*F92*N92*$AU$6</f>
        <v>131769.52727400002</v>
      </c>
      <c r="AW92" s="33">
        <v>2</v>
      </c>
      <c r="AX92" s="33">
        <f t="shared" ref="AX92:AX101" si="277">AW92/12*9*C92*E92*F92*N92*$AX$6+AW92/12*3*C92*E92*F92*N92*$AW$6</f>
        <v>85754.771718000018</v>
      </c>
      <c r="AY92" s="33">
        <v>2</v>
      </c>
      <c r="AZ92" s="33">
        <f t="shared" ref="AZ92:AZ101" si="278">AY92/12*9*C92*E92*F92*N92*$AZ$6+AY92/12*3*C92*E92*F92*N92*$AY$6</f>
        <v>80734.980202800012</v>
      </c>
      <c r="BA92" s="33"/>
      <c r="BB92" s="33">
        <f t="shared" ref="BB92:BB101" si="279">SUM(BA92*$BB$6*C92*E92*F92*N92)</f>
        <v>0</v>
      </c>
      <c r="BC92" s="33"/>
      <c r="BD92" s="33">
        <f t="shared" ref="BD92:BD101" si="280">SUM(BC92*C92*E92*F92*N92*$BD$6)</f>
        <v>0</v>
      </c>
      <c r="BE92" s="33">
        <v>3</v>
      </c>
      <c r="BF92" s="33">
        <f t="shared" ref="BF92:BF101" si="281">BE92/12*9*C92*E92*F92*N92*$BF$6+BE92/12*3*C92*E92*F92*N92*$BE$6</f>
        <v>121102.47030420002</v>
      </c>
      <c r="BG92" s="33">
        <v>0</v>
      </c>
      <c r="BH92" s="33">
        <f t="shared" ref="BH92:BH101" si="282">BG92/12*9*C92*E92*F92*N92*$BH$6+BG92/12*3*C92*E92*F92*N92*$BG$6</f>
        <v>0</v>
      </c>
      <c r="BI92" s="33">
        <v>0</v>
      </c>
      <c r="BJ92" s="33">
        <f t="shared" ref="BJ92:BJ101" si="283">BI92*C92*E92*F92*N92*$BJ$6</f>
        <v>0</v>
      </c>
      <c r="BK92" s="33">
        <v>0</v>
      </c>
      <c r="BL92" s="33">
        <f t="shared" ref="BL92:BL101" si="284">BK92/12*9*C92*E92*F92*N92*$BL$6+BK92/12*3*C92*E92*F92*N92*$BK$6</f>
        <v>0</v>
      </c>
      <c r="BM92" s="33">
        <v>1</v>
      </c>
      <c r="BN92" s="33">
        <f t="shared" ref="BN92:BN101" si="285">SUM(BM92*$BN$6*C92*E92*F92*N92)</f>
        <v>40994.964040799998</v>
      </c>
      <c r="BO92" s="33">
        <v>1</v>
      </c>
      <c r="BP92" s="33">
        <f t="shared" ref="BP92:BP101" si="286">(BO92/12*2*C92*E92*F92*N92*$BO$6)+(BO92/12*9*C92*E92*F92*N92*$BP$6)</f>
        <v>39461.138855600002</v>
      </c>
      <c r="BQ92" s="33">
        <v>0</v>
      </c>
      <c r="BR92" s="33">
        <f t="shared" ref="BR92:BR101" si="287">BQ92*C92*E92*F92*N92*$BR$6</f>
        <v>0</v>
      </c>
      <c r="BS92" s="33">
        <v>0</v>
      </c>
      <c r="BT92" s="33">
        <f t="shared" ref="BT92:BT101" si="288">BS92/12*9*C92*E92*F92*N92*$BT$6+BS92/12*3*C92*E92*F92*N92*$BS$6</f>
        <v>0</v>
      </c>
      <c r="BU92" s="33">
        <v>3</v>
      </c>
      <c r="BV92" s="33">
        <f t="shared" ref="BV92:BV101" si="289">BU92/12*9*C92*E92*F92*N92*$BV$6+BU92/12*3*C92*E92*F92*N92*$BU$6</f>
        <v>134593.16000130001</v>
      </c>
      <c r="BW92" s="62">
        <v>0</v>
      </c>
      <c r="BX92" s="62">
        <f t="shared" ref="BX92:BX101" si="290">BW92/12*9*C92*E92*F92*N92*$BX$6+BW92/12*3*C92*E92*F92*N92*$BW$6</f>
        <v>0</v>
      </c>
      <c r="BY92" s="33">
        <v>9</v>
      </c>
      <c r="BZ92" s="33">
        <f t="shared" ref="BZ92:BZ101" si="291">BY92/12*9*C92*E92*F92*N92*$BZ$6+BY92/12*3*C92*E92*F92*N92*$BY$6</f>
        <v>403779.48000390001</v>
      </c>
      <c r="CA92" s="33">
        <v>0</v>
      </c>
      <c r="CB92" s="33">
        <f t="shared" ref="CB92:CB101" si="292">CA92/12*9*C92*E92*F92*N92*$CB$6+CA92/12*3*C92*E92*F92*N92*$CA$6</f>
        <v>0</v>
      </c>
      <c r="CC92" s="33">
        <v>3</v>
      </c>
      <c r="CD92" s="33">
        <f t="shared" ref="CD92:CD101" si="293">CC92/12*9*C92*E92*F92*N92*$CD$6+CC92/12*3*C92*E92*F92*N92*$CC$6</f>
        <v>146828.90181960003</v>
      </c>
      <c r="CE92" s="33">
        <v>0</v>
      </c>
      <c r="CF92" s="33">
        <f t="shared" ref="CF92:CF101" si="294">CE92/12*9*C92*E92*F92*N92*$CF$6+CE92/12*3*C92*E92*F92*N92*$CE$6</f>
        <v>0</v>
      </c>
      <c r="CG92" s="33">
        <v>0</v>
      </c>
      <c r="CH92" s="33">
        <f t="shared" ref="CH92:CH101" si="295">CG92/12*9*C92*E92*F92*N92*$CH$6+CG92/12*3*C92*E92*F92*N92*$CG$6</f>
        <v>0</v>
      </c>
      <c r="CI92" s="33">
        <v>2</v>
      </c>
      <c r="CJ92" s="33">
        <f t="shared" ref="CJ92:CJ101" si="296">CI92/12*9*C92*E92*F92*N92*$CJ$6+CI92/12*3*C92*E92*F92*N92*$CI$6</f>
        <v>85754.771718000018</v>
      </c>
      <c r="CK92" s="33">
        <v>0</v>
      </c>
      <c r="CL92" s="33">
        <f t="shared" ref="CL92:CL101" si="297">CK92/12*9*C92*E92*F92*O92*$CL$6+CK92/12*3*C92*E92*F92*O92*$CK$6</f>
        <v>0</v>
      </c>
      <c r="CM92" s="33">
        <v>0</v>
      </c>
      <c r="CN92" s="33">
        <f t="shared" ref="CN92:CN101" si="298">CM92/12*9*C92*E92*F92*P92*$CN$6+CM92/12*3*C92*E92*F92*P92*$CM$6</f>
        <v>0</v>
      </c>
    </row>
    <row r="93" spans="1:92" ht="38.25" customHeight="1" x14ac:dyDescent="0.25">
      <c r="A93" s="29">
        <v>81</v>
      </c>
      <c r="B93" s="30" t="s">
        <v>145</v>
      </c>
      <c r="C93" s="25">
        <v>19007.45</v>
      </c>
      <c r="D93" s="25">
        <f t="shared" si="257"/>
        <v>15205.960000000001</v>
      </c>
      <c r="E93" s="31">
        <v>0.96</v>
      </c>
      <c r="F93" s="32">
        <v>1</v>
      </c>
      <c r="G93" s="32"/>
      <c r="H93" s="27">
        <v>0.55000000000000004</v>
      </c>
      <c r="I93" s="27">
        <v>0.2</v>
      </c>
      <c r="J93" s="27">
        <v>0.05</v>
      </c>
      <c r="K93" s="27">
        <v>0.2</v>
      </c>
      <c r="L93" s="32">
        <v>1</v>
      </c>
      <c r="M93" s="25">
        <v>1.4</v>
      </c>
      <c r="N93" s="25">
        <v>1.68</v>
      </c>
      <c r="O93" s="25">
        <v>2.23</v>
      </c>
      <c r="P93" s="25">
        <v>2.39</v>
      </c>
      <c r="Q93" s="33">
        <v>60</v>
      </c>
      <c r="R93" s="33">
        <f t="shared" si="261"/>
        <v>1992588.9983999997</v>
      </c>
      <c r="S93" s="33">
        <v>465</v>
      </c>
      <c r="T93" s="33">
        <f t="shared" si="262"/>
        <v>13066785.5472</v>
      </c>
      <c r="U93" s="33">
        <v>146</v>
      </c>
      <c r="V93" s="33">
        <f t="shared" si="263"/>
        <v>4102689.6556800008</v>
      </c>
      <c r="W93" s="33"/>
      <c r="X93" s="33">
        <f t="shared" si="264"/>
        <v>0</v>
      </c>
      <c r="Y93" s="33">
        <v>4</v>
      </c>
      <c r="Z93" s="33">
        <f t="shared" si="265"/>
        <v>104738.65248</v>
      </c>
      <c r="AA93" s="33">
        <v>20</v>
      </c>
      <c r="AB93" s="33">
        <f t="shared" si="266"/>
        <v>493038.04703999986</v>
      </c>
      <c r="AC93" s="33">
        <v>2</v>
      </c>
      <c r="AD93" s="33">
        <f t="shared" si="267"/>
        <v>49303.804704000002</v>
      </c>
      <c r="AE93" s="33">
        <v>5</v>
      </c>
      <c r="AF93" s="33">
        <f t="shared" si="268"/>
        <v>130923.31559999997</v>
      </c>
      <c r="AG93" s="33">
        <v>0</v>
      </c>
      <c r="AH93" s="33">
        <f t="shared" si="269"/>
        <v>0</v>
      </c>
      <c r="AI93" s="33"/>
      <c r="AJ93" s="33">
        <f t="shared" si="270"/>
        <v>0</v>
      </c>
      <c r="AK93" s="33"/>
      <c r="AL93" s="33">
        <f t="shared" si="271"/>
        <v>0</v>
      </c>
      <c r="AM93" s="33">
        <v>90</v>
      </c>
      <c r="AN93" s="33">
        <f t="shared" si="272"/>
        <v>2529055.2672000001</v>
      </c>
      <c r="AO93" s="33">
        <v>20</v>
      </c>
      <c r="AP93" s="33">
        <f t="shared" si="273"/>
        <v>547961.97455999989</v>
      </c>
      <c r="AQ93" s="33">
        <v>5</v>
      </c>
      <c r="AR93" s="33">
        <f t="shared" si="274"/>
        <v>118469.63435999997</v>
      </c>
      <c r="AS93" s="33">
        <v>5</v>
      </c>
      <c r="AT93" s="33">
        <f t="shared" si="275"/>
        <v>212670.55656</v>
      </c>
      <c r="AU93" s="33">
        <v>5</v>
      </c>
      <c r="AV93" s="33">
        <f t="shared" si="276"/>
        <v>241409.82095999998</v>
      </c>
      <c r="AW93" s="33">
        <v>18</v>
      </c>
      <c r="AX93" s="33">
        <f t="shared" si="277"/>
        <v>565588.72339199996</v>
      </c>
      <c r="AY93" s="33">
        <v>5</v>
      </c>
      <c r="AZ93" s="33">
        <f t="shared" si="278"/>
        <v>147911.41411199997</v>
      </c>
      <c r="BA93" s="33">
        <v>3</v>
      </c>
      <c r="BB93" s="33">
        <f t="shared" si="279"/>
        <v>90126.333158399997</v>
      </c>
      <c r="BC93" s="33">
        <v>40</v>
      </c>
      <c r="BD93" s="33">
        <f t="shared" si="280"/>
        <v>1655381.6294399998</v>
      </c>
      <c r="BE93" s="33">
        <v>33</v>
      </c>
      <c r="BF93" s="33">
        <f t="shared" si="281"/>
        <v>976215.33313919988</v>
      </c>
      <c r="BG93" s="33">
        <v>176</v>
      </c>
      <c r="BH93" s="33">
        <f t="shared" si="282"/>
        <v>5206481.7767423987</v>
      </c>
      <c r="BI93" s="33">
        <v>2</v>
      </c>
      <c r="BJ93" s="33">
        <f t="shared" si="283"/>
        <v>60084.222105599991</v>
      </c>
      <c r="BK93" s="33">
        <v>80</v>
      </c>
      <c r="BL93" s="33">
        <f t="shared" si="284"/>
        <v>2513727.6595199998</v>
      </c>
      <c r="BM93" s="33">
        <v>1</v>
      </c>
      <c r="BN93" s="33">
        <f t="shared" si="285"/>
        <v>30042.111052799999</v>
      </c>
      <c r="BO93" s="33">
        <v>80</v>
      </c>
      <c r="BP93" s="33">
        <f t="shared" si="286"/>
        <v>2313446.9191680001</v>
      </c>
      <c r="BQ93" s="33">
        <v>11</v>
      </c>
      <c r="BR93" s="33">
        <f t="shared" si="287"/>
        <v>330463.22158079996</v>
      </c>
      <c r="BS93" s="33">
        <v>0</v>
      </c>
      <c r="BT93" s="33">
        <f t="shared" si="288"/>
        <v>0</v>
      </c>
      <c r="BU93" s="33">
        <v>347</v>
      </c>
      <c r="BV93" s="33">
        <f t="shared" si="289"/>
        <v>11408568.310339198</v>
      </c>
      <c r="BW93" s="62">
        <v>3</v>
      </c>
      <c r="BX93" s="62">
        <f t="shared" si="290"/>
        <v>98633.155420800016</v>
      </c>
      <c r="BY93" s="33">
        <v>140</v>
      </c>
      <c r="BZ93" s="33">
        <f t="shared" si="291"/>
        <v>4602880.5863039996</v>
      </c>
      <c r="CA93" s="33">
        <v>0</v>
      </c>
      <c r="CB93" s="33">
        <f t="shared" si="292"/>
        <v>0</v>
      </c>
      <c r="CC93" s="33">
        <v>12</v>
      </c>
      <c r="CD93" s="33">
        <f t="shared" si="293"/>
        <v>430399.22365440003</v>
      </c>
      <c r="CE93" s="33">
        <v>0</v>
      </c>
      <c r="CF93" s="33">
        <f t="shared" si="294"/>
        <v>0</v>
      </c>
      <c r="CG93" s="33">
        <v>64</v>
      </c>
      <c r="CH93" s="33">
        <f t="shared" si="295"/>
        <v>1819693.5837696001</v>
      </c>
      <c r="CI93" s="33">
        <v>85</v>
      </c>
      <c r="CJ93" s="33">
        <f t="shared" si="296"/>
        <v>2670835.6382399998</v>
      </c>
      <c r="CK93" s="33">
        <v>6</v>
      </c>
      <c r="CL93" s="33">
        <f t="shared" si="297"/>
        <v>384531.35767200001</v>
      </c>
      <c r="CM93" s="33">
        <v>12</v>
      </c>
      <c r="CN93" s="33">
        <f t="shared" si="298"/>
        <v>726118.0431120001</v>
      </c>
    </row>
    <row r="94" spans="1:92" x14ac:dyDescent="0.25">
      <c r="A94" s="29">
        <v>82</v>
      </c>
      <c r="B94" s="30" t="s">
        <v>146</v>
      </c>
      <c r="C94" s="25">
        <v>19007.45</v>
      </c>
      <c r="D94" s="25">
        <f t="shared" si="257"/>
        <v>16156.3325</v>
      </c>
      <c r="E94" s="31">
        <v>0.69</v>
      </c>
      <c r="F94" s="32">
        <v>1</v>
      </c>
      <c r="G94" s="32"/>
      <c r="H94" s="27">
        <v>0.7</v>
      </c>
      <c r="I94" s="27">
        <v>0.11</v>
      </c>
      <c r="J94" s="27">
        <v>0.04</v>
      </c>
      <c r="K94" s="27">
        <v>0.15</v>
      </c>
      <c r="L94" s="32">
        <v>1</v>
      </c>
      <c r="M94" s="25">
        <v>1.4</v>
      </c>
      <c r="N94" s="25">
        <v>1.68</v>
      </c>
      <c r="O94" s="25">
        <v>2.23</v>
      </c>
      <c r="P94" s="25">
        <v>2.39</v>
      </c>
      <c r="Q94" s="33">
        <v>0</v>
      </c>
      <c r="R94" s="33">
        <f t="shared" si="261"/>
        <v>0</v>
      </c>
      <c r="S94" s="33">
        <v>1082</v>
      </c>
      <c r="T94" s="33">
        <f t="shared" si="262"/>
        <v>21853496.312340003</v>
      </c>
      <c r="U94" s="33">
        <v>0</v>
      </c>
      <c r="V94" s="33">
        <f t="shared" si="263"/>
        <v>0</v>
      </c>
      <c r="W94" s="33">
        <v>5</v>
      </c>
      <c r="X94" s="33">
        <f t="shared" si="264"/>
        <v>88592.774077499984</v>
      </c>
      <c r="Y94" s="33">
        <v>26</v>
      </c>
      <c r="Z94" s="33">
        <f t="shared" si="265"/>
        <v>489325.89205499995</v>
      </c>
      <c r="AA94" s="33">
        <v>100</v>
      </c>
      <c r="AB94" s="33">
        <f t="shared" si="266"/>
        <v>1771855.4815499997</v>
      </c>
      <c r="AC94" s="33">
        <v>24</v>
      </c>
      <c r="AD94" s="33">
        <f t="shared" si="267"/>
        <v>425245.31557199999</v>
      </c>
      <c r="AE94" s="33">
        <v>38</v>
      </c>
      <c r="AF94" s="33">
        <f t="shared" si="268"/>
        <v>715168.61146499985</v>
      </c>
      <c r="AG94" s="33">
        <v>0</v>
      </c>
      <c r="AH94" s="33">
        <f t="shared" si="269"/>
        <v>0</v>
      </c>
      <c r="AI94" s="33">
        <v>0</v>
      </c>
      <c r="AJ94" s="33">
        <f t="shared" si="270"/>
        <v>0</v>
      </c>
      <c r="AK94" s="33">
        <v>0</v>
      </c>
      <c r="AL94" s="33">
        <f t="shared" si="271"/>
        <v>0</v>
      </c>
      <c r="AM94" s="33">
        <v>0</v>
      </c>
      <c r="AN94" s="33">
        <f t="shared" si="272"/>
        <v>0</v>
      </c>
      <c r="AO94" s="33">
        <v>0</v>
      </c>
      <c r="AP94" s="33">
        <f t="shared" si="273"/>
        <v>0</v>
      </c>
      <c r="AQ94" s="33">
        <v>0</v>
      </c>
      <c r="AR94" s="33">
        <f t="shared" si="274"/>
        <v>0</v>
      </c>
      <c r="AS94" s="33">
        <v>5</v>
      </c>
      <c r="AT94" s="33">
        <f t="shared" si="275"/>
        <v>152856.9625275</v>
      </c>
      <c r="AU94" s="33">
        <v>5</v>
      </c>
      <c r="AV94" s="33">
        <f t="shared" si="276"/>
        <v>173513.30881499997</v>
      </c>
      <c r="AW94" s="33">
        <v>31</v>
      </c>
      <c r="AX94" s="33">
        <f t="shared" si="277"/>
        <v>700112.43017100007</v>
      </c>
      <c r="AY94" s="33">
        <v>65</v>
      </c>
      <c r="AZ94" s="33">
        <f t="shared" si="278"/>
        <v>1382047.2756089999</v>
      </c>
      <c r="BA94" s="33">
        <v>2</v>
      </c>
      <c r="BB94" s="33">
        <f t="shared" si="279"/>
        <v>43185.534638399993</v>
      </c>
      <c r="BC94" s="33">
        <v>10</v>
      </c>
      <c r="BD94" s="33">
        <f t="shared" si="280"/>
        <v>297451.38653999998</v>
      </c>
      <c r="BE94" s="33">
        <v>45</v>
      </c>
      <c r="BF94" s="33">
        <f t="shared" si="281"/>
        <v>956801.9600369999</v>
      </c>
      <c r="BG94" s="33">
        <v>61</v>
      </c>
      <c r="BH94" s="33">
        <f t="shared" si="282"/>
        <v>1296998.2124945996</v>
      </c>
      <c r="BI94" s="33">
        <v>1</v>
      </c>
      <c r="BJ94" s="33">
        <f t="shared" si="283"/>
        <v>21592.767319199997</v>
      </c>
      <c r="BK94" s="33">
        <v>20</v>
      </c>
      <c r="BL94" s="33">
        <f t="shared" si="284"/>
        <v>451685.43881999992</v>
      </c>
      <c r="BM94" s="33">
        <v>4</v>
      </c>
      <c r="BN94" s="33">
        <f t="shared" si="285"/>
        <v>86371.069276799986</v>
      </c>
      <c r="BO94" s="33">
        <v>36</v>
      </c>
      <c r="BP94" s="33">
        <f t="shared" si="286"/>
        <v>748255.48791839997</v>
      </c>
      <c r="BQ94" s="33">
        <v>2</v>
      </c>
      <c r="BR94" s="33">
        <f t="shared" si="287"/>
        <v>43185.534638399993</v>
      </c>
      <c r="BS94" s="33">
        <v>0</v>
      </c>
      <c r="BT94" s="33">
        <f t="shared" si="288"/>
        <v>0</v>
      </c>
      <c r="BU94" s="33">
        <v>3</v>
      </c>
      <c r="BV94" s="33">
        <f t="shared" si="289"/>
        <v>70892.580458700002</v>
      </c>
      <c r="BW94" s="62">
        <v>0</v>
      </c>
      <c r="BX94" s="62">
        <f t="shared" si="290"/>
        <v>0</v>
      </c>
      <c r="BY94" s="33">
        <v>359</v>
      </c>
      <c r="BZ94" s="33">
        <f t="shared" si="291"/>
        <v>8483478.7948911004</v>
      </c>
      <c r="CA94" s="33">
        <v>0</v>
      </c>
      <c r="CB94" s="33">
        <f t="shared" si="292"/>
        <v>0</v>
      </c>
      <c r="CC94" s="33">
        <v>2</v>
      </c>
      <c r="CD94" s="33">
        <f t="shared" si="293"/>
        <v>51558.240333599999</v>
      </c>
      <c r="CE94" s="33">
        <v>0</v>
      </c>
      <c r="CF94" s="33">
        <f t="shared" si="294"/>
        <v>0</v>
      </c>
      <c r="CG94" s="33">
        <v>2</v>
      </c>
      <c r="CH94" s="33">
        <f t="shared" si="295"/>
        <v>40872.023854200001</v>
      </c>
      <c r="CI94" s="33">
        <v>10</v>
      </c>
      <c r="CJ94" s="33">
        <f t="shared" si="296"/>
        <v>225842.71940999996</v>
      </c>
      <c r="CK94" s="33">
        <v>6</v>
      </c>
      <c r="CL94" s="33">
        <f t="shared" si="297"/>
        <v>276381.91332675004</v>
      </c>
      <c r="CM94" s="33">
        <v>14</v>
      </c>
      <c r="CN94" s="33">
        <f t="shared" si="298"/>
        <v>608880.23406787496</v>
      </c>
    </row>
    <row r="95" spans="1:92" ht="36.75" customHeight="1" x14ac:dyDescent="0.25">
      <c r="A95" s="29">
        <v>83</v>
      </c>
      <c r="B95" s="30" t="s">
        <v>147</v>
      </c>
      <c r="C95" s="25">
        <v>19007.45</v>
      </c>
      <c r="D95" s="25">
        <f t="shared" si="257"/>
        <v>16346.407000000003</v>
      </c>
      <c r="E95" s="31">
        <v>1.54</v>
      </c>
      <c r="F95" s="32">
        <v>1</v>
      </c>
      <c r="G95" s="32"/>
      <c r="H95" s="27">
        <v>0.65</v>
      </c>
      <c r="I95" s="27">
        <v>0.18</v>
      </c>
      <c r="J95" s="27">
        <v>0.03</v>
      </c>
      <c r="K95" s="27">
        <v>0.14000000000000001</v>
      </c>
      <c r="L95" s="32">
        <v>1</v>
      </c>
      <c r="M95" s="25">
        <v>1.4</v>
      </c>
      <c r="N95" s="25">
        <v>1.68</v>
      </c>
      <c r="O95" s="25">
        <v>2.23</v>
      </c>
      <c r="P95" s="25">
        <v>2.39</v>
      </c>
      <c r="Q95" s="33"/>
      <c r="R95" s="33">
        <f t="shared" si="261"/>
        <v>0</v>
      </c>
      <c r="S95" s="33">
        <v>305</v>
      </c>
      <c r="T95" s="33">
        <f t="shared" si="262"/>
        <v>13748810.868100002</v>
      </c>
      <c r="U95" s="33">
        <v>22</v>
      </c>
      <c r="V95" s="33">
        <f t="shared" si="263"/>
        <v>991717.50524000009</v>
      </c>
      <c r="W95" s="33">
        <v>0</v>
      </c>
      <c r="X95" s="33">
        <f t="shared" si="264"/>
        <v>0</v>
      </c>
      <c r="Y95" s="33">
        <v>4</v>
      </c>
      <c r="Z95" s="33">
        <f t="shared" si="265"/>
        <v>168018.25502000001</v>
      </c>
      <c r="AA95" s="33">
        <v>26</v>
      </c>
      <c r="AB95" s="33">
        <f t="shared" si="266"/>
        <v>1028189.7605979999</v>
      </c>
      <c r="AC95" s="33"/>
      <c r="AD95" s="33">
        <f t="shared" si="267"/>
        <v>0</v>
      </c>
      <c r="AE95" s="33">
        <v>5</v>
      </c>
      <c r="AF95" s="33">
        <f t="shared" si="268"/>
        <v>210022.81877499999</v>
      </c>
      <c r="AG95" s="33">
        <v>0</v>
      </c>
      <c r="AH95" s="33">
        <f t="shared" si="269"/>
        <v>0</v>
      </c>
      <c r="AI95" s="33">
        <v>4</v>
      </c>
      <c r="AJ95" s="33">
        <f t="shared" si="270"/>
        <v>175804.46683800002</v>
      </c>
      <c r="AK95" s="33">
        <v>0</v>
      </c>
      <c r="AL95" s="33">
        <f t="shared" si="271"/>
        <v>0</v>
      </c>
      <c r="AM95" s="33">
        <v>0</v>
      </c>
      <c r="AN95" s="33">
        <f t="shared" si="272"/>
        <v>0</v>
      </c>
      <c r="AO95" s="33">
        <v>0</v>
      </c>
      <c r="AP95" s="33">
        <f t="shared" si="273"/>
        <v>0</v>
      </c>
      <c r="AQ95" s="33">
        <v>0</v>
      </c>
      <c r="AR95" s="33">
        <f t="shared" si="274"/>
        <v>0</v>
      </c>
      <c r="AS95" s="33">
        <v>2</v>
      </c>
      <c r="AT95" s="33">
        <f t="shared" si="275"/>
        <v>136463.60712600002</v>
      </c>
      <c r="AU95" s="33"/>
      <c r="AV95" s="33">
        <f t="shared" si="276"/>
        <v>0</v>
      </c>
      <c r="AW95" s="33">
        <v>3</v>
      </c>
      <c r="AX95" s="33">
        <f t="shared" si="277"/>
        <v>151216.42951800002</v>
      </c>
      <c r="AY95" s="33">
        <v>11</v>
      </c>
      <c r="AZ95" s="33">
        <f t="shared" si="278"/>
        <v>522004.03230359993</v>
      </c>
      <c r="BA95" s="33"/>
      <c r="BB95" s="33">
        <f t="shared" si="279"/>
        <v>0</v>
      </c>
      <c r="BC95" s="33">
        <v>1</v>
      </c>
      <c r="BD95" s="33">
        <f t="shared" si="280"/>
        <v>66387.700764000008</v>
      </c>
      <c r="BE95" s="33">
        <v>35</v>
      </c>
      <c r="BF95" s="33">
        <f t="shared" si="281"/>
        <v>1660921.9209659998</v>
      </c>
      <c r="BG95" s="33">
        <v>29</v>
      </c>
      <c r="BH95" s="33">
        <f t="shared" si="282"/>
        <v>1376192.4488003999</v>
      </c>
      <c r="BI95" s="33">
        <v>0</v>
      </c>
      <c r="BJ95" s="33">
        <f t="shared" si="283"/>
        <v>0</v>
      </c>
      <c r="BK95" s="33">
        <v>20</v>
      </c>
      <c r="BL95" s="33">
        <f t="shared" si="284"/>
        <v>1008109.53012</v>
      </c>
      <c r="BM95" s="33">
        <v>1</v>
      </c>
      <c r="BN95" s="33">
        <f t="shared" si="285"/>
        <v>48192.553147199993</v>
      </c>
      <c r="BO95" s="33">
        <v>1</v>
      </c>
      <c r="BP95" s="33">
        <f t="shared" si="286"/>
        <v>46389.430410400004</v>
      </c>
      <c r="BQ95" s="33">
        <v>0</v>
      </c>
      <c r="BR95" s="33">
        <f t="shared" si="287"/>
        <v>0</v>
      </c>
      <c r="BS95" s="33">
        <v>0</v>
      </c>
      <c r="BT95" s="33">
        <f t="shared" si="288"/>
        <v>0</v>
      </c>
      <c r="BU95" s="33">
        <v>10</v>
      </c>
      <c r="BV95" s="33">
        <f t="shared" si="289"/>
        <v>527413.40051399998</v>
      </c>
      <c r="BW95" s="62">
        <v>0</v>
      </c>
      <c r="BX95" s="62">
        <f t="shared" si="290"/>
        <v>0</v>
      </c>
      <c r="BY95" s="33">
        <v>200</v>
      </c>
      <c r="BZ95" s="33">
        <f t="shared" si="291"/>
        <v>10548268.010280002</v>
      </c>
      <c r="CA95" s="33">
        <v>0</v>
      </c>
      <c r="CB95" s="33">
        <f t="shared" si="292"/>
        <v>0</v>
      </c>
      <c r="CC95" s="33">
        <v>8</v>
      </c>
      <c r="CD95" s="33">
        <f t="shared" si="293"/>
        <v>460288.05863040005</v>
      </c>
      <c r="CE95" s="33">
        <v>0</v>
      </c>
      <c r="CF95" s="33">
        <f t="shared" si="294"/>
        <v>0</v>
      </c>
      <c r="CG95" s="33">
        <v>2</v>
      </c>
      <c r="CH95" s="33">
        <f t="shared" si="295"/>
        <v>91221.618457200006</v>
      </c>
      <c r="CI95" s="33">
        <v>7</v>
      </c>
      <c r="CJ95" s="33">
        <f t="shared" si="296"/>
        <v>352838.33554200002</v>
      </c>
      <c r="CK95" s="33">
        <v>6</v>
      </c>
      <c r="CL95" s="33">
        <f t="shared" si="297"/>
        <v>616852.38626550022</v>
      </c>
      <c r="CM95" s="33">
        <v>4</v>
      </c>
      <c r="CN95" s="33">
        <f t="shared" si="298"/>
        <v>388271.45360850001</v>
      </c>
    </row>
    <row r="96" spans="1:92" ht="30" x14ac:dyDescent="0.25">
      <c r="A96" s="29">
        <v>84</v>
      </c>
      <c r="B96" s="30" t="s">
        <v>148</v>
      </c>
      <c r="C96" s="25">
        <v>19007.45</v>
      </c>
      <c r="D96" s="25">
        <f t="shared" si="257"/>
        <v>15776.183500000003</v>
      </c>
      <c r="E96" s="31">
        <v>2.92</v>
      </c>
      <c r="F96" s="32">
        <v>1</v>
      </c>
      <c r="G96" s="32"/>
      <c r="H96" s="27">
        <v>0.5</v>
      </c>
      <c r="I96" s="27">
        <v>0.28999999999999998</v>
      </c>
      <c r="J96" s="27">
        <v>0.04</v>
      </c>
      <c r="K96" s="27">
        <v>0.17</v>
      </c>
      <c r="L96" s="32">
        <v>1</v>
      </c>
      <c r="M96" s="25">
        <v>1.4</v>
      </c>
      <c r="N96" s="25">
        <v>1.68</v>
      </c>
      <c r="O96" s="25">
        <v>2.23</v>
      </c>
      <c r="P96" s="25">
        <v>2.39</v>
      </c>
      <c r="Q96" s="33">
        <v>0</v>
      </c>
      <c r="R96" s="33">
        <f t="shared" si="261"/>
        <v>0</v>
      </c>
      <c r="S96" s="33">
        <v>20</v>
      </c>
      <c r="T96" s="33">
        <f t="shared" si="262"/>
        <v>1709454.0232000002</v>
      </c>
      <c r="U96" s="33">
        <v>0</v>
      </c>
      <c r="V96" s="33">
        <f t="shared" si="263"/>
        <v>0</v>
      </c>
      <c r="W96" s="33">
        <v>0</v>
      </c>
      <c r="X96" s="33">
        <f t="shared" si="264"/>
        <v>0</v>
      </c>
      <c r="Y96" s="33">
        <v>2</v>
      </c>
      <c r="Z96" s="33">
        <f t="shared" si="265"/>
        <v>159290.03398000001</v>
      </c>
      <c r="AA96" s="33">
        <v>0</v>
      </c>
      <c r="AB96" s="33">
        <f t="shared" si="266"/>
        <v>0</v>
      </c>
      <c r="AC96" s="33"/>
      <c r="AD96" s="33">
        <f t="shared" si="267"/>
        <v>0</v>
      </c>
      <c r="AE96" s="33"/>
      <c r="AF96" s="33">
        <f t="shared" si="268"/>
        <v>0</v>
      </c>
      <c r="AG96" s="33">
        <v>0</v>
      </c>
      <c r="AH96" s="33">
        <f t="shared" si="269"/>
        <v>0</v>
      </c>
      <c r="AI96" s="33">
        <v>0</v>
      </c>
      <c r="AJ96" s="33">
        <f t="shared" si="270"/>
        <v>0</v>
      </c>
      <c r="AK96" s="33">
        <v>0</v>
      </c>
      <c r="AL96" s="33">
        <f t="shared" si="271"/>
        <v>0</v>
      </c>
      <c r="AM96" s="33">
        <v>0</v>
      </c>
      <c r="AN96" s="33">
        <f t="shared" si="272"/>
        <v>0</v>
      </c>
      <c r="AO96" s="33">
        <v>0</v>
      </c>
      <c r="AP96" s="33">
        <f t="shared" si="273"/>
        <v>0</v>
      </c>
      <c r="AQ96" s="33">
        <v>0</v>
      </c>
      <c r="AR96" s="33">
        <f t="shared" si="274"/>
        <v>0</v>
      </c>
      <c r="AS96" s="33">
        <v>0</v>
      </c>
      <c r="AT96" s="33">
        <f t="shared" si="275"/>
        <v>0</v>
      </c>
      <c r="AU96" s="33">
        <v>0</v>
      </c>
      <c r="AV96" s="33">
        <f t="shared" si="276"/>
        <v>0</v>
      </c>
      <c r="AW96" s="33">
        <v>6</v>
      </c>
      <c r="AX96" s="33">
        <f t="shared" si="277"/>
        <v>573444.12232800003</v>
      </c>
      <c r="AY96" s="33"/>
      <c r="AZ96" s="33">
        <f t="shared" si="278"/>
        <v>0</v>
      </c>
      <c r="BA96" s="33"/>
      <c r="BB96" s="33">
        <f t="shared" si="279"/>
        <v>0</v>
      </c>
      <c r="BC96" s="33"/>
      <c r="BD96" s="33">
        <f t="shared" si="280"/>
        <v>0</v>
      </c>
      <c r="BE96" s="33">
        <v>5</v>
      </c>
      <c r="BF96" s="33">
        <f t="shared" si="281"/>
        <v>449897.217924</v>
      </c>
      <c r="BG96" s="33">
        <v>0</v>
      </c>
      <c r="BH96" s="33">
        <f t="shared" si="282"/>
        <v>0</v>
      </c>
      <c r="BI96" s="33">
        <v>0</v>
      </c>
      <c r="BJ96" s="33">
        <f t="shared" si="283"/>
        <v>0</v>
      </c>
      <c r="BK96" s="33">
        <v>0</v>
      </c>
      <c r="BL96" s="33">
        <f t="shared" si="284"/>
        <v>0</v>
      </c>
      <c r="BM96" s="33"/>
      <c r="BN96" s="33">
        <f t="shared" si="285"/>
        <v>0</v>
      </c>
      <c r="BO96" s="33">
        <v>0</v>
      </c>
      <c r="BP96" s="33">
        <f t="shared" si="286"/>
        <v>0</v>
      </c>
      <c r="BQ96" s="33">
        <v>0</v>
      </c>
      <c r="BR96" s="33">
        <f t="shared" si="287"/>
        <v>0</v>
      </c>
      <c r="BS96" s="33">
        <v>0</v>
      </c>
      <c r="BT96" s="33">
        <f t="shared" si="288"/>
        <v>0</v>
      </c>
      <c r="BU96" s="33">
        <v>0</v>
      </c>
      <c r="BV96" s="33">
        <f t="shared" si="289"/>
        <v>0</v>
      </c>
      <c r="BW96" s="62">
        <v>0</v>
      </c>
      <c r="BX96" s="62">
        <f t="shared" si="290"/>
        <v>0</v>
      </c>
      <c r="BY96" s="33">
        <v>23</v>
      </c>
      <c r="BZ96" s="33">
        <f t="shared" si="291"/>
        <v>2300070.3882156</v>
      </c>
      <c r="CA96" s="33">
        <v>0</v>
      </c>
      <c r="CB96" s="33">
        <f t="shared" si="292"/>
        <v>0</v>
      </c>
      <c r="CC96" s="33">
        <v>0</v>
      </c>
      <c r="CD96" s="33">
        <f t="shared" si="293"/>
        <v>0</v>
      </c>
      <c r="CE96" s="33">
        <v>0</v>
      </c>
      <c r="CF96" s="33">
        <f t="shared" si="294"/>
        <v>0</v>
      </c>
      <c r="CG96" s="33">
        <v>0</v>
      </c>
      <c r="CH96" s="33">
        <f t="shared" si="295"/>
        <v>0</v>
      </c>
      <c r="CI96" s="33">
        <v>0</v>
      </c>
      <c r="CJ96" s="33">
        <f t="shared" si="296"/>
        <v>0</v>
      </c>
      <c r="CK96" s="33">
        <v>0</v>
      </c>
      <c r="CL96" s="33">
        <f t="shared" si="297"/>
        <v>0</v>
      </c>
      <c r="CM96" s="33">
        <v>0</v>
      </c>
      <c r="CN96" s="33">
        <f t="shared" si="298"/>
        <v>0</v>
      </c>
    </row>
    <row r="97" spans="1:92" ht="30" x14ac:dyDescent="0.25">
      <c r="A97" s="29">
        <v>85</v>
      </c>
      <c r="B97" s="30" t="s">
        <v>149</v>
      </c>
      <c r="C97" s="25">
        <v>19007.45</v>
      </c>
      <c r="D97" s="25">
        <f t="shared" si="257"/>
        <v>16726.556000000004</v>
      </c>
      <c r="E97" s="31">
        <v>4.34</v>
      </c>
      <c r="F97" s="32">
        <v>1</v>
      </c>
      <c r="G97" s="32"/>
      <c r="H97" s="27">
        <v>0.53</v>
      </c>
      <c r="I97" s="27">
        <v>0.32</v>
      </c>
      <c r="J97" s="27">
        <v>0.03</v>
      </c>
      <c r="K97" s="27">
        <v>0.12</v>
      </c>
      <c r="L97" s="32">
        <v>1</v>
      </c>
      <c r="M97" s="25">
        <v>1.4</v>
      </c>
      <c r="N97" s="25">
        <v>1.68</v>
      </c>
      <c r="O97" s="25">
        <v>2.23</v>
      </c>
      <c r="P97" s="25">
        <v>2.39</v>
      </c>
      <c r="Q97" s="33"/>
      <c r="R97" s="33">
        <f t="shared" si="261"/>
        <v>0</v>
      </c>
      <c r="S97" s="33">
        <v>350</v>
      </c>
      <c r="T97" s="33">
        <f t="shared" si="262"/>
        <v>44463367.487000003</v>
      </c>
      <c r="U97" s="33">
        <v>0</v>
      </c>
      <c r="V97" s="33">
        <f t="shared" si="263"/>
        <v>0</v>
      </c>
      <c r="W97" s="33">
        <v>0</v>
      </c>
      <c r="X97" s="33">
        <f t="shared" si="264"/>
        <v>0</v>
      </c>
      <c r="Y97" s="33">
        <v>0</v>
      </c>
      <c r="Z97" s="33">
        <f t="shared" si="265"/>
        <v>0</v>
      </c>
      <c r="AA97" s="33">
        <v>0</v>
      </c>
      <c r="AB97" s="33">
        <f t="shared" si="266"/>
        <v>0</v>
      </c>
      <c r="AC97" s="33">
        <v>2</v>
      </c>
      <c r="AD97" s="33">
        <f t="shared" si="267"/>
        <v>222894.28376599995</v>
      </c>
      <c r="AE97" s="33"/>
      <c r="AF97" s="33">
        <f t="shared" si="268"/>
        <v>0</v>
      </c>
      <c r="AG97" s="33">
        <v>0</v>
      </c>
      <c r="AH97" s="33">
        <f t="shared" si="269"/>
        <v>0</v>
      </c>
      <c r="AI97" s="33">
        <v>0</v>
      </c>
      <c r="AJ97" s="33">
        <f t="shared" si="270"/>
        <v>0</v>
      </c>
      <c r="AK97" s="33">
        <v>0</v>
      </c>
      <c r="AL97" s="33">
        <f t="shared" si="271"/>
        <v>0</v>
      </c>
      <c r="AM97" s="33">
        <v>0</v>
      </c>
      <c r="AN97" s="33">
        <f t="shared" si="272"/>
        <v>0</v>
      </c>
      <c r="AO97" s="33">
        <v>0</v>
      </c>
      <c r="AP97" s="33">
        <f t="shared" si="273"/>
        <v>0</v>
      </c>
      <c r="AQ97" s="33">
        <v>0</v>
      </c>
      <c r="AR97" s="33">
        <f t="shared" si="274"/>
        <v>0</v>
      </c>
      <c r="AS97" s="33">
        <v>0</v>
      </c>
      <c r="AT97" s="33">
        <f t="shared" si="275"/>
        <v>0</v>
      </c>
      <c r="AU97" s="33">
        <v>0</v>
      </c>
      <c r="AV97" s="33">
        <f t="shared" si="276"/>
        <v>0</v>
      </c>
      <c r="AW97" s="33">
        <v>5</v>
      </c>
      <c r="AX97" s="33">
        <f t="shared" si="277"/>
        <v>710258.98712999991</v>
      </c>
      <c r="AY97" s="33">
        <v>3</v>
      </c>
      <c r="AZ97" s="33">
        <f t="shared" si="278"/>
        <v>401209.71077880001</v>
      </c>
      <c r="BA97" s="33"/>
      <c r="BB97" s="33">
        <f t="shared" si="279"/>
        <v>0</v>
      </c>
      <c r="BC97" s="33"/>
      <c r="BD97" s="33">
        <f t="shared" si="280"/>
        <v>0</v>
      </c>
      <c r="BE97" s="33">
        <v>3</v>
      </c>
      <c r="BF97" s="33">
        <f t="shared" si="281"/>
        <v>401209.71077880001</v>
      </c>
      <c r="BG97" s="33">
        <v>2</v>
      </c>
      <c r="BH97" s="33">
        <f t="shared" si="282"/>
        <v>267473.14051920001</v>
      </c>
      <c r="BI97" s="33">
        <v>0</v>
      </c>
      <c r="BJ97" s="33">
        <f t="shared" si="283"/>
        <v>0</v>
      </c>
      <c r="BK97" s="33">
        <v>0</v>
      </c>
      <c r="BL97" s="33">
        <f t="shared" si="284"/>
        <v>0</v>
      </c>
      <c r="BM97" s="33"/>
      <c r="BN97" s="33">
        <f t="shared" si="285"/>
        <v>0</v>
      </c>
      <c r="BO97" s="33">
        <v>0</v>
      </c>
      <c r="BP97" s="33">
        <f t="shared" si="286"/>
        <v>0</v>
      </c>
      <c r="BQ97" s="33">
        <v>0</v>
      </c>
      <c r="BR97" s="33">
        <f t="shared" si="287"/>
        <v>0</v>
      </c>
      <c r="BS97" s="33">
        <v>0</v>
      </c>
      <c r="BT97" s="33">
        <f t="shared" si="288"/>
        <v>0</v>
      </c>
      <c r="BU97" s="33">
        <v>0</v>
      </c>
      <c r="BV97" s="33">
        <f t="shared" si="289"/>
        <v>0</v>
      </c>
      <c r="BW97" s="62">
        <v>0</v>
      </c>
      <c r="BX97" s="62">
        <f t="shared" si="290"/>
        <v>0</v>
      </c>
      <c r="BY97" s="33">
        <v>99</v>
      </c>
      <c r="BZ97" s="33">
        <f t="shared" si="291"/>
        <v>14714833.874340599</v>
      </c>
      <c r="CA97" s="33">
        <v>0</v>
      </c>
      <c r="CB97" s="33">
        <f t="shared" si="292"/>
        <v>0</v>
      </c>
      <c r="CC97" s="33">
        <v>0</v>
      </c>
      <c r="CD97" s="33">
        <f t="shared" si="293"/>
        <v>0</v>
      </c>
      <c r="CE97" s="33">
        <v>0</v>
      </c>
      <c r="CF97" s="33">
        <f t="shared" si="294"/>
        <v>0</v>
      </c>
      <c r="CG97" s="33">
        <v>0</v>
      </c>
      <c r="CH97" s="33">
        <f t="shared" si="295"/>
        <v>0</v>
      </c>
      <c r="CI97" s="33">
        <v>0</v>
      </c>
      <c r="CJ97" s="33">
        <f t="shared" si="296"/>
        <v>0</v>
      </c>
      <c r="CK97" s="33">
        <v>0</v>
      </c>
      <c r="CL97" s="33">
        <f t="shared" si="297"/>
        <v>0</v>
      </c>
      <c r="CM97" s="33">
        <v>0</v>
      </c>
      <c r="CN97" s="33">
        <f t="shared" si="298"/>
        <v>0</v>
      </c>
    </row>
    <row r="98" spans="1:92" ht="36" customHeight="1" x14ac:dyDescent="0.25">
      <c r="A98" s="29">
        <v>86</v>
      </c>
      <c r="B98" s="30" t="s">
        <v>150</v>
      </c>
      <c r="C98" s="25">
        <v>19007.45</v>
      </c>
      <c r="D98" s="25">
        <f t="shared" si="257"/>
        <v>15966.258000000002</v>
      </c>
      <c r="E98" s="31">
        <v>1.41</v>
      </c>
      <c r="F98" s="32">
        <v>1</v>
      </c>
      <c r="G98" s="32"/>
      <c r="H98" s="27">
        <v>0.6</v>
      </c>
      <c r="I98" s="27">
        <v>0.2</v>
      </c>
      <c r="J98" s="27">
        <v>0.04</v>
      </c>
      <c r="K98" s="27">
        <v>0.16</v>
      </c>
      <c r="L98" s="32">
        <v>1</v>
      </c>
      <c r="M98" s="25">
        <v>1.4</v>
      </c>
      <c r="N98" s="25">
        <v>1.68</v>
      </c>
      <c r="O98" s="25">
        <v>2.23</v>
      </c>
      <c r="P98" s="25">
        <v>2.39</v>
      </c>
      <c r="Q98" s="33"/>
      <c r="R98" s="33">
        <f t="shared" si="261"/>
        <v>0</v>
      </c>
      <c r="S98" s="33">
        <v>0</v>
      </c>
      <c r="T98" s="33">
        <f t="shared" si="262"/>
        <v>0</v>
      </c>
      <c r="U98" s="33"/>
      <c r="V98" s="33">
        <f t="shared" si="263"/>
        <v>0</v>
      </c>
      <c r="W98" s="33"/>
      <c r="X98" s="33">
        <f t="shared" si="264"/>
        <v>0</v>
      </c>
      <c r="Y98" s="33"/>
      <c r="Z98" s="33">
        <f t="shared" si="265"/>
        <v>0</v>
      </c>
      <c r="AA98" s="33"/>
      <c r="AB98" s="33">
        <f t="shared" si="266"/>
        <v>0</v>
      </c>
      <c r="AC98" s="33"/>
      <c r="AD98" s="33">
        <f t="shared" si="267"/>
        <v>0</v>
      </c>
      <c r="AE98" s="33"/>
      <c r="AF98" s="33">
        <f t="shared" si="268"/>
        <v>0</v>
      </c>
      <c r="AG98" s="33"/>
      <c r="AH98" s="33">
        <f t="shared" si="269"/>
        <v>0</v>
      </c>
      <c r="AI98" s="33"/>
      <c r="AJ98" s="33">
        <f t="shared" si="270"/>
        <v>0</v>
      </c>
      <c r="AK98" s="33"/>
      <c r="AL98" s="33">
        <f t="shared" si="271"/>
        <v>0</v>
      </c>
      <c r="AM98" s="33"/>
      <c r="AN98" s="33">
        <f t="shared" si="272"/>
        <v>0</v>
      </c>
      <c r="AO98" s="33"/>
      <c r="AP98" s="33">
        <f t="shared" si="273"/>
        <v>0</v>
      </c>
      <c r="AQ98" s="33"/>
      <c r="AR98" s="33">
        <f t="shared" si="274"/>
        <v>0</v>
      </c>
      <c r="AS98" s="33"/>
      <c r="AT98" s="33">
        <f t="shared" si="275"/>
        <v>0</v>
      </c>
      <c r="AU98" s="33"/>
      <c r="AV98" s="33">
        <f t="shared" si="276"/>
        <v>0</v>
      </c>
      <c r="AW98" s="33"/>
      <c r="AX98" s="33">
        <f t="shared" si="277"/>
        <v>0</v>
      </c>
      <c r="AY98" s="33"/>
      <c r="AZ98" s="33">
        <f t="shared" si="278"/>
        <v>0</v>
      </c>
      <c r="BA98" s="33"/>
      <c r="BB98" s="33">
        <f t="shared" si="279"/>
        <v>0</v>
      </c>
      <c r="BC98" s="33"/>
      <c r="BD98" s="33">
        <f t="shared" si="280"/>
        <v>0</v>
      </c>
      <c r="BE98" s="33"/>
      <c r="BF98" s="33">
        <f t="shared" si="281"/>
        <v>0</v>
      </c>
      <c r="BG98" s="33"/>
      <c r="BH98" s="33">
        <f t="shared" si="282"/>
        <v>0</v>
      </c>
      <c r="BI98" s="33"/>
      <c r="BJ98" s="33">
        <f t="shared" si="283"/>
        <v>0</v>
      </c>
      <c r="BK98" s="33"/>
      <c r="BL98" s="33">
        <f t="shared" si="284"/>
        <v>0</v>
      </c>
      <c r="BM98" s="33"/>
      <c r="BN98" s="33">
        <f t="shared" si="285"/>
        <v>0</v>
      </c>
      <c r="BO98" s="33">
        <v>0</v>
      </c>
      <c r="BP98" s="33">
        <f t="shared" si="286"/>
        <v>0</v>
      </c>
      <c r="BQ98" s="33"/>
      <c r="BR98" s="33">
        <f t="shared" si="287"/>
        <v>0</v>
      </c>
      <c r="BS98" s="33"/>
      <c r="BT98" s="33">
        <f t="shared" si="288"/>
        <v>0</v>
      </c>
      <c r="BU98" s="33"/>
      <c r="BV98" s="33">
        <f t="shared" si="289"/>
        <v>0</v>
      </c>
      <c r="BW98" s="62"/>
      <c r="BX98" s="62">
        <f t="shared" si="290"/>
        <v>0</v>
      </c>
      <c r="BY98" s="33">
        <v>2</v>
      </c>
      <c r="BZ98" s="33">
        <f t="shared" si="291"/>
        <v>96578.298016200002</v>
      </c>
      <c r="CA98" s="33"/>
      <c r="CB98" s="33">
        <f t="shared" si="292"/>
        <v>0</v>
      </c>
      <c r="CC98" s="33"/>
      <c r="CD98" s="33">
        <f t="shared" si="293"/>
        <v>0</v>
      </c>
      <c r="CE98" s="33"/>
      <c r="CF98" s="33">
        <f t="shared" si="294"/>
        <v>0</v>
      </c>
      <c r="CG98" s="33"/>
      <c r="CH98" s="33">
        <f t="shared" si="295"/>
        <v>0</v>
      </c>
      <c r="CI98" s="33"/>
      <c r="CJ98" s="33">
        <f t="shared" si="296"/>
        <v>0</v>
      </c>
      <c r="CK98" s="33"/>
      <c r="CL98" s="33">
        <f t="shared" si="297"/>
        <v>0</v>
      </c>
      <c r="CM98" s="33"/>
      <c r="CN98" s="33">
        <f t="shared" si="298"/>
        <v>0</v>
      </c>
    </row>
    <row r="99" spans="1:92" ht="30" x14ac:dyDescent="0.25">
      <c r="A99" s="29">
        <v>87</v>
      </c>
      <c r="B99" s="30" t="s">
        <v>151</v>
      </c>
      <c r="C99" s="25">
        <v>19007.45</v>
      </c>
      <c r="D99" s="25">
        <f t="shared" si="257"/>
        <v>15966.258</v>
      </c>
      <c r="E99" s="31">
        <v>1.89</v>
      </c>
      <c r="F99" s="32">
        <v>1</v>
      </c>
      <c r="G99" s="32"/>
      <c r="H99" s="27">
        <v>0.59</v>
      </c>
      <c r="I99" s="27">
        <v>0.22</v>
      </c>
      <c r="J99" s="27">
        <v>0.03</v>
      </c>
      <c r="K99" s="27">
        <v>0.16</v>
      </c>
      <c r="L99" s="32">
        <v>1</v>
      </c>
      <c r="M99" s="25">
        <v>1.4</v>
      </c>
      <c r="N99" s="25">
        <v>1.68</v>
      </c>
      <c r="O99" s="25">
        <v>2.23</v>
      </c>
      <c r="P99" s="25">
        <v>2.39</v>
      </c>
      <c r="Q99" s="33"/>
      <c r="R99" s="33">
        <f t="shared" si="261"/>
        <v>0</v>
      </c>
      <c r="S99" s="33">
        <v>80</v>
      </c>
      <c r="T99" s="33">
        <f t="shared" si="262"/>
        <v>4425846.7176000001</v>
      </c>
      <c r="U99" s="33">
        <v>70</v>
      </c>
      <c r="V99" s="33">
        <f t="shared" si="263"/>
        <v>3872615.8778999997</v>
      </c>
      <c r="W99" s="33">
        <v>0</v>
      </c>
      <c r="X99" s="33">
        <f t="shared" si="264"/>
        <v>0</v>
      </c>
      <c r="Y99" s="33">
        <v>0</v>
      </c>
      <c r="Z99" s="33">
        <f t="shared" si="265"/>
        <v>0</v>
      </c>
      <c r="AA99" s="33">
        <v>0</v>
      </c>
      <c r="AB99" s="33">
        <f t="shared" si="266"/>
        <v>0</v>
      </c>
      <c r="AC99" s="33">
        <v>0</v>
      </c>
      <c r="AD99" s="33">
        <f t="shared" si="267"/>
        <v>0</v>
      </c>
      <c r="AE99" s="33"/>
      <c r="AF99" s="33">
        <f t="shared" si="268"/>
        <v>0</v>
      </c>
      <c r="AG99" s="33">
        <v>0</v>
      </c>
      <c r="AH99" s="33">
        <f t="shared" si="269"/>
        <v>0</v>
      </c>
      <c r="AI99" s="33">
        <v>2</v>
      </c>
      <c r="AJ99" s="33">
        <f t="shared" si="270"/>
        <v>107880.01374149999</v>
      </c>
      <c r="AK99" s="33">
        <v>0</v>
      </c>
      <c r="AL99" s="33">
        <f t="shared" si="271"/>
        <v>0</v>
      </c>
      <c r="AM99" s="33">
        <v>0</v>
      </c>
      <c r="AN99" s="33">
        <f t="shared" si="272"/>
        <v>0</v>
      </c>
      <c r="AO99" s="33">
        <v>0</v>
      </c>
      <c r="AP99" s="33">
        <f t="shared" si="273"/>
        <v>0</v>
      </c>
      <c r="AQ99" s="33">
        <v>0</v>
      </c>
      <c r="AR99" s="33">
        <f t="shared" si="274"/>
        <v>0</v>
      </c>
      <c r="AS99" s="33">
        <v>0</v>
      </c>
      <c r="AT99" s="33">
        <f t="shared" si="275"/>
        <v>0</v>
      </c>
      <c r="AU99" s="33">
        <v>0</v>
      </c>
      <c r="AV99" s="33">
        <f t="shared" si="276"/>
        <v>0</v>
      </c>
      <c r="AW99" s="33">
        <v>0</v>
      </c>
      <c r="AX99" s="33">
        <f t="shared" si="277"/>
        <v>0</v>
      </c>
      <c r="AY99" s="33">
        <v>0</v>
      </c>
      <c r="AZ99" s="33">
        <f t="shared" si="278"/>
        <v>0</v>
      </c>
      <c r="BA99" s="33"/>
      <c r="BB99" s="33">
        <f t="shared" si="279"/>
        <v>0</v>
      </c>
      <c r="BC99" s="33"/>
      <c r="BD99" s="33">
        <f t="shared" si="280"/>
        <v>0</v>
      </c>
      <c r="BE99" s="33">
        <v>0</v>
      </c>
      <c r="BF99" s="33">
        <f t="shared" si="281"/>
        <v>0</v>
      </c>
      <c r="BG99" s="33">
        <v>0</v>
      </c>
      <c r="BH99" s="33">
        <f t="shared" si="282"/>
        <v>0</v>
      </c>
      <c r="BI99" s="33">
        <v>0</v>
      </c>
      <c r="BJ99" s="33">
        <f t="shared" si="283"/>
        <v>0</v>
      </c>
      <c r="BK99" s="33"/>
      <c r="BL99" s="33">
        <f t="shared" si="284"/>
        <v>0</v>
      </c>
      <c r="BM99" s="33"/>
      <c r="BN99" s="33">
        <f t="shared" si="285"/>
        <v>0</v>
      </c>
      <c r="BO99" s="33">
        <v>0</v>
      </c>
      <c r="BP99" s="33">
        <f t="shared" si="286"/>
        <v>0</v>
      </c>
      <c r="BQ99" s="33">
        <v>0</v>
      </c>
      <c r="BR99" s="33">
        <f t="shared" si="287"/>
        <v>0</v>
      </c>
      <c r="BS99" s="33">
        <v>0</v>
      </c>
      <c r="BT99" s="33">
        <f t="shared" si="288"/>
        <v>0</v>
      </c>
      <c r="BU99" s="33">
        <v>0</v>
      </c>
      <c r="BV99" s="33">
        <f t="shared" si="289"/>
        <v>0</v>
      </c>
      <c r="BW99" s="62">
        <v>0</v>
      </c>
      <c r="BX99" s="62">
        <f t="shared" si="290"/>
        <v>0</v>
      </c>
      <c r="BY99" s="33">
        <v>2</v>
      </c>
      <c r="BZ99" s="33">
        <f t="shared" si="291"/>
        <v>129456.01648980001</v>
      </c>
      <c r="CA99" s="33">
        <v>0</v>
      </c>
      <c r="CB99" s="33">
        <f t="shared" si="292"/>
        <v>0</v>
      </c>
      <c r="CC99" s="33">
        <v>0</v>
      </c>
      <c r="CD99" s="33">
        <f t="shared" si="293"/>
        <v>0</v>
      </c>
      <c r="CE99" s="33">
        <v>0</v>
      </c>
      <c r="CF99" s="33">
        <f t="shared" si="294"/>
        <v>0</v>
      </c>
      <c r="CG99" s="33">
        <v>0</v>
      </c>
      <c r="CH99" s="33">
        <f t="shared" si="295"/>
        <v>0</v>
      </c>
      <c r="CI99" s="33">
        <v>0</v>
      </c>
      <c r="CJ99" s="33">
        <f t="shared" si="296"/>
        <v>0</v>
      </c>
      <c r="CK99" s="33">
        <v>0</v>
      </c>
      <c r="CL99" s="33">
        <f t="shared" si="297"/>
        <v>0</v>
      </c>
      <c r="CM99" s="33">
        <v>0</v>
      </c>
      <c r="CN99" s="33">
        <f t="shared" si="298"/>
        <v>0</v>
      </c>
    </row>
    <row r="100" spans="1:92" ht="30" x14ac:dyDescent="0.25">
      <c r="A100" s="29">
        <v>88</v>
      </c>
      <c r="B100" s="30" t="s">
        <v>152</v>
      </c>
      <c r="C100" s="25">
        <v>19007.45</v>
      </c>
      <c r="D100" s="25">
        <f t="shared" si="257"/>
        <v>16536.481500000002</v>
      </c>
      <c r="E100" s="31">
        <v>1.92</v>
      </c>
      <c r="F100" s="32">
        <v>1</v>
      </c>
      <c r="G100" s="32"/>
      <c r="H100" s="27">
        <v>0.61</v>
      </c>
      <c r="I100" s="27">
        <v>0.23</v>
      </c>
      <c r="J100" s="27">
        <v>0.03</v>
      </c>
      <c r="K100" s="27">
        <v>0.13</v>
      </c>
      <c r="L100" s="32">
        <v>1</v>
      </c>
      <c r="M100" s="25">
        <v>1.4</v>
      </c>
      <c r="N100" s="25">
        <v>1.68</v>
      </c>
      <c r="O100" s="25">
        <v>2.23</v>
      </c>
      <c r="P100" s="25">
        <v>2.39</v>
      </c>
      <c r="Q100" s="33">
        <v>0</v>
      </c>
      <c r="R100" s="33">
        <f t="shared" si="261"/>
        <v>0</v>
      </c>
      <c r="S100" s="33">
        <v>130</v>
      </c>
      <c r="T100" s="33">
        <f t="shared" si="262"/>
        <v>7306159.6607999997</v>
      </c>
      <c r="U100" s="33">
        <v>2</v>
      </c>
      <c r="V100" s="33">
        <f t="shared" si="263"/>
        <v>112402.45632</v>
      </c>
      <c r="W100" s="33">
        <v>0</v>
      </c>
      <c r="X100" s="33">
        <f t="shared" si="264"/>
        <v>0</v>
      </c>
      <c r="Y100" s="33">
        <v>0</v>
      </c>
      <c r="Z100" s="33">
        <f t="shared" si="265"/>
        <v>0</v>
      </c>
      <c r="AA100" s="33">
        <v>0</v>
      </c>
      <c r="AB100" s="33">
        <f t="shared" si="266"/>
        <v>0</v>
      </c>
      <c r="AC100" s="33">
        <v>0</v>
      </c>
      <c r="AD100" s="33">
        <f t="shared" si="267"/>
        <v>0</v>
      </c>
      <c r="AE100" s="28"/>
      <c r="AF100" s="33">
        <f t="shared" si="268"/>
        <v>0</v>
      </c>
      <c r="AG100" s="33">
        <v>0</v>
      </c>
      <c r="AH100" s="33">
        <f t="shared" si="269"/>
        <v>0</v>
      </c>
      <c r="AI100" s="33">
        <v>0</v>
      </c>
      <c r="AJ100" s="33">
        <f t="shared" si="270"/>
        <v>0</v>
      </c>
      <c r="AK100" s="33">
        <v>0</v>
      </c>
      <c r="AL100" s="33">
        <f t="shared" si="271"/>
        <v>0</v>
      </c>
      <c r="AM100" s="33">
        <v>0</v>
      </c>
      <c r="AN100" s="33">
        <f t="shared" si="272"/>
        <v>0</v>
      </c>
      <c r="AO100" s="33">
        <v>0</v>
      </c>
      <c r="AP100" s="33">
        <f t="shared" si="273"/>
        <v>0</v>
      </c>
      <c r="AQ100" s="33">
        <v>0</v>
      </c>
      <c r="AR100" s="33">
        <f t="shared" si="274"/>
        <v>0</v>
      </c>
      <c r="AS100" s="33">
        <v>0</v>
      </c>
      <c r="AT100" s="33">
        <f t="shared" si="275"/>
        <v>0</v>
      </c>
      <c r="AU100" s="33">
        <v>0</v>
      </c>
      <c r="AV100" s="33">
        <f t="shared" si="276"/>
        <v>0</v>
      </c>
      <c r="AW100" s="33">
        <v>0</v>
      </c>
      <c r="AX100" s="33">
        <f t="shared" si="277"/>
        <v>0</v>
      </c>
      <c r="AY100" s="33">
        <v>0</v>
      </c>
      <c r="AZ100" s="33">
        <f t="shared" si="278"/>
        <v>0</v>
      </c>
      <c r="BA100" s="28"/>
      <c r="BB100" s="33">
        <f t="shared" si="279"/>
        <v>0</v>
      </c>
      <c r="BC100" s="28"/>
      <c r="BD100" s="33">
        <f t="shared" si="280"/>
        <v>0</v>
      </c>
      <c r="BE100" s="33">
        <v>0</v>
      </c>
      <c r="BF100" s="33">
        <f t="shared" si="281"/>
        <v>0</v>
      </c>
      <c r="BG100" s="33">
        <v>0</v>
      </c>
      <c r="BH100" s="33">
        <f t="shared" si="282"/>
        <v>0</v>
      </c>
      <c r="BI100" s="33">
        <v>0</v>
      </c>
      <c r="BJ100" s="33">
        <f t="shared" si="283"/>
        <v>0</v>
      </c>
      <c r="BK100" s="33">
        <v>0</v>
      </c>
      <c r="BL100" s="33">
        <f t="shared" si="284"/>
        <v>0</v>
      </c>
      <c r="BM100" s="28"/>
      <c r="BN100" s="33">
        <f t="shared" si="285"/>
        <v>0</v>
      </c>
      <c r="BO100" s="33">
        <v>0</v>
      </c>
      <c r="BP100" s="33">
        <f t="shared" si="286"/>
        <v>0</v>
      </c>
      <c r="BQ100" s="33">
        <v>0</v>
      </c>
      <c r="BR100" s="33">
        <f t="shared" si="287"/>
        <v>0</v>
      </c>
      <c r="BS100" s="33">
        <v>0</v>
      </c>
      <c r="BT100" s="33">
        <f t="shared" si="288"/>
        <v>0</v>
      </c>
      <c r="BU100" s="33">
        <v>0</v>
      </c>
      <c r="BV100" s="33">
        <f t="shared" si="289"/>
        <v>0</v>
      </c>
      <c r="BW100" s="62">
        <v>0</v>
      </c>
      <c r="BX100" s="62">
        <f t="shared" si="290"/>
        <v>0</v>
      </c>
      <c r="BY100" s="33"/>
      <c r="BZ100" s="33">
        <f t="shared" si="291"/>
        <v>0</v>
      </c>
      <c r="CA100" s="33">
        <v>0</v>
      </c>
      <c r="CB100" s="33">
        <f t="shared" si="292"/>
        <v>0</v>
      </c>
      <c r="CC100" s="33">
        <v>0</v>
      </c>
      <c r="CD100" s="33">
        <f t="shared" si="293"/>
        <v>0</v>
      </c>
      <c r="CE100" s="33">
        <v>0</v>
      </c>
      <c r="CF100" s="33">
        <f t="shared" si="294"/>
        <v>0</v>
      </c>
      <c r="CG100" s="33">
        <v>0</v>
      </c>
      <c r="CH100" s="33">
        <f t="shared" si="295"/>
        <v>0</v>
      </c>
      <c r="CI100" s="33">
        <v>0</v>
      </c>
      <c r="CJ100" s="33">
        <f t="shared" si="296"/>
        <v>0</v>
      </c>
      <c r="CK100" s="33">
        <v>0</v>
      </c>
      <c r="CL100" s="33">
        <f t="shared" si="297"/>
        <v>0</v>
      </c>
      <c r="CM100" s="33">
        <v>0</v>
      </c>
      <c r="CN100" s="33">
        <f t="shared" si="298"/>
        <v>0</v>
      </c>
    </row>
    <row r="101" spans="1:92" x14ac:dyDescent="0.25">
      <c r="A101" s="29">
        <v>89</v>
      </c>
      <c r="B101" s="30" t="s">
        <v>153</v>
      </c>
      <c r="C101" s="25">
        <v>19007.45</v>
      </c>
      <c r="D101" s="25">
        <f t="shared" si="257"/>
        <v>15396.034500000002</v>
      </c>
      <c r="E101" s="25">
        <v>1.02</v>
      </c>
      <c r="F101" s="32">
        <v>1</v>
      </c>
      <c r="G101" s="32"/>
      <c r="H101" s="27">
        <v>0.59</v>
      </c>
      <c r="I101" s="27">
        <v>0.17</v>
      </c>
      <c r="J101" s="27">
        <v>0.05</v>
      </c>
      <c r="K101" s="27">
        <v>0.19</v>
      </c>
      <c r="L101" s="32">
        <v>1</v>
      </c>
      <c r="M101" s="25">
        <v>1.4</v>
      </c>
      <c r="N101" s="25">
        <v>1.68</v>
      </c>
      <c r="O101" s="25">
        <v>2.23</v>
      </c>
      <c r="P101" s="25">
        <v>2.39</v>
      </c>
      <c r="Q101" s="33">
        <v>2</v>
      </c>
      <c r="R101" s="33">
        <f t="shared" si="261"/>
        <v>70570.860360000006</v>
      </c>
      <c r="S101" s="33">
        <v>100</v>
      </c>
      <c r="T101" s="33">
        <f t="shared" si="262"/>
        <v>2985690.2460000003</v>
      </c>
      <c r="U101" s="33">
        <v>7</v>
      </c>
      <c r="V101" s="33">
        <f t="shared" si="263"/>
        <v>208998.31722</v>
      </c>
      <c r="W101" s="33">
        <v>0</v>
      </c>
      <c r="X101" s="33">
        <f t="shared" si="264"/>
        <v>0</v>
      </c>
      <c r="Y101" s="33">
        <v>0</v>
      </c>
      <c r="Z101" s="33">
        <f t="shared" si="265"/>
        <v>0</v>
      </c>
      <c r="AA101" s="33">
        <v>0</v>
      </c>
      <c r="AB101" s="33">
        <f t="shared" si="266"/>
        <v>0</v>
      </c>
      <c r="AC101" s="33">
        <v>0</v>
      </c>
      <c r="AD101" s="33">
        <f t="shared" si="267"/>
        <v>0</v>
      </c>
      <c r="AE101" s="33"/>
      <c r="AF101" s="33">
        <f t="shared" si="268"/>
        <v>0</v>
      </c>
      <c r="AG101" s="33">
        <v>0</v>
      </c>
      <c r="AH101" s="33">
        <f t="shared" si="269"/>
        <v>0</v>
      </c>
      <c r="AI101" s="33">
        <v>0</v>
      </c>
      <c r="AJ101" s="33">
        <f t="shared" si="270"/>
        <v>0</v>
      </c>
      <c r="AK101" s="33">
        <v>0</v>
      </c>
      <c r="AL101" s="33">
        <f t="shared" si="271"/>
        <v>0</v>
      </c>
      <c r="AM101" s="33">
        <v>0</v>
      </c>
      <c r="AN101" s="33">
        <f t="shared" si="272"/>
        <v>0</v>
      </c>
      <c r="AO101" s="33">
        <v>0</v>
      </c>
      <c r="AP101" s="33">
        <f t="shared" si="273"/>
        <v>0</v>
      </c>
      <c r="AQ101" s="33">
        <v>0</v>
      </c>
      <c r="AR101" s="33">
        <f t="shared" si="274"/>
        <v>0</v>
      </c>
      <c r="AS101" s="33">
        <v>0</v>
      </c>
      <c r="AT101" s="33">
        <f t="shared" si="275"/>
        <v>0</v>
      </c>
      <c r="AU101" s="33">
        <v>0</v>
      </c>
      <c r="AV101" s="33">
        <f t="shared" si="276"/>
        <v>0</v>
      </c>
      <c r="AW101" s="33">
        <v>0</v>
      </c>
      <c r="AX101" s="33">
        <f t="shared" si="277"/>
        <v>0</v>
      </c>
      <c r="AY101" s="33">
        <v>3</v>
      </c>
      <c r="AZ101" s="33">
        <f t="shared" si="278"/>
        <v>94293.526496400009</v>
      </c>
      <c r="BA101" s="33"/>
      <c r="BB101" s="33">
        <f t="shared" si="279"/>
        <v>0</v>
      </c>
      <c r="BC101" s="33"/>
      <c r="BD101" s="33">
        <f t="shared" si="280"/>
        <v>0</v>
      </c>
      <c r="BE101" s="33">
        <v>0</v>
      </c>
      <c r="BF101" s="33">
        <f t="shared" si="281"/>
        <v>0</v>
      </c>
      <c r="BG101" s="33"/>
      <c r="BH101" s="33">
        <f t="shared" si="282"/>
        <v>0</v>
      </c>
      <c r="BI101" s="33">
        <v>0</v>
      </c>
      <c r="BJ101" s="33">
        <f t="shared" si="283"/>
        <v>0</v>
      </c>
      <c r="BK101" s="33">
        <v>0</v>
      </c>
      <c r="BL101" s="33">
        <f t="shared" si="284"/>
        <v>0</v>
      </c>
      <c r="BM101" s="33"/>
      <c r="BN101" s="33">
        <f t="shared" si="285"/>
        <v>0</v>
      </c>
      <c r="BO101" s="33">
        <v>0</v>
      </c>
      <c r="BP101" s="33">
        <f t="shared" si="286"/>
        <v>0</v>
      </c>
      <c r="BQ101" s="33">
        <v>0</v>
      </c>
      <c r="BR101" s="33">
        <f t="shared" si="287"/>
        <v>0</v>
      </c>
      <c r="BS101" s="33">
        <v>0</v>
      </c>
      <c r="BT101" s="33">
        <f t="shared" si="288"/>
        <v>0</v>
      </c>
      <c r="BU101" s="33">
        <v>7</v>
      </c>
      <c r="BV101" s="33">
        <f t="shared" si="289"/>
        <v>244528.0311474</v>
      </c>
      <c r="BW101" s="62">
        <v>0</v>
      </c>
      <c r="BX101" s="62">
        <f t="shared" si="290"/>
        <v>0</v>
      </c>
      <c r="BY101" s="33">
        <v>2</v>
      </c>
      <c r="BZ101" s="33">
        <f t="shared" si="291"/>
        <v>69865.15175640001</v>
      </c>
      <c r="CA101" s="33">
        <v>0</v>
      </c>
      <c r="CB101" s="33">
        <f t="shared" si="292"/>
        <v>0</v>
      </c>
      <c r="CC101" s="33">
        <v>0</v>
      </c>
      <c r="CD101" s="33">
        <f t="shared" si="293"/>
        <v>0</v>
      </c>
      <c r="CE101" s="33">
        <v>0</v>
      </c>
      <c r="CF101" s="33">
        <f t="shared" si="294"/>
        <v>0</v>
      </c>
      <c r="CG101" s="33">
        <v>0</v>
      </c>
      <c r="CH101" s="33">
        <f t="shared" si="295"/>
        <v>0</v>
      </c>
      <c r="CI101" s="33">
        <v>0</v>
      </c>
      <c r="CJ101" s="33">
        <f t="shared" si="296"/>
        <v>0</v>
      </c>
      <c r="CK101" s="33">
        <v>0</v>
      </c>
      <c r="CL101" s="33">
        <f t="shared" si="297"/>
        <v>0</v>
      </c>
      <c r="CM101" s="33">
        <v>2</v>
      </c>
      <c r="CN101" s="33">
        <f t="shared" si="298"/>
        <v>128583.40346775002</v>
      </c>
    </row>
    <row r="102" spans="1:92" s="38" customFormat="1" x14ac:dyDescent="0.25">
      <c r="A102" s="61">
        <v>17</v>
      </c>
      <c r="B102" s="52" t="s">
        <v>154</v>
      </c>
      <c r="C102" s="25">
        <v>19007.45</v>
      </c>
      <c r="D102" s="35">
        <f t="shared" si="257"/>
        <v>0</v>
      </c>
      <c r="E102" s="35">
        <v>2.96</v>
      </c>
      <c r="F102" s="36">
        <v>1</v>
      </c>
      <c r="G102" s="36"/>
      <c r="H102" s="37"/>
      <c r="I102" s="37"/>
      <c r="J102" s="37"/>
      <c r="K102" s="37"/>
      <c r="L102" s="36">
        <v>1</v>
      </c>
      <c r="M102" s="25">
        <v>1.4</v>
      </c>
      <c r="N102" s="25">
        <v>1.68</v>
      </c>
      <c r="O102" s="25">
        <v>2.23</v>
      </c>
      <c r="P102" s="25">
        <v>2.39</v>
      </c>
      <c r="Q102" s="28">
        <f t="shared" ref="Q102:AW102" si="299">SUM(Q103:Q110)</f>
        <v>0</v>
      </c>
      <c r="R102" s="28">
        <f t="shared" si="299"/>
        <v>0</v>
      </c>
      <c r="S102" s="28">
        <f t="shared" si="299"/>
        <v>0</v>
      </c>
      <c r="T102" s="28">
        <f t="shared" si="299"/>
        <v>0</v>
      </c>
      <c r="U102" s="28">
        <f t="shared" si="299"/>
        <v>0</v>
      </c>
      <c r="V102" s="28">
        <f t="shared" si="299"/>
        <v>0</v>
      </c>
      <c r="W102" s="28">
        <f t="shared" si="299"/>
        <v>0</v>
      </c>
      <c r="X102" s="28">
        <f t="shared" si="299"/>
        <v>0</v>
      </c>
      <c r="Y102" s="28">
        <f t="shared" si="299"/>
        <v>0</v>
      </c>
      <c r="Z102" s="28">
        <f t="shared" si="299"/>
        <v>0</v>
      </c>
      <c r="AA102" s="28">
        <f t="shared" si="299"/>
        <v>0</v>
      </c>
      <c r="AB102" s="28">
        <f t="shared" si="299"/>
        <v>0</v>
      </c>
      <c r="AC102" s="28">
        <f t="shared" si="299"/>
        <v>6</v>
      </c>
      <c r="AD102" s="28">
        <f t="shared" si="299"/>
        <v>217244.88947699999</v>
      </c>
      <c r="AE102" s="28">
        <f t="shared" si="299"/>
        <v>0</v>
      </c>
      <c r="AF102" s="28">
        <f t="shared" si="299"/>
        <v>0</v>
      </c>
      <c r="AG102" s="28">
        <f t="shared" si="299"/>
        <v>0</v>
      </c>
      <c r="AH102" s="28">
        <f t="shared" si="299"/>
        <v>0</v>
      </c>
      <c r="AI102" s="28">
        <f t="shared" si="299"/>
        <v>0</v>
      </c>
      <c r="AJ102" s="28">
        <f t="shared" si="299"/>
        <v>0</v>
      </c>
      <c r="AK102" s="28">
        <f t="shared" si="299"/>
        <v>0</v>
      </c>
      <c r="AL102" s="28">
        <f t="shared" si="299"/>
        <v>0</v>
      </c>
      <c r="AM102" s="28">
        <f t="shared" si="299"/>
        <v>0</v>
      </c>
      <c r="AN102" s="28">
        <f t="shared" si="299"/>
        <v>0</v>
      </c>
      <c r="AO102" s="28">
        <f t="shared" si="299"/>
        <v>0</v>
      </c>
      <c r="AP102" s="28">
        <f t="shared" si="299"/>
        <v>0</v>
      </c>
      <c r="AQ102" s="28">
        <f t="shared" si="299"/>
        <v>0</v>
      </c>
      <c r="AR102" s="28">
        <f t="shared" si="299"/>
        <v>0</v>
      </c>
      <c r="AS102" s="28">
        <f t="shared" si="299"/>
        <v>0</v>
      </c>
      <c r="AT102" s="28">
        <f t="shared" si="299"/>
        <v>0</v>
      </c>
      <c r="AU102" s="28">
        <f t="shared" si="299"/>
        <v>0</v>
      </c>
      <c r="AV102" s="28">
        <f t="shared" si="299"/>
        <v>0</v>
      </c>
      <c r="AW102" s="28">
        <f t="shared" si="299"/>
        <v>34</v>
      </c>
      <c r="AX102" s="28">
        <f t="shared" ref="AX102:CH102" si="300">SUM(AX103:AX110)</f>
        <v>2380676.8400415001</v>
      </c>
      <c r="AY102" s="28">
        <f t="shared" si="300"/>
        <v>15</v>
      </c>
      <c r="AZ102" s="28">
        <f t="shared" si="300"/>
        <v>1598367.7187478</v>
      </c>
      <c r="BA102" s="28">
        <f t="shared" si="300"/>
        <v>0</v>
      </c>
      <c r="BB102" s="28">
        <f t="shared" si="300"/>
        <v>0</v>
      </c>
      <c r="BC102" s="28">
        <v>0</v>
      </c>
      <c r="BD102" s="28">
        <f t="shared" si="300"/>
        <v>0</v>
      </c>
      <c r="BE102" s="28">
        <f t="shared" si="300"/>
        <v>28</v>
      </c>
      <c r="BF102" s="28">
        <f t="shared" si="300"/>
        <v>4418853.4965959992</v>
      </c>
      <c r="BG102" s="28">
        <f t="shared" si="300"/>
        <v>8</v>
      </c>
      <c r="BH102" s="28">
        <f t="shared" si="300"/>
        <v>939237.47961120005</v>
      </c>
      <c r="BI102" s="28">
        <f t="shared" si="300"/>
        <v>0</v>
      </c>
      <c r="BJ102" s="28">
        <f t="shared" si="300"/>
        <v>0</v>
      </c>
      <c r="BK102" s="28">
        <f t="shared" si="300"/>
        <v>0</v>
      </c>
      <c r="BL102" s="28">
        <f t="shared" si="300"/>
        <v>0</v>
      </c>
      <c r="BM102" s="28">
        <f t="shared" si="300"/>
        <v>2</v>
      </c>
      <c r="BN102" s="28">
        <f t="shared" si="300"/>
        <v>88248.701217599999</v>
      </c>
      <c r="BO102" s="28">
        <f t="shared" si="300"/>
        <v>21</v>
      </c>
      <c r="BP102" s="28">
        <f t="shared" si="300"/>
        <v>2085265.1429610001</v>
      </c>
      <c r="BQ102" s="28">
        <f t="shared" si="300"/>
        <v>0</v>
      </c>
      <c r="BR102" s="28">
        <f t="shared" si="300"/>
        <v>0</v>
      </c>
      <c r="BS102" s="28">
        <f t="shared" si="300"/>
        <v>0</v>
      </c>
      <c r="BT102" s="28">
        <f t="shared" si="300"/>
        <v>0</v>
      </c>
      <c r="BU102" s="28">
        <f t="shared" si="300"/>
        <v>38</v>
      </c>
      <c r="BV102" s="28">
        <f t="shared" si="300"/>
        <v>2877999.0332593499</v>
      </c>
      <c r="BW102" s="28">
        <f t="shared" si="300"/>
        <v>0</v>
      </c>
      <c r="BX102" s="28">
        <f t="shared" si="300"/>
        <v>0</v>
      </c>
      <c r="BY102" s="28">
        <f t="shared" si="300"/>
        <v>57</v>
      </c>
      <c r="BZ102" s="28">
        <f t="shared" si="300"/>
        <v>16375843.6097256</v>
      </c>
      <c r="CA102" s="28">
        <f t="shared" si="300"/>
        <v>0</v>
      </c>
      <c r="CB102" s="28">
        <f t="shared" si="300"/>
        <v>0</v>
      </c>
      <c r="CC102" s="28">
        <f t="shared" si="300"/>
        <v>604</v>
      </c>
      <c r="CD102" s="28">
        <f t="shared" si="300"/>
        <v>64218029.998121992</v>
      </c>
      <c r="CE102" s="28">
        <f t="shared" si="300"/>
        <v>62</v>
      </c>
      <c r="CF102" s="28">
        <f t="shared" si="300"/>
        <v>9600667.4047283996</v>
      </c>
      <c r="CG102" s="28">
        <f t="shared" si="300"/>
        <v>0</v>
      </c>
      <c r="CH102" s="28">
        <f t="shared" si="300"/>
        <v>0</v>
      </c>
      <c r="CI102" s="28">
        <f t="shared" ref="CI102:CN102" si="301">SUM(CI103:CI110)</f>
        <v>0</v>
      </c>
      <c r="CJ102" s="28">
        <f t="shared" si="301"/>
        <v>0</v>
      </c>
      <c r="CK102" s="28">
        <f t="shared" si="301"/>
        <v>1</v>
      </c>
      <c r="CL102" s="28">
        <f t="shared" si="301"/>
        <v>191264.2950920625</v>
      </c>
      <c r="CM102" s="28">
        <f t="shared" si="301"/>
        <v>0</v>
      </c>
      <c r="CN102" s="28">
        <f t="shared" si="301"/>
        <v>0</v>
      </c>
    </row>
    <row r="103" spans="1:92" ht="35.25" customHeight="1" x14ac:dyDescent="0.25">
      <c r="A103" s="29">
        <v>90</v>
      </c>
      <c r="B103" s="30" t="s">
        <v>155</v>
      </c>
      <c r="C103" s="25">
        <v>19007.45</v>
      </c>
      <c r="D103" s="25">
        <f t="shared" si="257"/>
        <v>15966.258000000002</v>
      </c>
      <c r="E103" s="31">
        <v>4.21</v>
      </c>
      <c r="F103" s="32">
        <v>1.5</v>
      </c>
      <c r="G103" s="32"/>
      <c r="H103" s="27">
        <v>0.44</v>
      </c>
      <c r="I103" s="27">
        <v>0.37</v>
      </c>
      <c r="J103" s="27">
        <v>0.03</v>
      </c>
      <c r="K103" s="27">
        <v>0.16</v>
      </c>
      <c r="L103" s="32">
        <v>1.5</v>
      </c>
      <c r="M103" s="25">
        <v>1.4</v>
      </c>
      <c r="N103" s="25">
        <v>1.68</v>
      </c>
      <c r="O103" s="25">
        <v>2.23</v>
      </c>
      <c r="P103" s="25">
        <v>2.39</v>
      </c>
      <c r="Q103" s="33">
        <v>0</v>
      </c>
      <c r="R103" s="33">
        <f t="shared" ref="R103:R110" si="302">Q103*C103*E103*F103*M103*$R$6</f>
        <v>0</v>
      </c>
      <c r="S103" s="33">
        <v>0</v>
      </c>
      <c r="T103" s="33">
        <f t="shared" ref="T103:T110" si="303">S103*C103*E103*F103*M103*$T$6</f>
        <v>0</v>
      </c>
      <c r="U103" s="33">
        <v>0</v>
      </c>
      <c r="V103" s="33">
        <f t="shared" ref="V103:V110" si="304">U103*C103*E103*F103*M103*$V$6</f>
        <v>0</v>
      </c>
      <c r="W103" s="33">
        <v>0</v>
      </c>
      <c r="X103" s="33">
        <f t="shared" ref="X103:X110" si="305">W103/12*9*C103*E103*F103*M103*$X$6+W103/12*3*C103*E103*F103*M103*$W$6</f>
        <v>0</v>
      </c>
      <c r="Y103" s="33">
        <v>0</v>
      </c>
      <c r="Z103" s="33">
        <f t="shared" ref="Z103:Z110" si="306">Y103/12*9*C103*E103*F103*M103*$Z$6+Y103/12*3*C103*E103*F103*M103*$Y$6</f>
        <v>0</v>
      </c>
      <c r="AA103" s="33">
        <v>0</v>
      </c>
      <c r="AB103" s="33">
        <f t="shared" ref="AB103:AB110" si="307">AA103/12*9*C103*E103*F103*M103*$AB$6+AA103/12*3*C103*E103*F103*M103*$AA$6</f>
        <v>0</v>
      </c>
      <c r="AC103" s="33">
        <v>0</v>
      </c>
      <c r="AD103" s="33">
        <f t="shared" ref="AD103:AD110" si="308">AC103/12*3*C103*E103*F103*M103*$AC$6+AC103/12*9*C103*E103*F103*M103*$AD$6</f>
        <v>0</v>
      </c>
      <c r="AE103" s="33"/>
      <c r="AF103" s="33">
        <f t="shared" ref="AF103:AF110" si="309">(AE103/12*3*C103*E103*F103*M103*$AE$6)+(AE103/12*9*C103*E103*F103*M103*$AF$6)</f>
        <v>0</v>
      </c>
      <c r="AG103" s="33">
        <v>0</v>
      </c>
      <c r="AH103" s="33">
        <f t="shared" ref="AH103:AH110" si="310">AG103/12*9*C103*E103*F103*M103*$AH$6+AG103/12*3*C103*E103*F103*M103*$AG$6</f>
        <v>0</v>
      </c>
      <c r="AI103" s="33">
        <v>0</v>
      </c>
      <c r="AJ103" s="33">
        <f t="shared" ref="AJ103:AJ110" si="311">AI103/12*9*C103*E103*F103*M103*$AJ$6+AI103/12*3*C103*E103*F103*M103*$AI$6</f>
        <v>0</v>
      </c>
      <c r="AK103" s="33">
        <v>0</v>
      </c>
      <c r="AL103" s="33">
        <f t="shared" ref="AL103:AL110" si="312">AK103/12*9*C103*E103*F103*M103*$AL$6+AK103/12*3*C103*E103*F103*M103*$AK$6</f>
        <v>0</v>
      </c>
      <c r="AM103" s="33">
        <v>0</v>
      </c>
      <c r="AN103" s="33">
        <f t="shared" ref="AN103:AN110" si="313">AM103*C103*E103*F103*M103*$AN$6</f>
        <v>0</v>
      </c>
      <c r="AO103" s="33">
        <v>0</v>
      </c>
      <c r="AP103" s="33">
        <f t="shared" ref="AP103:AP110" si="314">AO103/12*9*C103*E103*F103*M103*$AP$6+AO103/12*3*C103*E103*F103*M103*$AO$6</f>
        <v>0</v>
      </c>
      <c r="AQ103" s="33">
        <v>0</v>
      </c>
      <c r="AR103" s="33">
        <f t="shared" ref="AR103:AR110" si="315">AQ103/12*9*C103*E103*F103*M103*$AR$6+AQ103/12*3*C103*E103*F103*M103*$AQ$6</f>
        <v>0</v>
      </c>
      <c r="AS103" s="33">
        <v>0</v>
      </c>
      <c r="AT103" s="33">
        <f t="shared" ref="AT103:AT110" si="316">AS103/12*9*C103*E103*F103*N103*$AT$6+AS103/12*3*C103*E103*F103*N103*$AS$6</f>
        <v>0</v>
      </c>
      <c r="AU103" s="33"/>
      <c r="AV103" s="33">
        <f t="shared" ref="AV103:AV110" si="317">AU103/12*9*C103*E103*F103*N103*$AV$6+AU103/12*3*C103*E103*F103*N103*$AU$6</f>
        <v>0</v>
      </c>
      <c r="AW103" s="33">
        <v>2</v>
      </c>
      <c r="AX103" s="33">
        <f t="shared" ref="AX103:AX110" si="318">AW103/12*9*C103*E103*F103*N103*$AX$6+AW103/12*3*C103*E103*F103*N103*$AW$6</f>
        <v>413390.36900700006</v>
      </c>
      <c r="AY103" s="33">
        <v>3</v>
      </c>
      <c r="AZ103" s="33">
        <f t="shared" ref="AZ103:AZ110" si="319">AY103/12*9*C103*E103*F103*N103*$AZ$6+AY103/12*3*C103*E103*F103*N103*$AY$6</f>
        <v>583787.86257330002</v>
      </c>
      <c r="BA103" s="33"/>
      <c r="BB103" s="33">
        <f t="shared" ref="BB103:BB110" si="320">SUM(BA103*$BB$6*C103*E103*F103*N103)</f>
        <v>0</v>
      </c>
      <c r="BC103" s="33"/>
      <c r="BD103" s="33">
        <f t="shared" ref="BD103:BD110" si="321">SUM(BC103*C103*E103*F103*N103*$BD$6)</f>
        <v>0</v>
      </c>
      <c r="BE103" s="33">
        <v>20</v>
      </c>
      <c r="BF103" s="33">
        <f t="shared" ref="BF103:BF110" si="322">BE103/12*9*C103*E103*F103*N103*$BF$6+BE103/12*3*C103*E103*F103*N103*$BE$6</f>
        <v>3891919.0838219994</v>
      </c>
      <c r="BG103" s="33">
        <v>0</v>
      </c>
      <c r="BH103" s="33">
        <f t="shared" ref="BH103:BH110" si="323">BG103/12*9*C103*E103*F103*N103*$BH$6+BG103/12*3*C103*E103*F103*N103*$BG$6</f>
        <v>0</v>
      </c>
      <c r="BI103" s="33">
        <v>0</v>
      </c>
      <c r="BJ103" s="33">
        <f t="shared" ref="BJ103:BJ110" si="324">BI103*C103*E103*F103*N103*$BJ$6</f>
        <v>0</v>
      </c>
      <c r="BK103" s="33">
        <v>0</v>
      </c>
      <c r="BL103" s="33">
        <f t="shared" ref="BL103:BL110" si="325">BK103/12*9*C103*E103*F103*N103*$BL$6+BK103/12*3*C103*E103*F103*N103*$BK$6</f>
        <v>0</v>
      </c>
      <c r="BM103" s="33"/>
      <c r="BN103" s="33">
        <f t="shared" ref="BN103:BN110" si="326">SUM(BM103*$BN$6*C103*E103*F103*N103)</f>
        <v>0</v>
      </c>
      <c r="BO103" s="33">
        <v>6</v>
      </c>
      <c r="BP103" s="33">
        <f t="shared" ref="BP103:BP110" si="327">(BO103/12*2*C103*E103*F103*N103*$BO$6)+(BO103/12*9*C103*E103*F103*N103*$BP$6)</f>
        <v>1141360.7261364001</v>
      </c>
      <c r="BQ103" s="33">
        <v>0</v>
      </c>
      <c r="BR103" s="33">
        <f t="shared" ref="BR103:BR110" si="328">BQ103*C103*E103*F103*N103*$BR$6</f>
        <v>0</v>
      </c>
      <c r="BS103" s="33">
        <v>0</v>
      </c>
      <c r="BT103" s="33">
        <f t="shared" ref="BT103:BT110" si="329">BS103/12*9*C103*E103*F103*N103*$BT$6+BS103/12*3*C103*E103*F103*N103*$BS$6</f>
        <v>0</v>
      </c>
      <c r="BU103" s="33">
        <v>0</v>
      </c>
      <c r="BV103" s="33">
        <f t="shared" ref="BV103:BV110" si="330">BU103/12*9*C103*E103*F103*N103*$BV$6+BU103/12*3*C103*E103*F103*N103*$BU$6</f>
        <v>0</v>
      </c>
      <c r="BW103" s="62">
        <v>0</v>
      </c>
      <c r="BX103" s="62">
        <f t="shared" ref="BX103:BX110" si="331">BW103/12*9*C103*E103*F103*N103*$BX$6+BW103/12*3*C103*E103*F103*N103*$BW$6</f>
        <v>0</v>
      </c>
      <c r="BY103" s="33">
        <v>22</v>
      </c>
      <c r="BZ103" s="33">
        <f t="shared" ref="BZ103:BZ110" si="332">BY103/12*9*C103*E103*F103*N103*$BZ$6+BY103/12*3*C103*E103*F103*N103*$BY$6</f>
        <v>4758022.3203512998</v>
      </c>
      <c r="CA103" s="33">
        <v>0</v>
      </c>
      <c r="CB103" s="33">
        <f t="shared" ref="CB103:CB110" si="333">CA103/12*9*C103*E103*F103*N103*$CB$6+CA103/12*3*C103*E103*F103*N103*$CA$6</f>
        <v>0</v>
      </c>
      <c r="CC103" s="33">
        <v>89</v>
      </c>
      <c r="CD103" s="33">
        <f t="shared" ref="CD103:CD110" si="334">CC103/12*9*C103*E103*F103*N103*$CD$6+CC103/12*3*C103*E103*F103*N103*$CC$6</f>
        <v>20998214.207170196</v>
      </c>
      <c r="CE103" s="33">
        <v>4</v>
      </c>
      <c r="CF103" s="33">
        <f t="shared" ref="CF103:CF110" si="335">CE103/12*9*C103*E103*F103*N103*$CF$6+CE103/12*3*C103*E103*F103*N103*$CE$6</f>
        <v>943739.96436720004</v>
      </c>
      <c r="CG103" s="33">
        <v>0</v>
      </c>
      <c r="CH103" s="33">
        <f t="shared" ref="CH103:CH110" si="336">CG103/12*9*C103*E103*F103*N103*$CH$6+CG103/12*3*C103*E103*F103*N103*$CG$6</f>
        <v>0</v>
      </c>
      <c r="CI103" s="33">
        <v>0</v>
      </c>
      <c r="CJ103" s="33">
        <f t="shared" ref="CJ103:CJ110" si="337">CI103/12*9*C103*E103*F103*N103*$CJ$6+CI103/12*3*C103*E103*F103*N103*$CI$6</f>
        <v>0</v>
      </c>
      <c r="CK103" s="33">
        <v>0</v>
      </c>
      <c r="CL103" s="33">
        <f t="shared" ref="CL103:CL110" si="338">CK103/12*9*C103*E103*F103*O103*$CL$6+CK103/12*3*C103*E103*F103*O103*$CK$6</f>
        <v>0</v>
      </c>
      <c r="CM103" s="33">
        <v>0</v>
      </c>
      <c r="CN103" s="33">
        <f t="shared" ref="CN103:CN110" si="339">CM103/12*9*C103*E103*F103*P103*$CN$6+CM103/12*3*C103*E103*F103*P103*$CM$6</f>
        <v>0</v>
      </c>
    </row>
    <row r="104" spans="1:92" x14ac:dyDescent="0.25">
      <c r="A104" s="29">
        <v>91</v>
      </c>
      <c r="B104" s="30" t="s">
        <v>156</v>
      </c>
      <c r="C104" s="25">
        <v>19007.45</v>
      </c>
      <c r="D104" s="25">
        <f t="shared" si="257"/>
        <v>17296.779500000001</v>
      </c>
      <c r="E104" s="31">
        <v>12.09</v>
      </c>
      <c r="F104" s="32">
        <v>1.5</v>
      </c>
      <c r="G104" s="32"/>
      <c r="H104" s="27">
        <v>0.27</v>
      </c>
      <c r="I104" s="27">
        <v>0.62</v>
      </c>
      <c r="J104" s="27">
        <v>0.02</v>
      </c>
      <c r="K104" s="27">
        <v>0.09</v>
      </c>
      <c r="L104" s="32">
        <v>1.5</v>
      </c>
      <c r="M104" s="25">
        <v>1.4</v>
      </c>
      <c r="N104" s="25">
        <v>1.68</v>
      </c>
      <c r="O104" s="25">
        <v>2.23</v>
      </c>
      <c r="P104" s="25">
        <v>2.39</v>
      </c>
      <c r="Q104" s="33">
        <v>0</v>
      </c>
      <c r="R104" s="33">
        <f t="shared" si="302"/>
        <v>0</v>
      </c>
      <c r="S104" s="33">
        <v>0</v>
      </c>
      <c r="T104" s="33">
        <f t="shared" si="303"/>
        <v>0</v>
      </c>
      <c r="U104" s="33">
        <v>0</v>
      </c>
      <c r="V104" s="33">
        <f t="shared" si="304"/>
        <v>0</v>
      </c>
      <c r="W104" s="33">
        <v>0</v>
      </c>
      <c r="X104" s="33">
        <f t="shared" si="305"/>
        <v>0</v>
      </c>
      <c r="Y104" s="33">
        <v>0</v>
      </c>
      <c r="Z104" s="33">
        <f t="shared" si="306"/>
        <v>0</v>
      </c>
      <c r="AA104" s="33">
        <v>0</v>
      </c>
      <c r="AB104" s="33">
        <f t="shared" si="307"/>
        <v>0</v>
      </c>
      <c r="AC104" s="33">
        <v>0</v>
      </c>
      <c r="AD104" s="33">
        <f t="shared" si="308"/>
        <v>0</v>
      </c>
      <c r="AE104" s="33"/>
      <c r="AF104" s="33">
        <f t="shared" si="309"/>
        <v>0</v>
      </c>
      <c r="AG104" s="33">
        <v>0</v>
      </c>
      <c r="AH104" s="33">
        <f t="shared" si="310"/>
        <v>0</v>
      </c>
      <c r="AI104" s="33">
        <v>0</v>
      </c>
      <c r="AJ104" s="33">
        <f t="shared" si="311"/>
        <v>0</v>
      </c>
      <c r="AK104" s="33">
        <v>0</v>
      </c>
      <c r="AL104" s="33">
        <f t="shared" si="312"/>
        <v>0</v>
      </c>
      <c r="AM104" s="33">
        <v>0</v>
      </c>
      <c r="AN104" s="33">
        <f t="shared" si="313"/>
        <v>0</v>
      </c>
      <c r="AO104" s="33">
        <v>0</v>
      </c>
      <c r="AP104" s="33">
        <f t="shared" si="314"/>
        <v>0</v>
      </c>
      <c r="AQ104" s="33">
        <v>0</v>
      </c>
      <c r="AR104" s="33">
        <f t="shared" si="315"/>
        <v>0</v>
      </c>
      <c r="AS104" s="33">
        <v>0</v>
      </c>
      <c r="AT104" s="33">
        <f t="shared" si="316"/>
        <v>0</v>
      </c>
      <c r="AU104" s="33">
        <v>0</v>
      </c>
      <c r="AV104" s="33">
        <f t="shared" si="317"/>
        <v>0</v>
      </c>
      <c r="AW104" s="33">
        <v>0</v>
      </c>
      <c r="AX104" s="33">
        <f t="shared" si="318"/>
        <v>0</v>
      </c>
      <c r="AY104" s="33"/>
      <c r="AZ104" s="33">
        <f t="shared" si="319"/>
        <v>0</v>
      </c>
      <c r="BA104" s="33"/>
      <c r="BB104" s="33">
        <f t="shared" si="320"/>
        <v>0</v>
      </c>
      <c r="BC104" s="33"/>
      <c r="BD104" s="33">
        <f t="shared" si="321"/>
        <v>0</v>
      </c>
      <c r="BE104" s="33">
        <v>0</v>
      </c>
      <c r="BF104" s="33">
        <f t="shared" si="322"/>
        <v>0</v>
      </c>
      <c r="BG104" s="33">
        <v>0</v>
      </c>
      <c r="BH104" s="33">
        <f t="shared" si="323"/>
        <v>0</v>
      </c>
      <c r="BI104" s="33">
        <v>0</v>
      </c>
      <c r="BJ104" s="33">
        <f t="shared" si="324"/>
        <v>0</v>
      </c>
      <c r="BK104" s="33">
        <v>0</v>
      </c>
      <c r="BL104" s="33">
        <f t="shared" si="325"/>
        <v>0</v>
      </c>
      <c r="BM104" s="33"/>
      <c r="BN104" s="33">
        <f t="shared" si="326"/>
        <v>0</v>
      </c>
      <c r="BO104" s="33"/>
      <c r="BP104" s="33">
        <f t="shared" si="327"/>
        <v>0</v>
      </c>
      <c r="BQ104" s="33">
        <v>0</v>
      </c>
      <c r="BR104" s="33">
        <f t="shared" si="328"/>
        <v>0</v>
      </c>
      <c r="BS104" s="33">
        <v>0</v>
      </c>
      <c r="BT104" s="33">
        <f t="shared" si="329"/>
        <v>0</v>
      </c>
      <c r="BU104" s="33">
        <v>0</v>
      </c>
      <c r="BV104" s="33">
        <f t="shared" si="330"/>
        <v>0</v>
      </c>
      <c r="BW104" s="62">
        <v>0</v>
      </c>
      <c r="BX104" s="62">
        <f t="shared" si="331"/>
        <v>0</v>
      </c>
      <c r="BY104" s="33">
        <v>15</v>
      </c>
      <c r="BZ104" s="33">
        <f t="shared" si="332"/>
        <v>9316209.7581052501</v>
      </c>
      <c r="CA104" s="33">
        <v>0</v>
      </c>
      <c r="CB104" s="33">
        <f t="shared" si="333"/>
        <v>0</v>
      </c>
      <c r="CC104" s="33">
        <v>14</v>
      </c>
      <c r="CD104" s="33">
        <f t="shared" si="334"/>
        <v>9485595.3900707997</v>
      </c>
      <c r="CE104" s="33">
        <v>4</v>
      </c>
      <c r="CF104" s="33">
        <f t="shared" si="335"/>
        <v>2710170.1114488002</v>
      </c>
      <c r="CG104" s="33">
        <v>0</v>
      </c>
      <c r="CH104" s="33">
        <f t="shared" si="336"/>
        <v>0</v>
      </c>
      <c r="CI104" s="33">
        <v>0</v>
      </c>
      <c r="CJ104" s="33">
        <f t="shared" si="337"/>
        <v>0</v>
      </c>
      <c r="CK104" s="33">
        <v>0</v>
      </c>
      <c r="CL104" s="33">
        <f t="shared" si="338"/>
        <v>0</v>
      </c>
      <c r="CM104" s="33">
        <v>0</v>
      </c>
      <c r="CN104" s="33">
        <f t="shared" si="339"/>
        <v>0</v>
      </c>
    </row>
    <row r="105" spans="1:92" ht="45" x14ac:dyDescent="0.25">
      <c r="A105" s="29">
        <v>92</v>
      </c>
      <c r="B105" s="30" t="s">
        <v>157</v>
      </c>
      <c r="C105" s="25">
        <v>19007.45</v>
      </c>
      <c r="D105" s="25">
        <f t="shared" si="257"/>
        <v>17486.854000000003</v>
      </c>
      <c r="E105" s="31">
        <v>7.4</v>
      </c>
      <c r="F105" s="32">
        <v>1.5</v>
      </c>
      <c r="G105" s="32"/>
      <c r="H105" s="27">
        <v>0.24</v>
      </c>
      <c r="I105" s="27">
        <v>0.66</v>
      </c>
      <c r="J105" s="27">
        <v>0.02</v>
      </c>
      <c r="K105" s="27">
        <v>0.08</v>
      </c>
      <c r="L105" s="32">
        <v>1.5</v>
      </c>
      <c r="M105" s="25">
        <v>1.4</v>
      </c>
      <c r="N105" s="25">
        <v>1.68</v>
      </c>
      <c r="O105" s="25">
        <v>2.23</v>
      </c>
      <c r="P105" s="25">
        <v>2.39</v>
      </c>
      <c r="Q105" s="33">
        <v>0</v>
      </c>
      <c r="R105" s="33">
        <f t="shared" si="302"/>
        <v>0</v>
      </c>
      <c r="S105" s="33">
        <v>0</v>
      </c>
      <c r="T105" s="33">
        <f t="shared" si="303"/>
        <v>0</v>
      </c>
      <c r="U105" s="33">
        <v>0</v>
      </c>
      <c r="V105" s="33">
        <f t="shared" si="304"/>
        <v>0</v>
      </c>
      <c r="W105" s="33">
        <v>0</v>
      </c>
      <c r="X105" s="33">
        <f t="shared" si="305"/>
        <v>0</v>
      </c>
      <c r="Y105" s="33">
        <v>0</v>
      </c>
      <c r="Z105" s="33">
        <f t="shared" si="306"/>
        <v>0</v>
      </c>
      <c r="AA105" s="33">
        <v>0</v>
      </c>
      <c r="AB105" s="33">
        <f t="shared" si="307"/>
        <v>0</v>
      </c>
      <c r="AC105" s="33">
        <v>0</v>
      </c>
      <c r="AD105" s="33">
        <f t="shared" si="308"/>
        <v>0</v>
      </c>
      <c r="AE105" s="33"/>
      <c r="AF105" s="33">
        <f t="shared" si="309"/>
        <v>0</v>
      </c>
      <c r="AG105" s="33">
        <v>0</v>
      </c>
      <c r="AH105" s="33">
        <f t="shared" si="310"/>
        <v>0</v>
      </c>
      <c r="AI105" s="33">
        <v>0</v>
      </c>
      <c r="AJ105" s="33">
        <f t="shared" si="311"/>
        <v>0</v>
      </c>
      <c r="AK105" s="33">
        <v>0</v>
      </c>
      <c r="AL105" s="33">
        <f t="shared" si="312"/>
        <v>0</v>
      </c>
      <c r="AM105" s="33">
        <v>0</v>
      </c>
      <c r="AN105" s="33">
        <f t="shared" si="313"/>
        <v>0</v>
      </c>
      <c r="AO105" s="33">
        <v>0</v>
      </c>
      <c r="AP105" s="33">
        <f t="shared" si="314"/>
        <v>0</v>
      </c>
      <c r="AQ105" s="33">
        <v>0</v>
      </c>
      <c r="AR105" s="33">
        <f t="shared" si="315"/>
        <v>0</v>
      </c>
      <c r="AS105" s="33">
        <v>0</v>
      </c>
      <c r="AT105" s="33">
        <f t="shared" si="316"/>
        <v>0</v>
      </c>
      <c r="AU105" s="33">
        <v>0</v>
      </c>
      <c r="AV105" s="33">
        <f t="shared" si="317"/>
        <v>0</v>
      </c>
      <c r="AW105" s="33">
        <v>0</v>
      </c>
      <c r="AX105" s="33">
        <f t="shared" si="318"/>
        <v>0</v>
      </c>
      <c r="AY105" s="33"/>
      <c r="AZ105" s="33">
        <f t="shared" si="319"/>
        <v>0</v>
      </c>
      <c r="BA105" s="33"/>
      <c r="BB105" s="33">
        <f t="shared" si="320"/>
        <v>0</v>
      </c>
      <c r="BC105" s="33"/>
      <c r="BD105" s="33">
        <f t="shared" si="321"/>
        <v>0</v>
      </c>
      <c r="BE105" s="33">
        <v>0</v>
      </c>
      <c r="BF105" s="33">
        <f t="shared" si="322"/>
        <v>0</v>
      </c>
      <c r="BG105" s="33">
        <v>0</v>
      </c>
      <c r="BH105" s="33">
        <f t="shared" si="323"/>
        <v>0</v>
      </c>
      <c r="BI105" s="33">
        <v>0</v>
      </c>
      <c r="BJ105" s="33">
        <f t="shared" si="324"/>
        <v>0</v>
      </c>
      <c r="BK105" s="33">
        <v>0</v>
      </c>
      <c r="BL105" s="33">
        <f t="shared" si="325"/>
        <v>0</v>
      </c>
      <c r="BM105" s="33"/>
      <c r="BN105" s="33">
        <f t="shared" si="326"/>
        <v>0</v>
      </c>
      <c r="BO105" s="33"/>
      <c r="BP105" s="33">
        <f t="shared" si="327"/>
        <v>0</v>
      </c>
      <c r="BQ105" s="33">
        <v>0</v>
      </c>
      <c r="BR105" s="33">
        <f t="shared" si="328"/>
        <v>0</v>
      </c>
      <c r="BS105" s="33">
        <v>0</v>
      </c>
      <c r="BT105" s="33">
        <f t="shared" si="329"/>
        <v>0</v>
      </c>
      <c r="BU105" s="33">
        <v>0</v>
      </c>
      <c r="BV105" s="33">
        <f t="shared" si="330"/>
        <v>0</v>
      </c>
      <c r="BW105" s="62">
        <v>0</v>
      </c>
      <c r="BX105" s="62">
        <f t="shared" si="331"/>
        <v>0</v>
      </c>
      <c r="BY105" s="33"/>
      <c r="BZ105" s="33">
        <f t="shared" si="332"/>
        <v>0</v>
      </c>
      <c r="CA105" s="33">
        <v>0</v>
      </c>
      <c r="CB105" s="33">
        <f t="shared" si="333"/>
        <v>0</v>
      </c>
      <c r="CC105" s="33"/>
      <c r="CD105" s="33">
        <f t="shared" si="334"/>
        <v>0</v>
      </c>
      <c r="CE105" s="33"/>
      <c r="CF105" s="33">
        <f t="shared" si="335"/>
        <v>0</v>
      </c>
      <c r="CG105" s="33">
        <v>0</v>
      </c>
      <c r="CH105" s="33">
        <f t="shared" si="336"/>
        <v>0</v>
      </c>
      <c r="CI105" s="33">
        <v>0</v>
      </c>
      <c r="CJ105" s="33">
        <f t="shared" si="337"/>
        <v>0</v>
      </c>
      <c r="CK105" s="33">
        <v>0</v>
      </c>
      <c r="CL105" s="33">
        <f t="shared" si="338"/>
        <v>0</v>
      </c>
      <c r="CM105" s="33">
        <v>0</v>
      </c>
      <c r="CN105" s="33">
        <f t="shared" si="339"/>
        <v>0</v>
      </c>
    </row>
    <row r="106" spans="1:92" ht="30" x14ac:dyDescent="0.25">
      <c r="A106" s="29">
        <v>93</v>
      </c>
      <c r="B106" s="30" t="s">
        <v>158</v>
      </c>
      <c r="C106" s="25">
        <v>19007.45</v>
      </c>
      <c r="D106" s="25">
        <f t="shared" si="257"/>
        <v>16916.630500000003</v>
      </c>
      <c r="E106" s="31">
        <v>1.91</v>
      </c>
      <c r="F106" s="32">
        <v>1.5</v>
      </c>
      <c r="G106" s="32"/>
      <c r="H106" s="27">
        <v>0.68</v>
      </c>
      <c r="I106" s="27">
        <v>0.18</v>
      </c>
      <c r="J106" s="27">
        <v>0.03</v>
      </c>
      <c r="K106" s="27">
        <v>0.11</v>
      </c>
      <c r="L106" s="32">
        <v>1.5</v>
      </c>
      <c r="M106" s="25">
        <v>1.4</v>
      </c>
      <c r="N106" s="25">
        <v>1.68</v>
      </c>
      <c r="O106" s="25">
        <v>2.23</v>
      </c>
      <c r="P106" s="25">
        <v>2.39</v>
      </c>
      <c r="Q106" s="33">
        <v>0</v>
      </c>
      <c r="R106" s="33">
        <f t="shared" si="302"/>
        <v>0</v>
      </c>
      <c r="S106" s="33">
        <v>0</v>
      </c>
      <c r="T106" s="33">
        <f t="shared" si="303"/>
        <v>0</v>
      </c>
      <c r="U106" s="33">
        <v>0</v>
      </c>
      <c r="V106" s="33">
        <f t="shared" si="304"/>
        <v>0</v>
      </c>
      <c r="W106" s="33">
        <v>0</v>
      </c>
      <c r="X106" s="33">
        <f t="shared" si="305"/>
        <v>0</v>
      </c>
      <c r="Y106" s="33">
        <v>0</v>
      </c>
      <c r="Z106" s="33">
        <f t="shared" si="306"/>
        <v>0</v>
      </c>
      <c r="AA106" s="33">
        <v>0</v>
      </c>
      <c r="AB106" s="33">
        <f t="shared" si="307"/>
        <v>0</v>
      </c>
      <c r="AC106" s="33">
        <v>0</v>
      </c>
      <c r="AD106" s="33">
        <f t="shared" si="308"/>
        <v>0</v>
      </c>
      <c r="AE106" s="33"/>
      <c r="AF106" s="33">
        <f t="shared" si="309"/>
        <v>0</v>
      </c>
      <c r="AG106" s="33">
        <v>0</v>
      </c>
      <c r="AH106" s="33">
        <f t="shared" si="310"/>
        <v>0</v>
      </c>
      <c r="AI106" s="33">
        <v>0</v>
      </c>
      <c r="AJ106" s="33">
        <f t="shared" si="311"/>
        <v>0</v>
      </c>
      <c r="AK106" s="33">
        <v>0</v>
      </c>
      <c r="AL106" s="33">
        <f t="shared" si="312"/>
        <v>0</v>
      </c>
      <c r="AM106" s="33">
        <v>0</v>
      </c>
      <c r="AN106" s="33">
        <f t="shared" si="313"/>
        <v>0</v>
      </c>
      <c r="AO106" s="33">
        <v>0</v>
      </c>
      <c r="AP106" s="33">
        <f t="shared" si="314"/>
        <v>0</v>
      </c>
      <c r="AQ106" s="33">
        <v>0</v>
      </c>
      <c r="AR106" s="33">
        <f t="shared" si="315"/>
        <v>0</v>
      </c>
      <c r="AS106" s="33">
        <v>0</v>
      </c>
      <c r="AT106" s="33">
        <f t="shared" si="316"/>
        <v>0</v>
      </c>
      <c r="AU106" s="33">
        <v>0</v>
      </c>
      <c r="AV106" s="33">
        <f t="shared" si="317"/>
        <v>0</v>
      </c>
      <c r="AW106" s="33">
        <v>7</v>
      </c>
      <c r="AX106" s="33">
        <f t="shared" si="318"/>
        <v>656416.77358949988</v>
      </c>
      <c r="AY106" s="33">
        <v>11</v>
      </c>
      <c r="AZ106" s="33">
        <f t="shared" si="319"/>
        <v>971130.87827909994</v>
      </c>
      <c r="BA106" s="33"/>
      <c r="BB106" s="33">
        <f t="shared" si="320"/>
        <v>0</v>
      </c>
      <c r="BC106" s="33"/>
      <c r="BD106" s="33">
        <f t="shared" si="321"/>
        <v>0</v>
      </c>
      <c r="BE106" s="33">
        <v>4</v>
      </c>
      <c r="BF106" s="33">
        <f t="shared" si="322"/>
        <v>353138.5011924</v>
      </c>
      <c r="BG106" s="33"/>
      <c r="BH106" s="33">
        <f t="shared" si="323"/>
        <v>0</v>
      </c>
      <c r="BI106" s="33">
        <v>0</v>
      </c>
      <c r="BJ106" s="33">
        <f t="shared" si="324"/>
        <v>0</v>
      </c>
      <c r="BK106" s="33">
        <v>0</v>
      </c>
      <c r="BL106" s="33">
        <f t="shared" si="325"/>
        <v>0</v>
      </c>
      <c r="BM106" s="33"/>
      <c r="BN106" s="33">
        <f t="shared" si="326"/>
        <v>0</v>
      </c>
      <c r="BO106" s="33">
        <v>7</v>
      </c>
      <c r="BP106" s="33">
        <f t="shared" si="327"/>
        <v>604116.90057179995</v>
      </c>
      <c r="BQ106" s="33">
        <v>0</v>
      </c>
      <c r="BR106" s="33">
        <f t="shared" si="328"/>
        <v>0</v>
      </c>
      <c r="BS106" s="33">
        <v>0</v>
      </c>
      <c r="BT106" s="33">
        <f t="shared" si="329"/>
        <v>0</v>
      </c>
      <c r="BU106" s="33">
        <v>17</v>
      </c>
      <c r="BV106" s="33">
        <f t="shared" si="330"/>
        <v>1668030.4981840502</v>
      </c>
      <c r="BW106" s="62">
        <v>0</v>
      </c>
      <c r="BX106" s="62">
        <f t="shared" si="331"/>
        <v>0</v>
      </c>
      <c r="BY106" s="33">
        <v>1</v>
      </c>
      <c r="BZ106" s="33">
        <f t="shared" si="332"/>
        <v>98119.441069650013</v>
      </c>
      <c r="CA106" s="33">
        <v>0</v>
      </c>
      <c r="CB106" s="33">
        <f t="shared" si="333"/>
        <v>0</v>
      </c>
      <c r="CC106" s="33">
        <v>81</v>
      </c>
      <c r="CD106" s="33">
        <f t="shared" si="334"/>
        <v>8670190.6108817998</v>
      </c>
      <c r="CE106" s="33">
        <v>6</v>
      </c>
      <c r="CF106" s="33">
        <f t="shared" si="335"/>
        <v>642236.34154679999</v>
      </c>
      <c r="CG106" s="33">
        <v>0</v>
      </c>
      <c r="CH106" s="33">
        <f t="shared" si="336"/>
        <v>0</v>
      </c>
      <c r="CI106" s="33">
        <v>0</v>
      </c>
      <c r="CJ106" s="33">
        <f t="shared" si="337"/>
        <v>0</v>
      </c>
      <c r="CK106" s="33">
        <v>1</v>
      </c>
      <c r="CL106" s="33">
        <f t="shared" si="338"/>
        <v>191264.2950920625</v>
      </c>
      <c r="CM106" s="33">
        <v>0</v>
      </c>
      <c r="CN106" s="33">
        <f t="shared" si="339"/>
        <v>0</v>
      </c>
    </row>
    <row r="107" spans="1:92" ht="30" x14ac:dyDescent="0.25">
      <c r="A107" s="29">
        <v>94</v>
      </c>
      <c r="B107" s="30" t="s">
        <v>159</v>
      </c>
      <c r="C107" s="25">
        <v>19007.45</v>
      </c>
      <c r="D107" s="25">
        <f t="shared" si="257"/>
        <v>16346.407000000003</v>
      </c>
      <c r="E107" s="31">
        <v>1.41</v>
      </c>
      <c r="F107" s="32">
        <v>1</v>
      </c>
      <c r="G107" s="32"/>
      <c r="H107" s="27">
        <v>0.63</v>
      </c>
      <c r="I107" s="27">
        <v>0.2</v>
      </c>
      <c r="J107" s="27">
        <v>0.03</v>
      </c>
      <c r="K107" s="27">
        <v>0.14000000000000001</v>
      </c>
      <c r="L107" s="32">
        <v>1</v>
      </c>
      <c r="M107" s="25">
        <v>1.4</v>
      </c>
      <c r="N107" s="25">
        <v>1.68</v>
      </c>
      <c r="O107" s="25">
        <v>2.23</v>
      </c>
      <c r="P107" s="25">
        <v>2.39</v>
      </c>
      <c r="Q107" s="33"/>
      <c r="R107" s="33">
        <f t="shared" si="302"/>
        <v>0</v>
      </c>
      <c r="S107" s="33">
        <v>0</v>
      </c>
      <c r="T107" s="33">
        <f t="shared" si="303"/>
        <v>0</v>
      </c>
      <c r="U107" s="33">
        <v>0</v>
      </c>
      <c r="V107" s="33">
        <f t="shared" si="304"/>
        <v>0</v>
      </c>
      <c r="W107" s="33">
        <v>0</v>
      </c>
      <c r="X107" s="33">
        <f t="shared" si="305"/>
        <v>0</v>
      </c>
      <c r="Y107" s="33">
        <v>0</v>
      </c>
      <c r="Z107" s="33">
        <f t="shared" si="306"/>
        <v>0</v>
      </c>
      <c r="AA107" s="33">
        <v>0</v>
      </c>
      <c r="AB107" s="33">
        <f t="shared" si="307"/>
        <v>0</v>
      </c>
      <c r="AC107" s="33">
        <v>6</v>
      </c>
      <c r="AD107" s="33">
        <f t="shared" si="308"/>
        <v>217244.88947699999</v>
      </c>
      <c r="AE107" s="33"/>
      <c r="AF107" s="33">
        <f t="shared" si="309"/>
        <v>0</v>
      </c>
      <c r="AG107" s="33">
        <v>0</v>
      </c>
      <c r="AH107" s="33">
        <f t="shared" si="310"/>
        <v>0</v>
      </c>
      <c r="AI107" s="33">
        <v>0</v>
      </c>
      <c r="AJ107" s="33">
        <f t="shared" si="311"/>
        <v>0</v>
      </c>
      <c r="AK107" s="33">
        <v>0</v>
      </c>
      <c r="AL107" s="33">
        <f t="shared" si="312"/>
        <v>0</v>
      </c>
      <c r="AM107" s="33">
        <v>0</v>
      </c>
      <c r="AN107" s="33">
        <f t="shared" si="313"/>
        <v>0</v>
      </c>
      <c r="AO107" s="33">
        <v>0</v>
      </c>
      <c r="AP107" s="33">
        <f t="shared" si="314"/>
        <v>0</v>
      </c>
      <c r="AQ107" s="33">
        <v>0</v>
      </c>
      <c r="AR107" s="33">
        <f t="shared" si="315"/>
        <v>0</v>
      </c>
      <c r="AS107" s="33">
        <v>0</v>
      </c>
      <c r="AT107" s="33">
        <f t="shared" si="316"/>
        <v>0</v>
      </c>
      <c r="AU107" s="33">
        <v>0</v>
      </c>
      <c r="AV107" s="33">
        <f t="shared" si="317"/>
        <v>0</v>
      </c>
      <c r="AW107" s="33">
        <v>23</v>
      </c>
      <c r="AX107" s="33">
        <f t="shared" si="318"/>
        <v>1061460.7812270001</v>
      </c>
      <c r="AY107" s="33">
        <v>1</v>
      </c>
      <c r="AZ107" s="33">
        <f t="shared" si="319"/>
        <v>43448.977895399992</v>
      </c>
      <c r="BA107" s="33"/>
      <c r="BB107" s="33">
        <f t="shared" si="320"/>
        <v>0</v>
      </c>
      <c r="BC107" s="33"/>
      <c r="BD107" s="33">
        <f t="shared" si="321"/>
        <v>0</v>
      </c>
      <c r="BE107" s="33">
        <v>4</v>
      </c>
      <c r="BF107" s="33">
        <f t="shared" si="322"/>
        <v>173795.91158159997</v>
      </c>
      <c r="BG107" s="33">
        <v>0</v>
      </c>
      <c r="BH107" s="33">
        <f t="shared" si="323"/>
        <v>0</v>
      </c>
      <c r="BI107" s="33">
        <v>0</v>
      </c>
      <c r="BJ107" s="33">
        <f t="shared" si="324"/>
        <v>0</v>
      </c>
      <c r="BK107" s="33">
        <v>0</v>
      </c>
      <c r="BL107" s="33">
        <f t="shared" si="325"/>
        <v>0</v>
      </c>
      <c r="BM107" s="33">
        <v>2</v>
      </c>
      <c r="BN107" s="33">
        <f t="shared" si="326"/>
        <v>88248.701217599999</v>
      </c>
      <c r="BO107" s="33">
        <v>8</v>
      </c>
      <c r="BP107" s="33">
        <f t="shared" si="327"/>
        <v>339787.51625279995</v>
      </c>
      <c r="BQ107" s="33">
        <v>0</v>
      </c>
      <c r="BR107" s="33">
        <f t="shared" si="328"/>
        <v>0</v>
      </c>
      <c r="BS107" s="33">
        <v>0</v>
      </c>
      <c r="BT107" s="33">
        <f t="shared" si="329"/>
        <v>0</v>
      </c>
      <c r="BU107" s="33">
        <v>17</v>
      </c>
      <c r="BV107" s="33">
        <f t="shared" si="330"/>
        <v>820915.53313770005</v>
      </c>
      <c r="BW107" s="62">
        <v>0</v>
      </c>
      <c r="BX107" s="62">
        <f t="shared" si="331"/>
        <v>0</v>
      </c>
      <c r="BY107" s="33">
        <v>4</v>
      </c>
      <c r="BZ107" s="33">
        <f t="shared" si="332"/>
        <v>193156.5960324</v>
      </c>
      <c r="CA107" s="33">
        <v>0</v>
      </c>
      <c r="CB107" s="33">
        <f t="shared" si="333"/>
        <v>0</v>
      </c>
      <c r="CC107" s="33">
        <v>249</v>
      </c>
      <c r="CD107" s="33">
        <f t="shared" si="334"/>
        <v>13117088.8396548</v>
      </c>
      <c r="CE107" s="33">
        <v>13</v>
      </c>
      <c r="CF107" s="33">
        <f t="shared" si="335"/>
        <v>684827.93138760002</v>
      </c>
      <c r="CG107" s="33">
        <v>0</v>
      </c>
      <c r="CH107" s="33">
        <f t="shared" si="336"/>
        <v>0</v>
      </c>
      <c r="CI107" s="33">
        <v>0</v>
      </c>
      <c r="CJ107" s="33">
        <f t="shared" si="337"/>
        <v>0</v>
      </c>
      <c r="CK107" s="33">
        <v>0</v>
      </c>
      <c r="CL107" s="33">
        <f t="shared" si="338"/>
        <v>0</v>
      </c>
      <c r="CM107" s="33">
        <v>0</v>
      </c>
      <c r="CN107" s="33">
        <f t="shared" si="339"/>
        <v>0</v>
      </c>
    </row>
    <row r="108" spans="1:92" ht="30" x14ac:dyDescent="0.25">
      <c r="A108" s="29">
        <v>95</v>
      </c>
      <c r="B108" s="30" t="s">
        <v>160</v>
      </c>
      <c r="C108" s="25">
        <v>19007.45</v>
      </c>
      <c r="D108" s="25"/>
      <c r="E108" s="31">
        <v>1.87</v>
      </c>
      <c r="F108" s="32">
        <v>1</v>
      </c>
      <c r="G108" s="32"/>
      <c r="H108" s="27">
        <v>0.63</v>
      </c>
      <c r="I108" s="27">
        <v>0.2</v>
      </c>
      <c r="J108" s="27">
        <v>0.03</v>
      </c>
      <c r="K108" s="27">
        <v>0.14000000000000001</v>
      </c>
      <c r="L108" s="32">
        <v>1</v>
      </c>
      <c r="M108" s="25">
        <v>1.4</v>
      </c>
      <c r="N108" s="25">
        <v>1.68</v>
      </c>
      <c r="O108" s="25">
        <v>2.23</v>
      </c>
      <c r="P108" s="25">
        <v>2.39</v>
      </c>
      <c r="Q108" s="33"/>
      <c r="R108" s="33">
        <f t="shared" si="302"/>
        <v>0</v>
      </c>
      <c r="S108" s="33"/>
      <c r="T108" s="33">
        <f t="shared" si="303"/>
        <v>0</v>
      </c>
      <c r="U108" s="33"/>
      <c r="V108" s="33">
        <f t="shared" si="304"/>
        <v>0</v>
      </c>
      <c r="W108" s="33"/>
      <c r="X108" s="33">
        <f t="shared" si="305"/>
        <v>0</v>
      </c>
      <c r="Y108" s="33"/>
      <c r="Z108" s="33">
        <f t="shared" si="306"/>
        <v>0</v>
      </c>
      <c r="AA108" s="33"/>
      <c r="AB108" s="33">
        <f t="shared" si="307"/>
        <v>0</v>
      </c>
      <c r="AC108" s="33"/>
      <c r="AD108" s="33">
        <f t="shared" si="308"/>
        <v>0</v>
      </c>
      <c r="AE108" s="33"/>
      <c r="AF108" s="33">
        <f t="shared" si="309"/>
        <v>0</v>
      </c>
      <c r="AG108" s="33"/>
      <c r="AH108" s="33">
        <f t="shared" si="310"/>
        <v>0</v>
      </c>
      <c r="AI108" s="33"/>
      <c r="AJ108" s="33">
        <f t="shared" si="311"/>
        <v>0</v>
      </c>
      <c r="AK108" s="33"/>
      <c r="AL108" s="33">
        <f t="shared" si="312"/>
        <v>0</v>
      </c>
      <c r="AM108" s="33"/>
      <c r="AN108" s="33">
        <f t="shared" si="313"/>
        <v>0</v>
      </c>
      <c r="AO108" s="33"/>
      <c r="AP108" s="33">
        <f t="shared" si="314"/>
        <v>0</v>
      </c>
      <c r="AQ108" s="33"/>
      <c r="AR108" s="33">
        <f t="shared" si="315"/>
        <v>0</v>
      </c>
      <c r="AS108" s="33"/>
      <c r="AT108" s="33">
        <f t="shared" si="316"/>
        <v>0</v>
      </c>
      <c r="AU108" s="33"/>
      <c r="AV108" s="33">
        <f t="shared" si="317"/>
        <v>0</v>
      </c>
      <c r="AW108" s="33"/>
      <c r="AX108" s="33">
        <f t="shared" si="318"/>
        <v>0</v>
      </c>
      <c r="AY108" s="33"/>
      <c r="AZ108" s="33">
        <f t="shared" si="319"/>
        <v>0</v>
      </c>
      <c r="BA108" s="33"/>
      <c r="BB108" s="33">
        <f t="shared" si="320"/>
        <v>0</v>
      </c>
      <c r="BC108" s="33"/>
      <c r="BD108" s="33">
        <f t="shared" si="321"/>
        <v>0</v>
      </c>
      <c r="BE108" s="33"/>
      <c r="BF108" s="33">
        <f t="shared" si="322"/>
        <v>0</v>
      </c>
      <c r="BG108" s="33"/>
      <c r="BH108" s="33">
        <f t="shared" si="323"/>
        <v>0</v>
      </c>
      <c r="BI108" s="33"/>
      <c r="BJ108" s="33">
        <f t="shared" si="324"/>
        <v>0</v>
      </c>
      <c r="BK108" s="33"/>
      <c r="BL108" s="33">
        <f t="shared" si="325"/>
        <v>0</v>
      </c>
      <c r="BM108" s="33"/>
      <c r="BN108" s="33">
        <f t="shared" si="326"/>
        <v>0</v>
      </c>
      <c r="BO108" s="33"/>
      <c r="BP108" s="33">
        <f t="shared" si="327"/>
        <v>0</v>
      </c>
      <c r="BQ108" s="33"/>
      <c r="BR108" s="33">
        <f t="shared" si="328"/>
        <v>0</v>
      </c>
      <c r="BS108" s="33"/>
      <c r="BT108" s="33">
        <f t="shared" si="329"/>
        <v>0</v>
      </c>
      <c r="BU108" s="33">
        <v>2</v>
      </c>
      <c r="BV108" s="33">
        <f t="shared" si="330"/>
        <v>128086.11155340003</v>
      </c>
      <c r="BW108" s="62"/>
      <c r="BX108" s="62">
        <f t="shared" si="331"/>
        <v>0</v>
      </c>
      <c r="BY108" s="33">
        <v>2</v>
      </c>
      <c r="BZ108" s="33">
        <f t="shared" si="332"/>
        <v>128086.11155340003</v>
      </c>
      <c r="CA108" s="33"/>
      <c r="CB108" s="33">
        <f t="shared" si="333"/>
        <v>0</v>
      </c>
      <c r="CC108" s="33">
        <v>171</v>
      </c>
      <c r="CD108" s="33">
        <f t="shared" si="334"/>
        <v>11946940.9503444</v>
      </c>
      <c r="CE108" s="33">
        <v>5</v>
      </c>
      <c r="CF108" s="33">
        <f t="shared" si="335"/>
        <v>349325.75878199999</v>
      </c>
      <c r="CG108" s="33"/>
      <c r="CH108" s="33">
        <f t="shared" si="336"/>
        <v>0</v>
      </c>
      <c r="CI108" s="33"/>
      <c r="CJ108" s="33">
        <f t="shared" si="337"/>
        <v>0</v>
      </c>
      <c r="CK108" s="33"/>
      <c r="CL108" s="33">
        <f t="shared" si="338"/>
        <v>0</v>
      </c>
      <c r="CM108" s="33"/>
      <c r="CN108" s="33">
        <f t="shared" si="339"/>
        <v>0</v>
      </c>
    </row>
    <row r="109" spans="1:92" ht="30" x14ac:dyDescent="0.25">
      <c r="A109" s="29">
        <v>96</v>
      </c>
      <c r="B109" s="30" t="s">
        <v>161</v>
      </c>
      <c r="C109" s="25">
        <v>19007.45</v>
      </c>
      <c r="D109" s="25"/>
      <c r="E109" s="31">
        <v>2.54</v>
      </c>
      <c r="F109" s="32">
        <v>1.5</v>
      </c>
      <c r="G109" s="32"/>
      <c r="H109" s="27">
        <v>0.63</v>
      </c>
      <c r="I109" s="27">
        <v>0.2</v>
      </c>
      <c r="J109" s="27">
        <v>0.03</v>
      </c>
      <c r="K109" s="27">
        <v>0.14000000000000001</v>
      </c>
      <c r="L109" s="32">
        <v>1.5</v>
      </c>
      <c r="M109" s="25">
        <v>1.4</v>
      </c>
      <c r="N109" s="25">
        <v>1.68</v>
      </c>
      <c r="O109" s="25">
        <v>2.23</v>
      </c>
      <c r="P109" s="25">
        <v>2.39</v>
      </c>
      <c r="Q109" s="33"/>
      <c r="R109" s="33">
        <f t="shared" si="302"/>
        <v>0</v>
      </c>
      <c r="S109" s="33"/>
      <c r="T109" s="33">
        <f t="shared" si="303"/>
        <v>0</v>
      </c>
      <c r="U109" s="33"/>
      <c r="V109" s="33">
        <f t="shared" si="304"/>
        <v>0</v>
      </c>
      <c r="W109" s="33"/>
      <c r="X109" s="33">
        <f t="shared" si="305"/>
        <v>0</v>
      </c>
      <c r="Y109" s="33"/>
      <c r="Z109" s="33">
        <f t="shared" si="306"/>
        <v>0</v>
      </c>
      <c r="AA109" s="33"/>
      <c r="AB109" s="33">
        <f t="shared" si="307"/>
        <v>0</v>
      </c>
      <c r="AC109" s="33"/>
      <c r="AD109" s="33">
        <f t="shared" si="308"/>
        <v>0</v>
      </c>
      <c r="AE109" s="28"/>
      <c r="AF109" s="33">
        <f t="shared" si="309"/>
        <v>0</v>
      </c>
      <c r="AG109" s="33"/>
      <c r="AH109" s="33">
        <f t="shared" si="310"/>
        <v>0</v>
      </c>
      <c r="AI109" s="33"/>
      <c r="AJ109" s="33">
        <f t="shared" si="311"/>
        <v>0</v>
      </c>
      <c r="AK109" s="33"/>
      <c r="AL109" s="33">
        <f t="shared" si="312"/>
        <v>0</v>
      </c>
      <c r="AM109" s="33"/>
      <c r="AN109" s="33">
        <f t="shared" si="313"/>
        <v>0</v>
      </c>
      <c r="AO109" s="33"/>
      <c r="AP109" s="33">
        <f t="shared" si="314"/>
        <v>0</v>
      </c>
      <c r="AQ109" s="33"/>
      <c r="AR109" s="33">
        <f t="shared" si="315"/>
        <v>0</v>
      </c>
      <c r="AS109" s="33"/>
      <c r="AT109" s="33">
        <f t="shared" si="316"/>
        <v>0</v>
      </c>
      <c r="AU109" s="33"/>
      <c r="AV109" s="33">
        <f t="shared" si="317"/>
        <v>0</v>
      </c>
      <c r="AW109" s="33">
        <v>2</v>
      </c>
      <c r="AX109" s="33">
        <f t="shared" si="318"/>
        <v>249408.91621800006</v>
      </c>
      <c r="AY109" s="33"/>
      <c r="AZ109" s="33">
        <f t="shared" si="319"/>
        <v>0</v>
      </c>
      <c r="BA109" s="28"/>
      <c r="BB109" s="33">
        <f t="shared" si="320"/>
        <v>0</v>
      </c>
      <c r="BC109" s="28"/>
      <c r="BD109" s="33">
        <f t="shared" si="321"/>
        <v>0</v>
      </c>
      <c r="BE109" s="33"/>
      <c r="BF109" s="33">
        <f t="shared" si="322"/>
        <v>0</v>
      </c>
      <c r="BG109" s="33">
        <v>8</v>
      </c>
      <c r="BH109" s="33">
        <f t="shared" si="323"/>
        <v>939237.47961120005</v>
      </c>
      <c r="BI109" s="33"/>
      <c r="BJ109" s="33">
        <f t="shared" si="324"/>
        <v>0</v>
      </c>
      <c r="BK109" s="33"/>
      <c r="BL109" s="33">
        <f t="shared" si="325"/>
        <v>0</v>
      </c>
      <c r="BM109" s="7"/>
      <c r="BN109" s="33">
        <f t="shared" si="326"/>
        <v>0</v>
      </c>
      <c r="BO109" s="66"/>
      <c r="BP109" s="33">
        <f t="shared" si="327"/>
        <v>0</v>
      </c>
      <c r="BQ109" s="33"/>
      <c r="BR109" s="33">
        <f t="shared" si="328"/>
        <v>0</v>
      </c>
      <c r="BS109" s="33"/>
      <c r="BT109" s="33">
        <f t="shared" si="329"/>
        <v>0</v>
      </c>
      <c r="BU109" s="33">
        <v>2</v>
      </c>
      <c r="BV109" s="33">
        <f t="shared" si="330"/>
        <v>260966.89038420006</v>
      </c>
      <c r="BW109" s="62"/>
      <c r="BX109" s="62">
        <f t="shared" si="331"/>
        <v>0</v>
      </c>
      <c r="BY109" s="33">
        <v>11</v>
      </c>
      <c r="BZ109" s="33">
        <f t="shared" si="332"/>
        <v>1435317.8971131002</v>
      </c>
      <c r="CA109" s="33"/>
      <c r="CB109" s="33">
        <f t="shared" si="333"/>
        <v>0</v>
      </c>
      <c r="CC109" s="33"/>
      <c r="CD109" s="33">
        <f t="shared" si="334"/>
        <v>0</v>
      </c>
      <c r="CE109" s="33">
        <v>30</v>
      </c>
      <c r="CF109" s="33">
        <f t="shared" si="335"/>
        <v>4270367.2971959999</v>
      </c>
      <c r="CG109" s="33"/>
      <c r="CH109" s="33">
        <f t="shared" si="336"/>
        <v>0</v>
      </c>
      <c r="CI109" s="33"/>
      <c r="CJ109" s="33">
        <f t="shared" si="337"/>
        <v>0</v>
      </c>
      <c r="CK109" s="33"/>
      <c r="CL109" s="33">
        <f t="shared" si="338"/>
        <v>0</v>
      </c>
      <c r="CM109" s="33"/>
      <c r="CN109" s="33">
        <f t="shared" si="339"/>
        <v>0</v>
      </c>
    </row>
    <row r="110" spans="1:92" x14ac:dyDescent="0.25">
      <c r="A110" s="29">
        <v>44</v>
      </c>
      <c r="B110" s="30" t="s">
        <v>162</v>
      </c>
      <c r="C110" s="25">
        <v>19007.45</v>
      </c>
      <c r="D110" s="25">
        <f>C110*(H110+I110+J110)</f>
        <v>16156.3325</v>
      </c>
      <c r="E110" s="31">
        <v>4.3499999999999996</v>
      </c>
      <c r="F110" s="32">
        <v>1.5</v>
      </c>
      <c r="G110" s="32"/>
      <c r="H110" s="27">
        <v>0.7</v>
      </c>
      <c r="I110" s="27">
        <v>0.13</v>
      </c>
      <c r="J110" s="27">
        <v>0.02</v>
      </c>
      <c r="K110" s="27">
        <v>0.15</v>
      </c>
      <c r="L110" s="32">
        <v>1.5</v>
      </c>
      <c r="M110" s="25">
        <v>1.4</v>
      </c>
      <c r="N110" s="25">
        <v>1.68</v>
      </c>
      <c r="O110" s="25">
        <v>2.23</v>
      </c>
      <c r="P110" s="25">
        <v>2.39</v>
      </c>
      <c r="Q110" s="33">
        <v>0</v>
      </c>
      <c r="R110" s="33">
        <f t="shared" si="302"/>
        <v>0</v>
      </c>
      <c r="S110" s="33">
        <v>0</v>
      </c>
      <c r="T110" s="33">
        <f t="shared" si="303"/>
        <v>0</v>
      </c>
      <c r="U110" s="33">
        <v>0</v>
      </c>
      <c r="V110" s="33">
        <f t="shared" si="304"/>
        <v>0</v>
      </c>
      <c r="W110" s="33">
        <v>0</v>
      </c>
      <c r="X110" s="33">
        <f t="shared" si="305"/>
        <v>0</v>
      </c>
      <c r="Y110" s="33">
        <v>0</v>
      </c>
      <c r="Z110" s="33">
        <f t="shared" si="306"/>
        <v>0</v>
      </c>
      <c r="AA110" s="33">
        <v>0</v>
      </c>
      <c r="AB110" s="33">
        <f t="shared" si="307"/>
        <v>0</v>
      </c>
      <c r="AC110" s="33">
        <v>0</v>
      </c>
      <c r="AD110" s="33">
        <f t="shared" si="308"/>
        <v>0</v>
      </c>
      <c r="AE110" s="33"/>
      <c r="AF110" s="33">
        <f t="shared" si="309"/>
        <v>0</v>
      </c>
      <c r="AG110" s="33">
        <v>0</v>
      </c>
      <c r="AH110" s="33">
        <f t="shared" si="310"/>
        <v>0</v>
      </c>
      <c r="AI110" s="33">
        <v>0</v>
      </c>
      <c r="AJ110" s="33">
        <f t="shared" si="311"/>
        <v>0</v>
      </c>
      <c r="AK110" s="33">
        <v>0</v>
      </c>
      <c r="AL110" s="33">
        <f t="shared" si="312"/>
        <v>0</v>
      </c>
      <c r="AM110" s="33">
        <v>0</v>
      </c>
      <c r="AN110" s="33">
        <f t="shared" si="313"/>
        <v>0</v>
      </c>
      <c r="AO110" s="33">
        <v>0</v>
      </c>
      <c r="AP110" s="33">
        <f t="shared" si="314"/>
        <v>0</v>
      </c>
      <c r="AQ110" s="33">
        <v>0</v>
      </c>
      <c r="AR110" s="33">
        <f t="shared" si="315"/>
        <v>0</v>
      </c>
      <c r="AS110" s="33">
        <v>0</v>
      </c>
      <c r="AT110" s="33">
        <f t="shared" si="316"/>
        <v>0</v>
      </c>
      <c r="AU110" s="33">
        <v>0</v>
      </c>
      <c r="AV110" s="33">
        <f t="shared" si="317"/>
        <v>0</v>
      </c>
      <c r="AW110" s="33">
        <v>0</v>
      </c>
      <c r="AX110" s="33">
        <f t="shared" si="318"/>
        <v>0</v>
      </c>
      <c r="AY110" s="33">
        <v>0</v>
      </c>
      <c r="AZ110" s="33">
        <f t="shared" si="319"/>
        <v>0</v>
      </c>
      <c r="BA110" s="33"/>
      <c r="BB110" s="33">
        <f t="shared" si="320"/>
        <v>0</v>
      </c>
      <c r="BC110" s="33"/>
      <c r="BD110" s="33">
        <f t="shared" si="321"/>
        <v>0</v>
      </c>
      <c r="BE110" s="33">
        <v>0</v>
      </c>
      <c r="BF110" s="33">
        <f t="shared" si="322"/>
        <v>0</v>
      </c>
      <c r="BG110" s="33">
        <v>0</v>
      </c>
      <c r="BH110" s="33">
        <f t="shared" si="323"/>
        <v>0</v>
      </c>
      <c r="BI110" s="33">
        <v>0</v>
      </c>
      <c r="BJ110" s="33">
        <f t="shared" si="324"/>
        <v>0</v>
      </c>
      <c r="BK110" s="33">
        <v>0</v>
      </c>
      <c r="BL110" s="33">
        <f t="shared" si="325"/>
        <v>0</v>
      </c>
      <c r="BN110" s="33">
        <f t="shared" si="326"/>
        <v>0</v>
      </c>
      <c r="BO110" s="60"/>
      <c r="BP110" s="33">
        <f t="shared" si="327"/>
        <v>0</v>
      </c>
      <c r="BQ110" s="33">
        <v>0</v>
      </c>
      <c r="BR110" s="33">
        <f t="shared" si="328"/>
        <v>0</v>
      </c>
      <c r="BS110" s="33">
        <v>0</v>
      </c>
      <c r="BT110" s="33">
        <f t="shared" si="329"/>
        <v>0</v>
      </c>
      <c r="BU110" s="33">
        <v>0</v>
      </c>
      <c r="BV110" s="33">
        <f t="shared" si="330"/>
        <v>0</v>
      </c>
      <c r="BW110" s="62">
        <v>0</v>
      </c>
      <c r="BX110" s="62">
        <f t="shared" si="331"/>
        <v>0</v>
      </c>
      <c r="BY110" s="33">
        <v>2</v>
      </c>
      <c r="BZ110" s="33">
        <f t="shared" si="332"/>
        <v>446931.48550050001</v>
      </c>
      <c r="CA110" s="33">
        <v>0</v>
      </c>
      <c r="CB110" s="33">
        <f t="shared" si="333"/>
        <v>0</v>
      </c>
      <c r="CC110" s="33">
        <v>0</v>
      </c>
      <c r="CD110" s="33">
        <f t="shared" si="334"/>
        <v>0</v>
      </c>
      <c r="CE110" s="33">
        <v>0</v>
      </c>
      <c r="CF110" s="33">
        <f t="shared" si="335"/>
        <v>0</v>
      </c>
      <c r="CG110" s="33">
        <v>0</v>
      </c>
      <c r="CH110" s="33">
        <f t="shared" si="336"/>
        <v>0</v>
      </c>
      <c r="CI110" s="33">
        <v>0</v>
      </c>
      <c r="CJ110" s="33">
        <f t="shared" si="337"/>
        <v>0</v>
      </c>
      <c r="CK110" s="33">
        <v>0</v>
      </c>
      <c r="CL110" s="33">
        <f t="shared" si="338"/>
        <v>0</v>
      </c>
      <c r="CM110" s="33">
        <v>0</v>
      </c>
      <c r="CN110" s="33">
        <f t="shared" si="339"/>
        <v>0</v>
      </c>
    </row>
    <row r="111" spans="1:92" s="38" customFormat="1" x14ac:dyDescent="0.25">
      <c r="A111" s="61">
        <v>18</v>
      </c>
      <c r="B111" s="52" t="s">
        <v>163</v>
      </c>
      <c r="C111" s="25">
        <v>19007.45</v>
      </c>
      <c r="D111" s="35">
        <f t="shared" ref="D111:D119" si="340">C111*(H111+I111+J111)</f>
        <v>0</v>
      </c>
      <c r="E111" s="35">
        <v>2.25</v>
      </c>
      <c r="F111" s="36">
        <v>1</v>
      </c>
      <c r="G111" s="36"/>
      <c r="H111" s="37"/>
      <c r="I111" s="37"/>
      <c r="J111" s="37"/>
      <c r="K111" s="37"/>
      <c r="L111" s="36">
        <v>1</v>
      </c>
      <c r="M111" s="25">
        <v>1.4</v>
      </c>
      <c r="N111" s="25">
        <v>1.68</v>
      </c>
      <c r="O111" s="25">
        <v>2.23</v>
      </c>
      <c r="P111" s="25">
        <v>2.39</v>
      </c>
      <c r="Q111" s="28">
        <f t="shared" ref="Q111:AW111" si="341">SUM(Q112:Q114)</f>
        <v>103</v>
      </c>
      <c r="R111" s="28">
        <f t="shared" si="341"/>
        <v>5847349.2777699986</v>
      </c>
      <c r="S111" s="28">
        <f t="shared" si="341"/>
        <v>0</v>
      </c>
      <c r="T111" s="28">
        <f t="shared" si="341"/>
        <v>0</v>
      </c>
      <c r="U111" s="28">
        <f t="shared" si="341"/>
        <v>372</v>
      </c>
      <c r="V111" s="28">
        <f t="shared" si="341"/>
        <v>26646407.301360004</v>
      </c>
      <c r="W111" s="28">
        <f t="shared" si="341"/>
        <v>0</v>
      </c>
      <c r="X111" s="28">
        <f t="shared" si="341"/>
        <v>0</v>
      </c>
      <c r="Y111" s="28">
        <f t="shared" si="341"/>
        <v>0</v>
      </c>
      <c r="Z111" s="28">
        <f t="shared" si="341"/>
        <v>0</v>
      </c>
      <c r="AA111" s="28">
        <f t="shared" si="341"/>
        <v>0</v>
      </c>
      <c r="AB111" s="28">
        <f t="shared" si="341"/>
        <v>0</v>
      </c>
      <c r="AC111" s="28">
        <f t="shared" si="341"/>
        <v>22</v>
      </c>
      <c r="AD111" s="28">
        <f t="shared" si="341"/>
        <v>920851.26910699997</v>
      </c>
      <c r="AE111" s="28">
        <f t="shared" si="341"/>
        <v>17</v>
      </c>
      <c r="AF111" s="28">
        <f t="shared" si="341"/>
        <v>890551.30298749986</v>
      </c>
      <c r="AG111" s="28">
        <f t="shared" si="341"/>
        <v>0</v>
      </c>
      <c r="AH111" s="28">
        <f t="shared" si="341"/>
        <v>0</v>
      </c>
      <c r="AI111" s="28">
        <f t="shared" si="341"/>
        <v>0</v>
      </c>
      <c r="AJ111" s="28">
        <f t="shared" si="341"/>
        <v>0</v>
      </c>
      <c r="AK111" s="28">
        <f t="shared" si="341"/>
        <v>8</v>
      </c>
      <c r="AL111" s="28">
        <f t="shared" si="341"/>
        <v>415537.83070799999</v>
      </c>
      <c r="AM111" s="28">
        <f t="shared" si="341"/>
        <v>30</v>
      </c>
      <c r="AN111" s="28">
        <f t="shared" si="341"/>
        <v>2625651.1280999999</v>
      </c>
      <c r="AO111" s="28">
        <f t="shared" si="341"/>
        <v>0</v>
      </c>
      <c r="AP111" s="28">
        <f t="shared" si="341"/>
        <v>0</v>
      </c>
      <c r="AQ111" s="28">
        <f t="shared" si="341"/>
        <v>0</v>
      </c>
      <c r="AR111" s="28">
        <f t="shared" si="341"/>
        <v>0</v>
      </c>
      <c r="AS111" s="28">
        <f t="shared" si="341"/>
        <v>0</v>
      </c>
      <c r="AT111" s="28">
        <f t="shared" si="341"/>
        <v>0</v>
      </c>
      <c r="AU111" s="28">
        <f t="shared" si="341"/>
        <v>0</v>
      </c>
      <c r="AV111" s="28">
        <f t="shared" si="341"/>
        <v>0</v>
      </c>
      <c r="AW111" s="28">
        <f t="shared" si="341"/>
        <v>5</v>
      </c>
      <c r="AX111" s="28">
        <f t="shared" ref="AX111:CH111" si="342">SUM(AX112:AX114)</f>
        <v>291631.68549900001</v>
      </c>
      <c r="AY111" s="28">
        <f t="shared" si="342"/>
        <v>4</v>
      </c>
      <c r="AZ111" s="28">
        <f t="shared" si="342"/>
        <v>224332.3114032</v>
      </c>
      <c r="BA111" s="28">
        <f t="shared" si="342"/>
        <v>0</v>
      </c>
      <c r="BB111" s="28">
        <f t="shared" si="342"/>
        <v>0</v>
      </c>
      <c r="BC111" s="28">
        <f>SUM(BC112:BC114)</f>
        <v>6</v>
      </c>
      <c r="BD111" s="28">
        <f t="shared" si="342"/>
        <v>487130.53157999995</v>
      </c>
      <c r="BE111" s="28">
        <f t="shared" si="342"/>
        <v>5</v>
      </c>
      <c r="BF111" s="28">
        <f t="shared" si="342"/>
        <v>262850.90882820002</v>
      </c>
      <c r="BG111" s="28">
        <f t="shared" si="342"/>
        <v>24</v>
      </c>
      <c r="BH111" s="28">
        <f t="shared" si="342"/>
        <v>1463090.4045911999</v>
      </c>
      <c r="BI111" s="28">
        <f t="shared" si="342"/>
        <v>1</v>
      </c>
      <c r="BJ111" s="28">
        <f t="shared" si="342"/>
        <v>62900.670016799988</v>
      </c>
      <c r="BK111" s="28">
        <f t="shared" si="342"/>
        <v>3</v>
      </c>
      <c r="BL111" s="28">
        <f t="shared" si="342"/>
        <v>197366.89826699998</v>
      </c>
      <c r="BM111" s="28">
        <f t="shared" si="342"/>
        <v>0</v>
      </c>
      <c r="BN111" s="28">
        <f t="shared" si="342"/>
        <v>0</v>
      </c>
      <c r="BO111" s="28">
        <f t="shared" si="342"/>
        <v>1</v>
      </c>
      <c r="BP111" s="28">
        <f t="shared" si="342"/>
        <v>60547.243587600002</v>
      </c>
      <c r="BQ111" s="28">
        <f t="shared" si="342"/>
        <v>1</v>
      </c>
      <c r="BR111" s="28">
        <f t="shared" si="342"/>
        <v>51009.00105839999</v>
      </c>
      <c r="BS111" s="28">
        <f t="shared" si="342"/>
        <v>0</v>
      </c>
      <c r="BT111" s="28">
        <f t="shared" si="342"/>
        <v>0</v>
      </c>
      <c r="BU111" s="28">
        <f t="shared" si="342"/>
        <v>5</v>
      </c>
      <c r="BV111" s="28">
        <f t="shared" si="342"/>
        <v>279118.13079149998</v>
      </c>
      <c r="BW111" s="28">
        <f t="shared" si="342"/>
        <v>2</v>
      </c>
      <c r="BX111" s="28">
        <f t="shared" si="342"/>
        <v>137675.44610820001</v>
      </c>
      <c r="BY111" s="28">
        <f t="shared" si="342"/>
        <v>0</v>
      </c>
      <c r="BZ111" s="28">
        <f t="shared" si="342"/>
        <v>0</v>
      </c>
      <c r="CA111" s="28">
        <f t="shared" si="342"/>
        <v>0</v>
      </c>
      <c r="CB111" s="28">
        <f t="shared" si="342"/>
        <v>0</v>
      </c>
      <c r="CC111" s="28">
        <f t="shared" si="342"/>
        <v>10</v>
      </c>
      <c r="CD111" s="28">
        <f t="shared" si="342"/>
        <v>608985.01263599994</v>
      </c>
      <c r="CE111" s="28">
        <f t="shared" si="342"/>
        <v>0</v>
      </c>
      <c r="CF111" s="28">
        <f t="shared" si="342"/>
        <v>0</v>
      </c>
      <c r="CG111" s="28">
        <f t="shared" si="342"/>
        <v>5</v>
      </c>
      <c r="CH111" s="28">
        <f t="shared" si="342"/>
        <v>252636.49527269998</v>
      </c>
      <c r="CI111" s="28">
        <f t="shared" ref="CI111:CN111" si="343">SUM(CI112:CI114)</f>
        <v>0</v>
      </c>
      <c r="CJ111" s="28">
        <f t="shared" si="343"/>
        <v>0</v>
      </c>
      <c r="CK111" s="28">
        <f t="shared" si="343"/>
        <v>0</v>
      </c>
      <c r="CL111" s="28">
        <f t="shared" si="343"/>
        <v>0</v>
      </c>
      <c r="CM111" s="28">
        <f t="shared" si="343"/>
        <v>2</v>
      </c>
      <c r="CN111" s="28">
        <f t="shared" si="343"/>
        <v>253384.94212762505</v>
      </c>
    </row>
    <row r="112" spans="1:92" x14ac:dyDescent="0.25">
      <c r="A112" s="29">
        <v>97</v>
      </c>
      <c r="B112" s="30" t="s">
        <v>164</v>
      </c>
      <c r="C112" s="25">
        <v>19007.45</v>
      </c>
      <c r="D112" s="25">
        <f t="shared" si="340"/>
        <v>16916.630499999999</v>
      </c>
      <c r="E112" s="31">
        <v>2.0099999999999998</v>
      </c>
      <c r="F112" s="32">
        <v>1</v>
      </c>
      <c r="G112" s="32"/>
      <c r="H112" s="27">
        <v>0.62</v>
      </c>
      <c r="I112" s="27">
        <v>0.24</v>
      </c>
      <c r="J112" s="27">
        <v>0.03</v>
      </c>
      <c r="K112" s="27">
        <v>0.11</v>
      </c>
      <c r="L112" s="32">
        <v>1</v>
      </c>
      <c r="M112" s="25">
        <v>1.4</v>
      </c>
      <c r="N112" s="25">
        <v>1.68</v>
      </c>
      <c r="O112" s="25">
        <v>2.23</v>
      </c>
      <c r="P112" s="25">
        <v>2.39</v>
      </c>
      <c r="Q112" s="33">
        <v>3</v>
      </c>
      <c r="R112" s="33">
        <f>Q112*C112*E112*F112*M112*$R$6</f>
        <v>208599.16077000002</v>
      </c>
      <c r="S112" s="33">
        <v>0</v>
      </c>
      <c r="T112" s="33">
        <f>S112*C112*E112*F112*M112*$T$6</f>
        <v>0</v>
      </c>
      <c r="U112" s="33"/>
      <c r="V112" s="33">
        <f>U112*C112*E112*F112*M112*$V$6</f>
        <v>0</v>
      </c>
      <c r="W112" s="33">
        <v>0</v>
      </c>
      <c r="X112" s="33">
        <f>W112/12*9*C112*E112*F112*M112*$X$6+W112/12*3*C112*E112*F112*M112*$W$6</f>
        <v>0</v>
      </c>
      <c r="Y112" s="33">
        <v>0</v>
      </c>
      <c r="Z112" s="33">
        <f>Y112/12*9*C112*E112*F112*M112*$Z$6+Y112/12*3*C112*E112*F112*M112*$Y$6</f>
        <v>0</v>
      </c>
      <c r="AA112" s="33">
        <v>0</v>
      </c>
      <c r="AB112" s="33">
        <f>AA112/12*9*C112*E112*F112*M112*$AB$6+AA112/12*3*C112*E112*F112*M112*$AA$6</f>
        <v>0</v>
      </c>
      <c r="AC112" s="33"/>
      <c r="AD112" s="33">
        <f>AC112/12*3*C112*E112*F112*M112*$AC$6+AC112/12*9*C112*E112*F112*M112*$AD$6</f>
        <v>0</v>
      </c>
      <c r="AE112" s="33">
        <v>13</v>
      </c>
      <c r="AF112" s="33">
        <f>(AE112/12*3*C112*E112*F112*M112*$AE$6)+(AE112/12*9*C112*E112*F112*M112*$AF$6)</f>
        <v>712713.79929749994</v>
      </c>
      <c r="AG112" s="33">
        <v>0</v>
      </c>
      <c r="AH112" s="33">
        <f>AG112/12*9*C112*E112*F112*M112*$AH$6+AG112/12*3*C112*E112*F112*M112*$AG$6</f>
        <v>0</v>
      </c>
      <c r="AI112" s="33"/>
      <c r="AJ112" s="33">
        <f>AI112/12*9*C112*E112*F112*M112*$AJ$6+AI112/12*3*C112*E112*F112*M112*$AI$6</f>
        <v>0</v>
      </c>
      <c r="AK112" s="33">
        <v>4</v>
      </c>
      <c r="AL112" s="33">
        <f>AK112/12*9*C112*E112*F112*M112*$AL$6+AK112/12*3*C112*E112*F112*M112*$AK$6</f>
        <v>229459.07684699999</v>
      </c>
      <c r="AM112" s="33"/>
      <c r="AN112" s="33">
        <f>AM112*C112*E112*F112*M112*$AN$6</f>
        <v>0</v>
      </c>
      <c r="AO112" s="33">
        <v>0</v>
      </c>
      <c r="AP112" s="33">
        <f>AO112/12*9*C112*E112*F112*M112*$AP$6+AO112/12*3*C112*E112*F112*M112*$AO$6</f>
        <v>0</v>
      </c>
      <c r="AQ112" s="33">
        <v>0</v>
      </c>
      <c r="AR112" s="33">
        <f>AQ112/12*9*C112*E112*F112*M112*$AR$6+AQ112/12*3*C112*E112*F112*M112*$AQ$6</f>
        <v>0</v>
      </c>
      <c r="AS112" s="33"/>
      <c r="AT112" s="33">
        <f>AS112/12*9*C112*E112*F112*N112*$AT$6+AS112/12*3*C112*E112*F112*N112*$AS$6</f>
        <v>0</v>
      </c>
      <c r="AU112" s="33"/>
      <c r="AV112" s="33">
        <f>AU112/12*9*C112*E112*F112*N112*$AV$6+AU112/12*3*C112*E112*F112*N112*$AU$6</f>
        <v>0</v>
      </c>
      <c r="AW112" s="33">
        <v>2</v>
      </c>
      <c r="AX112" s="33">
        <f>AW112/12*9*C112*E112*F112*N112*$AX$6+AW112/12*3*C112*E112*F112*N112*$AW$6</f>
        <v>131577.93217799999</v>
      </c>
      <c r="AY112" s="33">
        <v>2</v>
      </c>
      <c r="AZ112" s="33">
        <f>AY112/12*9*C112*E112*F112*N112*$AZ$6+AY112/12*3*C112*E112*F112*N112*$AY$6</f>
        <v>123875.80931880001</v>
      </c>
      <c r="BA112" s="33"/>
      <c r="BB112" s="33">
        <f>SUM(BA112*$BB$6*C112*E112*F112*N112)</f>
        <v>0</v>
      </c>
      <c r="BC112" s="33">
        <v>4</v>
      </c>
      <c r="BD112" s="33">
        <f>SUM(BC112*C112*E112*F112*N112*$BD$6)</f>
        <v>346595.52866399998</v>
      </c>
      <c r="BE112" s="33">
        <v>1</v>
      </c>
      <c r="BF112" s="33">
        <f>BE112/12*9*C112*E112*F112*N112*$BF$6+BE112/12*3*C112*E112*F112*N112*$BE$6</f>
        <v>61937.904659400003</v>
      </c>
      <c r="BG112" s="33">
        <v>22</v>
      </c>
      <c r="BH112" s="33">
        <f>BG112/12*9*C112*E112*F112*N112*$BH$6+BG112/12*3*C112*E112*F112*N112*$BG$6</f>
        <v>1362633.9025067999</v>
      </c>
      <c r="BI112" s="33">
        <v>1</v>
      </c>
      <c r="BJ112" s="33">
        <f>BI112*C112*E112*F112*N112*$BJ$6</f>
        <v>62900.670016799988</v>
      </c>
      <c r="BK112" s="33">
        <v>3</v>
      </c>
      <c r="BL112" s="33">
        <f>BK112/12*9*C112*E112*F112*N112*$BL$6+BK112/12*3*C112*E112*F112*N112*$BK$6</f>
        <v>197366.89826699998</v>
      </c>
      <c r="BM112" s="33"/>
      <c r="BN112" s="33">
        <f>SUM(BM112*$BN$6*C112*E112*F112*N112)</f>
        <v>0</v>
      </c>
      <c r="BO112" s="33">
        <v>1</v>
      </c>
      <c r="BP112" s="33">
        <f>(BO112/12*2*C112*E112*F112*N112*$BO$6)+(BO112/12*9*C112*E112*F112*N112*$BP$6)</f>
        <v>60547.243587600002</v>
      </c>
      <c r="BQ112" s="33">
        <v>0</v>
      </c>
      <c r="BR112" s="33">
        <f>BQ112*C112*E112*F112*N112*$BR$6</f>
        <v>0</v>
      </c>
      <c r="BS112" s="33">
        <v>0</v>
      </c>
      <c r="BT112" s="33">
        <f>BS112/12*9*C112*E112*F112*N112*$BT$6+BS112/12*3*C112*E112*F112*N112*$BS$6</f>
        <v>0</v>
      </c>
      <c r="BU112" s="33">
        <v>0</v>
      </c>
      <c r="BV112" s="33">
        <f>BU112/12*9*C112*E112*F112*N112*$BV$6+BU112/12*3*C112*E112*F112*N112*$BU$6</f>
        <v>0</v>
      </c>
      <c r="BW112" s="62">
        <v>2</v>
      </c>
      <c r="BX112" s="62">
        <f>BW112/12*9*C112*E112*F112*N112*$BX$6+BW112/12*3*C112*E112*F112*N112*$BW$6</f>
        <v>137675.44610820001</v>
      </c>
      <c r="BY112" s="33">
        <v>0</v>
      </c>
      <c r="BZ112" s="33">
        <f>BY112/12*9*C112*E112*F112*N112*$BZ$6+BY112/12*3*C112*E112*F112*N112*$BY$6</f>
        <v>0</v>
      </c>
      <c r="CA112" s="33">
        <v>0</v>
      </c>
      <c r="CB112" s="33">
        <f>CA112/12*9*C112*E112*F112*N112*$CB$6+CA112/12*3*C112*E112*F112*N112*$CA$6</f>
        <v>0</v>
      </c>
      <c r="CC112" s="33">
        <v>0</v>
      </c>
      <c r="CD112" s="33">
        <f>CC112/12*9*C112*E112*F112*N112*$CD$6+CC112/12*3*C112*E112*F112*N112*$CC$6</f>
        <v>0</v>
      </c>
      <c r="CE112" s="33">
        <v>0</v>
      </c>
      <c r="CF112" s="33">
        <f>CE112/12*9*C112*E112*F112*N112*$CF$6+CE112/12*3*C112*E112*F112*N112*$CE$6</f>
        <v>0</v>
      </c>
      <c r="CG112" s="33">
        <v>1</v>
      </c>
      <c r="CH112" s="33">
        <f>CG112/12*9*C112*E112*F112*N112*$CH$6+CG112/12*3*C112*E112*F112*N112*$CG$6</f>
        <v>59530.991265900004</v>
      </c>
      <c r="CI112" s="33">
        <v>0</v>
      </c>
      <c r="CJ112" s="33">
        <f>CI112/12*9*C112*E112*F112*N112*$CJ$6+CI112/12*3*C112*E112*F112*N112*$CI$6</f>
        <v>0</v>
      </c>
      <c r="CK112" s="33">
        <v>0</v>
      </c>
      <c r="CL112" s="33">
        <f>CK112/12*9*C112*E112*F112*O112*$CL$6+CK112/12*3*C112*E112*F112*O112*$CK$6</f>
        <v>0</v>
      </c>
      <c r="CM112" s="33">
        <v>2</v>
      </c>
      <c r="CN112" s="33">
        <f>CM112/12*9*C112*E112*F112*P112*$CN$6+CM112/12*3*C112*E112*F112*P112*$CM$6</f>
        <v>253384.94212762505</v>
      </c>
    </row>
    <row r="113" spans="1:92" x14ac:dyDescent="0.25">
      <c r="A113" s="29">
        <v>98</v>
      </c>
      <c r="B113" s="30" t="s">
        <v>165</v>
      </c>
      <c r="C113" s="25">
        <v>19007.45</v>
      </c>
      <c r="D113" s="25">
        <f t="shared" si="340"/>
        <v>16916.630499999999</v>
      </c>
      <c r="E113" s="31">
        <v>3.67</v>
      </c>
      <c r="F113" s="32">
        <v>1</v>
      </c>
      <c r="G113" s="32"/>
      <c r="H113" s="27">
        <v>0.62</v>
      </c>
      <c r="I113" s="27">
        <v>0.24</v>
      </c>
      <c r="J113" s="27">
        <v>0.03</v>
      </c>
      <c r="K113" s="27">
        <v>0.11</v>
      </c>
      <c r="L113" s="32">
        <v>1</v>
      </c>
      <c r="M113" s="25">
        <v>1.4</v>
      </c>
      <c r="N113" s="25">
        <v>1.68</v>
      </c>
      <c r="O113" s="25">
        <v>2.23</v>
      </c>
      <c r="P113" s="25">
        <v>2.39</v>
      </c>
      <c r="Q113" s="33"/>
      <c r="R113" s="33">
        <f>Q113*C113*E113*F113*M113*$R$6</f>
        <v>0</v>
      </c>
      <c r="S113" s="33"/>
      <c r="T113" s="33">
        <f>S113*C113*E113*F113*M113*$T$6</f>
        <v>0</v>
      </c>
      <c r="U113" s="33">
        <v>149</v>
      </c>
      <c r="V113" s="33">
        <f>U113*C113*E113*F113*M113*$V$6</f>
        <v>16006519.58059</v>
      </c>
      <c r="W113" s="33"/>
      <c r="X113" s="33">
        <f>W113/12*9*C113*E113*F113*M113*$X$6+W113/12*3*C113*E113*F113*M113*$W$6</f>
        <v>0</v>
      </c>
      <c r="Y113" s="33"/>
      <c r="Z113" s="33">
        <f>Y113/12*9*C113*E113*F113*M113*$Z$6+Y113/12*3*C113*E113*F113*M113*$Y$6</f>
        <v>0</v>
      </c>
      <c r="AA113" s="33"/>
      <c r="AB113" s="33">
        <f>AA113/12*9*C113*E113*F113*M113*$AB$6+AA113/12*3*C113*E113*F113*M113*$AA$6</f>
        <v>0</v>
      </c>
      <c r="AC113" s="33"/>
      <c r="AD113" s="33">
        <f>AC113/12*3*C113*E113*F113*M113*$AC$6+AC113/12*9*C113*E113*F113*M113*$AD$6</f>
        <v>0</v>
      </c>
      <c r="AE113" s="33"/>
      <c r="AF113" s="33">
        <f>(AE113/12*3*C113*E113*F113*M113*$AE$6)+(AE113/12*9*C113*E113*F113*M113*$AF$6)</f>
        <v>0</v>
      </c>
      <c r="AG113" s="33"/>
      <c r="AH113" s="33">
        <f>AG113/12*9*C113*E113*F113*M113*$AH$6+AG113/12*3*C113*E113*F113*M113*$AG$6</f>
        <v>0</v>
      </c>
      <c r="AI113" s="33"/>
      <c r="AJ113" s="33">
        <f>AI113/12*9*C113*E113*F113*M113*$AJ$6+AI113/12*3*C113*E113*F113*M113*$AI$6</f>
        <v>0</v>
      </c>
      <c r="AK113" s="33"/>
      <c r="AL113" s="33">
        <f>AK113/12*9*C113*E113*F113*M113*$AL$6+AK113/12*3*C113*E113*F113*M113*$AK$6</f>
        <v>0</v>
      </c>
      <c r="AM113" s="33">
        <v>20</v>
      </c>
      <c r="AN113" s="33">
        <f>AM113*C113*E113*F113*M113*$AN$6</f>
        <v>2148526.1181999999</v>
      </c>
      <c r="AO113" s="33"/>
      <c r="AP113" s="33">
        <f>AO113/12*9*C113*E113*F113*M113*$AP$6+AO113/12*3*C113*E113*F113*M113*$AO$6</f>
        <v>0</v>
      </c>
      <c r="AQ113" s="33"/>
      <c r="AR113" s="33">
        <f>AQ113/12*9*C113*E113*F113*M113*$AR$6+AQ113/12*3*C113*E113*F113*M113*$AQ$6</f>
        <v>0</v>
      </c>
      <c r="AS113" s="33"/>
      <c r="AT113" s="33">
        <f>AS113/12*9*C113*E113*F113*N113*$AT$6+AS113/12*3*C113*E113*F113*N113*$AS$6</f>
        <v>0</v>
      </c>
      <c r="AU113" s="33"/>
      <c r="AV113" s="33">
        <f>AU113/12*9*C113*E113*F113*N113*$AV$6+AU113/12*3*C113*E113*F113*N113*$AU$6</f>
        <v>0</v>
      </c>
      <c r="AW113" s="33"/>
      <c r="AX113" s="33">
        <f>AW113/12*9*C113*E113*F113*N113*$AX$6+AW113/12*3*C113*E113*F113*N113*$AW$6</f>
        <v>0</v>
      </c>
      <c r="AY113" s="33"/>
      <c r="AZ113" s="33">
        <f>AY113/12*9*C113*E113*F113*N113*$AZ$6+AY113/12*3*C113*E113*F113*N113*$AY$6</f>
        <v>0</v>
      </c>
      <c r="BA113" s="33"/>
      <c r="BB113" s="33">
        <f>SUM(BA113*$BB$6*C113*E113*F113*N113)</f>
        <v>0</v>
      </c>
      <c r="BC113" s="33"/>
      <c r="BD113" s="33">
        <f>SUM(BC113*C113*E113*F113*N113*$BD$6)</f>
        <v>0</v>
      </c>
      <c r="BE113" s="33"/>
      <c r="BF113" s="33">
        <f>BE113/12*9*C113*E113*F113*N113*$BF$6+BE113/12*3*C113*E113*F113*N113*$BE$6</f>
        <v>0</v>
      </c>
      <c r="BG113" s="33"/>
      <c r="BH113" s="33">
        <f>BG113/12*9*C113*E113*F113*N113*$BH$6+BG113/12*3*C113*E113*F113*N113*$BG$6</f>
        <v>0</v>
      </c>
      <c r="BI113" s="33"/>
      <c r="BJ113" s="33">
        <f>BI113*C113*E113*F113*N113*$BJ$6</f>
        <v>0</v>
      </c>
      <c r="BK113" s="33"/>
      <c r="BL113" s="33">
        <f>BK113/12*9*C113*E113*F113*N113*$BL$6+BK113/12*3*C113*E113*F113*N113*$BK$6</f>
        <v>0</v>
      </c>
      <c r="BM113" s="33"/>
      <c r="BN113" s="33">
        <f>SUM(BM113*$BN$6*C113*E113*F113*N113)</f>
        <v>0</v>
      </c>
      <c r="BO113" s="33"/>
      <c r="BP113" s="33">
        <f>(BO113/12*2*C113*E113*F113*N113*$BO$6)+(BO113/12*9*C113*E113*F113*N113*$BP$6)</f>
        <v>0</v>
      </c>
      <c r="BQ113" s="33"/>
      <c r="BR113" s="33">
        <f>BQ113*C113*E113*F113*N113*$BR$6</f>
        <v>0</v>
      </c>
      <c r="BS113" s="33"/>
      <c r="BT113" s="33">
        <f>BS113/12*9*C113*E113*F113*N113*$BT$6+BS113/12*3*C113*E113*F113*N113*$BS$6</f>
        <v>0</v>
      </c>
      <c r="BU113" s="33"/>
      <c r="BV113" s="33">
        <f>BU113/12*9*C113*E113*F113*N113*$BV$6+BU113/12*3*C113*E113*F113*N113*$BU$6</f>
        <v>0</v>
      </c>
      <c r="BW113" s="62"/>
      <c r="BX113" s="62">
        <f>BW113/12*9*C113*E113*F113*N113*$BX$6+BW113/12*3*C113*E113*F113*N113*$BW$6</f>
        <v>0</v>
      </c>
      <c r="BY113" s="33"/>
      <c r="BZ113" s="33">
        <f>BY113/12*9*C113*E113*F113*N113*$BZ$6+BY113/12*3*C113*E113*F113*N113*$BY$6</f>
        <v>0</v>
      </c>
      <c r="CA113" s="33"/>
      <c r="CB113" s="33">
        <f>CA113/12*9*C113*E113*F113*N113*$CB$6+CA113/12*3*C113*E113*F113*N113*$CA$6</f>
        <v>0</v>
      </c>
      <c r="CC113" s="33"/>
      <c r="CD113" s="33">
        <f>CC113/12*9*C113*E113*F113*N113*$CD$6+CC113/12*3*C113*E113*F113*N113*$CC$6</f>
        <v>0</v>
      </c>
      <c r="CE113" s="33"/>
      <c r="CF113" s="33">
        <f>CE113/12*9*C113*E113*F113*N113*$CF$6+CE113/12*3*C113*E113*F113*N113*$CE$6</f>
        <v>0</v>
      </c>
      <c r="CG113" s="33"/>
      <c r="CH113" s="33">
        <f>CG113/12*9*C113*E113*F113*N113*$CH$6+CG113/12*3*C113*E113*F113*N113*$CG$6</f>
        <v>0</v>
      </c>
      <c r="CI113" s="33"/>
      <c r="CJ113" s="33">
        <f>CI113/12*9*C113*E113*F113*N113*$CJ$6+CI113/12*3*C113*E113*F113*N113*$CI$6</f>
        <v>0</v>
      </c>
      <c r="CK113" s="33"/>
      <c r="CL113" s="33">
        <f>CK113/12*9*C113*E113*F113*O113*$CL$6+CK113/12*3*C113*E113*F113*O113*$CK$6</f>
        <v>0</v>
      </c>
      <c r="CM113" s="33"/>
      <c r="CN113" s="33">
        <f>CM113/12*9*C113*E113*F113*P113*$CN$6+CM113/12*3*C113*E113*F113*P113*$CM$6</f>
        <v>0</v>
      </c>
    </row>
    <row r="114" spans="1:92" x14ac:dyDescent="0.25">
      <c r="A114" s="29">
        <v>101</v>
      </c>
      <c r="B114" s="30" t="s">
        <v>166</v>
      </c>
      <c r="C114" s="25">
        <v>19007.45</v>
      </c>
      <c r="D114" s="25">
        <f t="shared" si="340"/>
        <v>15776.183500000003</v>
      </c>
      <c r="E114" s="31">
        <v>1.63</v>
      </c>
      <c r="F114" s="32">
        <v>1</v>
      </c>
      <c r="G114" s="32"/>
      <c r="H114" s="27">
        <v>0.55000000000000004</v>
      </c>
      <c r="I114" s="27">
        <v>0.24</v>
      </c>
      <c r="J114" s="27">
        <v>0.04</v>
      </c>
      <c r="K114" s="27">
        <v>0.17</v>
      </c>
      <c r="L114" s="32">
        <v>1</v>
      </c>
      <c r="M114" s="25">
        <v>1.4</v>
      </c>
      <c r="N114" s="25">
        <v>1.68</v>
      </c>
      <c r="O114" s="25">
        <v>2.23</v>
      </c>
      <c r="P114" s="25">
        <v>2.39</v>
      </c>
      <c r="Q114" s="33">
        <v>100</v>
      </c>
      <c r="R114" s="33">
        <f>Q114*C114*E114*F114*M114*$R$6</f>
        <v>5638750.1169999987</v>
      </c>
      <c r="S114" s="33">
        <v>0</v>
      </c>
      <c r="T114" s="33">
        <f>S114*C114*E114*F114*M114*$T$6</f>
        <v>0</v>
      </c>
      <c r="U114" s="33">
        <v>223</v>
      </c>
      <c r="V114" s="33">
        <f>U114*C114*E114*F114*M114*$V$6</f>
        <v>10639887.720770001</v>
      </c>
      <c r="W114" s="33">
        <v>0</v>
      </c>
      <c r="X114" s="33">
        <f>W114/12*9*C114*E114*F114*M114*$X$6+W114/12*3*C114*E114*F114*M114*$W$6</f>
        <v>0</v>
      </c>
      <c r="Y114" s="33"/>
      <c r="Z114" s="33">
        <f>Y114/12*9*C114*E114*F114*M114*$Z$6+Y114/12*3*C114*E114*F114*M114*$Y$6</f>
        <v>0</v>
      </c>
      <c r="AA114" s="33">
        <v>0</v>
      </c>
      <c r="AB114" s="33">
        <f>AA114/12*9*C114*E114*F114*M114*$AB$6+AA114/12*3*C114*E114*F114*M114*$AA$6</f>
        <v>0</v>
      </c>
      <c r="AC114" s="33">
        <v>22</v>
      </c>
      <c r="AD114" s="33">
        <f>AC114/12*3*C114*E114*F114*M114*$AC$6+AC114/12*9*C114*E114*F114*M114*$AD$6</f>
        <v>920851.26910699997</v>
      </c>
      <c r="AE114" s="33">
        <v>4</v>
      </c>
      <c r="AF114" s="33">
        <f>(AE114/12*3*C114*E114*F114*M114*$AE$6)+(AE114/12*9*C114*E114*F114*M114*$AF$6)</f>
        <v>177837.50368999998</v>
      </c>
      <c r="AG114" s="33">
        <v>0</v>
      </c>
      <c r="AH114" s="33">
        <f>AG114/12*9*C114*E114*F114*M114*$AH$6+AG114/12*3*C114*E114*F114*M114*$AG$6</f>
        <v>0</v>
      </c>
      <c r="AI114" s="33"/>
      <c r="AJ114" s="33">
        <f>AI114/12*9*C114*E114*F114*M114*$AJ$6+AI114/12*3*C114*E114*F114*M114*$AI$6</f>
        <v>0</v>
      </c>
      <c r="AK114" s="33">
        <v>4</v>
      </c>
      <c r="AL114" s="33">
        <f>AK114/12*9*C114*E114*F114*M114*$AL$6+AK114/12*3*C114*E114*F114*M114*$AK$6</f>
        <v>186078.753861</v>
      </c>
      <c r="AM114" s="33">
        <v>10</v>
      </c>
      <c r="AN114" s="33">
        <f>AM114*C114*E114*F114*M114*$AN$6</f>
        <v>477125.0099</v>
      </c>
      <c r="AO114" s="33">
        <v>0</v>
      </c>
      <c r="AP114" s="33">
        <f>AO114/12*9*C114*E114*F114*M114*$AP$6+AO114/12*3*C114*E114*F114*M114*$AO$6</f>
        <v>0</v>
      </c>
      <c r="AQ114" s="33">
        <v>0</v>
      </c>
      <c r="AR114" s="33">
        <f>AQ114/12*9*C114*E114*F114*M114*$AR$6+AQ114/12*3*C114*E114*F114*M114*$AQ$6</f>
        <v>0</v>
      </c>
      <c r="AS114" s="33"/>
      <c r="AT114" s="33">
        <f>AS114/12*9*C114*E114*F114*N114*$AT$6+AS114/12*3*C114*E114*F114*N114*$AS$6</f>
        <v>0</v>
      </c>
      <c r="AU114" s="33"/>
      <c r="AV114" s="33">
        <f>AU114/12*9*C114*E114*F114*N114*$AV$6+AU114/12*3*C114*E114*F114*N114*$AU$6</f>
        <v>0</v>
      </c>
      <c r="AW114" s="33">
        <v>3</v>
      </c>
      <c r="AX114" s="33">
        <f>AW114/12*9*C114*E114*F114*N114*$AX$6+AW114/12*3*C114*E114*F114*N114*$AW$6</f>
        <v>160053.753321</v>
      </c>
      <c r="AY114" s="33">
        <v>2</v>
      </c>
      <c r="AZ114" s="33">
        <f>AY114/12*9*C114*E114*F114*N114*$AZ$6+AY114/12*3*C114*E114*F114*N114*$AY$6</f>
        <v>100456.5020844</v>
      </c>
      <c r="BA114" s="33"/>
      <c r="BB114" s="33">
        <f>SUM(BA114*$BB$6*C114*E114*F114*N114)</f>
        <v>0</v>
      </c>
      <c r="BC114" s="33">
        <v>2</v>
      </c>
      <c r="BD114" s="33">
        <f>SUM(BC114*C114*E114*F114*N114*$BD$6)</f>
        <v>140535.002916</v>
      </c>
      <c r="BE114" s="33">
        <v>4</v>
      </c>
      <c r="BF114" s="33">
        <f>BE114/12*9*C114*E114*F114*N114*$BF$6+BE114/12*3*C114*E114*F114*N114*$BE$6</f>
        <v>200913.00416879999</v>
      </c>
      <c r="BG114" s="33">
        <v>2</v>
      </c>
      <c r="BH114" s="33">
        <f>BG114/12*9*C114*E114*F114*N114*$BH$6+BG114/12*3*C114*E114*F114*N114*$BG$6</f>
        <v>100456.5020844</v>
      </c>
      <c r="BI114" s="33"/>
      <c r="BJ114" s="33">
        <f>BI114*C114*E114*F114*N114*$BJ$6</f>
        <v>0</v>
      </c>
      <c r="BK114" s="33">
        <v>0</v>
      </c>
      <c r="BL114" s="33">
        <f>BK114/12*9*C114*E114*F114*N114*$BL$6+BK114/12*3*C114*E114*F114*N114*$BK$6</f>
        <v>0</v>
      </c>
      <c r="BM114" s="33"/>
      <c r="BN114" s="33">
        <f>SUM(BM114*$BN$6*C114*E114*F114*N114)</f>
        <v>0</v>
      </c>
      <c r="BO114" s="33"/>
      <c r="BP114" s="33">
        <f>(BO114/12*2*C114*E114*F114*N114*$BO$6)+(BO114/12*9*C114*E114*F114*N114*$BP$6)</f>
        <v>0</v>
      </c>
      <c r="BQ114" s="33">
        <v>1</v>
      </c>
      <c r="BR114" s="33">
        <f>BQ114*C114*E114*F114*N114*$BR$6</f>
        <v>51009.00105839999</v>
      </c>
      <c r="BS114" s="33">
        <v>0</v>
      </c>
      <c r="BT114" s="33">
        <f>BS114/12*9*C114*E114*F114*N114*$BT$6+BS114/12*3*C114*E114*F114*N114*$BS$6</f>
        <v>0</v>
      </c>
      <c r="BU114" s="33">
        <v>5</v>
      </c>
      <c r="BV114" s="33">
        <f>BU114/12*9*C114*E114*F114*N114*$BV$6+BU114/12*3*C114*E114*F114*N114*$BU$6</f>
        <v>279118.13079149998</v>
      </c>
      <c r="BW114" s="62">
        <v>0</v>
      </c>
      <c r="BX114" s="62">
        <f>BW114/12*9*C114*E114*F114*N114*$BX$6+BW114/12*3*C114*E114*F114*N114*$BW$6</f>
        <v>0</v>
      </c>
      <c r="BY114" s="33">
        <v>0</v>
      </c>
      <c r="BZ114" s="33">
        <f>BY114/12*9*C114*E114*F114*N114*$BZ$6+BY114/12*3*C114*E114*F114*N114*$BY$6</f>
        <v>0</v>
      </c>
      <c r="CA114" s="33">
        <v>0</v>
      </c>
      <c r="CB114" s="33">
        <f>CA114/12*9*C114*E114*F114*N114*$CB$6+CA114/12*3*C114*E114*F114*N114*$CA$6</f>
        <v>0</v>
      </c>
      <c r="CC114" s="33">
        <v>10</v>
      </c>
      <c r="CD114" s="33">
        <f>CC114/12*9*C114*E114*F114*N114*$CD$6+CC114/12*3*C114*E114*F114*N114*$CC$6</f>
        <v>608985.01263599994</v>
      </c>
      <c r="CE114" s="33">
        <v>0</v>
      </c>
      <c r="CF114" s="33">
        <f>CE114/12*9*C114*E114*F114*N114*$CF$6+CE114/12*3*C114*E114*F114*N114*$CE$6</f>
        <v>0</v>
      </c>
      <c r="CG114" s="33">
        <v>4</v>
      </c>
      <c r="CH114" s="33">
        <f>CG114/12*9*C114*E114*F114*N114*$CH$6+CG114/12*3*C114*E114*F114*N114*$CG$6</f>
        <v>193105.50400679998</v>
      </c>
      <c r="CI114" s="33">
        <v>0</v>
      </c>
      <c r="CJ114" s="33">
        <f>CI114/12*9*C114*E114*F114*N114*$CJ$6+CI114/12*3*C114*E114*F114*N114*$CI$6</f>
        <v>0</v>
      </c>
      <c r="CK114" s="33">
        <v>0</v>
      </c>
      <c r="CL114" s="33">
        <f>CK114/12*9*C114*E114*F114*O114*$CL$6+CK114/12*3*C114*E114*F114*O114*$CK$6</f>
        <v>0</v>
      </c>
      <c r="CM114" s="33"/>
      <c r="CN114" s="33">
        <f>CM114/12*9*C114*E114*F114*P114*$CN$6+CM114/12*3*C114*E114*F114*P114*$CM$6</f>
        <v>0</v>
      </c>
    </row>
    <row r="115" spans="1:92" s="38" customFormat="1" x14ac:dyDescent="0.25">
      <c r="A115" s="61">
        <v>20</v>
      </c>
      <c r="B115" s="52" t="s">
        <v>167</v>
      </c>
      <c r="C115" s="25">
        <v>19007.45</v>
      </c>
      <c r="D115" s="35">
        <f t="shared" si="340"/>
        <v>0</v>
      </c>
      <c r="E115" s="35">
        <v>0.87</v>
      </c>
      <c r="F115" s="36">
        <v>1</v>
      </c>
      <c r="G115" s="36"/>
      <c r="H115" s="37"/>
      <c r="I115" s="37"/>
      <c r="J115" s="37"/>
      <c r="K115" s="37"/>
      <c r="L115" s="36">
        <v>1</v>
      </c>
      <c r="M115" s="25">
        <v>1.4</v>
      </c>
      <c r="N115" s="25">
        <v>1.68</v>
      </c>
      <c r="O115" s="25">
        <v>2.23</v>
      </c>
      <c r="P115" s="25">
        <v>2.39</v>
      </c>
      <c r="Q115" s="28">
        <f t="shared" ref="Q115:AW115" si="344">SUM(Q116:Q124)</f>
        <v>14</v>
      </c>
      <c r="R115" s="28">
        <f t="shared" si="344"/>
        <v>397134.05731999991</v>
      </c>
      <c r="S115" s="28">
        <f t="shared" si="344"/>
        <v>0</v>
      </c>
      <c r="T115" s="28">
        <f t="shared" si="344"/>
        <v>0</v>
      </c>
      <c r="U115" s="28">
        <f t="shared" si="344"/>
        <v>1065</v>
      </c>
      <c r="V115" s="28">
        <f t="shared" si="344"/>
        <v>25265964.634679999</v>
      </c>
      <c r="W115" s="28">
        <f t="shared" si="344"/>
        <v>0</v>
      </c>
      <c r="X115" s="28">
        <f t="shared" si="344"/>
        <v>0</v>
      </c>
      <c r="Y115" s="28">
        <f t="shared" si="344"/>
        <v>14</v>
      </c>
      <c r="Z115" s="28">
        <f t="shared" si="344"/>
        <v>255845.97923500001</v>
      </c>
      <c r="AA115" s="28">
        <f t="shared" si="344"/>
        <v>18</v>
      </c>
      <c r="AB115" s="28">
        <f t="shared" si="344"/>
        <v>357195.79345449992</v>
      </c>
      <c r="AC115" s="28">
        <f t="shared" si="344"/>
        <v>11</v>
      </c>
      <c r="AD115" s="28">
        <f t="shared" si="344"/>
        <v>193106.56842399997</v>
      </c>
      <c r="AE115" s="28">
        <f t="shared" si="344"/>
        <v>63</v>
      </c>
      <c r="AF115" s="28">
        <f t="shared" si="344"/>
        <v>1230406.4097325001</v>
      </c>
      <c r="AG115" s="28">
        <f t="shared" si="344"/>
        <v>2650</v>
      </c>
      <c r="AH115" s="28">
        <f t="shared" si="344"/>
        <v>66782865.649499997</v>
      </c>
      <c r="AI115" s="28">
        <f t="shared" si="344"/>
        <v>2</v>
      </c>
      <c r="AJ115" s="28">
        <f t="shared" si="344"/>
        <v>46805.085327000008</v>
      </c>
      <c r="AK115" s="28">
        <f t="shared" si="344"/>
        <v>0</v>
      </c>
      <c r="AL115" s="28">
        <f t="shared" si="344"/>
        <v>0</v>
      </c>
      <c r="AM115" s="28">
        <f t="shared" si="344"/>
        <v>0</v>
      </c>
      <c r="AN115" s="28">
        <f t="shared" si="344"/>
        <v>0</v>
      </c>
      <c r="AO115" s="28">
        <f t="shared" si="344"/>
        <v>6</v>
      </c>
      <c r="AP115" s="28">
        <f t="shared" si="344"/>
        <v>136705.09677825001</v>
      </c>
      <c r="AQ115" s="28">
        <f t="shared" si="344"/>
        <v>14</v>
      </c>
      <c r="AR115" s="28">
        <f t="shared" si="344"/>
        <v>243849.99739100001</v>
      </c>
      <c r="AS115" s="28">
        <f t="shared" si="344"/>
        <v>7</v>
      </c>
      <c r="AT115" s="28">
        <f t="shared" si="344"/>
        <v>221088.76609050002</v>
      </c>
      <c r="AU115" s="28">
        <f t="shared" si="344"/>
        <v>6</v>
      </c>
      <c r="AV115" s="28">
        <f t="shared" si="344"/>
        <v>224812.89576900002</v>
      </c>
      <c r="AW115" s="28">
        <f t="shared" si="344"/>
        <v>60</v>
      </c>
      <c r="AX115" s="28">
        <f t="shared" ref="AX115:CH115" si="345">SUM(AX116:AX124)</f>
        <v>1381240.97958</v>
      </c>
      <c r="AY115" s="28">
        <f t="shared" si="345"/>
        <v>22</v>
      </c>
      <c r="AZ115" s="28">
        <f t="shared" si="345"/>
        <v>532789.23958259996</v>
      </c>
      <c r="BA115" s="28">
        <f t="shared" si="345"/>
        <v>1</v>
      </c>
      <c r="BB115" s="28">
        <f t="shared" si="345"/>
        <v>25660.969857599994</v>
      </c>
      <c r="BC115" s="28">
        <f>SUM(BC116:BC124)</f>
        <v>14</v>
      </c>
      <c r="BD115" s="28">
        <f t="shared" si="345"/>
        <v>469024.79500799999</v>
      </c>
      <c r="BE115" s="28">
        <f t="shared" si="345"/>
        <v>25</v>
      </c>
      <c r="BF115" s="28">
        <f t="shared" si="345"/>
        <v>608593.83931499987</v>
      </c>
      <c r="BG115" s="28">
        <f t="shared" si="345"/>
        <v>116</v>
      </c>
      <c r="BH115" s="28">
        <f t="shared" si="345"/>
        <v>3130483.4499246003</v>
      </c>
      <c r="BI115" s="28">
        <f t="shared" si="345"/>
        <v>0</v>
      </c>
      <c r="BJ115" s="28">
        <f t="shared" si="345"/>
        <v>0</v>
      </c>
      <c r="BK115" s="28">
        <f t="shared" si="345"/>
        <v>15</v>
      </c>
      <c r="BL115" s="28">
        <f t="shared" si="345"/>
        <v>378041.07379499997</v>
      </c>
      <c r="BM115" s="28">
        <f t="shared" si="345"/>
        <v>0</v>
      </c>
      <c r="BN115" s="28">
        <f t="shared" si="345"/>
        <v>0</v>
      </c>
      <c r="BO115" s="28">
        <f t="shared" si="345"/>
        <v>0</v>
      </c>
      <c r="BP115" s="28">
        <f t="shared" si="345"/>
        <v>0</v>
      </c>
      <c r="BQ115" s="28">
        <f t="shared" si="345"/>
        <v>2</v>
      </c>
      <c r="BR115" s="28">
        <f t="shared" si="345"/>
        <v>46627.859863200007</v>
      </c>
      <c r="BS115" s="28">
        <f t="shared" si="345"/>
        <v>0</v>
      </c>
      <c r="BT115" s="28">
        <f t="shared" si="345"/>
        <v>0</v>
      </c>
      <c r="BU115" s="28">
        <f t="shared" si="345"/>
        <v>0</v>
      </c>
      <c r="BV115" s="28">
        <f t="shared" si="345"/>
        <v>0</v>
      </c>
      <c r="BW115" s="28">
        <f t="shared" si="345"/>
        <v>1329</v>
      </c>
      <c r="BX115" s="28">
        <f t="shared" si="345"/>
        <v>36515501.032210201</v>
      </c>
      <c r="BY115" s="28">
        <f t="shared" si="345"/>
        <v>8</v>
      </c>
      <c r="BZ115" s="28">
        <f t="shared" si="345"/>
        <v>224664.40956960001</v>
      </c>
      <c r="CA115" s="28">
        <f t="shared" si="345"/>
        <v>0</v>
      </c>
      <c r="CB115" s="28">
        <f t="shared" si="345"/>
        <v>0</v>
      </c>
      <c r="CC115" s="28">
        <f t="shared" si="345"/>
        <v>0</v>
      </c>
      <c r="CD115" s="28">
        <f t="shared" si="345"/>
        <v>0</v>
      </c>
      <c r="CE115" s="28">
        <f t="shared" si="345"/>
        <v>0</v>
      </c>
      <c r="CF115" s="28">
        <f t="shared" si="345"/>
        <v>0</v>
      </c>
      <c r="CG115" s="28">
        <f t="shared" si="345"/>
        <v>8</v>
      </c>
      <c r="CH115" s="28">
        <f t="shared" si="345"/>
        <v>182443.23691440001</v>
      </c>
      <c r="CI115" s="28">
        <f t="shared" ref="CI115:CN115" si="346">SUM(CI116:CI124)</f>
        <v>0</v>
      </c>
      <c r="CJ115" s="28">
        <f t="shared" si="346"/>
        <v>0</v>
      </c>
      <c r="CK115" s="28">
        <f t="shared" si="346"/>
        <v>1</v>
      </c>
      <c r="CL115" s="28">
        <f t="shared" si="346"/>
        <v>44728.473895875009</v>
      </c>
      <c r="CM115" s="28">
        <f t="shared" si="346"/>
        <v>19</v>
      </c>
      <c r="CN115" s="28">
        <f t="shared" si="346"/>
        <v>915841.59430706268</v>
      </c>
    </row>
    <row r="116" spans="1:92" ht="30" x14ac:dyDescent="0.25">
      <c r="A116" s="29">
        <v>130</v>
      </c>
      <c r="B116" s="30" t="s">
        <v>168</v>
      </c>
      <c r="C116" s="25">
        <v>19007.45</v>
      </c>
      <c r="D116" s="25">
        <f t="shared" si="340"/>
        <v>15776.183500000003</v>
      </c>
      <c r="E116" s="31">
        <v>0.66</v>
      </c>
      <c r="F116" s="32">
        <v>1</v>
      </c>
      <c r="G116" s="32"/>
      <c r="H116" s="27">
        <v>0.68</v>
      </c>
      <c r="I116" s="27">
        <v>0.11</v>
      </c>
      <c r="J116" s="27">
        <v>0.04</v>
      </c>
      <c r="K116" s="27">
        <v>0.17</v>
      </c>
      <c r="L116" s="32">
        <v>1</v>
      </c>
      <c r="M116" s="25">
        <v>1.4</v>
      </c>
      <c r="N116" s="25">
        <v>1.68</v>
      </c>
      <c r="O116" s="25">
        <v>2.23</v>
      </c>
      <c r="P116" s="25">
        <v>2.39</v>
      </c>
      <c r="Q116" s="33">
        <v>0</v>
      </c>
      <c r="R116" s="33">
        <f t="shared" ref="R116:R124" si="347">Q116*C116*E116*F116*M116*$R$6</f>
        <v>0</v>
      </c>
      <c r="S116" s="33">
        <v>0</v>
      </c>
      <c r="T116" s="33">
        <f t="shared" ref="T116:T124" si="348">S116*C116*E116*F116*M116*$T$6</f>
        <v>0</v>
      </c>
      <c r="U116" s="33">
        <v>7</v>
      </c>
      <c r="V116" s="33">
        <f t="shared" ref="V116:V124" si="349">U116*C116*E116*F116*M116*$V$6</f>
        <v>135234.20525999999</v>
      </c>
      <c r="W116" s="33">
        <v>0</v>
      </c>
      <c r="X116" s="33">
        <f t="shared" ref="X116:X124" si="350">W116/12*9*C116*E116*F116*M116*$X$6+W116/12*3*C116*E116*F116*M116*$W$6</f>
        <v>0</v>
      </c>
      <c r="Y116" s="33">
        <v>0</v>
      </c>
      <c r="Z116" s="33">
        <f t="shared" ref="Z116:Z124" si="351">Y116/12*9*C116*E116*F116*M116*$Z$6+Y116/12*3*C116*E116*F116*M116*$Y$6</f>
        <v>0</v>
      </c>
      <c r="AA116" s="33">
        <v>0</v>
      </c>
      <c r="AB116" s="33">
        <f t="shared" ref="AB116:AB124" si="352">AA116/12*9*C116*E116*F116*M116*$AB$6+AA116/12*3*C116*E116*F116*M116*$AA$6</f>
        <v>0</v>
      </c>
      <c r="AC116" s="33">
        <v>0</v>
      </c>
      <c r="AD116" s="33">
        <f t="shared" ref="AD116:AD124" si="353">AC116/12*3*C116*E116*F116*M116*$AC$6+AC116/12*9*C116*E116*F116*M116*$AD$6</f>
        <v>0</v>
      </c>
      <c r="AE116" s="33"/>
      <c r="AF116" s="33">
        <f t="shared" ref="AF116:AF124" si="354">(AE116/12*3*C116*E116*F116*M116*$AE$6)+(AE116/12*9*C116*E116*F116*M116*$AF$6)</f>
        <v>0</v>
      </c>
      <c r="AG116" s="33">
        <v>320</v>
      </c>
      <c r="AH116" s="33">
        <f t="shared" ref="AH116:AH124" si="355">AG116/12*9*C116*E116*F116*M116*$AH$6+AG116/12*3*C116*E116*F116*M116*$AG$6</f>
        <v>6027581.72016</v>
      </c>
      <c r="AI116" s="33">
        <v>0</v>
      </c>
      <c r="AJ116" s="33">
        <f t="shared" ref="AJ116:AJ124" si="356">AI116/12*9*C116*E116*F116*M116*$AJ$6+AI116/12*3*C116*E116*F116*M116*$AI$6</f>
        <v>0</v>
      </c>
      <c r="AK116" s="33"/>
      <c r="AL116" s="33">
        <f t="shared" ref="AL116:AL124" si="357">AK116/12*9*C116*E116*F116*M116*$AL$6+AK116/12*3*C116*E116*F116*M116*$AK$6</f>
        <v>0</v>
      </c>
      <c r="AM116" s="33">
        <v>0</v>
      </c>
      <c r="AN116" s="33">
        <f t="shared" ref="AN116:AN124" si="358">AM116*C116*E116*F116*M116*$AN$6</f>
        <v>0</v>
      </c>
      <c r="AO116" s="33">
        <v>2</v>
      </c>
      <c r="AP116" s="33">
        <f t="shared" ref="AP116:AP124" si="359">AO116/12*9*C116*E116*F116*M116*$AP$6+AO116/12*3*C116*E116*F116*M116*$AO$6</f>
        <v>37672.385751000002</v>
      </c>
      <c r="AQ116" s="33">
        <v>5</v>
      </c>
      <c r="AR116" s="33">
        <f t="shared" ref="AR116:AR124" si="360">AQ116/12*9*C116*E116*F116*M116*$AR$6+AQ116/12*3*C116*E116*F116*M116*$AQ$6</f>
        <v>81447.873622500003</v>
      </c>
      <c r="AS116" s="33">
        <v>0</v>
      </c>
      <c r="AT116" s="33">
        <f t="shared" ref="AT116:AT124" si="361">AS116/12*9*C116*E116*F116*N116*$AT$6+AS116/12*3*C116*E116*F116*N116*$AS$6</f>
        <v>0</v>
      </c>
      <c r="AU116" s="33">
        <v>0</v>
      </c>
      <c r="AV116" s="33">
        <f t="shared" ref="AV116:AV124" si="362">AU116/12*9*C116*E116*F116*N116*$AV$6+AU116/12*3*C116*E116*F116*N116*$AU$6</f>
        <v>0</v>
      </c>
      <c r="AW116" s="33">
        <v>0</v>
      </c>
      <c r="AX116" s="33">
        <f t="shared" ref="AX116:AX124" si="363">AW116/12*9*C116*E116*F116*N116*$AX$6+AW116/12*3*C116*E116*F116*N116*$AW$6</f>
        <v>0</v>
      </c>
      <c r="AY116" s="33">
        <v>0</v>
      </c>
      <c r="AZ116" s="33">
        <f t="shared" ref="AZ116:AZ124" si="364">AY116/12*9*C116*E116*F116*N116*$AZ$6+AY116/12*3*C116*E116*F116*N116*$AY$6</f>
        <v>0</v>
      </c>
      <c r="BA116" s="33"/>
      <c r="BB116" s="33">
        <f t="shared" ref="BB116:BB124" si="365">SUM(BA116*$BB$6*C116*E116*F116*N116)</f>
        <v>0</v>
      </c>
      <c r="BC116" s="33"/>
      <c r="BD116" s="33">
        <f t="shared" ref="BD116:BD124" si="366">SUM(BC116*C116*E116*F116*N116*$BD$6)</f>
        <v>0</v>
      </c>
      <c r="BE116" s="33">
        <v>0</v>
      </c>
      <c r="BF116" s="33">
        <f t="shared" ref="BF116:BF124" si="367">BE116/12*9*C116*E116*F116*N116*$BF$6+BE116/12*3*C116*E116*F116*N116*$BE$6</f>
        <v>0</v>
      </c>
      <c r="BG116" s="33"/>
      <c r="BH116" s="33">
        <f t="shared" ref="BH116:BH124" si="368">BG116/12*9*C116*E116*F116*N116*$BH$6+BG116/12*3*C116*E116*F116*N116*$BG$6</f>
        <v>0</v>
      </c>
      <c r="BI116" s="33">
        <v>0</v>
      </c>
      <c r="BJ116" s="33">
        <f t="shared" ref="BJ116:BJ124" si="369">BI116*C116*E116*F116*N116*$BJ$6</f>
        <v>0</v>
      </c>
      <c r="BK116" s="33">
        <v>0</v>
      </c>
      <c r="BL116" s="33">
        <f t="shared" ref="BL116:BL124" si="370">BK116/12*9*C116*E116*F116*N116*$BL$6+BK116/12*3*C116*E116*F116*N116*$BK$6</f>
        <v>0</v>
      </c>
      <c r="BM116" s="33"/>
      <c r="BN116" s="33">
        <f t="shared" ref="BN116:BN124" si="371">SUM(BM116*$BN$6*C116*E116*F116*N116)</f>
        <v>0</v>
      </c>
      <c r="BO116" s="33"/>
      <c r="BP116" s="33">
        <f t="shared" ref="BP116:BP124" si="372">(BO116/12*2*C116*E116*F116*N116*$BO$6)+(BO116/12*9*C116*E116*F116*N116*$BP$6)</f>
        <v>0</v>
      </c>
      <c r="BQ116" s="33">
        <v>0</v>
      </c>
      <c r="BR116" s="33">
        <f t="shared" ref="BR116:BR124" si="373">BQ116*C116*E116*F116*N116*$BR$6</f>
        <v>0</v>
      </c>
      <c r="BS116" s="33">
        <v>0</v>
      </c>
      <c r="BT116" s="33">
        <f t="shared" ref="BT116:BT124" si="374">BS116/12*9*C116*E116*F116*N116*$BT$6+BS116/12*3*C116*E116*F116*N116*$BS$6</f>
        <v>0</v>
      </c>
      <c r="BU116" s="33">
        <v>0</v>
      </c>
      <c r="BV116" s="33">
        <f t="shared" ref="BV116:BV124" si="375">BU116/12*9*C116*E116*F116*N116*$BV$6+BU116/12*3*C116*E116*F116*N116*$BU$6</f>
        <v>0</v>
      </c>
      <c r="BW116" s="62">
        <v>5</v>
      </c>
      <c r="BX116" s="62">
        <f t="shared" ref="BX116:BX124" si="376">BW116/12*9*C116*E116*F116*N116*$BX$6+BW116/12*3*C116*E116*F116*N116*$BW$6</f>
        <v>113017.15725300001</v>
      </c>
      <c r="BY116" s="33"/>
      <c r="BZ116" s="33">
        <f t="shared" ref="BZ116:BZ124" si="377">BY116/12*9*C116*E116*F116*N116*$BZ$6+BY116/12*3*C116*E116*F116*N116*$BY$6</f>
        <v>0</v>
      </c>
      <c r="CA116" s="33">
        <v>0</v>
      </c>
      <c r="CB116" s="33">
        <f t="shared" ref="CB116:CB124" si="378">CA116/12*9*C116*E116*F116*N116*$CB$6+CA116/12*3*C116*E116*F116*N116*$CA$6</f>
        <v>0</v>
      </c>
      <c r="CC116" s="33">
        <v>0</v>
      </c>
      <c r="CD116" s="33">
        <f t="shared" ref="CD116:CD124" si="379">CC116/12*9*C116*E116*F116*N116*$CD$6+CC116/12*3*C116*E116*F116*N116*$CC$6</f>
        <v>0</v>
      </c>
      <c r="CE116" s="33">
        <v>0</v>
      </c>
      <c r="CF116" s="33">
        <f t="shared" ref="CF116:CF124" si="380">CE116/12*9*C116*E116*F116*N116*$CF$6+CE116/12*3*C116*E116*F116*N116*$CE$6</f>
        <v>0</v>
      </c>
      <c r="CG116" s="33">
        <v>0</v>
      </c>
      <c r="CH116" s="33">
        <f t="shared" ref="CH116:CH124" si="381">CG116/12*9*C116*E116*F116*N116*$CH$6+CG116/12*3*C116*E116*F116*N116*$CG$6</f>
        <v>0</v>
      </c>
      <c r="CI116" s="33">
        <v>0</v>
      </c>
      <c r="CJ116" s="33">
        <f t="shared" ref="CJ116:CJ124" si="382">CI116/12*9*C116*E116*F116*N116*$CJ$6+CI116/12*3*C116*E116*F116*N116*$CI$6</f>
        <v>0</v>
      </c>
      <c r="CK116" s="33">
        <v>0</v>
      </c>
      <c r="CL116" s="33">
        <f t="shared" ref="CL116:CL124" si="383">CK116/12*9*C116*E116*F116*O116*$CL$6+CK116/12*3*C116*E116*F116*O116*$CK$6</f>
        <v>0</v>
      </c>
      <c r="CM116" s="33">
        <v>0</v>
      </c>
      <c r="CN116" s="33">
        <f t="shared" ref="CN116:CN124" si="384">CM116/12*9*C116*E116*F116*P116*$CN$6+CM116/12*3*C116*E116*F116*P116*$CM$6</f>
        <v>0</v>
      </c>
    </row>
    <row r="117" spans="1:92" ht="30" x14ac:dyDescent="0.25">
      <c r="A117" s="29">
        <v>131</v>
      </c>
      <c r="B117" s="30" t="s">
        <v>169</v>
      </c>
      <c r="C117" s="25">
        <v>19007.45</v>
      </c>
      <c r="D117" s="25">
        <f t="shared" si="340"/>
        <v>15205.960000000001</v>
      </c>
      <c r="E117" s="31">
        <v>0.67</v>
      </c>
      <c r="F117" s="32">
        <v>1</v>
      </c>
      <c r="G117" s="32"/>
      <c r="H117" s="27">
        <v>0.6</v>
      </c>
      <c r="I117" s="27">
        <v>0.15</v>
      </c>
      <c r="J117" s="27">
        <v>0.05</v>
      </c>
      <c r="K117" s="27">
        <v>0.2</v>
      </c>
      <c r="L117" s="32">
        <v>1</v>
      </c>
      <c r="M117" s="25">
        <v>1.4</v>
      </c>
      <c r="N117" s="25">
        <v>1.68</v>
      </c>
      <c r="O117" s="25">
        <v>2.23</v>
      </c>
      <c r="P117" s="25">
        <v>2.39</v>
      </c>
      <c r="Q117" s="33">
        <v>0</v>
      </c>
      <c r="R117" s="33">
        <f t="shared" si="347"/>
        <v>0</v>
      </c>
      <c r="S117" s="33">
        <v>0</v>
      </c>
      <c r="T117" s="33">
        <f t="shared" si="348"/>
        <v>0</v>
      </c>
      <c r="U117" s="33">
        <v>277</v>
      </c>
      <c r="V117" s="33">
        <f t="shared" si="349"/>
        <v>5432492.6740700006</v>
      </c>
      <c r="W117" s="33">
        <v>0</v>
      </c>
      <c r="X117" s="33">
        <f t="shared" si="350"/>
        <v>0</v>
      </c>
      <c r="Y117" s="33">
        <v>14</v>
      </c>
      <c r="Z117" s="33">
        <f t="shared" si="351"/>
        <v>255845.97923500001</v>
      </c>
      <c r="AA117" s="33">
        <v>5</v>
      </c>
      <c r="AB117" s="33">
        <f t="shared" si="352"/>
        <v>86024.867582499981</v>
      </c>
      <c r="AC117" s="33">
        <v>10</v>
      </c>
      <c r="AD117" s="33">
        <f t="shared" si="353"/>
        <v>172049.73516499996</v>
      </c>
      <c r="AE117" s="33">
        <v>43</v>
      </c>
      <c r="AF117" s="33">
        <f t="shared" si="354"/>
        <v>785812.65050750005</v>
      </c>
      <c r="AG117" s="33">
        <v>450</v>
      </c>
      <c r="AH117" s="33">
        <f t="shared" si="355"/>
        <v>8604715.3817625009</v>
      </c>
      <c r="AI117" s="33">
        <v>0</v>
      </c>
      <c r="AJ117" s="33">
        <f t="shared" si="356"/>
        <v>0</v>
      </c>
      <c r="AK117" s="33"/>
      <c r="AL117" s="33">
        <f t="shared" si="357"/>
        <v>0</v>
      </c>
      <c r="AM117" s="33">
        <v>0</v>
      </c>
      <c r="AN117" s="33">
        <f t="shared" si="358"/>
        <v>0</v>
      </c>
      <c r="AO117" s="33">
        <v>1</v>
      </c>
      <c r="AP117" s="33">
        <f t="shared" si="359"/>
        <v>19121.58973725</v>
      </c>
      <c r="AQ117" s="33">
        <v>2</v>
      </c>
      <c r="AR117" s="33">
        <f t="shared" si="360"/>
        <v>33072.772925500001</v>
      </c>
      <c r="AS117" s="33">
        <v>5</v>
      </c>
      <c r="AT117" s="33">
        <f t="shared" si="361"/>
        <v>148426.32593250001</v>
      </c>
      <c r="AU117" s="33">
        <v>3</v>
      </c>
      <c r="AV117" s="33">
        <f t="shared" si="362"/>
        <v>101090.36252700002</v>
      </c>
      <c r="AW117" s="33">
        <v>40</v>
      </c>
      <c r="AX117" s="33">
        <f t="shared" si="363"/>
        <v>877186.21452000004</v>
      </c>
      <c r="AY117" s="33">
        <v>5</v>
      </c>
      <c r="AZ117" s="33">
        <f t="shared" si="364"/>
        <v>103229.841099</v>
      </c>
      <c r="BA117" s="33"/>
      <c r="BB117" s="33">
        <f t="shared" si="365"/>
        <v>0</v>
      </c>
      <c r="BC117" s="33">
        <v>4</v>
      </c>
      <c r="BD117" s="33">
        <f t="shared" si="366"/>
        <v>115531.84288800003</v>
      </c>
      <c r="BE117" s="33">
        <v>5</v>
      </c>
      <c r="BF117" s="33">
        <f t="shared" si="367"/>
        <v>103229.841099</v>
      </c>
      <c r="BG117" s="33">
        <v>13</v>
      </c>
      <c r="BH117" s="33">
        <f t="shared" si="368"/>
        <v>268397.58685740002</v>
      </c>
      <c r="BI117" s="33">
        <v>0</v>
      </c>
      <c r="BJ117" s="33">
        <f t="shared" si="369"/>
        <v>0</v>
      </c>
      <c r="BK117" s="33">
        <v>5</v>
      </c>
      <c r="BL117" s="33">
        <f t="shared" si="370"/>
        <v>109648.276815</v>
      </c>
      <c r="BM117" s="33"/>
      <c r="BN117" s="33">
        <f t="shared" si="371"/>
        <v>0</v>
      </c>
      <c r="BO117" s="33"/>
      <c r="BP117" s="33">
        <f t="shared" si="372"/>
        <v>0</v>
      </c>
      <c r="BQ117" s="33">
        <v>1</v>
      </c>
      <c r="BR117" s="33">
        <f t="shared" si="373"/>
        <v>20966.890005600002</v>
      </c>
      <c r="BS117" s="33">
        <v>0</v>
      </c>
      <c r="BT117" s="33">
        <f t="shared" si="374"/>
        <v>0</v>
      </c>
      <c r="BU117" s="33">
        <v>0</v>
      </c>
      <c r="BV117" s="33">
        <f t="shared" si="375"/>
        <v>0</v>
      </c>
      <c r="BW117" s="62">
        <v>230</v>
      </c>
      <c r="BX117" s="62">
        <f t="shared" si="376"/>
        <v>5277558.7674810002</v>
      </c>
      <c r="BY117" s="33"/>
      <c r="BZ117" s="33">
        <f t="shared" si="377"/>
        <v>0</v>
      </c>
      <c r="CA117" s="33">
        <v>0</v>
      </c>
      <c r="CB117" s="33">
        <f t="shared" si="378"/>
        <v>0</v>
      </c>
      <c r="CC117" s="33">
        <v>0</v>
      </c>
      <c r="CD117" s="33">
        <f t="shared" si="379"/>
        <v>0</v>
      </c>
      <c r="CE117" s="33">
        <v>0</v>
      </c>
      <c r="CF117" s="33">
        <f t="shared" si="380"/>
        <v>0</v>
      </c>
      <c r="CG117" s="33"/>
      <c r="CH117" s="33">
        <f t="shared" si="381"/>
        <v>0</v>
      </c>
      <c r="CI117" s="33">
        <v>0</v>
      </c>
      <c r="CJ117" s="33">
        <f t="shared" si="382"/>
        <v>0</v>
      </c>
      <c r="CK117" s="33">
        <v>1</v>
      </c>
      <c r="CL117" s="33">
        <f t="shared" si="383"/>
        <v>44728.473895875009</v>
      </c>
      <c r="CM117" s="33">
        <v>7</v>
      </c>
      <c r="CN117" s="33">
        <f t="shared" si="384"/>
        <v>295615.76581556257</v>
      </c>
    </row>
    <row r="118" spans="1:92" x14ac:dyDescent="0.25">
      <c r="A118" s="29">
        <v>132</v>
      </c>
      <c r="B118" s="30" t="s">
        <v>170</v>
      </c>
      <c r="C118" s="25">
        <v>19007.45</v>
      </c>
      <c r="D118" s="25">
        <f t="shared" si="340"/>
        <v>15586.109000000002</v>
      </c>
      <c r="E118" s="31">
        <v>0.72</v>
      </c>
      <c r="F118" s="32">
        <v>1</v>
      </c>
      <c r="G118" s="32"/>
      <c r="H118" s="27">
        <v>0.63</v>
      </c>
      <c r="I118" s="27">
        <v>0.15</v>
      </c>
      <c r="J118" s="27">
        <v>0.04</v>
      </c>
      <c r="K118" s="27">
        <v>0.18</v>
      </c>
      <c r="L118" s="32">
        <v>1</v>
      </c>
      <c r="M118" s="25">
        <v>1.4</v>
      </c>
      <c r="N118" s="25">
        <v>1.68</v>
      </c>
      <c r="O118" s="25">
        <v>2.23</v>
      </c>
      <c r="P118" s="25">
        <v>2.39</v>
      </c>
      <c r="Q118" s="33">
        <v>0</v>
      </c>
      <c r="R118" s="33">
        <f t="shared" si="347"/>
        <v>0</v>
      </c>
      <c r="S118" s="33">
        <v>0</v>
      </c>
      <c r="T118" s="33">
        <f t="shared" si="348"/>
        <v>0</v>
      </c>
      <c r="U118" s="33">
        <v>33</v>
      </c>
      <c r="V118" s="33">
        <f t="shared" si="349"/>
        <v>695490.1984799999</v>
      </c>
      <c r="W118" s="33">
        <v>0</v>
      </c>
      <c r="X118" s="33">
        <f t="shared" si="350"/>
        <v>0</v>
      </c>
      <c r="Y118" s="33">
        <v>0</v>
      </c>
      <c r="Z118" s="33">
        <f t="shared" si="351"/>
        <v>0</v>
      </c>
      <c r="AA118" s="33">
        <v>1</v>
      </c>
      <c r="AB118" s="33">
        <f t="shared" si="352"/>
        <v>18488.926763999996</v>
      </c>
      <c r="AC118" s="33"/>
      <c r="AD118" s="33">
        <f t="shared" si="353"/>
        <v>0</v>
      </c>
      <c r="AE118" s="33">
        <v>1</v>
      </c>
      <c r="AF118" s="33">
        <f t="shared" si="354"/>
        <v>19638.497340000002</v>
      </c>
      <c r="AG118" s="33">
        <v>340</v>
      </c>
      <c r="AH118" s="33">
        <f t="shared" si="355"/>
        <v>6986515.17564</v>
      </c>
      <c r="AI118" s="33">
        <v>0</v>
      </c>
      <c r="AJ118" s="33">
        <f t="shared" si="356"/>
        <v>0</v>
      </c>
      <c r="AK118" s="33"/>
      <c r="AL118" s="33">
        <f t="shared" si="357"/>
        <v>0</v>
      </c>
      <c r="AM118" s="33">
        <v>0</v>
      </c>
      <c r="AN118" s="33">
        <f t="shared" si="358"/>
        <v>0</v>
      </c>
      <c r="AO118" s="33">
        <v>1</v>
      </c>
      <c r="AP118" s="33">
        <f t="shared" si="359"/>
        <v>20548.574046000002</v>
      </c>
      <c r="AQ118" s="33">
        <v>5</v>
      </c>
      <c r="AR118" s="33">
        <f t="shared" si="360"/>
        <v>88852.22576999999</v>
      </c>
      <c r="AS118" s="33"/>
      <c r="AT118" s="33">
        <f t="shared" si="361"/>
        <v>0</v>
      </c>
      <c r="AU118" s="33">
        <v>0</v>
      </c>
      <c r="AV118" s="33">
        <f t="shared" si="362"/>
        <v>0</v>
      </c>
      <c r="AW118" s="33">
        <v>10</v>
      </c>
      <c r="AX118" s="33">
        <f t="shared" si="363"/>
        <v>235661.96808000002</v>
      </c>
      <c r="AY118" s="33">
        <v>0</v>
      </c>
      <c r="AZ118" s="33">
        <f t="shared" si="364"/>
        <v>0</v>
      </c>
      <c r="BA118" s="28"/>
      <c r="BB118" s="33">
        <f t="shared" si="365"/>
        <v>0</v>
      </c>
      <c r="BC118" s="28"/>
      <c r="BD118" s="33">
        <f t="shared" si="366"/>
        <v>0</v>
      </c>
      <c r="BE118" s="33">
        <v>0</v>
      </c>
      <c r="BF118" s="33">
        <f t="shared" si="367"/>
        <v>0</v>
      </c>
      <c r="BG118" s="33">
        <v>7</v>
      </c>
      <c r="BH118" s="33">
        <f t="shared" si="368"/>
        <v>155306.98481759997</v>
      </c>
      <c r="BI118" s="33">
        <v>0</v>
      </c>
      <c r="BJ118" s="33">
        <f t="shared" si="369"/>
        <v>0</v>
      </c>
      <c r="BK118" s="33"/>
      <c r="BL118" s="33">
        <f t="shared" si="370"/>
        <v>0</v>
      </c>
      <c r="BM118" s="33"/>
      <c r="BN118" s="33">
        <f t="shared" si="371"/>
        <v>0</v>
      </c>
      <c r="BO118" s="33"/>
      <c r="BP118" s="33">
        <f t="shared" si="372"/>
        <v>0</v>
      </c>
      <c r="BQ118" s="33">
        <v>0</v>
      </c>
      <c r="BR118" s="33">
        <f t="shared" si="373"/>
        <v>0</v>
      </c>
      <c r="BS118" s="33">
        <v>0</v>
      </c>
      <c r="BT118" s="33">
        <f t="shared" si="374"/>
        <v>0</v>
      </c>
      <c r="BU118" s="33">
        <v>0</v>
      </c>
      <c r="BV118" s="33">
        <f t="shared" si="375"/>
        <v>0</v>
      </c>
      <c r="BW118" s="62">
        <v>69</v>
      </c>
      <c r="BX118" s="62">
        <f t="shared" si="376"/>
        <v>1701421.9310088004</v>
      </c>
      <c r="BY118" s="33"/>
      <c r="BZ118" s="33">
        <f t="shared" si="377"/>
        <v>0</v>
      </c>
      <c r="CA118" s="33">
        <v>0</v>
      </c>
      <c r="CB118" s="33">
        <f t="shared" si="378"/>
        <v>0</v>
      </c>
      <c r="CC118" s="33">
        <v>0</v>
      </c>
      <c r="CD118" s="33">
        <f t="shared" si="379"/>
        <v>0</v>
      </c>
      <c r="CE118" s="33">
        <v>0</v>
      </c>
      <c r="CF118" s="33">
        <f t="shared" si="380"/>
        <v>0</v>
      </c>
      <c r="CG118" s="33">
        <v>4</v>
      </c>
      <c r="CH118" s="33">
        <f t="shared" si="381"/>
        <v>85298.13673920001</v>
      </c>
      <c r="CI118" s="33">
        <v>0</v>
      </c>
      <c r="CJ118" s="33">
        <f t="shared" si="382"/>
        <v>0</v>
      </c>
      <c r="CK118" s="33">
        <v>0</v>
      </c>
      <c r="CL118" s="33">
        <f t="shared" si="383"/>
        <v>0</v>
      </c>
      <c r="CM118" s="33"/>
      <c r="CN118" s="33">
        <f t="shared" si="384"/>
        <v>0</v>
      </c>
    </row>
    <row r="119" spans="1:92" ht="45" x14ac:dyDescent="0.25">
      <c r="A119" s="29">
        <v>133</v>
      </c>
      <c r="B119" s="30" t="s">
        <v>171</v>
      </c>
      <c r="C119" s="25">
        <v>19007.45</v>
      </c>
      <c r="D119" s="25">
        <f t="shared" si="340"/>
        <v>14255.587500000001</v>
      </c>
      <c r="E119" s="31">
        <v>0.82</v>
      </c>
      <c r="F119" s="32">
        <v>1</v>
      </c>
      <c r="G119" s="32"/>
      <c r="H119" s="27">
        <v>0.59</v>
      </c>
      <c r="I119" s="27">
        <v>0.11</v>
      </c>
      <c r="J119" s="27">
        <v>0.05</v>
      </c>
      <c r="K119" s="27">
        <v>0.25</v>
      </c>
      <c r="L119" s="32">
        <v>1</v>
      </c>
      <c r="M119" s="25">
        <v>1.4</v>
      </c>
      <c r="N119" s="25">
        <v>1.68</v>
      </c>
      <c r="O119" s="25">
        <v>2.23</v>
      </c>
      <c r="P119" s="25">
        <v>2.39</v>
      </c>
      <c r="Q119" s="33">
        <v>14</v>
      </c>
      <c r="R119" s="33">
        <f t="shared" si="347"/>
        <v>397134.05731999991</v>
      </c>
      <c r="S119" s="33">
        <v>0</v>
      </c>
      <c r="T119" s="33">
        <f t="shared" si="348"/>
        <v>0</v>
      </c>
      <c r="U119" s="33">
        <v>682</v>
      </c>
      <c r="V119" s="33">
        <f t="shared" si="349"/>
        <v>16369778.560519999</v>
      </c>
      <c r="W119" s="33">
        <v>0</v>
      </c>
      <c r="X119" s="33">
        <f t="shared" si="350"/>
        <v>0</v>
      </c>
      <c r="Y119" s="33"/>
      <c r="Z119" s="33">
        <f t="shared" si="351"/>
        <v>0</v>
      </c>
      <c r="AA119" s="33">
        <v>12</v>
      </c>
      <c r="AB119" s="33">
        <f t="shared" si="352"/>
        <v>252681.99910799996</v>
      </c>
      <c r="AC119" s="33">
        <v>1</v>
      </c>
      <c r="AD119" s="33">
        <f t="shared" si="353"/>
        <v>21056.833258999999</v>
      </c>
      <c r="AE119" s="33">
        <v>19</v>
      </c>
      <c r="AF119" s="33">
        <f t="shared" si="354"/>
        <v>424955.26188499999</v>
      </c>
      <c r="AG119" s="33">
        <v>510</v>
      </c>
      <c r="AH119" s="33">
        <f t="shared" si="355"/>
        <v>11935296.758384999</v>
      </c>
      <c r="AI119" s="33">
        <v>2</v>
      </c>
      <c r="AJ119" s="33">
        <f t="shared" si="356"/>
        <v>46805.085327000008</v>
      </c>
      <c r="AK119" s="33"/>
      <c r="AL119" s="33">
        <f t="shared" si="357"/>
        <v>0</v>
      </c>
      <c r="AM119" s="33">
        <v>0</v>
      </c>
      <c r="AN119" s="33">
        <f t="shared" si="358"/>
        <v>0</v>
      </c>
      <c r="AO119" s="33"/>
      <c r="AP119" s="33">
        <f t="shared" si="359"/>
        <v>0</v>
      </c>
      <c r="AQ119" s="33">
        <v>2</v>
      </c>
      <c r="AR119" s="33">
        <f t="shared" si="360"/>
        <v>40477.125073000003</v>
      </c>
      <c r="AS119" s="33">
        <v>2</v>
      </c>
      <c r="AT119" s="33">
        <f t="shared" si="361"/>
        <v>72662.440158000012</v>
      </c>
      <c r="AU119" s="33">
        <v>3</v>
      </c>
      <c r="AV119" s="33">
        <f t="shared" si="362"/>
        <v>123722.533242</v>
      </c>
      <c r="AW119" s="33">
        <v>10</v>
      </c>
      <c r="AX119" s="33">
        <f t="shared" si="363"/>
        <v>268392.79697999998</v>
      </c>
      <c r="AY119" s="33">
        <v>17</v>
      </c>
      <c r="AZ119" s="33">
        <f t="shared" si="364"/>
        <v>429559.39848359994</v>
      </c>
      <c r="BA119" s="33">
        <v>1</v>
      </c>
      <c r="BB119" s="33">
        <f t="shared" si="365"/>
        <v>25660.969857599994</v>
      </c>
      <c r="BC119" s="33">
        <v>10</v>
      </c>
      <c r="BD119" s="33">
        <f t="shared" si="366"/>
        <v>353492.95211999997</v>
      </c>
      <c r="BE119" s="33">
        <v>20</v>
      </c>
      <c r="BF119" s="33">
        <f t="shared" si="367"/>
        <v>505363.99821599992</v>
      </c>
      <c r="BG119" s="33">
        <v>48</v>
      </c>
      <c r="BH119" s="33">
        <f t="shared" si="368"/>
        <v>1212873.5957184001</v>
      </c>
      <c r="BI119" s="33">
        <v>0</v>
      </c>
      <c r="BJ119" s="33">
        <f t="shared" si="369"/>
        <v>0</v>
      </c>
      <c r="BK119" s="33">
        <v>10</v>
      </c>
      <c r="BL119" s="33">
        <f t="shared" si="370"/>
        <v>268392.79697999998</v>
      </c>
      <c r="BM119" s="33"/>
      <c r="BN119" s="33">
        <f t="shared" si="371"/>
        <v>0</v>
      </c>
      <c r="BO119" s="33"/>
      <c r="BP119" s="33">
        <f t="shared" si="372"/>
        <v>0</v>
      </c>
      <c r="BQ119" s="33">
        <v>1</v>
      </c>
      <c r="BR119" s="33">
        <f t="shared" si="373"/>
        <v>25660.969857600001</v>
      </c>
      <c r="BS119" s="33">
        <v>0</v>
      </c>
      <c r="BT119" s="33">
        <f t="shared" si="374"/>
        <v>0</v>
      </c>
      <c r="BU119" s="33"/>
      <c r="BV119" s="33">
        <f t="shared" si="375"/>
        <v>0</v>
      </c>
      <c r="BW119" s="62">
        <v>978</v>
      </c>
      <c r="BX119" s="62">
        <f t="shared" si="376"/>
        <v>27465224.0698836</v>
      </c>
      <c r="BY119" s="33">
        <v>8</v>
      </c>
      <c r="BZ119" s="33">
        <f t="shared" si="377"/>
        <v>224664.40956960001</v>
      </c>
      <c r="CA119" s="33">
        <v>0</v>
      </c>
      <c r="CB119" s="33">
        <f t="shared" si="378"/>
        <v>0</v>
      </c>
      <c r="CC119" s="33">
        <v>0</v>
      </c>
      <c r="CD119" s="33">
        <f t="shared" si="379"/>
        <v>0</v>
      </c>
      <c r="CE119" s="33"/>
      <c r="CF119" s="33">
        <f t="shared" si="380"/>
        <v>0</v>
      </c>
      <c r="CG119" s="33">
        <v>4</v>
      </c>
      <c r="CH119" s="33">
        <f t="shared" si="381"/>
        <v>97145.100175200001</v>
      </c>
      <c r="CI119" s="33"/>
      <c r="CJ119" s="33">
        <f t="shared" si="382"/>
        <v>0</v>
      </c>
      <c r="CK119" s="33">
        <v>0</v>
      </c>
      <c r="CL119" s="33">
        <f t="shared" si="383"/>
        <v>0</v>
      </c>
      <c r="CM119" s="33">
        <v>12</v>
      </c>
      <c r="CN119" s="33">
        <f t="shared" si="384"/>
        <v>620225.82849150011</v>
      </c>
    </row>
    <row r="120" spans="1:92" ht="45" x14ac:dyDescent="0.25">
      <c r="A120" s="29">
        <v>125</v>
      </c>
      <c r="B120" s="30" t="s">
        <v>172</v>
      </c>
      <c r="C120" s="25">
        <v>19007.45</v>
      </c>
      <c r="D120" s="25"/>
      <c r="E120" s="31">
        <v>1.91</v>
      </c>
      <c r="F120" s="32">
        <v>1</v>
      </c>
      <c r="G120" s="32"/>
      <c r="H120" s="27">
        <v>0.7</v>
      </c>
      <c r="I120" s="27">
        <v>0.08</v>
      </c>
      <c r="J120" s="27">
        <v>0.04</v>
      </c>
      <c r="K120" s="27">
        <v>0.18</v>
      </c>
      <c r="L120" s="32">
        <v>1</v>
      </c>
      <c r="M120" s="25">
        <v>1.4</v>
      </c>
      <c r="N120" s="25">
        <v>1.68</v>
      </c>
      <c r="O120" s="25">
        <v>2.23</v>
      </c>
      <c r="P120" s="25">
        <v>2.39</v>
      </c>
      <c r="Q120" s="33"/>
      <c r="R120" s="33">
        <f t="shared" si="347"/>
        <v>0</v>
      </c>
      <c r="S120" s="33"/>
      <c r="T120" s="33">
        <f t="shared" si="348"/>
        <v>0</v>
      </c>
      <c r="U120" s="33">
        <v>10</v>
      </c>
      <c r="V120" s="33">
        <f t="shared" si="349"/>
        <v>559085.13429999992</v>
      </c>
      <c r="W120" s="33"/>
      <c r="X120" s="33">
        <f t="shared" si="350"/>
        <v>0</v>
      </c>
      <c r="Y120" s="33"/>
      <c r="Z120" s="33">
        <f t="shared" si="351"/>
        <v>0</v>
      </c>
      <c r="AA120" s="33"/>
      <c r="AB120" s="33">
        <f t="shared" si="352"/>
        <v>0</v>
      </c>
      <c r="AC120" s="33"/>
      <c r="AD120" s="33">
        <f t="shared" si="353"/>
        <v>0</v>
      </c>
      <c r="AE120" s="33"/>
      <c r="AF120" s="33">
        <f t="shared" si="354"/>
        <v>0</v>
      </c>
      <c r="AG120" s="33">
        <v>50</v>
      </c>
      <c r="AH120" s="33">
        <f t="shared" si="355"/>
        <v>2725540.0297125001</v>
      </c>
      <c r="AI120" s="33"/>
      <c r="AJ120" s="33">
        <f t="shared" si="356"/>
        <v>0</v>
      </c>
      <c r="AK120" s="33"/>
      <c r="AL120" s="33">
        <f t="shared" si="357"/>
        <v>0</v>
      </c>
      <c r="AM120" s="33"/>
      <c r="AN120" s="33">
        <f t="shared" si="358"/>
        <v>0</v>
      </c>
      <c r="AO120" s="33"/>
      <c r="AP120" s="33">
        <f t="shared" si="359"/>
        <v>0</v>
      </c>
      <c r="AQ120" s="33"/>
      <c r="AR120" s="33">
        <f t="shared" si="360"/>
        <v>0</v>
      </c>
      <c r="AS120" s="33"/>
      <c r="AT120" s="33">
        <f t="shared" si="361"/>
        <v>0</v>
      </c>
      <c r="AU120" s="33"/>
      <c r="AV120" s="33">
        <f t="shared" si="362"/>
        <v>0</v>
      </c>
      <c r="AW120" s="33"/>
      <c r="AX120" s="33">
        <f t="shared" si="363"/>
        <v>0</v>
      </c>
      <c r="AY120" s="33"/>
      <c r="AZ120" s="33">
        <f t="shared" si="364"/>
        <v>0</v>
      </c>
      <c r="BA120" s="33"/>
      <c r="BB120" s="33">
        <f t="shared" si="365"/>
        <v>0</v>
      </c>
      <c r="BC120" s="33"/>
      <c r="BD120" s="33">
        <f t="shared" si="366"/>
        <v>0</v>
      </c>
      <c r="BE120" s="33"/>
      <c r="BF120" s="33">
        <f t="shared" si="367"/>
        <v>0</v>
      </c>
      <c r="BG120" s="33"/>
      <c r="BH120" s="33">
        <f t="shared" si="368"/>
        <v>0</v>
      </c>
      <c r="BI120" s="33"/>
      <c r="BJ120" s="33">
        <f t="shared" si="369"/>
        <v>0</v>
      </c>
      <c r="BK120" s="33"/>
      <c r="BL120" s="33">
        <f t="shared" si="370"/>
        <v>0</v>
      </c>
      <c r="BM120" s="33"/>
      <c r="BN120" s="33">
        <f t="shared" si="371"/>
        <v>0</v>
      </c>
      <c r="BO120" s="33"/>
      <c r="BP120" s="33">
        <f t="shared" si="372"/>
        <v>0</v>
      </c>
      <c r="BQ120" s="33"/>
      <c r="BR120" s="33">
        <f t="shared" si="373"/>
        <v>0</v>
      </c>
      <c r="BS120" s="33"/>
      <c r="BT120" s="33">
        <f t="shared" si="374"/>
        <v>0</v>
      </c>
      <c r="BU120" s="33"/>
      <c r="BV120" s="33">
        <f t="shared" si="375"/>
        <v>0</v>
      </c>
      <c r="BW120" s="62"/>
      <c r="BX120" s="62">
        <f t="shared" si="376"/>
        <v>0</v>
      </c>
      <c r="BY120" s="33"/>
      <c r="BZ120" s="33">
        <f t="shared" si="377"/>
        <v>0</v>
      </c>
      <c r="CA120" s="33"/>
      <c r="CB120" s="33">
        <f t="shared" si="378"/>
        <v>0</v>
      </c>
      <c r="CC120" s="33"/>
      <c r="CD120" s="33">
        <f t="shared" si="379"/>
        <v>0</v>
      </c>
      <c r="CE120" s="33"/>
      <c r="CF120" s="33">
        <f t="shared" si="380"/>
        <v>0</v>
      </c>
      <c r="CG120" s="33"/>
      <c r="CH120" s="33">
        <f t="shared" si="381"/>
        <v>0</v>
      </c>
      <c r="CI120" s="33"/>
      <c r="CJ120" s="33">
        <f t="shared" si="382"/>
        <v>0</v>
      </c>
      <c r="CK120" s="33"/>
      <c r="CL120" s="33">
        <f t="shared" si="383"/>
        <v>0</v>
      </c>
      <c r="CM120" s="33"/>
      <c r="CN120" s="33">
        <f t="shared" si="384"/>
        <v>0</v>
      </c>
    </row>
    <row r="121" spans="1:92" ht="30" x14ac:dyDescent="0.25">
      <c r="A121" s="29">
        <v>134</v>
      </c>
      <c r="B121" s="30" t="s">
        <v>173</v>
      </c>
      <c r="C121" s="25">
        <v>19007.45</v>
      </c>
      <c r="D121" s="25">
        <f t="shared" ref="D121:D141" si="385">C121*(H121+I121+J121)</f>
        <v>15586.109</v>
      </c>
      <c r="E121" s="31">
        <v>0.84</v>
      </c>
      <c r="F121" s="32">
        <v>1</v>
      </c>
      <c r="G121" s="32"/>
      <c r="H121" s="27">
        <v>0.7</v>
      </c>
      <c r="I121" s="27">
        <v>0.08</v>
      </c>
      <c r="J121" s="27">
        <v>0.04</v>
      </c>
      <c r="K121" s="27">
        <v>0.18</v>
      </c>
      <c r="L121" s="32">
        <v>1</v>
      </c>
      <c r="M121" s="25">
        <v>1.4</v>
      </c>
      <c r="N121" s="25">
        <v>1.68</v>
      </c>
      <c r="O121" s="25">
        <v>2.23</v>
      </c>
      <c r="P121" s="25">
        <v>2.39</v>
      </c>
      <c r="Q121" s="33">
        <v>0</v>
      </c>
      <c r="R121" s="33">
        <f t="shared" si="347"/>
        <v>0</v>
      </c>
      <c r="S121" s="33">
        <v>0</v>
      </c>
      <c r="T121" s="33">
        <f t="shared" si="348"/>
        <v>0</v>
      </c>
      <c r="U121" s="33">
        <v>0</v>
      </c>
      <c r="V121" s="33">
        <f t="shared" si="349"/>
        <v>0</v>
      </c>
      <c r="W121" s="33">
        <v>0</v>
      </c>
      <c r="X121" s="33">
        <f t="shared" si="350"/>
        <v>0</v>
      </c>
      <c r="Y121" s="33">
        <v>0</v>
      </c>
      <c r="Z121" s="33">
        <f t="shared" si="351"/>
        <v>0</v>
      </c>
      <c r="AA121" s="33">
        <v>0</v>
      </c>
      <c r="AB121" s="33">
        <f t="shared" si="352"/>
        <v>0</v>
      </c>
      <c r="AC121" s="33">
        <v>0</v>
      </c>
      <c r="AD121" s="33">
        <f t="shared" si="353"/>
        <v>0</v>
      </c>
      <c r="AE121" s="33"/>
      <c r="AF121" s="33">
        <f t="shared" si="354"/>
        <v>0</v>
      </c>
      <c r="AG121" s="33">
        <v>20</v>
      </c>
      <c r="AH121" s="33">
        <f t="shared" si="355"/>
        <v>479466.72774</v>
      </c>
      <c r="AI121" s="33">
        <v>0</v>
      </c>
      <c r="AJ121" s="33">
        <f t="shared" si="356"/>
        <v>0</v>
      </c>
      <c r="AK121" s="33"/>
      <c r="AL121" s="33">
        <f t="shared" si="357"/>
        <v>0</v>
      </c>
      <c r="AM121" s="33">
        <v>0</v>
      </c>
      <c r="AN121" s="33">
        <f t="shared" si="358"/>
        <v>0</v>
      </c>
      <c r="AO121" s="33"/>
      <c r="AP121" s="33">
        <f t="shared" si="359"/>
        <v>0</v>
      </c>
      <c r="AQ121" s="33">
        <v>0</v>
      </c>
      <c r="AR121" s="33">
        <f t="shared" si="360"/>
        <v>0</v>
      </c>
      <c r="AS121" s="33">
        <v>0</v>
      </c>
      <c r="AT121" s="33">
        <f t="shared" si="361"/>
        <v>0</v>
      </c>
      <c r="AU121" s="33">
        <v>0</v>
      </c>
      <c r="AV121" s="33">
        <f t="shared" si="362"/>
        <v>0</v>
      </c>
      <c r="AW121" s="33"/>
      <c r="AX121" s="33">
        <f t="shared" si="363"/>
        <v>0</v>
      </c>
      <c r="AY121" s="33">
        <v>0</v>
      </c>
      <c r="AZ121" s="33">
        <f t="shared" si="364"/>
        <v>0</v>
      </c>
      <c r="BA121" s="33"/>
      <c r="BB121" s="33">
        <f t="shared" si="365"/>
        <v>0</v>
      </c>
      <c r="BC121" s="33"/>
      <c r="BD121" s="33">
        <f t="shared" si="366"/>
        <v>0</v>
      </c>
      <c r="BE121" s="33">
        <v>0</v>
      </c>
      <c r="BF121" s="33">
        <f t="shared" si="367"/>
        <v>0</v>
      </c>
      <c r="BG121" s="33"/>
      <c r="BH121" s="33">
        <f t="shared" si="368"/>
        <v>0</v>
      </c>
      <c r="BI121" s="33">
        <v>0</v>
      </c>
      <c r="BJ121" s="33">
        <f t="shared" si="369"/>
        <v>0</v>
      </c>
      <c r="BK121" s="33">
        <v>0</v>
      </c>
      <c r="BL121" s="33">
        <f t="shared" si="370"/>
        <v>0</v>
      </c>
      <c r="BM121" s="33"/>
      <c r="BN121" s="33">
        <f t="shared" si="371"/>
        <v>0</v>
      </c>
      <c r="BO121" s="33"/>
      <c r="BP121" s="33">
        <f t="shared" si="372"/>
        <v>0</v>
      </c>
      <c r="BQ121" s="33">
        <v>0</v>
      </c>
      <c r="BR121" s="33">
        <f t="shared" si="373"/>
        <v>0</v>
      </c>
      <c r="BS121" s="33">
        <v>0</v>
      </c>
      <c r="BT121" s="33">
        <f t="shared" si="374"/>
        <v>0</v>
      </c>
      <c r="BU121" s="33">
        <v>0</v>
      </c>
      <c r="BV121" s="33">
        <f t="shared" si="375"/>
        <v>0</v>
      </c>
      <c r="BW121" s="62">
        <v>2</v>
      </c>
      <c r="BX121" s="62">
        <f t="shared" si="376"/>
        <v>57536.007328800013</v>
      </c>
      <c r="BY121" s="33"/>
      <c r="BZ121" s="33">
        <f t="shared" si="377"/>
        <v>0</v>
      </c>
      <c r="CA121" s="33">
        <v>0</v>
      </c>
      <c r="CB121" s="33">
        <f t="shared" si="378"/>
        <v>0</v>
      </c>
      <c r="CC121" s="33">
        <v>0</v>
      </c>
      <c r="CD121" s="33">
        <f t="shared" si="379"/>
        <v>0</v>
      </c>
      <c r="CE121" s="33">
        <v>0</v>
      </c>
      <c r="CF121" s="33">
        <f t="shared" si="380"/>
        <v>0</v>
      </c>
      <c r="CG121" s="33">
        <v>0</v>
      </c>
      <c r="CH121" s="33">
        <f t="shared" si="381"/>
        <v>0</v>
      </c>
      <c r="CI121" s="33">
        <v>0</v>
      </c>
      <c r="CJ121" s="33">
        <f t="shared" si="382"/>
        <v>0</v>
      </c>
      <c r="CK121" s="33">
        <v>0</v>
      </c>
      <c r="CL121" s="33">
        <f t="shared" si="383"/>
        <v>0</v>
      </c>
      <c r="CM121" s="33">
        <v>0</v>
      </c>
      <c r="CN121" s="33">
        <f t="shared" si="384"/>
        <v>0</v>
      </c>
    </row>
    <row r="122" spans="1:92" ht="30" x14ac:dyDescent="0.25">
      <c r="A122" s="29">
        <v>135</v>
      </c>
      <c r="B122" s="30" t="s">
        <v>174</v>
      </c>
      <c r="C122" s="25">
        <v>19007.45</v>
      </c>
      <c r="D122" s="25">
        <f t="shared" si="385"/>
        <v>15966.258</v>
      </c>
      <c r="E122" s="31">
        <v>0.98</v>
      </c>
      <c r="F122" s="32">
        <v>1</v>
      </c>
      <c r="G122" s="32"/>
      <c r="H122" s="27">
        <v>0.69</v>
      </c>
      <c r="I122" s="27">
        <v>0.11</v>
      </c>
      <c r="J122" s="27">
        <v>0.04</v>
      </c>
      <c r="K122" s="27">
        <v>0.16</v>
      </c>
      <c r="L122" s="32">
        <v>1</v>
      </c>
      <c r="M122" s="25">
        <v>1.4</v>
      </c>
      <c r="N122" s="25">
        <v>1.68</v>
      </c>
      <c r="O122" s="25">
        <v>2.23</v>
      </c>
      <c r="P122" s="25">
        <v>2.39</v>
      </c>
      <c r="Q122" s="33">
        <v>0</v>
      </c>
      <c r="R122" s="33">
        <f t="shared" si="347"/>
        <v>0</v>
      </c>
      <c r="S122" s="33">
        <v>0</v>
      </c>
      <c r="T122" s="33">
        <f t="shared" si="348"/>
        <v>0</v>
      </c>
      <c r="U122" s="33">
        <v>0</v>
      </c>
      <c r="V122" s="33">
        <f t="shared" si="349"/>
        <v>0</v>
      </c>
      <c r="W122" s="33">
        <v>0</v>
      </c>
      <c r="X122" s="33">
        <f t="shared" si="350"/>
        <v>0</v>
      </c>
      <c r="Y122" s="33">
        <v>0</v>
      </c>
      <c r="Z122" s="33">
        <f t="shared" si="351"/>
        <v>0</v>
      </c>
      <c r="AA122" s="33">
        <v>0</v>
      </c>
      <c r="AB122" s="33">
        <f t="shared" si="352"/>
        <v>0</v>
      </c>
      <c r="AC122" s="33">
        <v>0</v>
      </c>
      <c r="AD122" s="33">
        <f t="shared" si="353"/>
        <v>0</v>
      </c>
      <c r="AE122" s="33"/>
      <c r="AF122" s="33">
        <f t="shared" si="354"/>
        <v>0</v>
      </c>
      <c r="AG122" s="33">
        <v>200</v>
      </c>
      <c r="AH122" s="33">
        <f t="shared" si="355"/>
        <v>5593778.4902999997</v>
      </c>
      <c r="AI122" s="33">
        <v>0</v>
      </c>
      <c r="AJ122" s="33">
        <f t="shared" si="356"/>
        <v>0</v>
      </c>
      <c r="AK122" s="33">
        <v>0</v>
      </c>
      <c r="AL122" s="33">
        <f t="shared" si="357"/>
        <v>0</v>
      </c>
      <c r="AM122" s="33">
        <v>0</v>
      </c>
      <c r="AN122" s="33">
        <f t="shared" si="358"/>
        <v>0</v>
      </c>
      <c r="AO122" s="33">
        <v>1</v>
      </c>
      <c r="AP122" s="33">
        <f t="shared" si="359"/>
        <v>27968.8924515</v>
      </c>
      <c r="AQ122" s="33">
        <v>0</v>
      </c>
      <c r="AR122" s="33">
        <f t="shared" si="360"/>
        <v>0</v>
      </c>
      <c r="AS122" s="33">
        <v>0</v>
      </c>
      <c r="AT122" s="33">
        <f t="shared" si="361"/>
        <v>0</v>
      </c>
      <c r="AU122" s="33">
        <v>0</v>
      </c>
      <c r="AV122" s="33">
        <f t="shared" si="362"/>
        <v>0</v>
      </c>
      <c r="AW122" s="33">
        <v>0</v>
      </c>
      <c r="AX122" s="33">
        <f t="shared" si="363"/>
        <v>0</v>
      </c>
      <c r="AY122" s="33"/>
      <c r="AZ122" s="33">
        <f t="shared" si="364"/>
        <v>0</v>
      </c>
      <c r="BA122" s="33"/>
      <c r="BB122" s="33">
        <f t="shared" si="365"/>
        <v>0</v>
      </c>
      <c r="BC122" s="33"/>
      <c r="BD122" s="33">
        <f t="shared" si="366"/>
        <v>0</v>
      </c>
      <c r="BE122" s="33">
        <v>0</v>
      </c>
      <c r="BF122" s="33">
        <f t="shared" si="367"/>
        <v>0</v>
      </c>
      <c r="BG122" s="33">
        <v>36</v>
      </c>
      <c r="BH122" s="33">
        <f t="shared" si="368"/>
        <v>1087148.8937232001</v>
      </c>
      <c r="BI122" s="33">
        <v>0</v>
      </c>
      <c r="BJ122" s="33">
        <f t="shared" si="369"/>
        <v>0</v>
      </c>
      <c r="BK122" s="33">
        <v>0</v>
      </c>
      <c r="BL122" s="33">
        <f t="shared" si="370"/>
        <v>0</v>
      </c>
      <c r="BM122" s="33"/>
      <c r="BN122" s="33">
        <f t="shared" si="371"/>
        <v>0</v>
      </c>
      <c r="BO122" s="33"/>
      <c r="BP122" s="33">
        <f t="shared" si="372"/>
        <v>0</v>
      </c>
      <c r="BQ122" s="33"/>
      <c r="BR122" s="33">
        <f t="shared" si="373"/>
        <v>0</v>
      </c>
      <c r="BS122" s="33">
        <v>0</v>
      </c>
      <c r="BT122" s="33">
        <f t="shared" si="374"/>
        <v>0</v>
      </c>
      <c r="BU122" s="33">
        <v>0</v>
      </c>
      <c r="BV122" s="33">
        <f t="shared" si="375"/>
        <v>0</v>
      </c>
      <c r="BW122" s="62"/>
      <c r="BX122" s="62">
        <f t="shared" si="376"/>
        <v>0</v>
      </c>
      <c r="BY122" s="33"/>
      <c r="BZ122" s="33">
        <f t="shared" si="377"/>
        <v>0</v>
      </c>
      <c r="CA122" s="33">
        <v>0</v>
      </c>
      <c r="CB122" s="33">
        <f t="shared" si="378"/>
        <v>0</v>
      </c>
      <c r="CC122" s="33">
        <v>0</v>
      </c>
      <c r="CD122" s="33">
        <f t="shared" si="379"/>
        <v>0</v>
      </c>
      <c r="CE122" s="33">
        <v>0</v>
      </c>
      <c r="CF122" s="33">
        <f t="shared" si="380"/>
        <v>0</v>
      </c>
      <c r="CG122" s="33">
        <v>0</v>
      </c>
      <c r="CH122" s="33">
        <f t="shared" si="381"/>
        <v>0</v>
      </c>
      <c r="CI122" s="33">
        <v>0</v>
      </c>
      <c r="CJ122" s="33">
        <f t="shared" si="382"/>
        <v>0</v>
      </c>
      <c r="CK122" s="33">
        <v>0</v>
      </c>
      <c r="CL122" s="33">
        <f t="shared" si="383"/>
        <v>0</v>
      </c>
      <c r="CM122" s="33">
        <v>0</v>
      </c>
      <c r="CN122" s="33">
        <f t="shared" si="384"/>
        <v>0</v>
      </c>
    </row>
    <row r="123" spans="1:92" ht="30" x14ac:dyDescent="0.25">
      <c r="A123" s="29">
        <v>136</v>
      </c>
      <c r="B123" s="30" t="s">
        <v>175</v>
      </c>
      <c r="C123" s="25">
        <v>19007.45</v>
      </c>
      <c r="D123" s="25">
        <f t="shared" si="385"/>
        <v>15966.258000000002</v>
      </c>
      <c r="E123" s="31">
        <v>1.1000000000000001</v>
      </c>
      <c r="F123" s="32">
        <v>1</v>
      </c>
      <c r="G123" s="32"/>
      <c r="H123" s="27">
        <v>0.66</v>
      </c>
      <c r="I123" s="27">
        <v>0.14000000000000001</v>
      </c>
      <c r="J123" s="27">
        <v>0.04</v>
      </c>
      <c r="K123" s="27">
        <v>0.16</v>
      </c>
      <c r="L123" s="32">
        <v>1</v>
      </c>
      <c r="M123" s="25">
        <v>1.4</v>
      </c>
      <c r="N123" s="25">
        <v>1.68</v>
      </c>
      <c r="O123" s="25">
        <v>2.23</v>
      </c>
      <c r="P123" s="25">
        <v>2.39</v>
      </c>
      <c r="Q123" s="33">
        <v>0</v>
      </c>
      <c r="R123" s="33">
        <f t="shared" si="347"/>
        <v>0</v>
      </c>
      <c r="S123" s="33">
        <v>0</v>
      </c>
      <c r="T123" s="33">
        <f t="shared" si="348"/>
        <v>0</v>
      </c>
      <c r="U123" s="33">
        <v>19</v>
      </c>
      <c r="V123" s="33">
        <f t="shared" si="349"/>
        <v>611773.78570000001</v>
      </c>
      <c r="W123" s="33">
        <v>0</v>
      </c>
      <c r="X123" s="33">
        <f t="shared" si="350"/>
        <v>0</v>
      </c>
      <c r="Y123" s="33">
        <v>0</v>
      </c>
      <c r="Z123" s="33">
        <f t="shared" si="351"/>
        <v>0</v>
      </c>
      <c r="AA123" s="33">
        <v>0</v>
      </c>
      <c r="AB123" s="33">
        <f t="shared" si="352"/>
        <v>0</v>
      </c>
      <c r="AC123" s="33">
        <v>0</v>
      </c>
      <c r="AD123" s="33">
        <f t="shared" si="353"/>
        <v>0</v>
      </c>
      <c r="AE123" s="33"/>
      <c r="AF123" s="33">
        <f t="shared" si="354"/>
        <v>0</v>
      </c>
      <c r="AG123" s="33">
        <v>680</v>
      </c>
      <c r="AH123" s="33">
        <f t="shared" si="355"/>
        <v>21347685.258900002</v>
      </c>
      <c r="AI123" s="33">
        <v>0</v>
      </c>
      <c r="AJ123" s="33">
        <f t="shared" si="356"/>
        <v>0</v>
      </c>
      <c r="AK123" s="33">
        <v>0</v>
      </c>
      <c r="AL123" s="33">
        <f t="shared" si="357"/>
        <v>0</v>
      </c>
      <c r="AM123" s="33">
        <v>0</v>
      </c>
      <c r="AN123" s="33">
        <f t="shared" si="358"/>
        <v>0</v>
      </c>
      <c r="AO123" s="33">
        <v>1</v>
      </c>
      <c r="AP123" s="33">
        <f t="shared" si="359"/>
        <v>31393.654792500005</v>
      </c>
      <c r="AQ123" s="33">
        <v>0</v>
      </c>
      <c r="AR123" s="33">
        <f t="shared" si="360"/>
        <v>0</v>
      </c>
      <c r="AS123" s="33">
        <v>0</v>
      </c>
      <c r="AT123" s="33">
        <f t="shared" si="361"/>
        <v>0</v>
      </c>
      <c r="AU123" s="33">
        <v>0</v>
      </c>
      <c r="AV123" s="33">
        <f t="shared" si="362"/>
        <v>0</v>
      </c>
      <c r="AW123" s="33">
        <v>0</v>
      </c>
      <c r="AX123" s="33">
        <f t="shared" si="363"/>
        <v>0</v>
      </c>
      <c r="AY123" s="33"/>
      <c r="AZ123" s="33">
        <f t="shared" si="364"/>
        <v>0</v>
      </c>
      <c r="BA123" s="33"/>
      <c r="BB123" s="33">
        <f t="shared" si="365"/>
        <v>0</v>
      </c>
      <c r="BC123" s="33"/>
      <c r="BD123" s="33">
        <f t="shared" si="366"/>
        <v>0</v>
      </c>
      <c r="BE123" s="33">
        <v>0</v>
      </c>
      <c r="BF123" s="33">
        <f t="shared" si="367"/>
        <v>0</v>
      </c>
      <c r="BG123" s="33">
        <v>12</v>
      </c>
      <c r="BH123" s="33">
        <f t="shared" si="368"/>
        <v>406756.38880800008</v>
      </c>
      <c r="BI123" s="33">
        <v>0</v>
      </c>
      <c r="BJ123" s="33">
        <f t="shared" si="369"/>
        <v>0</v>
      </c>
      <c r="BK123" s="33">
        <v>0</v>
      </c>
      <c r="BL123" s="33">
        <f t="shared" si="370"/>
        <v>0</v>
      </c>
      <c r="BM123" s="33"/>
      <c r="BN123" s="33">
        <f t="shared" si="371"/>
        <v>0</v>
      </c>
      <c r="BO123" s="33"/>
      <c r="BP123" s="33">
        <f t="shared" si="372"/>
        <v>0</v>
      </c>
      <c r="BQ123" s="33"/>
      <c r="BR123" s="33">
        <f t="shared" si="373"/>
        <v>0</v>
      </c>
      <c r="BS123" s="33">
        <v>0</v>
      </c>
      <c r="BT123" s="33">
        <f t="shared" si="374"/>
        <v>0</v>
      </c>
      <c r="BU123" s="33"/>
      <c r="BV123" s="33">
        <f t="shared" si="375"/>
        <v>0</v>
      </c>
      <c r="BW123" s="62">
        <v>21</v>
      </c>
      <c r="BX123" s="62">
        <f t="shared" si="376"/>
        <v>791120.10077100003</v>
      </c>
      <c r="BY123" s="33"/>
      <c r="BZ123" s="33">
        <f t="shared" si="377"/>
        <v>0</v>
      </c>
      <c r="CA123" s="33">
        <v>0</v>
      </c>
      <c r="CB123" s="33">
        <f t="shared" si="378"/>
        <v>0</v>
      </c>
      <c r="CC123" s="33">
        <v>0</v>
      </c>
      <c r="CD123" s="33">
        <f t="shared" si="379"/>
        <v>0</v>
      </c>
      <c r="CE123" s="33">
        <v>0</v>
      </c>
      <c r="CF123" s="33">
        <f t="shared" si="380"/>
        <v>0</v>
      </c>
      <c r="CG123" s="33">
        <v>0</v>
      </c>
      <c r="CH123" s="33">
        <f t="shared" si="381"/>
        <v>0</v>
      </c>
      <c r="CI123" s="33">
        <v>0</v>
      </c>
      <c r="CJ123" s="33">
        <f t="shared" si="382"/>
        <v>0</v>
      </c>
      <c r="CK123" s="33">
        <v>0</v>
      </c>
      <c r="CL123" s="33">
        <f t="shared" si="383"/>
        <v>0</v>
      </c>
      <c r="CM123" s="33">
        <v>0</v>
      </c>
      <c r="CN123" s="33">
        <f t="shared" si="384"/>
        <v>0</v>
      </c>
    </row>
    <row r="124" spans="1:92" ht="30" x14ac:dyDescent="0.25">
      <c r="A124" s="29">
        <v>137</v>
      </c>
      <c r="B124" s="30" t="s">
        <v>176</v>
      </c>
      <c r="C124" s="25">
        <v>19007.45</v>
      </c>
      <c r="D124" s="25">
        <f t="shared" si="385"/>
        <v>15966.258000000002</v>
      </c>
      <c r="E124" s="31">
        <v>1.35</v>
      </c>
      <c r="F124" s="32">
        <v>1</v>
      </c>
      <c r="G124" s="32"/>
      <c r="H124" s="27">
        <v>0.65</v>
      </c>
      <c r="I124" s="27">
        <v>0.15</v>
      </c>
      <c r="J124" s="27">
        <v>0.04</v>
      </c>
      <c r="K124" s="27">
        <v>0.16</v>
      </c>
      <c r="L124" s="32">
        <v>1</v>
      </c>
      <c r="M124" s="25">
        <v>1.4</v>
      </c>
      <c r="N124" s="25">
        <v>1.68</v>
      </c>
      <c r="O124" s="25">
        <v>2.23</v>
      </c>
      <c r="P124" s="25">
        <v>2.39</v>
      </c>
      <c r="Q124" s="33">
        <v>0</v>
      </c>
      <c r="R124" s="33">
        <f t="shared" si="347"/>
        <v>0</v>
      </c>
      <c r="S124" s="33">
        <v>0</v>
      </c>
      <c r="T124" s="33">
        <f t="shared" si="348"/>
        <v>0</v>
      </c>
      <c r="U124" s="33">
        <v>37</v>
      </c>
      <c r="V124" s="33">
        <f t="shared" si="349"/>
        <v>1462110.07635</v>
      </c>
      <c r="W124" s="33">
        <v>0</v>
      </c>
      <c r="X124" s="33">
        <f t="shared" si="350"/>
        <v>0</v>
      </c>
      <c r="Y124" s="33">
        <v>0</v>
      </c>
      <c r="Z124" s="33">
        <f t="shared" si="351"/>
        <v>0</v>
      </c>
      <c r="AA124" s="33">
        <v>0</v>
      </c>
      <c r="AB124" s="33">
        <f t="shared" si="352"/>
        <v>0</v>
      </c>
      <c r="AC124" s="33">
        <v>0</v>
      </c>
      <c r="AD124" s="33">
        <f t="shared" si="353"/>
        <v>0</v>
      </c>
      <c r="AE124" s="33"/>
      <c r="AF124" s="33">
        <f t="shared" si="354"/>
        <v>0</v>
      </c>
      <c r="AG124" s="33">
        <v>80</v>
      </c>
      <c r="AH124" s="33">
        <f t="shared" si="355"/>
        <v>3082286.1069</v>
      </c>
      <c r="AI124" s="33">
        <v>0</v>
      </c>
      <c r="AJ124" s="33">
        <f t="shared" si="356"/>
        <v>0</v>
      </c>
      <c r="AK124" s="33">
        <v>0</v>
      </c>
      <c r="AL124" s="33">
        <f t="shared" si="357"/>
        <v>0</v>
      </c>
      <c r="AM124" s="33">
        <v>0</v>
      </c>
      <c r="AN124" s="33">
        <f t="shared" si="358"/>
        <v>0</v>
      </c>
      <c r="AO124" s="33">
        <v>0</v>
      </c>
      <c r="AP124" s="33">
        <f t="shared" si="359"/>
        <v>0</v>
      </c>
      <c r="AQ124" s="33">
        <v>0</v>
      </c>
      <c r="AR124" s="33">
        <f t="shared" si="360"/>
        <v>0</v>
      </c>
      <c r="AS124" s="33">
        <v>0</v>
      </c>
      <c r="AT124" s="33">
        <f t="shared" si="361"/>
        <v>0</v>
      </c>
      <c r="AU124" s="33">
        <v>0</v>
      </c>
      <c r="AV124" s="33">
        <f t="shared" si="362"/>
        <v>0</v>
      </c>
      <c r="AW124" s="33">
        <v>0</v>
      </c>
      <c r="AX124" s="33">
        <f t="shared" si="363"/>
        <v>0</v>
      </c>
      <c r="AY124" s="33"/>
      <c r="AZ124" s="33">
        <f t="shared" si="364"/>
        <v>0</v>
      </c>
      <c r="BA124" s="33"/>
      <c r="BB124" s="33">
        <f t="shared" si="365"/>
        <v>0</v>
      </c>
      <c r="BC124" s="33"/>
      <c r="BD124" s="33">
        <f t="shared" si="366"/>
        <v>0</v>
      </c>
      <c r="BE124" s="33">
        <v>0</v>
      </c>
      <c r="BF124" s="33">
        <f t="shared" si="367"/>
        <v>0</v>
      </c>
      <c r="BG124" s="33">
        <v>0</v>
      </c>
      <c r="BH124" s="33">
        <f t="shared" si="368"/>
        <v>0</v>
      </c>
      <c r="BI124" s="33">
        <v>0</v>
      </c>
      <c r="BJ124" s="33">
        <f t="shared" si="369"/>
        <v>0</v>
      </c>
      <c r="BK124" s="33">
        <v>0</v>
      </c>
      <c r="BL124" s="33">
        <f t="shared" si="370"/>
        <v>0</v>
      </c>
      <c r="BM124" s="33"/>
      <c r="BN124" s="33">
        <f t="shared" si="371"/>
        <v>0</v>
      </c>
      <c r="BO124" s="33"/>
      <c r="BP124" s="33">
        <f t="shared" si="372"/>
        <v>0</v>
      </c>
      <c r="BQ124" s="33">
        <v>0</v>
      </c>
      <c r="BR124" s="33">
        <f t="shared" si="373"/>
        <v>0</v>
      </c>
      <c r="BS124" s="33">
        <v>0</v>
      </c>
      <c r="BT124" s="33">
        <f t="shared" si="374"/>
        <v>0</v>
      </c>
      <c r="BU124" s="33">
        <v>0</v>
      </c>
      <c r="BV124" s="33">
        <f t="shared" si="375"/>
        <v>0</v>
      </c>
      <c r="BW124" s="62">
        <v>24</v>
      </c>
      <c r="BX124" s="62">
        <f t="shared" si="376"/>
        <v>1109622.9984840001</v>
      </c>
      <c r="BY124" s="33">
        <v>0</v>
      </c>
      <c r="BZ124" s="33">
        <f t="shared" si="377"/>
        <v>0</v>
      </c>
      <c r="CA124" s="33">
        <v>0</v>
      </c>
      <c r="CB124" s="33">
        <f t="shared" si="378"/>
        <v>0</v>
      </c>
      <c r="CC124" s="33">
        <v>0</v>
      </c>
      <c r="CD124" s="33">
        <f t="shared" si="379"/>
        <v>0</v>
      </c>
      <c r="CE124" s="33">
        <v>0</v>
      </c>
      <c r="CF124" s="33">
        <f t="shared" si="380"/>
        <v>0</v>
      </c>
      <c r="CG124" s="33">
        <v>0</v>
      </c>
      <c r="CH124" s="33">
        <f t="shared" si="381"/>
        <v>0</v>
      </c>
      <c r="CI124" s="33">
        <v>0</v>
      </c>
      <c r="CJ124" s="33">
        <f t="shared" si="382"/>
        <v>0</v>
      </c>
      <c r="CK124" s="33">
        <v>0</v>
      </c>
      <c r="CL124" s="33">
        <f t="shared" si="383"/>
        <v>0</v>
      </c>
      <c r="CM124" s="33">
        <v>0</v>
      </c>
      <c r="CN124" s="33">
        <f t="shared" si="384"/>
        <v>0</v>
      </c>
    </row>
    <row r="125" spans="1:92" s="38" customFormat="1" x14ac:dyDescent="0.25">
      <c r="A125" s="61">
        <v>21</v>
      </c>
      <c r="B125" s="52" t="s">
        <v>177</v>
      </c>
      <c r="C125" s="25">
        <v>19007.45</v>
      </c>
      <c r="D125" s="35">
        <f t="shared" si="385"/>
        <v>0</v>
      </c>
      <c r="E125" s="35">
        <v>0.92</v>
      </c>
      <c r="F125" s="36">
        <v>1</v>
      </c>
      <c r="G125" s="36"/>
      <c r="H125" s="37"/>
      <c r="I125" s="37"/>
      <c r="J125" s="37"/>
      <c r="K125" s="37"/>
      <c r="L125" s="36">
        <v>1</v>
      </c>
      <c r="M125" s="25">
        <v>1.4</v>
      </c>
      <c r="N125" s="25">
        <v>1.68</v>
      </c>
      <c r="O125" s="25">
        <v>2.23</v>
      </c>
      <c r="P125" s="25">
        <v>2.39</v>
      </c>
      <c r="Q125" s="28">
        <f t="shared" ref="Q125:AW125" si="386">SUM(Q126:Q132)</f>
        <v>0</v>
      </c>
      <c r="R125" s="28">
        <f t="shared" si="386"/>
        <v>0</v>
      </c>
      <c r="S125" s="28">
        <f t="shared" si="386"/>
        <v>0</v>
      </c>
      <c r="T125" s="28">
        <f t="shared" si="386"/>
        <v>0</v>
      </c>
      <c r="U125" s="28">
        <f t="shared" si="386"/>
        <v>0</v>
      </c>
      <c r="V125" s="28">
        <f t="shared" si="386"/>
        <v>0</v>
      </c>
      <c r="W125" s="28">
        <f t="shared" si="386"/>
        <v>0</v>
      </c>
      <c r="X125" s="28">
        <f t="shared" si="386"/>
        <v>0</v>
      </c>
      <c r="Y125" s="28">
        <f t="shared" si="386"/>
        <v>0</v>
      </c>
      <c r="Z125" s="28">
        <f t="shared" si="386"/>
        <v>0</v>
      </c>
      <c r="AA125" s="28">
        <f t="shared" si="386"/>
        <v>0</v>
      </c>
      <c r="AB125" s="28">
        <f t="shared" si="386"/>
        <v>0</v>
      </c>
      <c r="AC125" s="28">
        <f t="shared" si="386"/>
        <v>0</v>
      </c>
      <c r="AD125" s="28">
        <f t="shared" si="386"/>
        <v>0</v>
      </c>
      <c r="AE125" s="28">
        <f t="shared" si="386"/>
        <v>0</v>
      </c>
      <c r="AF125" s="28">
        <f t="shared" si="386"/>
        <v>0</v>
      </c>
      <c r="AG125" s="28">
        <f t="shared" si="386"/>
        <v>0</v>
      </c>
      <c r="AH125" s="28">
        <f t="shared" si="386"/>
        <v>0</v>
      </c>
      <c r="AI125" s="28">
        <f t="shared" si="386"/>
        <v>2514</v>
      </c>
      <c r="AJ125" s="28">
        <f t="shared" si="386"/>
        <v>42513358.669218943</v>
      </c>
      <c r="AK125" s="28">
        <f t="shared" si="386"/>
        <v>0</v>
      </c>
      <c r="AL125" s="28">
        <f t="shared" si="386"/>
        <v>0</v>
      </c>
      <c r="AM125" s="28">
        <f t="shared" si="386"/>
        <v>0</v>
      </c>
      <c r="AN125" s="28">
        <f t="shared" si="386"/>
        <v>0</v>
      </c>
      <c r="AO125" s="28">
        <f t="shared" si="386"/>
        <v>5</v>
      </c>
      <c r="AP125" s="28">
        <f t="shared" si="386"/>
        <v>145680.82808028747</v>
      </c>
      <c r="AQ125" s="28">
        <f t="shared" si="386"/>
        <v>0</v>
      </c>
      <c r="AR125" s="28">
        <f t="shared" si="386"/>
        <v>0</v>
      </c>
      <c r="AS125" s="28">
        <f t="shared" si="386"/>
        <v>0</v>
      </c>
      <c r="AT125" s="28">
        <f t="shared" si="386"/>
        <v>0</v>
      </c>
      <c r="AU125" s="28">
        <f t="shared" si="386"/>
        <v>3</v>
      </c>
      <c r="AV125" s="28">
        <f t="shared" si="386"/>
        <v>101593.299654</v>
      </c>
      <c r="AW125" s="28">
        <f t="shared" si="386"/>
        <v>0</v>
      </c>
      <c r="AX125" s="28">
        <f t="shared" ref="AX125:CH125" si="387">SUM(AX126:AX132)</f>
        <v>0</v>
      </c>
      <c r="AY125" s="28">
        <f t="shared" si="387"/>
        <v>3</v>
      </c>
      <c r="AZ125" s="28">
        <f t="shared" si="387"/>
        <v>62246.053438800009</v>
      </c>
      <c r="BA125" s="28">
        <f t="shared" si="387"/>
        <v>7</v>
      </c>
      <c r="BB125" s="28">
        <f t="shared" si="387"/>
        <v>129243.66525839997</v>
      </c>
      <c r="BC125" s="28">
        <f>SUM(BC126:BC132)</f>
        <v>25</v>
      </c>
      <c r="BD125" s="28">
        <f t="shared" si="387"/>
        <v>657410.67315000005</v>
      </c>
      <c r="BE125" s="28">
        <f t="shared" si="387"/>
        <v>7</v>
      </c>
      <c r="BF125" s="28">
        <f t="shared" si="387"/>
        <v>150376.60434720002</v>
      </c>
      <c r="BG125" s="28">
        <f t="shared" si="387"/>
        <v>0</v>
      </c>
      <c r="BH125" s="28">
        <f t="shared" si="387"/>
        <v>0</v>
      </c>
      <c r="BI125" s="28">
        <f t="shared" si="387"/>
        <v>0</v>
      </c>
      <c r="BJ125" s="28">
        <f t="shared" si="387"/>
        <v>0</v>
      </c>
      <c r="BK125" s="28">
        <f t="shared" si="387"/>
        <v>0</v>
      </c>
      <c r="BL125" s="28">
        <f t="shared" si="387"/>
        <v>0</v>
      </c>
      <c r="BM125" s="28">
        <f t="shared" si="387"/>
        <v>1</v>
      </c>
      <c r="BN125" s="28">
        <f t="shared" si="387"/>
        <v>26286.847171199999</v>
      </c>
      <c r="BO125" s="28">
        <f t="shared" si="387"/>
        <v>0</v>
      </c>
      <c r="BP125" s="28">
        <f t="shared" si="387"/>
        <v>0</v>
      </c>
      <c r="BQ125" s="28">
        <f t="shared" si="387"/>
        <v>0</v>
      </c>
      <c r="BR125" s="28">
        <f t="shared" si="387"/>
        <v>0</v>
      </c>
      <c r="BS125" s="28">
        <f t="shared" si="387"/>
        <v>0</v>
      </c>
      <c r="BT125" s="28">
        <f t="shared" si="387"/>
        <v>0</v>
      </c>
      <c r="BU125" s="28">
        <f t="shared" si="387"/>
        <v>0</v>
      </c>
      <c r="BV125" s="28">
        <f t="shared" si="387"/>
        <v>0</v>
      </c>
      <c r="BW125" s="28">
        <f t="shared" si="387"/>
        <v>1190</v>
      </c>
      <c r="BX125" s="28">
        <f t="shared" si="387"/>
        <v>33488507.713305648</v>
      </c>
      <c r="BY125" s="28">
        <f t="shared" si="387"/>
        <v>5</v>
      </c>
      <c r="BZ125" s="28">
        <f t="shared" si="387"/>
        <v>101030.48905949999</v>
      </c>
      <c r="CA125" s="28">
        <f t="shared" si="387"/>
        <v>0</v>
      </c>
      <c r="CB125" s="28">
        <f t="shared" si="387"/>
        <v>0</v>
      </c>
      <c r="CC125" s="28">
        <f t="shared" si="387"/>
        <v>0</v>
      </c>
      <c r="CD125" s="28">
        <f t="shared" si="387"/>
        <v>0</v>
      </c>
      <c r="CE125" s="28">
        <f t="shared" si="387"/>
        <v>0</v>
      </c>
      <c r="CF125" s="28">
        <f t="shared" si="387"/>
        <v>0</v>
      </c>
      <c r="CG125" s="28">
        <f t="shared" si="387"/>
        <v>0</v>
      </c>
      <c r="CH125" s="28">
        <f t="shared" si="387"/>
        <v>0</v>
      </c>
      <c r="CI125" s="28">
        <f t="shared" ref="CI125:CN125" si="388">SUM(CI126:CI132)</f>
        <v>0</v>
      </c>
      <c r="CJ125" s="28">
        <f t="shared" si="388"/>
        <v>0</v>
      </c>
      <c r="CK125" s="28">
        <f t="shared" si="388"/>
        <v>0</v>
      </c>
      <c r="CL125" s="28">
        <f t="shared" si="388"/>
        <v>0</v>
      </c>
      <c r="CM125" s="28">
        <f t="shared" si="388"/>
        <v>0</v>
      </c>
      <c r="CN125" s="28">
        <f t="shared" si="388"/>
        <v>0</v>
      </c>
    </row>
    <row r="126" spans="1:92" ht="25.5" customHeight="1" x14ac:dyDescent="0.25">
      <c r="A126" s="29">
        <v>138</v>
      </c>
      <c r="B126" s="30" t="s">
        <v>178</v>
      </c>
      <c r="C126" s="25">
        <v>19007.45</v>
      </c>
      <c r="D126" s="25">
        <f t="shared" si="385"/>
        <v>16156.3325</v>
      </c>
      <c r="E126" s="31">
        <v>0.53</v>
      </c>
      <c r="F126" s="32">
        <v>0.65</v>
      </c>
      <c r="G126" s="32"/>
      <c r="H126" s="27">
        <v>0.72</v>
      </c>
      <c r="I126" s="27">
        <v>0.09</v>
      </c>
      <c r="J126" s="27">
        <v>0.04</v>
      </c>
      <c r="K126" s="27">
        <v>0.15</v>
      </c>
      <c r="L126" s="32">
        <v>0.65</v>
      </c>
      <c r="M126" s="25">
        <v>1.4</v>
      </c>
      <c r="N126" s="25">
        <v>1.68</v>
      </c>
      <c r="O126" s="25">
        <v>2.23</v>
      </c>
      <c r="P126" s="25">
        <v>2.39</v>
      </c>
      <c r="Q126" s="33">
        <v>0</v>
      </c>
      <c r="R126" s="33">
        <f t="shared" ref="R126:R132" si="389">Q126*C126*E126*F126*M126*$R$6</f>
        <v>0</v>
      </c>
      <c r="S126" s="33">
        <v>0</v>
      </c>
      <c r="T126" s="33">
        <f t="shared" ref="T126:T132" si="390">S126*C126*E126*F126*M126*$T$6</f>
        <v>0</v>
      </c>
      <c r="U126" s="33">
        <v>0</v>
      </c>
      <c r="V126" s="33">
        <f t="shared" ref="V126:V132" si="391">U126*C126*E126*F126*M126*$V$6</f>
        <v>0</v>
      </c>
      <c r="W126" s="33">
        <v>0</v>
      </c>
      <c r="X126" s="33">
        <f t="shared" ref="X126:X132" si="392">W126/12*9*C126*E126*F126*M126*$X$6+W126/12*3*C126*E126*F126*M126*$W$6</f>
        <v>0</v>
      </c>
      <c r="Y126" s="33">
        <v>0</v>
      </c>
      <c r="Z126" s="33">
        <f t="shared" ref="Z126:Z132" si="393">Y126/12*9*C126*E126*F126*M126*$Z$6+Y126/12*3*C126*E126*F126*M126*$Y$6</f>
        <v>0</v>
      </c>
      <c r="AA126" s="33">
        <v>0</v>
      </c>
      <c r="AB126" s="33">
        <f t="shared" ref="AB126:AB132" si="394">AA126/12*9*C126*E126*F126*M126*$AB$6+AA126/12*3*C126*E126*F126*M126*$AA$6</f>
        <v>0</v>
      </c>
      <c r="AC126" s="33">
        <v>0</v>
      </c>
      <c r="AD126" s="33">
        <f t="shared" ref="AD126:AD132" si="395">AC126/12*3*C126*E126*F126*M126*$AC$6+AC126/12*9*C126*E126*F126*M126*$AD$6</f>
        <v>0</v>
      </c>
      <c r="AE126" s="28"/>
      <c r="AF126" s="33">
        <f t="shared" ref="AF126:AF132" si="396">(AE126/12*3*C126*E126*F126*M126*$AE$6)+(AE126/12*9*C126*E126*F126*M126*$AF$6)</f>
        <v>0</v>
      </c>
      <c r="AG126" s="33">
        <v>0</v>
      </c>
      <c r="AH126" s="33">
        <f t="shared" ref="AH126:AH132" si="397">AG126/12*9*C126*E126*F126*M126*$AH$6+AG126/12*3*C126*E126*F126*M126*$AG$6</f>
        <v>0</v>
      </c>
      <c r="AI126" s="33">
        <v>303</v>
      </c>
      <c r="AJ126" s="33">
        <f t="shared" ref="AJ126:AJ132" si="398">AI126/12*9*C126*E126*F126*M126*$AJ$6+AI126/12*3*C126*E126*F126*M126*$AI$6</f>
        <v>2979072.3318481129</v>
      </c>
      <c r="AK126" s="33">
        <v>0</v>
      </c>
      <c r="AL126" s="33">
        <f t="shared" ref="AL126:AL132" si="399">AK126/12*9*C126*E126*F126*M126*$AL$6+AK126/12*3*C126*E126*F126*M126*$AK$6</f>
        <v>0</v>
      </c>
      <c r="AM126" s="33">
        <v>0</v>
      </c>
      <c r="AN126" s="33">
        <f t="shared" ref="AN126:AN132" si="400">AM126*C126*E126*F126*M126*$AN$6</f>
        <v>0</v>
      </c>
      <c r="AO126" s="33">
        <v>1</v>
      </c>
      <c r="AP126" s="33">
        <f t="shared" ref="AP126:AP132" si="401">AO126/12*9*C126*E126*F126*M126*$AP$6+AO126/12*3*C126*E126*F126*M126*$AO$6</f>
        <v>9831.9218872875026</v>
      </c>
      <c r="AQ126" s="33">
        <v>0</v>
      </c>
      <c r="AR126" s="33">
        <f t="shared" ref="AR126:AR132" si="402">AQ126/12*9*C126*E126*F126*M126*$AR$6+AQ126/12*3*C126*E126*F126*M126*$AQ$6</f>
        <v>0</v>
      </c>
      <c r="AS126" s="33">
        <v>0</v>
      </c>
      <c r="AT126" s="33">
        <f t="shared" ref="AT126:AT132" si="403">AS126/12*9*C126*E126*F126*N126*$AT$6+AS126/12*3*C126*E126*F126*N126*$AS$6</f>
        <v>0</v>
      </c>
      <c r="AU126" s="33">
        <v>0</v>
      </c>
      <c r="AV126" s="33">
        <f t="shared" ref="AV126:AV132" si="404">AU126/12*9*C126*E126*F126*N126*$AV$6+AU126/12*3*C126*E126*F126*N126*$AU$6</f>
        <v>0</v>
      </c>
      <c r="AW126" s="33">
        <v>0</v>
      </c>
      <c r="AX126" s="33">
        <f t="shared" ref="AX126:AX132" si="405">AW126/12*9*C126*E126*F126*N126*$AX$6+AW126/12*3*C126*E126*F126*N126*$AW$6</f>
        <v>0</v>
      </c>
      <c r="AY126" s="33">
        <v>0</v>
      </c>
      <c r="AZ126" s="33">
        <f t="shared" ref="AZ126:AZ132" si="406">AY126/12*9*C126*E126*F126*N126*$AZ$6+AY126/12*3*C126*E126*F126*N126*$AY$6</f>
        <v>0</v>
      </c>
      <c r="BA126" s="33"/>
      <c r="BB126" s="33">
        <f t="shared" ref="BB126:BB132" si="407">SUM(BA126*$BB$6*C126*E126*F126*N126)</f>
        <v>0</v>
      </c>
      <c r="BC126" s="33"/>
      <c r="BD126" s="33">
        <f t="shared" ref="BD126:BD132" si="408">SUM(BC126*C126*E126*F126*N126*$BD$6)</f>
        <v>0</v>
      </c>
      <c r="BE126" s="33">
        <v>0</v>
      </c>
      <c r="BF126" s="33">
        <f t="shared" ref="BF126:BF132" si="409">BE126/12*9*C126*E126*F126*N126*$BF$6+BE126/12*3*C126*E126*F126*N126*$BE$6</f>
        <v>0</v>
      </c>
      <c r="BG126" s="33">
        <v>0</v>
      </c>
      <c r="BH126" s="33">
        <f t="shared" ref="BH126:BH132" si="410">BG126/12*9*C126*E126*F126*N126*$BH$6+BG126/12*3*C126*E126*F126*N126*$BG$6</f>
        <v>0</v>
      </c>
      <c r="BI126" s="33">
        <v>0</v>
      </c>
      <c r="BJ126" s="33">
        <f t="shared" ref="BJ126:BJ132" si="411">BI126*C126*E126*F126*N126*$BJ$6</f>
        <v>0</v>
      </c>
      <c r="BK126" s="33">
        <v>0</v>
      </c>
      <c r="BL126" s="33">
        <f t="shared" ref="BL126:BL132" si="412">BK126/12*9*C126*E126*F126*N126*$BL$6+BK126/12*3*C126*E126*F126*N126*$BK$6</f>
        <v>0</v>
      </c>
      <c r="BM126" s="33"/>
      <c r="BN126" s="33">
        <f t="shared" ref="BN126:BN132" si="413">SUM(BM126*$BN$6*C126*E126*F126*N126)</f>
        <v>0</v>
      </c>
      <c r="BO126" s="33"/>
      <c r="BP126" s="33">
        <f t="shared" ref="BP126:BP132" si="414">(BO126/12*2*C126*E126*F126*N126*$BO$6)+(BO126/12*9*C126*E126*F126*N126*$BP$6)</f>
        <v>0</v>
      </c>
      <c r="BQ126" s="33">
        <v>0</v>
      </c>
      <c r="BR126" s="33">
        <f t="shared" ref="BR126:BR132" si="415">BQ126*C126*E126*F126*N126*$BR$6</f>
        <v>0</v>
      </c>
      <c r="BS126" s="33">
        <v>0</v>
      </c>
      <c r="BT126" s="33">
        <f t="shared" ref="BT126:BT132" si="416">BS126/12*9*C126*E126*F126*N126*$BT$6+BS126/12*3*C126*E126*F126*N126*$BS$6</f>
        <v>0</v>
      </c>
      <c r="BU126" s="33">
        <v>0</v>
      </c>
      <c r="BV126" s="33">
        <f t="shared" ref="BV126:BV132" si="417">BU126/12*9*C126*E126*F126*N126*$BV$6+BU126/12*3*C126*E126*F126*N126*$BU$6</f>
        <v>0</v>
      </c>
      <c r="BW126" s="62">
        <v>31</v>
      </c>
      <c r="BX126" s="62">
        <f t="shared" ref="BX126:BX132" si="418">BW126/12*9*C126*E126*F126*N126*$BX$6+BW126/12*3*C126*E126*F126*N126*$BW$6</f>
        <v>365747.49420709506</v>
      </c>
      <c r="BY126" s="33">
        <v>0</v>
      </c>
      <c r="BZ126" s="33">
        <f t="shared" ref="BZ126:BZ132" si="419">BY126/12*9*C126*E126*F126*N126*$BZ$6+BY126/12*3*C126*E126*F126*N126*$BY$6</f>
        <v>0</v>
      </c>
      <c r="CA126" s="33">
        <v>0</v>
      </c>
      <c r="CB126" s="33">
        <f t="shared" ref="CB126:CB132" si="420">CA126/12*9*C126*E126*F126*N126*$CB$6+CA126/12*3*C126*E126*F126*N126*$CA$6</f>
        <v>0</v>
      </c>
      <c r="CC126" s="33">
        <v>0</v>
      </c>
      <c r="CD126" s="33">
        <f t="shared" ref="CD126:CD132" si="421">CC126/12*9*C126*E126*F126*N126*$CD$6+CC126/12*3*C126*E126*F126*N126*$CC$6</f>
        <v>0</v>
      </c>
      <c r="CE126" s="33">
        <v>0</v>
      </c>
      <c r="CF126" s="33">
        <f t="shared" ref="CF126:CF132" si="422">CE126/12*9*C126*E126*F126*N126*$CF$6+CE126/12*3*C126*E126*F126*N126*$CE$6</f>
        <v>0</v>
      </c>
      <c r="CG126" s="33">
        <v>0</v>
      </c>
      <c r="CH126" s="33">
        <f t="shared" ref="CH126:CH132" si="423">CG126/12*9*C126*E126*F126*N126*$CH$6+CG126/12*3*C126*E126*F126*N126*$CG$6</f>
        <v>0</v>
      </c>
      <c r="CI126" s="33">
        <v>0</v>
      </c>
      <c r="CJ126" s="33">
        <f t="shared" ref="CJ126:CJ132" si="424">CI126/12*9*C126*E126*F126*N126*$CJ$6+CI126/12*3*C126*E126*F126*N126*$CI$6</f>
        <v>0</v>
      </c>
      <c r="CK126" s="33">
        <v>0</v>
      </c>
      <c r="CL126" s="33">
        <f t="shared" ref="CL126:CL132" si="425">CK126/12*9*C126*E126*F126*O126*$CL$6+CK126/12*3*C126*E126*F126*O126*$CK$6</f>
        <v>0</v>
      </c>
      <c r="CM126" s="33">
        <v>0</v>
      </c>
      <c r="CN126" s="33">
        <f t="shared" ref="CN126:CN132" si="426">CM126/12*9*C126*E126*F126*P126*$CN$6+CM126/12*3*C126*E126*F126*P126*$CM$6</f>
        <v>0</v>
      </c>
    </row>
    <row r="127" spans="1:92" ht="30.75" customHeight="1" x14ac:dyDescent="0.25">
      <c r="A127" s="29">
        <v>139</v>
      </c>
      <c r="B127" s="30" t="s">
        <v>179</v>
      </c>
      <c r="C127" s="25">
        <v>19007.45</v>
      </c>
      <c r="D127" s="25">
        <f t="shared" si="385"/>
        <v>16156.332500000002</v>
      </c>
      <c r="E127" s="31">
        <v>0.79</v>
      </c>
      <c r="F127" s="32">
        <v>0.65</v>
      </c>
      <c r="G127" s="32"/>
      <c r="H127" s="27">
        <v>0.67</v>
      </c>
      <c r="I127" s="27">
        <v>0.15</v>
      </c>
      <c r="J127" s="27">
        <v>0.03</v>
      </c>
      <c r="K127" s="27">
        <v>0.15</v>
      </c>
      <c r="L127" s="32">
        <v>0.65</v>
      </c>
      <c r="M127" s="25">
        <v>1.4</v>
      </c>
      <c r="N127" s="25">
        <v>1.68</v>
      </c>
      <c r="O127" s="25">
        <v>2.23</v>
      </c>
      <c r="P127" s="25">
        <v>2.39</v>
      </c>
      <c r="Q127" s="33">
        <v>0</v>
      </c>
      <c r="R127" s="33">
        <f t="shared" si="389"/>
        <v>0</v>
      </c>
      <c r="S127" s="33">
        <v>0</v>
      </c>
      <c r="T127" s="33">
        <f t="shared" si="390"/>
        <v>0</v>
      </c>
      <c r="U127" s="33">
        <v>0</v>
      </c>
      <c r="V127" s="33">
        <f t="shared" si="391"/>
        <v>0</v>
      </c>
      <c r="W127" s="33">
        <v>0</v>
      </c>
      <c r="X127" s="33">
        <f t="shared" si="392"/>
        <v>0</v>
      </c>
      <c r="Y127" s="33">
        <v>0</v>
      </c>
      <c r="Z127" s="33">
        <f t="shared" si="393"/>
        <v>0</v>
      </c>
      <c r="AA127" s="33">
        <v>0</v>
      </c>
      <c r="AB127" s="33">
        <f t="shared" si="394"/>
        <v>0</v>
      </c>
      <c r="AC127" s="33">
        <v>0</v>
      </c>
      <c r="AD127" s="33">
        <f t="shared" si="395"/>
        <v>0</v>
      </c>
      <c r="AE127" s="33"/>
      <c r="AF127" s="33">
        <f t="shared" si="396"/>
        <v>0</v>
      </c>
      <c r="AG127" s="33">
        <v>0</v>
      </c>
      <c r="AH127" s="33">
        <f t="shared" si="397"/>
        <v>0</v>
      </c>
      <c r="AI127" s="33">
        <v>114</v>
      </c>
      <c r="AJ127" s="33">
        <f t="shared" si="398"/>
        <v>1670684.6889983253</v>
      </c>
      <c r="AK127" s="33">
        <v>0</v>
      </c>
      <c r="AL127" s="33">
        <f t="shared" si="399"/>
        <v>0</v>
      </c>
      <c r="AM127" s="33">
        <v>0</v>
      </c>
      <c r="AN127" s="33">
        <f t="shared" si="400"/>
        <v>0</v>
      </c>
      <c r="AO127" s="33">
        <v>0</v>
      </c>
      <c r="AP127" s="33">
        <f t="shared" si="401"/>
        <v>0</v>
      </c>
      <c r="AQ127" s="33">
        <v>0</v>
      </c>
      <c r="AR127" s="33">
        <f t="shared" si="402"/>
        <v>0</v>
      </c>
      <c r="AS127" s="33">
        <v>0</v>
      </c>
      <c r="AT127" s="33">
        <f t="shared" si="403"/>
        <v>0</v>
      </c>
      <c r="AU127" s="33">
        <v>0</v>
      </c>
      <c r="AV127" s="33">
        <f t="shared" si="404"/>
        <v>0</v>
      </c>
      <c r="AW127" s="33">
        <v>0</v>
      </c>
      <c r="AX127" s="33">
        <f t="shared" si="405"/>
        <v>0</v>
      </c>
      <c r="AY127" s="33">
        <v>0</v>
      </c>
      <c r="AZ127" s="33">
        <f t="shared" si="406"/>
        <v>0</v>
      </c>
      <c r="BA127" s="33"/>
      <c r="BB127" s="33">
        <f t="shared" si="407"/>
        <v>0</v>
      </c>
      <c r="BC127" s="33"/>
      <c r="BD127" s="33">
        <f t="shared" si="408"/>
        <v>0</v>
      </c>
      <c r="BE127" s="33">
        <v>0</v>
      </c>
      <c r="BF127" s="33">
        <f t="shared" si="409"/>
        <v>0</v>
      </c>
      <c r="BG127" s="33">
        <v>0</v>
      </c>
      <c r="BH127" s="33">
        <f t="shared" si="410"/>
        <v>0</v>
      </c>
      <c r="BI127" s="33">
        <v>0</v>
      </c>
      <c r="BJ127" s="33">
        <f t="shared" si="411"/>
        <v>0</v>
      </c>
      <c r="BK127" s="33">
        <v>0</v>
      </c>
      <c r="BL127" s="33">
        <f t="shared" si="412"/>
        <v>0</v>
      </c>
      <c r="BM127" s="33"/>
      <c r="BN127" s="33">
        <f t="shared" si="413"/>
        <v>0</v>
      </c>
      <c r="BO127" s="33"/>
      <c r="BP127" s="33">
        <f t="shared" si="414"/>
        <v>0</v>
      </c>
      <c r="BQ127" s="33">
        <v>0</v>
      </c>
      <c r="BR127" s="33">
        <f t="shared" si="415"/>
        <v>0</v>
      </c>
      <c r="BS127" s="33">
        <v>0</v>
      </c>
      <c r="BT127" s="33">
        <f t="shared" si="416"/>
        <v>0</v>
      </c>
      <c r="BU127" s="33">
        <v>0</v>
      </c>
      <c r="BV127" s="33">
        <f t="shared" si="417"/>
        <v>0</v>
      </c>
      <c r="BW127" s="62">
        <v>65</v>
      </c>
      <c r="BX127" s="62">
        <f t="shared" si="418"/>
        <v>1143100.0503672753</v>
      </c>
      <c r="BY127" s="33">
        <v>0</v>
      </c>
      <c r="BZ127" s="33">
        <f t="shared" si="419"/>
        <v>0</v>
      </c>
      <c r="CA127" s="33">
        <v>0</v>
      </c>
      <c r="CB127" s="33">
        <f t="shared" si="420"/>
        <v>0</v>
      </c>
      <c r="CC127" s="33">
        <v>0</v>
      </c>
      <c r="CD127" s="33">
        <f t="shared" si="421"/>
        <v>0</v>
      </c>
      <c r="CE127" s="33">
        <v>0</v>
      </c>
      <c r="CF127" s="33">
        <f t="shared" si="422"/>
        <v>0</v>
      </c>
      <c r="CG127" s="33">
        <v>0</v>
      </c>
      <c r="CH127" s="33">
        <f t="shared" si="423"/>
        <v>0</v>
      </c>
      <c r="CI127" s="33">
        <v>0</v>
      </c>
      <c r="CJ127" s="33">
        <f t="shared" si="424"/>
        <v>0</v>
      </c>
      <c r="CK127" s="33">
        <v>0</v>
      </c>
      <c r="CL127" s="33">
        <f t="shared" si="425"/>
        <v>0</v>
      </c>
      <c r="CM127" s="33">
        <v>0</v>
      </c>
      <c r="CN127" s="33">
        <f t="shared" si="426"/>
        <v>0</v>
      </c>
    </row>
    <row r="128" spans="1:92" ht="30.75" customHeight="1" x14ac:dyDescent="0.25">
      <c r="A128" s="29">
        <v>140</v>
      </c>
      <c r="B128" s="30" t="s">
        <v>180</v>
      </c>
      <c r="C128" s="25">
        <v>19007.45</v>
      </c>
      <c r="D128" s="25">
        <f t="shared" si="385"/>
        <v>15966.258000000002</v>
      </c>
      <c r="E128" s="31">
        <v>1.05</v>
      </c>
      <c r="F128" s="32">
        <v>0.65</v>
      </c>
      <c r="G128" s="32"/>
      <c r="H128" s="27">
        <v>0.61</v>
      </c>
      <c r="I128" s="27">
        <v>0.2</v>
      </c>
      <c r="J128" s="27">
        <v>0.03</v>
      </c>
      <c r="K128" s="27">
        <v>0.16</v>
      </c>
      <c r="L128" s="32">
        <v>0.65</v>
      </c>
      <c r="M128" s="25">
        <v>1.4</v>
      </c>
      <c r="N128" s="25">
        <v>1.68</v>
      </c>
      <c r="O128" s="25">
        <v>2.23</v>
      </c>
      <c r="P128" s="25">
        <v>2.39</v>
      </c>
      <c r="Q128" s="33">
        <v>0</v>
      </c>
      <c r="R128" s="33">
        <f t="shared" si="389"/>
        <v>0</v>
      </c>
      <c r="S128" s="33">
        <v>0</v>
      </c>
      <c r="T128" s="33">
        <f t="shared" si="390"/>
        <v>0</v>
      </c>
      <c r="U128" s="33">
        <v>0</v>
      </c>
      <c r="V128" s="33">
        <f t="shared" si="391"/>
        <v>0</v>
      </c>
      <c r="W128" s="33">
        <v>0</v>
      </c>
      <c r="X128" s="33">
        <f t="shared" si="392"/>
        <v>0</v>
      </c>
      <c r="Y128" s="33">
        <v>0</v>
      </c>
      <c r="Z128" s="33">
        <f t="shared" si="393"/>
        <v>0</v>
      </c>
      <c r="AA128" s="33">
        <v>0</v>
      </c>
      <c r="AB128" s="33">
        <f t="shared" si="394"/>
        <v>0</v>
      </c>
      <c r="AC128" s="33">
        <v>0</v>
      </c>
      <c r="AD128" s="33">
        <f t="shared" si="395"/>
        <v>0</v>
      </c>
      <c r="AE128" s="33"/>
      <c r="AF128" s="33">
        <f t="shared" si="396"/>
        <v>0</v>
      </c>
      <c r="AG128" s="33">
        <v>0</v>
      </c>
      <c r="AH128" s="33">
        <f t="shared" si="397"/>
        <v>0</v>
      </c>
      <c r="AI128" s="33">
        <v>104</v>
      </c>
      <c r="AJ128" s="33">
        <f t="shared" si="398"/>
        <v>2025746.9247015002</v>
      </c>
      <c r="AK128" s="33">
        <v>0</v>
      </c>
      <c r="AL128" s="33">
        <f t="shared" si="399"/>
        <v>0</v>
      </c>
      <c r="AM128" s="33">
        <v>0</v>
      </c>
      <c r="AN128" s="33">
        <f t="shared" si="400"/>
        <v>0</v>
      </c>
      <c r="AO128" s="33">
        <v>0</v>
      </c>
      <c r="AP128" s="33">
        <f t="shared" si="401"/>
        <v>0</v>
      </c>
      <c r="AQ128" s="33">
        <v>0</v>
      </c>
      <c r="AR128" s="33">
        <f t="shared" si="402"/>
        <v>0</v>
      </c>
      <c r="AS128" s="33">
        <v>0</v>
      </c>
      <c r="AT128" s="33">
        <f t="shared" si="403"/>
        <v>0</v>
      </c>
      <c r="AU128" s="33">
        <v>0</v>
      </c>
      <c r="AV128" s="33">
        <f t="shared" si="404"/>
        <v>0</v>
      </c>
      <c r="AW128" s="33">
        <v>0</v>
      </c>
      <c r="AX128" s="33">
        <f t="shared" si="405"/>
        <v>0</v>
      </c>
      <c r="AY128" s="33">
        <v>0</v>
      </c>
      <c r="AZ128" s="33">
        <f t="shared" si="406"/>
        <v>0</v>
      </c>
      <c r="BA128" s="33"/>
      <c r="BB128" s="33">
        <f t="shared" si="407"/>
        <v>0</v>
      </c>
      <c r="BC128" s="33"/>
      <c r="BD128" s="33">
        <f t="shared" si="408"/>
        <v>0</v>
      </c>
      <c r="BE128" s="33"/>
      <c r="BF128" s="33">
        <f t="shared" si="409"/>
        <v>0</v>
      </c>
      <c r="BG128" s="33">
        <v>0</v>
      </c>
      <c r="BH128" s="33">
        <f t="shared" si="410"/>
        <v>0</v>
      </c>
      <c r="BI128" s="33">
        <v>0</v>
      </c>
      <c r="BJ128" s="33">
        <f t="shared" si="411"/>
        <v>0</v>
      </c>
      <c r="BK128" s="33">
        <v>0</v>
      </c>
      <c r="BL128" s="33">
        <f t="shared" si="412"/>
        <v>0</v>
      </c>
      <c r="BM128" s="33"/>
      <c r="BN128" s="33">
        <f t="shared" si="413"/>
        <v>0</v>
      </c>
      <c r="BO128" s="33"/>
      <c r="BP128" s="33">
        <f t="shared" si="414"/>
        <v>0</v>
      </c>
      <c r="BQ128" s="33">
        <v>0</v>
      </c>
      <c r="BR128" s="33">
        <f t="shared" si="415"/>
        <v>0</v>
      </c>
      <c r="BS128" s="33">
        <v>0</v>
      </c>
      <c r="BT128" s="33">
        <f t="shared" si="416"/>
        <v>0</v>
      </c>
      <c r="BU128" s="33">
        <v>0</v>
      </c>
      <c r="BV128" s="33">
        <f t="shared" si="417"/>
        <v>0</v>
      </c>
      <c r="BW128" s="62">
        <v>11</v>
      </c>
      <c r="BX128" s="62">
        <f t="shared" si="418"/>
        <v>257114.03275057502</v>
      </c>
      <c r="BY128" s="33">
        <v>0</v>
      </c>
      <c r="BZ128" s="33">
        <f t="shared" si="419"/>
        <v>0</v>
      </c>
      <c r="CA128" s="33">
        <v>0</v>
      </c>
      <c r="CB128" s="33">
        <f t="shared" si="420"/>
        <v>0</v>
      </c>
      <c r="CC128" s="33">
        <v>0</v>
      </c>
      <c r="CD128" s="33">
        <f t="shared" si="421"/>
        <v>0</v>
      </c>
      <c r="CE128" s="33">
        <v>0</v>
      </c>
      <c r="CF128" s="33">
        <f t="shared" si="422"/>
        <v>0</v>
      </c>
      <c r="CG128" s="33">
        <v>0</v>
      </c>
      <c r="CH128" s="33">
        <f t="shared" si="423"/>
        <v>0</v>
      </c>
      <c r="CI128" s="33">
        <v>0</v>
      </c>
      <c r="CJ128" s="33">
        <f t="shared" si="424"/>
        <v>0</v>
      </c>
      <c r="CK128" s="33">
        <v>0</v>
      </c>
      <c r="CL128" s="33">
        <f t="shared" si="425"/>
        <v>0</v>
      </c>
      <c r="CM128" s="33">
        <v>0</v>
      </c>
      <c r="CN128" s="33">
        <f t="shared" si="426"/>
        <v>0</v>
      </c>
    </row>
    <row r="129" spans="1:92" ht="27" customHeight="1" x14ac:dyDescent="0.25">
      <c r="A129" s="29">
        <v>141</v>
      </c>
      <c r="B129" s="30" t="s">
        <v>181</v>
      </c>
      <c r="C129" s="25">
        <v>19007.45</v>
      </c>
      <c r="D129" s="25">
        <f t="shared" si="385"/>
        <v>16156.3325</v>
      </c>
      <c r="E129" s="31">
        <v>1.19</v>
      </c>
      <c r="F129" s="32">
        <v>1</v>
      </c>
      <c r="G129" s="32"/>
      <c r="H129" s="27">
        <v>0.59</v>
      </c>
      <c r="I129" s="27">
        <v>0.23</v>
      </c>
      <c r="J129" s="27">
        <v>0.03</v>
      </c>
      <c r="K129" s="27">
        <v>0.15</v>
      </c>
      <c r="L129" s="32">
        <v>1</v>
      </c>
      <c r="M129" s="25">
        <v>1.4</v>
      </c>
      <c r="N129" s="25">
        <v>1.68</v>
      </c>
      <c r="O129" s="25">
        <v>2.23</v>
      </c>
      <c r="P129" s="25">
        <v>2.39</v>
      </c>
      <c r="Q129" s="33">
        <v>0</v>
      </c>
      <c r="R129" s="33">
        <f t="shared" si="389"/>
        <v>0</v>
      </c>
      <c r="S129" s="33">
        <v>0</v>
      </c>
      <c r="T129" s="33">
        <f t="shared" si="390"/>
        <v>0</v>
      </c>
      <c r="U129" s="33">
        <v>0</v>
      </c>
      <c r="V129" s="33">
        <f t="shared" si="391"/>
        <v>0</v>
      </c>
      <c r="W129" s="33">
        <v>0</v>
      </c>
      <c r="X129" s="33">
        <f t="shared" si="392"/>
        <v>0</v>
      </c>
      <c r="Y129" s="33">
        <v>0</v>
      </c>
      <c r="Z129" s="33">
        <f t="shared" si="393"/>
        <v>0</v>
      </c>
      <c r="AA129" s="33">
        <v>0</v>
      </c>
      <c r="AB129" s="33">
        <f t="shared" si="394"/>
        <v>0</v>
      </c>
      <c r="AC129" s="33">
        <v>0</v>
      </c>
      <c r="AD129" s="33">
        <f t="shared" si="395"/>
        <v>0</v>
      </c>
      <c r="AE129" s="33"/>
      <c r="AF129" s="33">
        <f t="shared" si="396"/>
        <v>0</v>
      </c>
      <c r="AG129" s="33">
        <v>0</v>
      </c>
      <c r="AH129" s="33">
        <f t="shared" si="397"/>
        <v>0</v>
      </c>
      <c r="AI129" s="33">
        <f>57-1</f>
        <v>56</v>
      </c>
      <c r="AJ129" s="33">
        <f t="shared" si="398"/>
        <v>1901884.686702</v>
      </c>
      <c r="AK129" s="33">
        <v>0</v>
      </c>
      <c r="AL129" s="33">
        <f t="shared" si="399"/>
        <v>0</v>
      </c>
      <c r="AM129" s="33">
        <v>0</v>
      </c>
      <c r="AN129" s="33">
        <f t="shared" si="400"/>
        <v>0</v>
      </c>
      <c r="AO129" s="33">
        <v>4</v>
      </c>
      <c r="AP129" s="33">
        <f t="shared" si="401"/>
        <v>135848.90619299997</v>
      </c>
      <c r="AQ129" s="33">
        <v>0</v>
      </c>
      <c r="AR129" s="33">
        <f t="shared" si="402"/>
        <v>0</v>
      </c>
      <c r="AS129" s="33">
        <v>0</v>
      </c>
      <c r="AT129" s="33">
        <f t="shared" si="403"/>
        <v>0</v>
      </c>
      <c r="AU129" s="33">
        <v>0</v>
      </c>
      <c r="AV129" s="33">
        <f t="shared" si="404"/>
        <v>0</v>
      </c>
      <c r="AW129" s="33">
        <v>0</v>
      </c>
      <c r="AX129" s="33">
        <f t="shared" si="405"/>
        <v>0</v>
      </c>
      <c r="AY129" s="33">
        <v>0</v>
      </c>
      <c r="AZ129" s="33">
        <f t="shared" si="406"/>
        <v>0</v>
      </c>
      <c r="BA129" s="33"/>
      <c r="BB129" s="33">
        <f t="shared" si="407"/>
        <v>0</v>
      </c>
      <c r="BC129" s="33"/>
      <c r="BD129" s="33">
        <f t="shared" si="408"/>
        <v>0</v>
      </c>
      <c r="BE129" s="33">
        <v>0</v>
      </c>
      <c r="BF129" s="33">
        <f t="shared" si="409"/>
        <v>0</v>
      </c>
      <c r="BG129" s="33">
        <v>0</v>
      </c>
      <c r="BH129" s="33">
        <f t="shared" si="410"/>
        <v>0</v>
      </c>
      <c r="BI129" s="33">
        <v>0</v>
      </c>
      <c r="BJ129" s="33">
        <f t="shared" si="411"/>
        <v>0</v>
      </c>
      <c r="BK129" s="33">
        <v>0</v>
      </c>
      <c r="BL129" s="33">
        <f t="shared" si="412"/>
        <v>0</v>
      </c>
      <c r="BM129" s="33"/>
      <c r="BN129" s="33">
        <f t="shared" si="413"/>
        <v>0</v>
      </c>
      <c r="BO129" s="33"/>
      <c r="BP129" s="33">
        <f t="shared" si="414"/>
        <v>0</v>
      </c>
      <c r="BQ129" s="33">
        <v>0</v>
      </c>
      <c r="BR129" s="33">
        <f t="shared" si="415"/>
        <v>0</v>
      </c>
      <c r="BS129" s="33">
        <v>0</v>
      </c>
      <c r="BT129" s="33">
        <f t="shared" si="416"/>
        <v>0</v>
      </c>
      <c r="BU129" s="33">
        <v>0</v>
      </c>
      <c r="BV129" s="33">
        <f t="shared" si="417"/>
        <v>0</v>
      </c>
      <c r="BW129" s="62">
        <v>433</v>
      </c>
      <c r="BX129" s="62">
        <f t="shared" si="418"/>
        <v>17646772.914470702</v>
      </c>
      <c r="BY129" s="33">
        <v>0</v>
      </c>
      <c r="BZ129" s="33">
        <f t="shared" si="419"/>
        <v>0</v>
      </c>
      <c r="CA129" s="33">
        <v>0</v>
      </c>
      <c r="CB129" s="33">
        <f t="shared" si="420"/>
        <v>0</v>
      </c>
      <c r="CC129" s="33">
        <v>0</v>
      </c>
      <c r="CD129" s="33">
        <f t="shared" si="421"/>
        <v>0</v>
      </c>
      <c r="CE129" s="33">
        <v>0</v>
      </c>
      <c r="CF129" s="33">
        <f t="shared" si="422"/>
        <v>0</v>
      </c>
      <c r="CG129" s="33">
        <v>0</v>
      </c>
      <c r="CH129" s="33">
        <f t="shared" si="423"/>
        <v>0</v>
      </c>
      <c r="CI129" s="33">
        <v>0</v>
      </c>
      <c r="CJ129" s="33">
        <f t="shared" si="424"/>
        <v>0</v>
      </c>
      <c r="CK129" s="33">
        <v>0</v>
      </c>
      <c r="CL129" s="33">
        <f t="shared" si="425"/>
        <v>0</v>
      </c>
      <c r="CM129" s="33">
        <v>0</v>
      </c>
      <c r="CN129" s="33">
        <f t="shared" si="426"/>
        <v>0</v>
      </c>
    </row>
    <row r="130" spans="1:92" ht="27" customHeight="1" x14ac:dyDescent="0.25">
      <c r="A130" s="29">
        <v>142</v>
      </c>
      <c r="B130" s="30" t="s">
        <v>182</v>
      </c>
      <c r="C130" s="25">
        <v>19007.45</v>
      </c>
      <c r="D130" s="25">
        <f t="shared" si="385"/>
        <v>16156.3325</v>
      </c>
      <c r="E130" s="31">
        <v>2.11</v>
      </c>
      <c r="F130" s="32">
        <v>1</v>
      </c>
      <c r="G130" s="32"/>
      <c r="H130" s="27">
        <v>0.59</v>
      </c>
      <c r="I130" s="27">
        <v>0.23</v>
      </c>
      <c r="J130" s="27">
        <v>0.03</v>
      </c>
      <c r="K130" s="27">
        <v>0.15</v>
      </c>
      <c r="L130" s="32">
        <v>1</v>
      </c>
      <c r="M130" s="25">
        <v>1.4</v>
      </c>
      <c r="N130" s="25">
        <v>1.68</v>
      </c>
      <c r="O130" s="25">
        <v>2.23</v>
      </c>
      <c r="P130" s="25">
        <v>2.39</v>
      </c>
      <c r="Q130" s="33">
        <v>0</v>
      </c>
      <c r="R130" s="33">
        <f t="shared" si="389"/>
        <v>0</v>
      </c>
      <c r="S130" s="33">
        <v>0</v>
      </c>
      <c r="T130" s="33">
        <f t="shared" si="390"/>
        <v>0</v>
      </c>
      <c r="U130" s="33">
        <v>0</v>
      </c>
      <c r="V130" s="33">
        <f t="shared" si="391"/>
        <v>0</v>
      </c>
      <c r="W130" s="33">
        <v>0</v>
      </c>
      <c r="X130" s="33">
        <f t="shared" si="392"/>
        <v>0</v>
      </c>
      <c r="Y130" s="33">
        <v>0</v>
      </c>
      <c r="Z130" s="33">
        <f t="shared" si="393"/>
        <v>0</v>
      </c>
      <c r="AA130" s="33">
        <v>0</v>
      </c>
      <c r="AB130" s="33">
        <f t="shared" si="394"/>
        <v>0</v>
      </c>
      <c r="AC130" s="33">
        <v>0</v>
      </c>
      <c r="AD130" s="33">
        <f t="shared" si="395"/>
        <v>0</v>
      </c>
      <c r="AE130" s="33"/>
      <c r="AF130" s="33">
        <f t="shared" si="396"/>
        <v>0</v>
      </c>
      <c r="AG130" s="33">
        <v>0</v>
      </c>
      <c r="AH130" s="33">
        <f t="shared" si="397"/>
        <v>0</v>
      </c>
      <c r="AI130" s="33"/>
      <c r="AJ130" s="33">
        <f t="shared" si="398"/>
        <v>0</v>
      </c>
      <c r="AK130" s="33">
        <v>0</v>
      </c>
      <c r="AL130" s="33">
        <f t="shared" si="399"/>
        <v>0</v>
      </c>
      <c r="AM130" s="33">
        <v>0</v>
      </c>
      <c r="AN130" s="33">
        <f t="shared" si="400"/>
        <v>0</v>
      </c>
      <c r="AO130" s="33">
        <v>0</v>
      </c>
      <c r="AP130" s="33">
        <f t="shared" si="401"/>
        <v>0</v>
      </c>
      <c r="AQ130" s="33">
        <v>0</v>
      </c>
      <c r="AR130" s="33">
        <f t="shared" si="402"/>
        <v>0</v>
      </c>
      <c r="AS130" s="33">
        <v>0</v>
      </c>
      <c r="AT130" s="33">
        <f t="shared" si="403"/>
        <v>0</v>
      </c>
      <c r="AU130" s="33">
        <v>0</v>
      </c>
      <c r="AV130" s="33">
        <f t="shared" si="404"/>
        <v>0</v>
      </c>
      <c r="AW130" s="33">
        <v>0</v>
      </c>
      <c r="AX130" s="33">
        <f t="shared" si="405"/>
        <v>0</v>
      </c>
      <c r="AY130" s="33">
        <v>0</v>
      </c>
      <c r="AZ130" s="33">
        <f t="shared" si="406"/>
        <v>0</v>
      </c>
      <c r="BA130" s="33"/>
      <c r="BB130" s="33">
        <f t="shared" si="407"/>
        <v>0</v>
      </c>
      <c r="BC130" s="33"/>
      <c r="BD130" s="33">
        <f t="shared" si="408"/>
        <v>0</v>
      </c>
      <c r="BE130" s="33">
        <v>0</v>
      </c>
      <c r="BF130" s="33">
        <f t="shared" si="409"/>
        <v>0</v>
      </c>
      <c r="BG130" s="33">
        <v>0</v>
      </c>
      <c r="BH130" s="33">
        <f t="shared" si="410"/>
        <v>0</v>
      </c>
      <c r="BI130" s="33">
        <v>0</v>
      </c>
      <c r="BJ130" s="33">
        <f t="shared" si="411"/>
        <v>0</v>
      </c>
      <c r="BK130" s="33">
        <v>0</v>
      </c>
      <c r="BL130" s="33">
        <f t="shared" si="412"/>
        <v>0</v>
      </c>
      <c r="BM130" s="33"/>
      <c r="BN130" s="33">
        <f t="shared" si="413"/>
        <v>0</v>
      </c>
      <c r="BO130" s="33"/>
      <c r="BP130" s="33">
        <f t="shared" si="414"/>
        <v>0</v>
      </c>
      <c r="BQ130" s="33">
        <v>0</v>
      </c>
      <c r="BR130" s="33">
        <f t="shared" si="415"/>
        <v>0</v>
      </c>
      <c r="BS130" s="33">
        <v>0</v>
      </c>
      <c r="BT130" s="33">
        <f t="shared" si="416"/>
        <v>0</v>
      </c>
      <c r="BU130" s="33">
        <v>0</v>
      </c>
      <c r="BV130" s="33">
        <f t="shared" si="417"/>
        <v>0</v>
      </c>
      <c r="BW130" s="62">
        <v>0</v>
      </c>
      <c r="BX130" s="62">
        <f t="shared" si="418"/>
        <v>0</v>
      </c>
      <c r="BY130" s="33">
        <v>0</v>
      </c>
      <c r="BZ130" s="33">
        <f t="shared" si="419"/>
        <v>0</v>
      </c>
      <c r="CA130" s="33">
        <v>0</v>
      </c>
      <c r="CB130" s="33">
        <f t="shared" si="420"/>
        <v>0</v>
      </c>
      <c r="CC130" s="33">
        <v>0</v>
      </c>
      <c r="CD130" s="33">
        <f t="shared" si="421"/>
        <v>0</v>
      </c>
      <c r="CE130" s="33">
        <v>0</v>
      </c>
      <c r="CF130" s="33">
        <f t="shared" si="422"/>
        <v>0</v>
      </c>
      <c r="CG130" s="33">
        <v>0</v>
      </c>
      <c r="CH130" s="33">
        <f t="shared" si="423"/>
        <v>0</v>
      </c>
      <c r="CI130" s="33">
        <v>0</v>
      </c>
      <c r="CJ130" s="33">
        <f t="shared" si="424"/>
        <v>0</v>
      </c>
      <c r="CK130" s="33">
        <v>0</v>
      </c>
      <c r="CL130" s="33">
        <f t="shared" si="425"/>
        <v>0</v>
      </c>
      <c r="CM130" s="33">
        <v>0</v>
      </c>
      <c r="CN130" s="33">
        <f t="shared" si="426"/>
        <v>0</v>
      </c>
    </row>
    <row r="131" spans="1:92" x14ac:dyDescent="0.25">
      <c r="A131" s="29">
        <v>143</v>
      </c>
      <c r="B131" s="30" t="s">
        <v>183</v>
      </c>
      <c r="C131" s="25">
        <v>19007.45</v>
      </c>
      <c r="D131" s="25">
        <f t="shared" si="385"/>
        <v>14255.587500000001</v>
      </c>
      <c r="E131" s="31">
        <v>0.59</v>
      </c>
      <c r="F131" s="32">
        <v>1</v>
      </c>
      <c r="G131" s="32"/>
      <c r="H131" s="27">
        <v>0.54</v>
      </c>
      <c r="I131" s="27">
        <v>0.15</v>
      </c>
      <c r="J131" s="27">
        <v>0.06</v>
      </c>
      <c r="K131" s="27">
        <v>0.25</v>
      </c>
      <c r="L131" s="32">
        <v>1</v>
      </c>
      <c r="M131" s="25">
        <v>1.4</v>
      </c>
      <c r="N131" s="25">
        <v>1.68</v>
      </c>
      <c r="O131" s="25">
        <v>2.23</v>
      </c>
      <c r="P131" s="25">
        <v>2.39</v>
      </c>
      <c r="Q131" s="33">
        <v>0</v>
      </c>
      <c r="R131" s="33">
        <f t="shared" si="389"/>
        <v>0</v>
      </c>
      <c r="S131" s="33">
        <v>0</v>
      </c>
      <c r="T131" s="33">
        <f t="shared" si="390"/>
        <v>0</v>
      </c>
      <c r="U131" s="33"/>
      <c r="V131" s="33">
        <f t="shared" si="391"/>
        <v>0</v>
      </c>
      <c r="W131" s="33">
        <v>0</v>
      </c>
      <c r="X131" s="33">
        <f t="shared" si="392"/>
        <v>0</v>
      </c>
      <c r="Y131" s="33">
        <v>0</v>
      </c>
      <c r="Z131" s="33">
        <f t="shared" si="393"/>
        <v>0</v>
      </c>
      <c r="AA131" s="33">
        <v>0</v>
      </c>
      <c r="AB131" s="33">
        <f t="shared" si="394"/>
        <v>0</v>
      </c>
      <c r="AC131" s="33">
        <v>0</v>
      </c>
      <c r="AD131" s="33">
        <f t="shared" si="395"/>
        <v>0</v>
      </c>
      <c r="AE131" s="33"/>
      <c r="AF131" s="33">
        <f t="shared" si="396"/>
        <v>0</v>
      </c>
      <c r="AG131" s="33">
        <v>0</v>
      </c>
      <c r="AH131" s="33">
        <f t="shared" si="397"/>
        <v>0</v>
      </c>
      <c r="AI131" s="33">
        <v>1752</v>
      </c>
      <c r="AJ131" s="33">
        <f t="shared" si="398"/>
        <v>29500902.805374</v>
      </c>
      <c r="AK131" s="33">
        <v>0</v>
      </c>
      <c r="AL131" s="33">
        <f t="shared" si="399"/>
        <v>0</v>
      </c>
      <c r="AM131" s="33">
        <v>0</v>
      </c>
      <c r="AN131" s="33">
        <f t="shared" si="400"/>
        <v>0</v>
      </c>
      <c r="AO131" s="33">
        <v>0</v>
      </c>
      <c r="AP131" s="33">
        <f t="shared" si="401"/>
        <v>0</v>
      </c>
      <c r="AQ131" s="33">
        <v>0</v>
      </c>
      <c r="AR131" s="33">
        <f t="shared" si="402"/>
        <v>0</v>
      </c>
      <c r="AS131" s="33">
        <v>0</v>
      </c>
      <c r="AT131" s="33">
        <f t="shared" si="403"/>
        <v>0</v>
      </c>
      <c r="AU131" s="33">
        <v>2</v>
      </c>
      <c r="AV131" s="33">
        <f t="shared" si="404"/>
        <v>59346.580986000008</v>
      </c>
      <c r="AW131" s="33">
        <v>0</v>
      </c>
      <c r="AX131" s="33">
        <f t="shared" si="405"/>
        <v>0</v>
      </c>
      <c r="AY131" s="33">
        <v>2</v>
      </c>
      <c r="AZ131" s="33">
        <f t="shared" si="406"/>
        <v>36361.555969200002</v>
      </c>
      <c r="BA131" s="33">
        <v>7</v>
      </c>
      <c r="BB131" s="33">
        <f t="shared" si="407"/>
        <v>129243.66525839997</v>
      </c>
      <c r="BC131" s="33">
        <v>23</v>
      </c>
      <c r="BD131" s="33">
        <f t="shared" si="408"/>
        <v>584987.72686200007</v>
      </c>
      <c r="BE131" s="33">
        <v>4</v>
      </c>
      <c r="BF131" s="33">
        <f t="shared" si="409"/>
        <v>72723.111938400005</v>
      </c>
      <c r="BG131" s="33">
        <v>0</v>
      </c>
      <c r="BH131" s="33">
        <f t="shared" si="410"/>
        <v>0</v>
      </c>
      <c r="BI131" s="33">
        <v>0</v>
      </c>
      <c r="BJ131" s="33">
        <f t="shared" si="411"/>
        <v>0</v>
      </c>
      <c r="BK131" s="33">
        <v>0</v>
      </c>
      <c r="BL131" s="33">
        <f t="shared" si="412"/>
        <v>0</v>
      </c>
      <c r="BM131" s="33"/>
      <c r="BN131" s="33">
        <f t="shared" si="413"/>
        <v>0</v>
      </c>
      <c r="BO131" s="33"/>
      <c r="BP131" s="33">
        <f t="shared" si="414"/>
        <v>0</v>
      </c>
      <c r="BQ131" s="33">
        <v>0</v>
      </c>
      <c r="BR131" s="33">
        <f t="shared" si="415"/>
        <v>0</v>
      </c>
      <c r="BS131" s="33">
        <v>0</v>
      </c>
      <c r="BT131" s="33">
        <f t="shared" si="416"/>
        <v>0</v>
      </c>
      <c r="BU131" s="33">
        <v>0</v>
      </c>
      <c r="BV131" s="33">
        <f t="shared" si="417"/>
        <v>0</v>
      </c>
      <c r="BW131" s="62">
        <v>540</v>
      </c>
      <c r="BX131" s="62">
        <f t="shared" si="418"/>
        <v>10911292.818426002</v>
      </c>
      <c r="BY131" s="33">
        <v>5</v>
      </c>
      <c r="BZ131" s="33">
        <f t="shared" si="419"/>
        <v>101030.48905949999</v>
      </c>
      <c r="CA131" s="33">
        <v>0</v>
      </c>
      <c r="CB131" s="33">
        <f t="shared" si="420"/>
        <v>0</v>
      </c>
      <c r="CC131" s="33">
        <v>0</v>
      </c>
      <c r="CD131" s="33">
        <f t="shared" si="421"/>
        <v>0</v>
      </c>
      <c r="CE131" s="33">
        <v>0</v>
      </c>
      <c r="CF131" s="33">
        <f t="shared" si="422"/>
        <v>0</v>
      </c>
      <c r="CG131" s="33">
        <v>0</v>
      </c>
      <c r="CH131" s="33">
        <f t="shared" si="423"/>
        <v>0</v>
      </c>
      <c r="CI131" s="33">
        <v>0</v>
      </c>
      <c r="CJ131" s="33">
        <f t="shared" si="424"/>
        <v>0</v>
      </c>
      <c r="CK131" s="33">
        <v>0</v>
      </c>
      <c r="CL131" s="33">
        <f t="shared" si="425"/>
        <v>0</v>
      </c>
      <c r="CM131" s="33">
        <v>0</v>
      </c>
      <c r="CN131" s="33">
        <f t="shared" si="426"/>
        <v>0</v>
      </c>
    </row>
    <row r="132" spans="1:92" x14ac:dyDescent="0.25">
      <c r="A132" s="29">
        <v>144</v>
      </c>
      <c r="B132" s="30" t="s">
        <v>184</v>
      </c>
      <c r="C132" s="25">
        <v>19007.45</v>
      </c>
      <c r="D132" s="25">
        <f t="shared" si="385"/>
        <v>14255.587500000001</v>
      </c>
      <c r="E132" s="31">
        <v>0.84</v>
      </c>
      <c r="F132" s="32">
        <v>1</v>
      </c>
      <c r="G132" s="32"/>
      <c r="H132" s="27">
        <v>0.54</v>
      </c>
      <c r="I132" s="27">
        <v>0.15</v>
      </c>
      <c r="J132" s="27">
        <v>0.06</v>
      </c>
      <c r="K132" s="27">
        <v>0.25</v>
      </c>
      <c r="L132" s="32">
        <v>1</v>
      </c>
      <c r="M132" s="25">
        <v>1.4</v>
      </c>
      <c r="N132" s="25">
        <v>1.68</v>
      </c>
      <c r="O132" s="25">
        <v>2.23</v>
      </c>
      <c r="P132" s="25">
        <v>2.39</v>
      </c>
      <c r="Q132" s="33"/>
      <c r="R132" s="33">
        <f t="shared" si="389"/>
        <v>0</v>
      </c>
      <c r="S132" s="33"/>
      <c r="T132" s="33">
        <f t="shared" si="390"/>
        <v>0</v>
      </c>
      <c r="U132" s="33"/>
      <c r="V132" s="33">
        <f t="shared" si="391"/>
        <v>0</v>
      </c>
      <c r="W132" s="33"/>
      <c r="X132" s="33">
        <f t="shared" si="392"/>
        <v>0</v>
      </c>
      <c r="Y132" s="33"/>
      <c r="Z132" s="33">
        <f t="shared" si="393"/>
        <v>0</v>
      </c>
      <c r="AA132" s="33"/>
      <c r="AB132" s="33">
        <f t="shared" si="394"/>
        <v>0</v>
      </c>
      <c r="AC132" s="33"/>
      <c r="AD132" s="33">
        <f t="shared" si="395"/>
        <v>0</v>
      </c>
      <c r="AE132" s="33"/>
      <c r="AF132" s="33">
        <f t="shared" si="396"/>
        <v>0</v>
      </c>
      <c r="AG132" s="33"/>
      <c r="AH132" s="33">
        <f t="shared" si="397"/>
        <v>0</v>
      </c>
      <c r="AI132" s="33">
        <f>185</f>
        <v>185</v>
      </c>
      <c r="AJ132" s="33">
        <f t="shared" si="398"/>
        <v>4435067.2315949993</v>
      </c>
      <c r="AK132" s="33"/>
      <c r="AL132" s="33">
        <f t="shared" si="399"/>
        <v>0</v>
      </c>
      <c r="AM132" s="33"/>
      <c r="AN132" s="33">
        <f t="shared" si="400"/>
        <v>0</v>
      </c>
      <c r="AO132" s="33"/>
      <c r="AP132" s="33">
        <f t="shared" si="401"/>
        <v>0</v>
      </c>
      <c r="AQ132" s="33"/>
      <c r="AR132" s="33">
        <f t="shared" si="402"/>
        <v>0</v>
      </c>
      <c r="AS132" s="33"/>
      <c r="AT132" s="33">
        <f t="shared" si="403"/>
        <v>0</v>
      </c>
      <c r="AU132" s="33">
        <v>1</v>
      </c>
      <c r="AV132" s="33">
        <f t="shared" si="404"/>
        <v>42246.718668000001</v>
      </c>
      <c r="AW132" s="33"/>
      <c r="AX132" s="33">
        <f t="shared" si="405"/>
        <v>0</v>
      </c>
      <c r="AY132" s="33">
        <v>1</v>
      </c>
      <c r="AZ132" s="33">
        <f t="shared" si="406"/>
        <v>25884.497469600003</v>
      </c>
      <c r="BA132" s="28"/>
      <c r="BB132" s="33">
        <f t="shared" si="407"/>
        <v>0</v>
      </c>
      <c r="BC132" s="33">
        <v>2</v>
      </c>
      <c r="BD132" s="33">
        <f t="shared" si="408"/>
        <v>72422.946288000006</v>
      </c>
      <c r="BE132" s="33">
        <v>3</v>
      </c>
      <c r="BF132" s="33">
        <f t="shared" si="409"/>
        <v>77653.492408799997</v>
      </c>
      <c r="BG132" s="33"/>
      <c r="BH132" s="33">
        <f t="shared" si="410"/>
        <v>0</v>
      </c>
      <c r="BI132" s="33"/>
      <c r="BJ132" s="33">
        <f t="shared" si="411"/>
        <v>0</v>
      </c>
      <c r="BK132" s="33"/>
      <c r="BL132" s="33">
        <f t="shared" si="412"/>
        <v>0</v>
      </c>
      <c r="BM132" s="33">
        <v>1</v>
      </c>
      <c r="BN132" s="33">
        <f t="shared" si="413"/>
        <v>26286.847171199999</v>
      </c>
      <c r="BO132" s="33"/>
      <c r="BP132" s="33">
        <f t="shared" si="414"/>
        <v>0</v>
      </c>
      <c r="BQ132" s="33"/>
      <c r="BR132" s="33">
        <f t="shared" si="415"/>
        <v>0</v>
      </c>
      <c r="BS132" s="33"/>
      <c r="BT132" s="33">
        <f t="shared" si="416"/>
        <v>0</v>
      </c>
      <c r="BU132" s="33"/>
      <c r="BV132" s="33">
        <f t="shared" si="417"/>
        <v>0</v>
      </c>
      <c r="BW132" s="62">
        <v>110</v>
      </c>
      <c r="BX132" s="62">
        <f t="shared" si="418"/>
        <v>3164480.4030839996</v>
      </c>
      <c r="BY132" s="33">
        <v>0</v>
      </c>
      <c r="BZ132" s="33">
        <f t="shared" si="419"/>
        <v>0</v>
      </c>
      <c r="CA132" s="33"/>
      <c r="CB132" s="33">
        <f t="shared" si="420"/>
        <v>0</v>
      </c>
      <c r="CC132" s="33"/>
      <c r="CD132" s="33">
        <f t="shared" si="421"/>
        <v>0</v>
      </c>
      <c r="CE132" s="33"/>
      <c r="CF132" s="33">
        <f t="shared" si="422"/>
        <v>0</v>
      </c>
      <c r="CG132" s="33"/>
      <c r="CH132" s="33">
        <f t="shared" si="423"/>
        <v>0</v>
      </c>
      <c r="CI132" s="33"/>
      <c r="CJ132" s="33">
        <f t="shared" si="424"/>
        <v>0</v>
      </c>
      <c r="CK132" s="33"/>
      <c r="CL132" s="33">
        <f t="shared" si="425"/>
        <v>0</v>
      </c>
      <c r="CM132" s="33"/>
      <c r="CN132" s="33">
        <f t="shared" si="426"/>
        <v>0</v>
      </c>
    </row>
    <row r="133" spans="1:92" s="38" customFormat="1" x14ac:dyDescent="0.25">
      <c r="A133" s="61">
        <v>23</v>
      </c>
      <c r="B133" s="52" t="s">
        <v>185</v>
      </c>
      <c r="C133" s="25">
        <v>19007.45</v>
      </c>
      <c r="D133" s="35">
        <f t="shared" si="385"/>
        <v>0</v>
      </c>
      <c r="E133" s="35">
        <v>1.31</v>
      </c>
      <c r="F133" s="36">
        <v>1</v>
      </c>
      <c r="G133" s="36"/>
      <c r="H133" s="37"/>
      <c r="I133" s="37"/>
      <c r="J133" s="37"/>
      <c r="K133" s="37"/>
      <c r="L133" s="36">
        <v>1</v>
      </c>
      <c r="M133" s="25">
        <v>1.4</v>
      </c>
      <c r="N133" s="25">
        <v>1.68</v>
      </c>
      <c r="O133" s="25">
        <v>2.23</v>
      </c>
      <c r="P133" s="25">
        <v>2.39</v>
      </c>
      <c r="Q133" s="28">
        <f t="shared" ref="Q133:AW133" si="427">SUM(Q134:Q139)</f>
        <v>257</v>
      </c>
      <c r="R133" s="28">
        <f t="shared" si="427"/>
        <v>9020270.5092500001</v>
      </c>
      <c r="S133" s="28">
        <f t="shared" si="427"/>
        <v>0</v>
      </c>
      <c r="T133" s="28">
        <f t="shared" si="427"/>
        <v>0</v>
      </c>
      <c r="U133" s="28">
        <f t="shared" si="427"/>
        <v>963</v>
      </c>
      <c r="V133" s="28">
        <f t="shared" si="427"/>
        <v>32448013.249960005</v>
      </c>
      <c r="W133" s="28">
        <f t="shared" si="427"/>
        <v>220</v>
      </c>
      <c r="X133" s="28">
        <f t="shared" si="427"/>
        <v>5749542.6423050007</v>
      </c>
      <c r="Y133" s="28">
        <f t="shared" si="427"/>
        <v>358</v>
      </c>
      <c r="Z133" s="28">
        <f t="shared" si="427"/>
        <v>10981193.09595</v>
      </c>
      <c r="AA133" s="28">
        <f t="shared" si="427"/>
        <v>407</v>
      </c>
      <c r="AB133" s="28">
        <f t="shared" si="427"/>
        <v>11054837.460974999</v>
      </c>
      <c r="AC133" s="28">
        <f t="shared" si="427"/>
        <v>350</v>
      </c>
      <c r="AD133" s="28">
        <f t="shared" si="427"/>
        <v>10935173.018307999</v>
      </c>
      <c r="AE133" s="28">
        <f t="shared" si="427"/>
        <v>728</v>
      </c>
      <c r="AF133" s="28">
        <f t="shared" si="427"/>
        <v>20268293.039417498</v>
      </c>
      <c r="AG133" s="28">
        <f t="shared" si="427"/>
        <v>50</v>
      </c>
      <c r="AH133" s="28">
        <f t="shared" si="427"/>
        <v>1212936.6624375</v>
      </c>
      <c r="AI133" s="28">
        <f t="shared" si="427"/>
        <v>674</v>
      </c>
      <c r="AJ133" s="28">
        <f t="shared" si="427"/>
        <v>21342262.718526751</v>
      </c>
      <c r="AK133" s="28">
        <f t="shared" si="427"/>
        <v>505</v>
      </c>
      <c r="AL133" s="28">
        <f t="shared" si="427"/>
        <v>17229979.337570999</v>
      </c>
      <c r="AM133" s="28">
        <f t="shared" si="427"/>
        <v>340</v>
      </c>
      <c r="AN133" s="28">
        <f t="shared" si="427"/>
        <v>12696794.128480002</v>
      </c>
      <c r="AO133" s="28">
        <f t="shared" si="427"/>
        <v>16</v>
      </c>
      <c r="AP133" s="28">
        <f t="shared" si="427"/>
        <v>540541.65615450009</v>
      </c>
      <c r="AQ133" s="28">
        <f t="shared" si="427"/>
        <v>11</v>
      </c>
      <c r="AR133" s="28">
        <f t="shared" si="427"/>
        <v>323323.37710750004</v>
      </c>
      <c r="AS133" s="28">
        <f t="shared" si="427"/>
        <v>65</v>
      </c>
      <c r="AT133" s="28">
        <f t="shared" si="427"/>
        <v>2397860.5252140001</v>
      </c>
      <c r="AU133" s="28">
        <f t="shared" si="427"/>
        <v>68</v>
      </c>
      <c r="AV133" s="28">
        <f t="shared" si="427"/>
        <v>4034058.6956670005</v>
      </c>
      <c r="AW133" s="28">
        <f t="shared" si="427"/>
        <v>179</v>
      </c>
      <c r="AX133" s="28">
        <f t="shared" ref="AX133:CH133" si="428">SUM(AX134:AX139)</f>
        <v>6921588.3874829998</v>
      </c>
      <c r="AY133" s="28">
        <f t="shared" si="428"/>
        <v>377</v>
      </c>
      <c r="AZ133" s="28">
        <f t="shared" si="428"/>
        <v>12178039.761887999</v>
      </c>
      <c r="BA133" s="28">
        <f t="shared" si="428"/>
        <v>41</v>
      </c>
      <c r="BB133" s="28">
        <f t="shared" si="428"/>
        <v>1217957.2522656</v>
      </c>
      <c r="BC133" s="28">
        <f>SUM(BC134:BC139)</f>
        <v>129</v>
      </c>
      <c r="BD133" s="28">
        <f t="shared" si="428"/>
        <v>5207985.798246</v>
      </c>
      <c r="BE133" s="28">
        <f t="shared" si="428"/>
        <v>445</v>
      </c>
      <c r="BF133" s="28">
        <f t="shared" si="428"/>
        <v>14747076.135745799</v>
      </c>
      <c r="BG133" s="28">
        <f t="shared" si="428"/>
        <v>1014</v>
      </c>
      <c r="BH133" s="28">
        <f t="shared" si="428"/>
        <v>34336710.339762598</v>
      </c>
      <c r="BI133" s="28">
        <f t="shared" si="428"/>
        <v>6</v>
      </c>
      <c r="BJ133" s="28">
        <f t="shared" si="428"/>
        <v>202158.37229280002</v>
      </c>
      <c r="BK133" s="28">
        <f t="shared" si="428"/>
        <v>382</v>
      </c>
      <c r="BL133" s="28">
        <f t="shared" si="428"/>
        <v>13830084.443406001</v>
      </c>
      <c r="BM133" s="28">
        <f t="shared" si="428"/>
        <v>34</v>
      </c>
      <c r="BN133" s="28">
        <f t="shared" si="428"/>
        <v>1007975.4135528</v>
      </c>
      <c r="BO133" s="28">
        <f t="shared" si="428"/>
        <v>446</v>
      </c>
      <c r="BP133" s="28">
        <f t="shared" si="428"/>
        <v>13400822.017321203</v>
      </c>
      <c r="BQ133" s="28">
        <f t="shared" si="428"/>
        <v>10</v>
      </c>
      <c r="BR133" s="28">
        <f t="shared" si="428"/>
        <v>300108.17187119997</v>
      </c>
      <c r="BS133" s="28">
        <f t="shared" si="428"/>
        <v>48</v>
      </c>
      <c r="BT133" s="28">
        <f t="shared" si="428"/>
        <v>1823247.6728004001</v>
      </c>
      <c r="BU133" s="28">
        <f t="shared" si="428"/>
        <v>1198</v>
      </c>
      <c r="BV133" s="28">
        <f t="shared" si="428"/>
        <v>43857849.015080109</v>
      </c>
      <c r="BW133" s="28">
        <f t="shared" si="428"/>
        <v>242</v>
      </c>
      <c r="BX133" s="28">
        <f t="shared" si="428"/>
        <v>9747558.5749542005</v>
      </c>
      <c r="BY133" s="28">
        <f t="shared" si="428"/>
        <v>361</v>
      </c>
      <c r="BZ133" s="28">
        <f t="shared" si="428"/>
        <v>14739834.639429901</v>
      </c>
      <c r="CA133" s="28">
        <f t="shared" si="428"/>
        <v>2</v>
      </c>
      <c r="CB133" s="28">
        <f t="shared" si="428"/>
        <v>58220.959797000003</v>
      </c>
      <c r="CC133" s="28">
        <f t="shared" si="428"/>
        <v>1235</v>
      </c>
      <c r="CD133" s="28">
        <f t="shared" si="428"/>
        <v>53422556.415228002</v>
      </c>
      <c r="CE133" s="28">
        <f t="shared" si="428"/>
        <v>397</v>
      </c>
      <c r="CF133" s="28">
        <f t="shared" si="428"/>
        <v>13734666.892346401</v>
      </c>
      <c r="CG133" s="28">
        <f t="shared" si="428"/>
        <v>97</v>
      </c>
      <c r="CH133" s="28">
        <f t="shared" si="428"/>
        <v>3144480.2700002994</v>
      </c>
      <c r="CI133" s="28">
        <f t="shared" ref="CI133:CN133" si="429">SUM(CI134:CI139)</f>
        <v>22</v>
      </c>
      <c r="CJ133" s="28">
        <f t="shared" si="429"/>
        <v>913517.43459900003</v>
      </c>
      <c r="CK133" s="28">
        <f t="shared" si="429"/>
        <v>80</v>
      </c>
      <c r="CL133" s="28">
        <f t="shared" si="429"/>
        <v>5996285.8586977506</v>
      </c>
      <c r="CM133" s="28">
        <f t="shared" si="429"/>
        <v>199</v>
      </c>
      <c r="CN133" s="28">
        <f t="shared" si="429"/>
        <v>13612822.375946064</v>
      </c>
    </row>
    <row r="134" spans="1:92" x14ac:dyDescent="0.25">
      <c r="A134" s="29">
        <v>150</v>
      </c>
      <c r="B134" s="30" t="s">
        <v>186</v>
      </c>
      <c r="C134" s="25">
        <v>19007.45</v>
      </c>
      <c r="D134" s="25">
        <f t="shared" si="385"/>
        <v>15776.183500000003</v>
      </c>
      <c r="E134" s="31">
        <v>1.02</v>
      </c>
      <c r="F134" s="32">
        <v>1</v>
      </c>
      <c r="G134" s="32"/>
      <c r="H134" s="27">
        <v>0.59</v>
      </c>
      <c r="I134" s="27">
        <v>0.2</v>
      </c>
      <c r="J134" s="27">
        <v>0.04</v>
      </c>
      <c r="K134" s="27">
        <v>0.17</v>
      </c>
      <c r="L134" s="32">
        <v>1</v>
      </c>
      <c r="M134" s="25">
        <v>1.4</v>
      </c>
      <c r="N134" s="25">
        <v>1.68</v>
      </c>
      <c r="O134" s="25">
        <v>2.23</v>
      </c>
      <c r="P134" s="25">
        <v>2.39</v>
      </c>
      <c r="Q134" s="33">
        <v>100</v>
      </c>
      <c r="R134" s="33">
        <f t="shared" ref="R134:R139" si="430">Q134*C134*E134*F134*M134*$R$6</f>
        <v>3528543.0180000002</v>
      </c>
      <c r="S134" s="33">
        <v>0</v>
      </c>
      <c r="T134" s="33">
        <f t="shared" ref="T134:T139" si="431">S134*C134*E134*F134*M134*$T$6</f>
        <v>0</v>
      </c>
      <c r="U134" s="33">
        <v>94</v>
      </c>
      <c r="V134" s="33">
        <f t="shared" ref="V134:V139" si="432">U134*C134*E134*F134*M134*$V$6</f>
        <v>2806548.8312400002</v>
      </c>
      <c r="W134" s="33">
        <v>0</v>
      </c>
      <c r="X134" s="33">
        <f t="shared" ref="X134:X139" si="433">W134/12*9*C134*E134*F134*M134*$X$6+W134/12*3*C134*E134*F134*M134*$W$6</f>
        <v>0</v>
      </c>
      <c r="Y134" s="33">
        <v>2</v>
      </c>
      <c r="Z134" s="33">
        <f t="shared" ref="Z134:Z139" si="434">Y134/12*9*C134*E134*F134*M134*$Z$6+Y134/12*3*C134*E134*F134*M134*$Y$6</f>
        <v>55642.40913</v>
      </c>
      <c r="AA134" s="33">
        <v>20</v>
      </c>
      <c r="AB134" s="33">
        <f t="shared" ref="AB134:AB139" si="435">AA134/12*9*C134*E134*F134*M134*$AB$6+AA134/12*3*C134*E134*F134*M134*$AA$6</f>
        <v>523852.92497999989</v>
      </c>
      <c r="AC134" s="33">
        <v>18</v>
      </c>
      <c r="AD134" s="33">
        <f t="shared" ref="AD134:AD139" si="436">AC134/12*3*C134*E134*F134*M134*$AC$6+AC134/12*9*C134*E134*F134*M134*$AD$6</f>
        <v>471467.63248199999</v>
      </c>
      <c r="AE134" s="33">
        <v>1</v>
      </c>
      <c r="AF134" s="33">
        <f t="shared" ref="AF134:AF139" si="437">(AE134/12*3*C134*E134*F134*M134*$AE$6)+(AE134/12*9*C134*E134*F134*M134*$AF$6)</f>
        <v>27821.204565</v>
      </c>
      <c r="AG134" s="33">
        <v>0</v>
      </c>
      <c r="AH134" s="33">
        <f t="shared" ref="AH134:AH139" si="438">AG134/12*9*C134*E134*F134*M134*$AH$6+AG134/12*3*C134*E134*F134*M134*$AG$6</f>
        <v>0</v>
      </c>
      <c r="AI134" s="33"/>
      <c r="AJ134" s="33">
        <f t="shared" ref="AJ134:AJ139" si="439">AI134/12*9*C134*E134*F134*M134*$AJ$6+AI134/12*3*C134*E134*F134*M134*$AI$6</f>
        <v>0</v>
      </c>
      <c r="AK134" s="33"/>
      <c r="AL134" s="33">
        <f t="shared" ref="AL134:AL139" si="440">AK134/12*9*C134*E134*F134*M134*$AL$6+AK134/12*3*C134*E134*F134*M134*$AK$6</f>
        <v>0</v>
      </c>
      <c r="AM134" s="33">
        <v>0</v>
      </c>
      <c r="AN134" s="33">
        <f t="shared" ref="AN134:AN139" si="441">AM134*C134*E134*F134*M134*$AN$6</f>
        <v>0</v>
      </c>
      <c r="AO134" s="33">
        <v>0</v>
      </c>
      <c r="AP134" s="33">
        <f t="shared" ref="AP134:AP139" si="442">AO134/12*9*C134*E134*F134*M134*$AP$6+AO134/12*3*C134*E134*F134*M134*$AO$6</f>
        <v>0</v>
      </c>
      <c r="AQ134" s="33">
        <v>0</v>
      </c>
      <c r="AR134" s="33">
        <f t="shared" ref="AR134:AR139" si="443">AQ134/12*9*C134*E134*F134*M134*$AR$6+AQ134/12*3*C134*E134*F134*M134*$AQ$6</f>
        <v>0</v>
      </c>
      <c r="AS134" s="33">
        <v>0</v>
      </c>
      <c r="AT134" s="33">
        <f t="shared" ref="AT134:AT139" si="444">AS134/12*9*C134*E134*F134*N134*$AT$6+AS134/12*3*C134*E134*F134*N134*$AS$6</f>
        <v>0</v>
      </c>
      <c r="AU134" s="33">
        <v>0</v>
      </c>
      <c r="AV134" s="33">
        <f t="shared" ref="AV134:AV139" si="445">AU134/12*9*C134*E134*F134*N134*$AV$6+AU134/12*3*C134*E134*F134*N134*$AU$6</f>
        <v>0</v>
      </c>
      <c r="AW134" s="33">
        <v>2</v>
      </c>
      <c r="AX134" s="33">
        <f t="shared" ref="AX134:AX139" si="446">AW134/12*9*C134*E134*F134*N134*$AX$6+AW134/12*3*C134*E134*F134*N134*$AW$6</f>
        <v>66770.890956000003</v>
      </c>
      <c r="AY134" s="33">
        <v>2</v>
      </c>
      <c r="AZ134" s="33">
        <f t="shared" ref="AZ134:AZ139" si="447">AY134/12*9*C134*E134*F134*N134*$AZ$6+AY134/12*3*C134*E134*F134*N134*$AY$6</f>
        <v>62862.350997600006</v>
      </c>
      <c r="BA134" s="33">
        <v>1</v>
      </c>
      <c r="BB134" s="33">
        <f t="shared" ref="BB134:BB139" si="448">SUM(BA134*$BB$6*C134*E134*F134*N134)</f>
        <v>31919.742993600001</v>
      </c>
      <c r="BC134" s="33">
        <v>8</v>
      </c>
      <c r="BD134" s="33">
        <f t="shared" ref="BD134:BD139" si="449">SUM(BC134*C134*E134*F134*N134*$BD$6)</f>
        <v>351768.59625600005</v>
      </c>
      <c r="BE134" s="33"/>
      <c r="BF134" s="33">
        <f t="shared" ref="BF134:BF139" si="450">BE134/12*9*C134*E134*F134*N134*$BF$6+BE134/12*3*C134*E134*F134*N134*$BE$6</f>
        <v>0</v>
      </c>
      <c r="BG134" s="33"/>
      <c r="BH134" s="33">
        <f t="shared" ref="BH134:BH139" si="451">BG134/12*9*C134*E134*F134*N134*$BH$6+BG134/12*3*C134*E134*F134*N134*$BG$6</f>
        <v>0</v>
      </c>
      <c r="BI134" s="33"/>
      <c r="BJ134" s="33">
        <f t="shared" ref="BJ134:BJ139" si="452">BI134*C134*E134*F134*N134*$BJ$6</f>
        <v>0</v>
      </c>
      <c r="BK134" s="33">
        <v>2</v>
      </c>
      <c r="BL134" s="33">
        <f t="shared" ref="BL134:BL139" si="453">BK134/12*9*C134*E134*F134*N134*$BL$6+BK134/12*3*C134*E134*F134*N134*$BK$6</f>
        <v>66770.890956000003</v>
      </c>
      <c r="BM134" s="33"/>
      <c r="BN134" s="33">
        <f t="shared" ref="BN134:BN139" si="454">SUM(BM134*$BN$6*C134*E134*F134*N134)</f>
        <v>0</v>
      </c>
      <c r="BO134" s="33"/>
      <c r="BP134" s="33">
        <f t="shared" ref="BP134:BP139" si="455">(BO134/12*2*C134*E134*F134*N134*$BO$6)+(BO134/12*9*C134*E134*F134*N134*$BP$6)</f>
        <v>0</v>
      </c>
      <c r="BQ134" s="33">
        <v>1</v>
      </c>
      <c r="BR134" s="33">
        <f t="shared" ref="BR134:BR139" si="456">BQ134*C134*E134*F134*N134*$BR$6</f>
        <v>31919.742993600004</v>
      </c>
      <c r="BS134" s="33">
        <v>0</v>
      </c>
      <c r="BT134" s="33">
        <f t="shared" ref="BT134:BT139" si="457">BS134/12*9*C134*E134*F134*N134*$BT$6+BS134/12*3*C134*E134*F134*N134*$BS$6</f>
        <v>0</v>
      </c>
      <c r="BU134" s="33">
        <v>3</v>
      </c>
      <c r="BV134" s="33">
        <f t="shared" ref="BV134:BV139" si="458">BU134/12*9*C134*E134*F134*N134*$BV$6+BU134/12*3*C134*E134*F134*N134*$BU$6</f>
        <v>104797.72763460003</v>
      </c>
      <c r="BW134" s="62"/>
      <c r="BX134" s="62">
        <f t="shared" ref="BX134:BX139" si="459">BW134/12*9*C134*E134*F134*N134*$BX$6+BW134/12*3*C134*E134*F134*N134*$BW$6</f>
        <v>0</v>
      </c>
      <c r="BY134" s="33">
        <v>3</v>
      </c>
      <c r="BZ134" s="33">
        <f t="shared" ref="BZ134:BZ139" si="460">BY134/12*9*C134*E134*F134*N134*$BZ$6+BY134/12*3*C134*E134*F134*N134*$BY$6</f>
        <v>104797.72763460003</v>
      </c>
      <c r="CA134" s="33">
        <v>0</v>
      </c>
      <c r="CB134" s="33">
        <f t="shared" ref="CB134:CB139" si="461">CA134/12*9*C134*E134*F134*N134*$CB$6+CA134/12*3*C134*E134*F134*N134*$CA$6</f>
        <v>0</v>
      </c>
      <c r="CC134" s="33"/>
      <c r="CD134" s="33">
        <f t="shared" ref="CD134:CD139" si="462">CC134/12*9*C134*E134*F134*N134*$CD$6+CC134/12*3*C134*E134*F134*N134*$CC$6</f>
        <v>0</v>
      </c>
      <c r="CE134" s="33"/>
      <c r="CF134" s="33">
        <f t="shared" ref="CF134:CF139" si="463">CE134/12*9*C134*E134*F134*N134*$CF$6+CE134/12*3*C134*E134*F134*N134*$CE$6</f>
        <v>0</v>
      </c>
      <c r="CG134" s="33">
        <v>0</v>
      </c>
      <c r="CH134" s="33">
        <f t="shared" ref="CH134:CH139" si="464">CG134/12*9*C134*E134*F134*N134*$CH$6+CG134/12*3*C134*E134*F134*N134*$CG$6</f>
        <v>0</v>
      </c>
      <c r="CI134" s="33">
        <v>0</v>
      </c>
      <c r="CJ134" s="33">
        <f t="shared" ref="CJ134:CJ139" si="465">CI134/12*9*C134*E134*F134*N134*$CJ$6+CI134/12*3*C134*E134*F134*N134*$CI$6</f>
        <v>0</v>
      </c>
      <c r="CK134" s="33">
        <v>0</v>
      </c>
      <c r="CL134" s="33">
        <f t="shared" ref="CL134:CL139" si="466">CK134/12*9*C134*E134*F134*O134*$CL$6+CK134/12*3*C134*E134*F134*O134*$CK$6</f>
        <v>0</v>
      </c>
      <c r="CM134" s="33">
        <v>12</v>
      </c>
      <c r="CN134" s="33">
        <f t="shared" ref="CN134:CN139" si="467">CM134/12*9*C134*E134*F134*P134*$CN$6+CM134/12*3*C134*E134*F134*P134*$CM$6</f>
        <v>771500.42080650013</v>
      </c>
    </row>
    <row r="135" spans="1:92" ht="45" x14ac:dyDescent="0.25">
      <c r="A135" s="29">
        <v>151</v>
      </c>
      <c r="B135" s="30" t="s">
        <v>187</v>
      </c>
      <c r="C135" s="25">
        <v>19007.45</v>
      </c>
      <c r="D135" s="25">
        <f t="shared" si="385"/>
        <v>15966.258000000002</v>
      </c>
      <c r="E135" s="31">
        <v>0.85</v>
      </c>
      <c r="F135" s="32">
        <v>1</v>
      </c>
      <c r="G135" s="32"/>
      <c r="H135" s="27">
        <v>0.61</v>
      </c>
      <c r="I135" s="27">
        <v>0.2</v>
      </c>
      <c r="J135" s="27">
        <v>0.03</v>
      </c>
      <c r="K135" s="27">
        <v>0.16</v>
      </c>
      <c r="L135" s="32">
        <v>1</v>
      </c>
      <c r="M135" s="25">
        <v>1.4</v>
      </c>
      <c r="N135" s="25">
        <v>1.68</v>
      </c>
      <c r="O135" s="25">
        <v>2.23</v>
      </c>
      <c r="P135" s="25">
        <v>2.39</v>
      </c>
      <c r="Q135" s="33">
        <v>30</v>
      </c>
      <c r="R135" s="33">
        <f t="shared" si="430"/>
        <v>882135.75450000004</v>
      </c>
      <c r="S135" s="33">
        <v>0</v>
      </c>
      <c r="T135" s="33">
        <f t="shared" si="431"/>
        <v>0</v>
      </c>
      <c r="U135" s="33">
        <v>37</v>
      </c>
      <c r="V135" s="33">
        <f t="shared" si="432"/>
        <v>920587.82584999991</v>
      </c>
      <c r="W135" s="33">
        <v>0</v>
      </c>
      <c r="X135" s="33">
        <f t="shared" si="433"/>
        <v>0</v>
      </c>
      <c r="Y135" s="33">
        <v>0</v>
      </c>
      <c r="Z135" s="33">
        <f t="shared" si="434"/>
        <v>0</v>
      </c>
      <c r="AA135" s="33">
        <v>12</v>
      </c>
      <c r="AB135" s="33">
        <f t="shared" si="435"/>
        <v>261926.46249000001</v>
      </c>
      <c r="AC135" s="33"/>
      <c r="AD135" s="33">
        <f t="shared" si="436"/>
        <v>0</v>
      </c>
      <c r="AE135" s="33"/>
      <c r="AF135" s="33">
        <f t="shared" si="437"/>
        <v>0</v>
      </c>
      <c r="AG135" s="33">
        <v>50</v>
      </c>
      <c r="AH135" s="33">
        <f t="shared" si="438"/>
        <v>1212936.6624375</v>
      </c>
      <c r="AI135" s="33">
        <v>3</v>
      </c>
      <c r="AJ135" s="33">
        <f t="shared" si="439"/>
        <v>72776.19974625</v>
      </c>
      <c r="AK135" s="33">
        <v>19</v>
      </c>
      <c r="AL135" s="33">
        <f t="shared" si="440"/>
        <v>460915.9317262501</v>
      </c>
      <c r="AM135" s="33">
        <v>0</v>
      </c>
      <c r="AN135" s="33">
        <f t="shared" si="441"/>
        <v>0</v>
      </c>
      <c r="AO135" s="33">
        <v>0</v>
      </c>
      <c r="AP135" s="33">
        <f t="shared" si="442"/>
        <v>0</v>
      </c>
      <c r="AQ135" s="33">
        <v>0</v>
      </c>
      <c r="AR135" s="33">
        <f t="shared" si="443"/>
        <v>0</v>
      </c>
      <c r="AS135" s="33">
        <v>0</v>
      </c>
      <c r="AT135" s="33">
        <f t="shared" si="444"/>
        <v>0</v>
      </c>
      <c r="AU135" s="33">
        <v>0</v>
      </c>
      <c r="AV135" s="33">
        <f t="shared" si="445"/>
        <v>0</v>
      </c>
      <c r="AW135" s="33">
        <v>2</v>
      </c>
      <c r="AX135" s="33">
        <f t="shared" si="446"/>
        <v>55642.40913</v>
      </c>
      <c r="AY135" s="33"/>
      <c r="AZ135" s="33">
        <f t="shared" si="447"/>
        <v>0</v>
      </c>
      <c r="BA135" s="33"/>
      <c r="BB135" s="33">
        <f t="shared" si="448"/>
        <v>0</v>
      </c>
      <c r="BC135" s="33"/>
      <c r="BD135" s="33">
        <f t="shared" si="449"/>
        <v>0</v>
      </c>
      <c r="BE135" s="33">
        <v>2</v>
      </c>
      <c r="BF135" s="33">
        <f t="shared" si="450"/>
        <v>52385.292497999995</v>
      </c>
      <c r="BG135" s="33"/>
      <c r="BH135" s="33">
        <f t="shared" si="451"/>
        <v>0</v>
      </c>
      <c r="BI135" s="33"/>
      <c r="BJ135" s="33">
        <f t="shared" si="452"/>
        <v>0</v>
      </c>
      <c r="BK135" s="33"/>
      <c r="BL135" s="33">
        <f t="shared" si="453"/>
        <v>0</v>
      </c>
      <c r="BM135" s="33"/>
      <c r="BN135" s="33">
        <f t="shared" si="454"/>
        <v>0</v>
      </c>
      <c r="BO135" s="33"/>
      <c r="BP135" s="33">
        <f t="shared" si="455"/>
        <v>0</v>
      </c>
      <c r="BQ135" s="33">
        <v>0</v>
      </c>
      <c r="BR135" s="33">
        <f t="shared" si="456"/>
        <v>0</v>
      </c>
      <c r="BS135" s="33">
        <v>0</v>
      </c>
      <c r="BT135" s="33">
        <f t="shared" si="457"/>
        <v>0</v>
      </c>
      <c r="BU135" s="33"/>
      <c r="BV135" s="33">
        <f t="shared" si="458"/>
        <v>0</v>
      </c>
      <c r="BW135" s="62"/>
      <c r="BX135" s="62">
        <f t="shared" si="459"/>
        <v>0</v>
      </c>
      <c r="BY135" s="33">
        <v>2</v>
      </c>
      <c r="BZ135" s="33">
        <f t="shared" si="460"/>
        <v>58220.959797000003</v>
      </c>
      <c r="CA135" s="33">
        <v>2</v>
      </c>
      <c r="CB135" s="33">
        <f t="shared" si="461"/>
        <v>58220.959797000003</v>
      </c>
      <c r="CC135" s="33">
        <v>0</v>
      </c>
      <c r="CD135" s="33">
        <f t="shared" si="462"/>
        <v>0</v>
      </c>
      <c r="CE135" s="33">
        <v>0</v>
      </c>
      <c r="CF135" s="33">
        <f t="shared" si="463"/>
        <v>0</v>
      </c>
      <c r="CG135" s="33">
        <v>0</v>
      </c>
      <c r="CH135" s="33">
        <f t="shared" si="464"/>
        <v>0</v>
      </c>
      <c r="CI135" s="33">
        <v>0</v>
      </c>
      <c r="CJ135" s="33">
        <f t="shared" si="465"/>
        <v>0</v>
      </c>
      <c r="CK135" s="33">
        <v>0</v>
      </c>
      <c r="CL135" s="33">
        <f t="shared" si="466"/>
        <v>0</v>
      </c>
      <c r="CM135" s="33"/>
      <c r="CN135" s="33">
        <f t="shared" si="467"/>
        <v>0</v>
      </c>
    </row>
    <row r="136" spans="1:92" x14ac:dyDescent="0.25">
      <c r="A136" s="29">
        <v>152</v>
      </c>
      <c r="B136" s="30" t="s">
        <v>188</v>
      </c>
      <c r="C136" s="25">
        <v>19007.45</v>
      </c>
      <c r="D136" s="25">
        <f t="shared" si="385"/>
        <v>15015.885500000002</v>
      </c>
      <c r="E136" s="31">
        <v>1.36</v>
      </c>
      <c r="F136" s="32">
        <v>1</v>
      </c>
      <c r="G136" s="32"/>
      <c r="H136" s="27">
        <v>0.54</v>
      </c>
      <c r="I136" s="27">
        <v>0.2</v>
      </c>
      <c r="J136" s="27">
        <v>0.05</v>
      </c>
      <c r="K136" s="27">
        <v>0.21</v>
      </c>
      <c r="L136" s="32">
        <v>1</v>
      </c>
      <c r="M136" s="25">
        <v>1.4</v>
      </c>
      <c r="N136" s="25">
        <v>1.68</v>
      </c>
      <c r="O136" s="25">
        <v>2.23</v>
      </c>
      <c r="P136" s="25">
        <v>2.39</v>
      </c>
      <c r="Q136" s="33">
        <v>20</v>
      </c>
      <c r="R136" s="33">
        <f t="shared" si="430"/>
        <v>940944.80480000004</v>
      </c>
      <c r="S136" s="33">
        <v>0</v>
      </c>
      <c r="T136" s="33">
        <f t="shared" si="431"/>
        <v>0</v>
      </c>
      <c r="U136" s="33">
        <v>217</v>
      </c>
      <c r="V136" s="33">
        <f t="shared" si="432"/>
        <v>8638597.1117600016</v>
      </c>
      <c r="W136" s="33">
        <v>70</v>
      </c>
      <c r="X136" s="33">
        <f t="shared" si="433"/>
        <v>2444646.98324</v>
      </c>
      <c r="Y136" s="33">
        <v>200</v>
      </c>
      <c r="Z136" s="33">
        <f t="shared" si="434"/>
        <v>7418987.8840000005</v>
      </c>
      <c r="AA136" s="33">
        <v>163</v>
      </c>
      <c r="AB136" s="33">
        <f t="shared" si="435"/>
        <v>5692535.1181160007</v>
      </c>
      <c r="AC136" s="33">
        <v>248</v>
      </c>
      <c r="AD136" s="33">
        <f t="shared" si="436"/>
        <v>8661035.0263359994</v>
      </c>
      <c r="AE136" s="33">
        <v>270</v>
      </c>
      <c r="AF136" s="33">
        <f t="shared" si="437"/>
        <v>10015633.6434</v>
      </c>
      <c r="AG136" s="33">
        <v>0</v>
      </c>
      <c r="AH136" s="33">
        <f t="shared" si="438"/>
        <v>0</v>
      </c>
      <c r="AI136" s="33">
        <f>227-4</f>
        <v>223</v>
      </c>
      <c r="AJ136" s="33">
        <f t="shared" si="439"/>
        <v>8655516.0231540017</v>
      </c>
      <c r="AK136" s="33">
        <v>325</v>
      </c>
      <c r="AL136" s="33">
        <f t="shared" si="440"/>
        <v>12614541.289349999</v>
      </c>
      <c r="AM136" s="33">
        <v>260</v>
      </c>
      <c r="AN136" s="33">
        <f t="shared" si="441"/>
        <v>10350392.8528</v>
      </c>
      <c r="AO136" s="33">
        <v>10</v>
      </c>
      <c r="AP136" s="33">
        <f t="shared" si="442"/>
        <v>388139.73198000004</v>
      </c>
      <c r="AQ136" s="33">
        <v>5</v>
      </c>
      <c r="AR136" s="33">
        <f t="shared" si="443"/>
        <v>167831.98201000001</v>
      </c>
      <c r="AS136" s="33">
        <v>5</v>
      </c>
      <c r="AT136" s="33">
        <f t="shared" si="444"/>
        <v>301283.28846000001</v>
      </c>
      <c r="AU136" s="33">
        <v>37</v>
      </c>
      <c r="AV136" s="33">
        <f t="shared" si="445"/>
        <v>2530779.6230640002</v>
      </c>
      <c r="AW136" s="33">
        <v>100</v>
      </c>
      <c r="AX136" s="33">
        <f t="shared" si="446"/>
        <v>4451392.7304000007</v>
      </c>
      <c r="AY136" s="33">
        <v>137</v>
      </c>
      <c r="AZ136" s="33">
        <f t="shared" si="447"/>
        <v>5741428.0577808004</v>
      </c>
      <c r="BA136" s="33">
        <v>10</v>
      </c>
      <c r="BB136" s="33">
        <f t="shared" si="448"/>
        <v>425596.57324800006</v>
      </c>
      <c r="BC136" s="33">
        <v>20</v>
      </c>
      <c r="BD136" s="33">
        <f t="shared" si="449"/>
        <v>1172561.98752</v>
      </c>
      <c r="BE136" s="33">
        <f>180+20</f>
        <v>200</v>
      </c>
      <c r="BF136" s="33">
        <f t="shared" si="450"/>
        <v>8381646.7996800002</v>
      </c>
      <c r="BG136" s="33">
        <v>469</v>
      </c>
      <c r="BH136" s="33">
        <f t="shared" si="451"/>
        <v>19654961.745249603</v>
      </c>
      <c r="BI136" s="33">
        <v>2</v>
      </c>
      <c r="BJ136" s="33">
        <f t="shared" si="452"/>
        <v>85119.314649599997</v>
      </c>
      <c r="BK136" s="33">
        <v>206</v>
      </c>
      <c r="BL136" s="33">
        <f t="shared" si="453"/>
        <v>9169869.0246240012</v>
      </c>
      <c r="BM136" s="33">
        <v>11</v>
      </c>
      <c r="BN136" s="33">
        <f t="shared" si="454"/>
        <v>468156.23057279998</v>
      </c>
      <c r="BO136" s="33">
        <v>157</v>
      </c>
      <c r="BP136" s="33">
        <f t="shared" si="455"/>
        <v>6431864.403395202</v>
      </c>
      <c r="BQ136" s="33">
        <v>2</v>
      </c>
      <c r="BR136" s="33">
        <f t="shared" si="456"/>
        <v>85119.314649599997</v>
      </c>
      <c r="BS136" s="33">
        <v>40</v>
      </c>
      <c r="BT136" s="33">
        <f t="shared" si="457"/>
        <v>1611187.0272959999</v>
      </c>
      <c r="BU136" s="33">
        <v>500</v>
      </c>
      <c r="BV136" s="33">
        <f t="shared" si="458"/>
        <v>23288383.918800004</v>
      </c>
      <c r="BW136" s="62">
        <v>144</v>
      </c>
      <c r="BX136" s="62">
        <f t="shared" si="459"/>
        <v>6707054.5686144019</v>
      </c>
      <c r="BY136" s="33">
        <v>227</v>
      </c>
      <c r="BZ136" s="33">
        <f t="shared" si="460"/>
        <v>10572926.299135201</v>
      </c>
      <c r="CA136" s="33">
        <v>0</v>
      </c>
      <c r="CB136" s="33">
        <f t="shared" si="461"/>
        <v>0</v>
      </c>
      <c r="CC136" s="33">
        <v>797</v>
      </c>
      <c r="CD136" s="33">
        <f t="shared" si="462"/>
        <v>40496382.508982405</v>
      </c>
      <c r="CE136" s="33">
        <v>107</v>
      </c>
      <c r="CF136" s="33">
        <f t="shared" si="463"/>
        <v>5436779.0821344005</v>
      </c>
      <c r="CG136" s="33">
        <v>40</v>
      </c>
      <c r="CH136" s="33">
        <f t="shared" si="464"/>
        <v>1611187.0272959999</v>
      </c>
      <c r="CI136" s="33">
        <v>15</v>
      </c>
      <c r="CJ136" s="33">
        <f t="shared" si="465"/>
        <v>667708.90956000006</v>
      </c>
      <c r="CK136" s="33">
        <v>40</v>
      </c>
      <c r="CL136" s="33">
        <f t="shared" si="466"/>
        <v>3631685.0446800003</v>
      </c>
      <c r="CM136" s="33">
        <v>90</v>
      </c>
      <c r="CN136" s="33">
        <f t="shared" si="467"/>
        <v>7715004.2080650013</v>
      </c>
    </row>
    <row r="137" spans="1:92" ht="30" x14ac:dyDescent="0.25">
      <c r="A137" s="29">
        <v>174</v>
      </c>
      <c r="B137" s="30" t="s">
        <v>189</v>
      </c>
      <c r="C137" s="25">
        <v>19007.45</v>
      </c>
      <c r="D137" s="25">
        <f t="shared" si="385"/>
        <v>15015.885500000002</v>
      </c>
      <c r="E137" s="31">
        <v>0.75</v>
      </c>
      <c r="F137" s="32">
        <v>1</v>
      </c>
      <c r="G137" s="32"/>
      <c r="H137" s="27">
        <v>0.6</v>
      </c>
      <c r="I137" s="27">
        <v>0.14000000000000001</v>
      </c>
      <c r="J137" s="27">
        <v>0.05</v>
      </c>
      <c r="K137" s="27">
        <v>0.21</v>
      </c>
      <c r="L137" s="32">
        <v>1</v>
      </c>
      <c r="M137" s="25">
        <v>1.4</v>
      </c>
      <c r="N137" s="25">
        <v>1.68</v>
      </c>
      <c r="O137" s="25">
        <v>2.23</v>
      </c>
      <c r="P137" s="25">
        <v>2.39</v>
      </c>
      <c r="Q137" s="33">
        <v>37</v>
      </c>
      <c r="R137" s="33">
        <f t="shared" si="430"/>
        <v>959971.26225000003</v>
      </c>
      <c r="S137" s="33">
        <v>0</v>
      </c>
      <c r="T137" s="33">
        <f t="shared" si="431"/>
        <v>0</v>
      </c>
      <c r="U137" s="33">
        <v>8</v>
      </c>
      <c r="V137" s="33">
        <f t="shared" si="432"/>
        <v>175628.83800000002</v>
      </c>
      <c r="W137" s="33">
        <v>80</v>
      </c>
      <c r="X137" s="33">
        <f t="shared" si="433"/>
        <v>1540743.8969999999</v>
      </c>
      <c r="Y137" s="33">
        <v>110</v>
      </c>
      <c r="Z137" s="33">
        <f t="shared" si="434"/>
        <v>2250244.4868749999</v>
      </c>
      <c r="AA137" s="33">
        <v>125</v>
      </c>
      <c r="AB137" s="33">
        <f t="shared" si="435"/>
        <v>2407412.3390624998</v>
      </c>
      <c r="AC137" s="33">
        <v>60</v>
      </c>
      <c r="AD137" s="33">
        <f t="shared" si="436"/>
        <v>1155557.9227499999</v>
      </c>
      <c r="AE137" s="33">
        <v>287</v>
      </c>
      <c r="AF137" s="33">
        <f t="shared" si="437"/>
        <v>5871092.4339374993</v>
      </c>
      <c r="AG137" s="33">
        <v>0</v>
      </c>
      <c r="AH137" s="33">
        <f t="shared" si="438"/>
        <v>0</v>
      </c>
      <c r="AI137" s="33">
        <v>27</v>
      </c>
      <c r="AJ137" s="33">
        <f t="shared" si="439"/>
        <v>577928.64504375006</v>
      </c>
      <c r="AK137" s="33">
        <v>34</v>
      </c>
      <c r="AL137" s="33">
        <f t="shared" si="440"/>
        <v>727761.99746250012</v>
      </c>
      <c r="AM137" s="33"/>
      <c r="AN137" s="33">
        <f t="shared" si="441"/>
        <v>0</v>
      </c>
      <c r="AO137" s="33">
        <v>0</v>
      </c>
      <c r="AP137" s="33">
        <f t="shared" si="442"/>
        <v>0</v>
      </c>
      <c r="AQ137" s="33"/>
      <c r="AR137" s="33">
        <f t="shared" si="443"/>
        <v>0</v>
      </c>
      <c r="AS137" s="33">
        <v>48</v>
      </c>
      <c r="AT137" s="33">
        <f t="shared" si="444"/>
        <v>1595029.1742000002</v>
      </c>
      <c r="AU137" s="33">
        <v>11</v>
      </c>
      <c r="AV137" s="33">
        <f t="shared" si="445"/>
        <v>414923.12977500004</v>
      </c>
      <c r="AW137" s="33">
        <v>33</v>
      </c>
      <c r="AX137" s="33">
        <f t="shared" si="446"/>
        <v>810088.01527500001</v>
      </c>
      <c r="AY137" s="33">
        <v>143</v>
      </c>
      <c r="AZ137" s="33">
        <f t="shared" si="447"/>
        <v>3304895.6590649998</v>
      </c>
      <c r="BA137" s="33">
        <v>24</v>
      </c>
      <c r="BB137" s="33">
        <f t="shared" si="448"/>
        <v>563289.58224000002</v>
      </c>
      <c r="BC137" s="33">
        <v>66</v>
      </c>
      <c r="BD137" s="33">
        <f t="shared" si="449"/>
        <v>2133890.3816999998</v>
      </c>
      <c r="BE137" s="33">
        <v>150</v>
      </c>
      <c r="BF137" s="33">
        <f t="shared" si="450"/>
        <v>3466673.7682500002</v>
      </c>
      <c r="BG137" s="33">
        <v>290</v>
      </c>
      <c r="BH137" s="33">
        <f t="shared" si="451"/>
        <v>6702235.9519499987</v>
      </c>
      <c r="BI137" s="33">
        <v>1</v>
      </c>
      <c r="BJ137" s="33">
        <f t="shared" si="452"/>
        <v>23470.399260000002</v>
      </c>
      <c r="BK137" s="33">
        <v>138</v>
      </c>
      <c r="BL137" s="33">
        <f t="shared" si="453"/>
        <v>3387640.7911500004</v>
      </c>
      <c r="BM137" s="33">
        <v>23</v>
      </c>
      <c r="BN137" s="33">
        <f t="shared" si="454"/>
        <v>539819.18298000004</v>
      </c>
      <c r="BO137" s="33">
        <v>235</v>
      </c>
      <c r="BP137" s="33">
        <f t="shared" si="455"/>
        <v>5309179.9414499998</v>
      </c>
      <c r="BQ137" s="33">
        <v>5</v>
      </c>
      <c r="BR137" s="33">
        <f t="shared" si="456"/>
        <v>117351.9963</v>
      </c>
      <c r="BS137" s="33">
        <v>2</v>
      </c>
      <c r="BT137" s="33">
        <f t="shared" si="457"/>
        <v>44426.112885000002</v>
      </c>
      <c r="BU137" s="33">
        <v>438</v>
      </c>
      <c r="BV137" s="33">
        <f t="shared" si="458"/>
        <v>11250344.290185001</v>
      </c>
      <c r="BW137" s="62">
        <v>30</v>
      </c>
      <c r="BX137" s="62">
        <f t="shared" si="459"/>
        <v>770571.526725</v>
      </c>
      <c r="BY137" s="33">
        <v>17</v>
      </c>
      <c r="BZ137" s="33">
        <f t="shared" si="460"/>
        <v>436657.1984775</v>
      </c>
      <c r="CA137" s="33">
        <v>0</v>
      </c>
      <c r="CB137" s="33">
        <f t="shared" si="461"/>
        <v>0</v>
      </c>
      <c r="CC137" s="33">
        <v>400</v>
      </c>
      <c r="CD137" s="33">
        <f t="shared" si="462"/>
        <v>11208313.115999999</v>
      </c>
      <c r="CE137" s="33">
        <v>280</v>
      </c>
      <c r="CF137" s="33">
        <f t="shared" si="463"/>
        <v>7845819.1811999995</v>
      </c>
      <c r="CG137" s="33">
        <v>4</v>
      </c>
      <c r="CH137" s="33">
        <f t="shared" si="464"/>
        <v>88852.225770000005</v>
      </c>
      <c r="CI137" s="33">
        <v>0</v>
      </c>
      <c r="CJ137" s="33">
        <f t="shared" si="465"/>
        <v>0</v>
      </c>
      <c r="CK137" s="33">
        <v>15</v>
      </c>
      <c r="CL137" s="33">
        <f t="shared" si="466"/>
        <v>751037.8079531251</v>
      </c>
      <c r="CM137" s="33">
        <v>70</v>
      </c>
      <c r="CN137" s="33">
        <f t="shared" si="467"/>
        <v>3309131.7068906254</v>
      </c>
    </row>
    <row r="138" spans="1:92" ht="30" x14ac:dyDescent="0.25">
      <c r="A138" s="29">
        <v>175</v>
      </c>
      <c r="B138" s="30" t="s">
        <v>190</v>
      </c>
      <c r="C138" s="25">
        <v>19007.45</v>
      </c>
      <c r="D138" s="25">
        <f t="shared" si="385"/>
        <v>15586.109000000002</v>
      </c>
      <c r="E138" s="31">
        <v>0.89</v>
      </c>
      <c r="F138" s="32">
        <v>1</v>
      </c>
      <c r="G138" s="32"/>
      <c r="H138" s="27">
        <v>0.59</v>
      </c>
      <c r="I138" s="27">
        <v>0.19</v>
      </c>
      <c r="J138" s="27">
        <v>0.04</v>
      </c>
      <c r="K138" s="27">
        <v>0.18</v>
      </c>
      <c r="L138" s="32">
        <v>1</v>
      </c>
      <c r="M138" s="25">
        <v>1.4</v>
      </c>
      <c r="N138" s="25">
        <v>1.68</v>
      </c>
      <c r="O138" s="25">
        <v>2.23</v>
      </c>
      <c r="P138" s="25">
        <v>2.39</v>
      </c>
      <c r="Q138" s="33">
        <v>20</v>
      </c>
      <c r="R138" s="33">
        <f t="shared" si="430"/>
        <v>615765.35019999987</v>
      </c>
      <c r="S138" s="33">
        <v>0</v>
      </c>
      <c r="T138" s="33">
        <f t="shared" si="431"/>
        <v>0</v>
      </c>
      <c r="U138" s="33">
        <v>170</v>
      </c>
      <c r="V138" s="33">
        <f t="shared" si="432"/>
        <v>4428773.8649000004</v>
      </c>
      <c r="W138" s="33">
        <v>50</v>
      </c>
      <c r="X138" s="33">
        <f t="shared" si="433"/>
        <v>1142718.3902750001</v>
      </c>
      <c r="Y138" s="33">
        <v>30</v>
      </c>
      <c r="Z138" s="33">
        <f t="shared" si="434"/>
        <v>728260.94302500004</v>
      </c>
      <c r="AA138" s="33">
        <v>65</v>
      </c>
      <c r="AB138" s="33">
        <f t="shared" si="435"/>
        <v>1485533.9073574999</v>
      </c>
      <c r="AC138" s="33">
        <v>12</v>
      </c>
      <c r="AD138" s="33">
        <f t="shared" si="436"/>
        <v>274252.41366600001</v>
      </c>
      <c r="AE138" s="33">
        <v>144</v>
      </c>
      <c r="AF138" s="33">
        <f t="shared" si="437"/>
        <v>3495652.5265199998</v>
      </c>
      <c r="AG138" s="33">
        <v>0</v>
      </c>
      <c r="AH138" s="33">
        <f t="shared" si="438"/>
        <v>0</v>
      </c>
      <c r="AI138" s="33">
        <f>287-13</f>
        <v>274</v>
      </c>
      <c r="AJ138" s="33">
        <f t="shared" si="439"/>
        <v>6959687.8706355011</v>
      </c>
      <c r="AK138" s="33">
        <v>105</v>
      </c>
      <c r="AL138" s="33">
        <f t="shared" si="440"/>
        <v>2667033.6730537498</v>
      </c>
      <c r="AM138" s="33">
        <v>52</v>
      </c>
      <c r="AN138" s="33">
        <f t="shared" si="441"/>
        <v>1354683.7704400001</v>
      </c>
      <c r="AO138" s="33">
        <v>6</v>
      </c>
      <c r="AP138" s="33">
        <f t="shared" si="442"/>
        <v>152401.92417450002</v>
      </c>
      <c r="AQ138" s="33">
        <v>3</v>
      </c>
      <c r="AR138" s="33">
        <f t="shared" si="443"/>
        <v>65898.734112750011</v>
      </c>
      <c r="AS138" s="33">
        <v>10</v>
      </c>
      <c r="AT138" s="33">
        <f t="shared" si="444"/>
        <v>394326.65695499995</v>
      </c>
      <c r="AU138" s="33">
        <f>2+6</f>
        <v>8</v>
      </c>
      <c r="AV138" s="33">
        <f t="shared" si="445"/>
        <v>358091.23442400002</v>
      </c>
      <c r="AW138" s="33">
        <v>12</v>
      </c>
      <c r="AX138" s="33">
        <f t="shared" si="446"/>
        <v>349565.25265200005</v>
      </c>
      <c r="AY138" s="33">
        <v>48</v>
      </c>
      <c r="AZ138" s="33">
        <f t="shared" si="447"/>
        <v>1316411.5855968001</v>
      </c>
      <c r="BA138" s="33">
        <v>3</v>
      </c>
      <c r="BB138" s="33">
        <f t="shared" si="448"/>
        <v>83554.621365599989</v>
      </c>
      <c r="BC138" s="33">
        <v>20</v>
      </c>
      <c r="BD138" s="33">
        <f t="shared" si="449"/>
        <v>767338.35947999987</v>
      </c>
      <c r="BE138" s="33">
        <v>63</v>
      </c>
      <c r="BF138" s="33">
        <f t="shared" si="450"/>
        <v>1727790.2060958</v>
      </c>
      <c r="BG138" s="33">
        <v>155</v>
      </c>
      <c r="BH138" s="33">
        <f t="shared" si="451"/>
        <v>4250912.4118229998</v>
      </c>
      <c r="BI138" s="33">
        <v>2</v>
      </c>
      <c r="BJ138" s="33">
        <f t="shared" si="452"/>
        <v>55703.080910399993</v>
      </c>
      <c r="BK138" s="33">
        <v>21</v>
      </c>
      <c r="BL138" s="33">
        <f t="shared" si="453"/>
        <v>611739.19214099995</v>
      </c>
      <c r="BM138" s="33"/>
      <c r="BN138" s="33">
        <f t="shared" si="454"/>
        <v>0</v>
      </c>
      <c r="BO138" s="33">
        <v>32</v>
      </c>
      <c r="BP138" s="33">
        <f t="shared" si="455"/>
        <v>857903.23252480011</v>
      </c>
      <c r="BQ138" s="33">
        <v>1</v>
      </c>
      <c r="BR138" s="33">
        <f t="shared" si="456"/>
        <v>27851.540455199996</v>
      </c>
      <c r="BS138" s="33">
        <v>5</v>
      </c>
      <c r="BT138" s="33">
        <f t="shared" si="457"/>
        <v>131797.46822549999</v>
      </c>
      <c r="BU138" s="33">
        <v>131</v>
      </c>
      <c r="BV138" s="33">
        <f t="shared" si="458"/>
        <v>3992930.4133719001</v>
      </c>
      <c r="BW138" s="62">
        <v>50</v>
      </c>
      <c r="BX138" s="62">
        <f t="shared" si="459"/>
        <v>1524019.241745</v>
      </c>
      <c r="BY138" s="33">
        <v>98</v>
      </c>
      <c r="BZ138" s="33">
        <f t="shared" si="460"/>
        <v>2987077.7138201999</v>
      </c>
      <c r="CA138" s="33">
        <v>0</v>
      </c>
      <c r="CB138" s="33">
        <f t="shared" si="461"/>
        <v>0</v>
      </c>
      <c r="CC138" s="33">
        <v>0</v>
      </c>
      <c r="CD138" s="33">
        <f t="shared" si="462"/>
        <v>0</v>
      </c>
      <c r="CE138" s="33"/>
      <c r="CF138" s="33">
        <f t="shared" si="463"/>
        <v>0</v>
      </c>
      <c r="CG138" s="33">
        <v>48</v>
      </c>
      <c r="CH138" s="33">
        <f t="shared" si="464"/>
        <v>1265255.6949648</v>
      </c>
      <c r="CI138" s="33">
        <v>3</v>
      </c>
      <c r="CJ138" s="33">
        <f t="shared" si="465"/>
        <v>87391.313163000013</v>
      </c>
      <c r="CK138" s="33">
        <v>19</v>
      </c>
      <c r="CL138" s="33">
        <f t="shared" si="466"/>
        <v>1128893.2739988752</v>
      </c>
      <c r="CM138" s="33">
        <v>12</v>
      </c>
      <c r="CN138" s="33">
        <f t="shared" si="467"/>
        <v>673171.93580175017</v>
      </c>
    </row>
    <row r="139" spans="1:92" x14ac:dyDescent="0.25">
      <c r="A139" s="29">
        <v>153</v>
      </c>
      <c r="B139" s="30" t="s">
        <v>191</v>
      </c>
      <c r="C139" s="25">
        <v>19007.45</v>
      </c>
      <c r="D139" s="25">
        <f t="shared" si="385"/>
        <v>15205.960000000001</v>
      </c>
      <c r="E139" s="31">
        <v>1.21</v>
      </c>
      <c r="F139" s="32">
        <v>1</v>
      </c>
      <c r="G139" s="32"/>
      <c r="H139" s="27">
        <v>0.56000000000000005</v>
      </c>
      <c r="I139" s="27">
        <v>0.2</v>
      </c>
      <c r="J139" s="27">
        <v>0.04</v>
      </c>
      <c r="K139" s="27">
        <v>0.2</v>
      </c>
      <c r="L139" s="32">
        <v>1</v>
      </c>
      <c r="M139" s="25">
        <v>1.4</v>
      </c>
      <c r="N139" s="25">
        <v>1.68</v>
      </c>
      <c r="O139" s="25">
        <v>2.23</v>
      </c>
      <c r="P139" s="25">
        <v>2.39</v>
      </c>
      <c r="Q139" s="33">
        <v>50</v>
      </c>
      <c r="R139" s="33">
        <f t="shared" si="430"/>
        <v>2092910.3194999998</v>
      </c>
      <c r="S139" s="33">
        <v>0</v>
      </c>
      <c r="T139" s="33">
        <f t="shared" si="431"/>
        <v>0</v>
      </c>
      <c r="U139" s="33">
        <v>437</v>
      </c>
      <c r="V139" s="33">
        <f t="shared" si="432"/>
        <v>15477876.778210001</v>
      </c>
      <c r="W139" s="33">
        <v>20</v>
      </c>
      <c r="X139" s="33">
        <f t="shared" si="433"/>
        <v>621433.37178999989</v>
      </c>
      <c r="Y139" s="33">
        <v>16</v>
      </c>
      <c r="Z139" s="33">
        <f t="shared" si="434"/>
        <v>528057.37291999999</v>
      </c>
      <c r="AA139" s="33">
        <v>22</v>
      </c>
      <c r="AB139" s="33">
        <f t="shared" si="435"/>
        <v>683576.70896899991</v>
      </c>
      <c r="AC139" s="33">
        <v>12</v>
      </c>
      <c r="AD139" s="33">
        <f t="shared" si="436"/>
        <v>372860.02307400003</v>
      </c>
      <c r="AE139" s="33">
        <v>26</v>
      </c>
      <c r="AF139" s="33">
        <f t="shared" si="437"/>
        <v>858093.23099499987</v>
      </c>
      <c r="AG139" s="33">
        <v>0</v>
      </c>
      <c r="AH139" s="33">
        <f t="shared" si="438"/>
        <v>0</v>
      </c>
      <c r="AI139" s="33">
        <v>147</v>
      </c>
      <c r="AJ139" s="33">
        <f t="shared" si="439"/>
        <v>5076353.9799472503</v>
      </c>
      <c r="AK139" s="33">
        <v>22</v>
      </c>
      <c r="AL139" s="33">
        <f t="shared" si="440"/>
        <v>759726.44597849995</v>
      </c>
      <c r="AM139" s="33">
        <v>28</v>
      </c>
      <c r="AN139" s="33">
        <f t="shared" si="441"/>
        <v>991717.50523999997</v>
      </c>
      <c r="AO139" s="33"/>
      <c r="AP139" s="33">
        <f t="shared" si="442"/>
        <v>0</v>
      </c>
      <c r="AQ139" s="33">
        <v>3</v>
      </c>
      <c r="AR139" s="33">
        <f t="shared" si="443"/>
        <v>89592.660984750008</v>
      </c>
      <c r="AS139" s="33">
        <v>2</v>
      </c>
      <c r="AT139" s="33">
        <f t="shared" si="444"/>
        <v>107221.40559900001</v>
      </c>
      <c r="AU139" s="33">
        <v>12</v>
      </c>
      <c r="AV139" s="33">
        <f t="shared" si="445"/>
        <v>730264.70840400015</v>
      </c>
      <c r="AW139" s="33">
        <v>30</v>
      </c>
      <c r="AX139" s="33">
        <f t="shared" si="446"/>
        <v>1188129.08907</v>
      </c>
      <c r="AY139" s="33">
        <v>47</v>
      </c>
      <c r="AZ139" s="33">
        <f t="shared" si="447"/>
        <v>1752442.1084477999</v>
      </c>
      <c r="BA139" s="33">
        <v>3</v>
      </c>
      <c r="BB139" s="33">
        <f t="shared" si="448"/>
        <v>113596.73241839999</v>
      </c>
      <c r="BC139" s="33">
        <v>15</v>
      </c>
      <c r="BD139" s="33">
        <f t="shared" si="449"/>
        <v>782426.47328999999</v>
      </c>
      <c r="BE139" s="33">
        <v>30</v>
      </c>
      <c r="BF139" s="33">
        <f t="shared" si="450"/>
        <v>1118580.069222</v>
      </c>
      <c r="BG139" s="33">
        <v>100</v>
      </c>
      <c r="BH139" s="33">
        <f t="shared" si="451"/>
        <v>3728600.2307399996</v>
      </c>
      <c r="BI139" s="33">
        <v>1</v>
      </c>
      <c r="BJ139" s="33">
        <f t="shared" si="452"/>
        <v>37865.577472800003</v>
      </c>
      <c r="BK139" s="33">
        <v>15</v>
      </c>
      <c r="BL139" s="33">
        <f t="shared" si="453"/>
        <v>594064.54453499999</v>
      </c>
      <c r="BM139" s="33"/>
      <c r="BN139" s="33">
        <f t="shared" si="454"/>
        <v>0</v>
      </c>
      <c r="BO139" s="33">
        <v>22</v>
      </c>
      <c r="BP139" s="33">
        <f t="shared" si="455"/>
        <v>801874.43995119992</v>
      </c>
      <c r="BQ139" s="33">
        <v>1</v>
      </c>
      <c r="BR139" s="33">
        <f t="shared" si="456"/>
        <v>37865.577472800003</v>
      </c>
      <c r="BS139" s="33">
        <v>1</v>
      </c>
      <c r="BT139" s="33">
        <f t="shared" si="457"/>
        <v>35837.0643939</v>
      </c>
      <c r="BU139" s="33">
        <v>126</v>
      </c>
      <c r="BV139" s="33">
        <f t="shared" si="458"/>
        <v>5221392.6650886005</v>
      </c>
      <c r="BW139" s="62">
        <v>18</v>
      </c>
      <c r="BX139" s="62">
        <f t="shared" si="459"/>
        <v>745913.23786980007</v>
      </c>
      <c r="BY139" s="33">
        <v>14</v>
      </c>
      <c r="BZ139" s="33">
        <f t="shared" si="460"/>
        <v>580154.74056539999</v>
      </c>
      <c r="CA139" s="33">
        <v>0</v>
      </c>
      <c r="CB139" s="33">
        <f t="shared" si="461"/>
        <v>0</v>
      </c>
      <c r="CC139" s="33">
        <v>38</v>
      </c>
      <c r="CD139" s="33">
        <f t="shared" si="462"/>
        <v>1717860.7902456</v>
      </c>
      <c r="CE139" s="33">
        <v>10</v>
      </c>
      <c r="CF139" s="33">
        <f t="shared" si="463"/>
        <v>452068.62901199993</v>
      </c>
      <c r="CG139" s="33">
        <v>5</v>
      </c>
      <c r="CH139" s="33">
        <f t="shared" si="464"/>
        <v>179185.32196949999</v>
      </c>
      <c r="CI139" s="33">
        <v>4</v>
      </c>
      <c r="CJ139" s="33">
        <f t="shared" si="465"/>
        <v>158417.21187599999</v>
      </c>
      <c r="CK139" s="33">
        <v>6</v>
      </c>
      <c r="CL139" s="33">
        <f t="shared" si="466"/>
        <v>484669.73206575011</v>
      </c>
      <c r="CM139" s="33">
        <v>15</v>
      </c>
      <c r="CN139" s="33">
        <f t="shared" si="467"/>
        <v>1144014.1043821876</v>
      </c>
    </row>
    <row r="140" spans="1:92" s="38" customFormat="1" x14ac:dyDescent="0.25">
      <c r="A140" s="61">
        <v>24</v>
      </c>
      <c r="B140" s="52" t="s">
        <v>192</v>
      </c>
      <c r="C140" s="25">
        <v>19007.45</v>
      </c>
      <c r="D140" s="35">
        <f t="shared" si="385"/>
        <v>0</v>
      </c>
      <c r="E140" s="35">
        <v>1.44</v>
      </c>
      <c r="F140" s="36">
        <v>1</v>
      </c>
      <c r="G140" s="36"/>
      <c r="H140" s="37"/>
      <c r="I140" s="37"/>
      <c r="J140" s="37"/>
      <c r="K140" s="37"/>
      <c r="L140" s="36">
        <v>1</v>
      </c>
      <c r="M140" s="25">
        <v>1.4</v>
      </c>
      <c r="N140" s="25">
        <v>1.68</v>
      </c>
      <c r="O140" s="25">
        <v>2.23</v>
      </c>
      <c r="P140" s="25">
        <v>2.39</v>
      </c>
      <c r="Q140" s="28">
        <f t="shared" ref="Q140:AW140" si="468">SUM(Q141:Q144)</f>
        <v>235</v>
      </c>
      <c r="R140" s="28">
        <f t="shared" si="468"/>
        <v>11702655.074109999</v>
      </c>
      <c r="S140" s="28">
        <f t="shared" si="468"/>
        <v>0</v>
      </c>
      <c r="T140" s="28">
        <f t="shared" si="468"/>
        <v>0</v>
      </c>
      <c r="U140" s="28">
        <f t="shared" si="468"/>
        <v>917</v>
      </c>
      <c r="V140" s="28">
        <f t="shared" si="468"/>
        <v>35609039.619229995</v>
      </c>
      <c r="W140" s="28">
        <f t="shared" si="468"/>
        <v>9</v>
      </c>
      <c r="X140" s="28">
        <f t="shared" si="468"/>
        <v>348978.49267049995</v>
      </c>
      <c r="Y140" s="28">
        <f t="shared" si="468"/>
        <v>15</v>
      </c>
      <c r="Z140" s="28">
        <f t="shared" si="468"/>
        <v>366858.04058749997</v>
      </c>
      <c r="AA140" s="28">
        <f t="shared" si="468"/>
        <v>41</v>
      </c>
      <c r="AB140" s="28">
        <f t="shared" si="468"/>
        <v>1351489.1883184998</v>
      </c>
      <c r="AC140" s="28">
        <f t="shared" si="468"/>
        <v>5</v>
      </c>
      <c r="AD140" s="28">
        <f t="shared" si="468"/>
        <v>214420.19233249995</v>
      </c>
      <c r="AE140" s="28">
        <f t="shared" si="468"/>
        <v>14</v>
      </c>
      <c r="AF140" s="28">
        <f t="shared" si="468"/>
        <v>495872.05783499999</v>
      </c>
      <c r="AG140" s="28">
        <f t="shared" si="468"/>
        <v>0</v>
      </c>
      <c r="AH140" s="28">
        <f t="shared" si="468"/>
        <v>0</v>
      </c>
      <c r="AI140" s="28">
        <f t="shared" si="468"/>
        <v>15</v>
      </c>
      <c r="AJ140" s="28">
        <f t="shared" si="468"/>
        <v>482035.29949575005</v>
      </c>
      <c r="AK140" s="28">
        <f t="shared" si="468"/>
        <v>28</v>
      </c>
      <c r="AL140" s="28">
        <f t="shared" si="468"/>
        <v>695226.75522300007</v>
      </c>
      <c r="AM140" s="28">
        <f t="shared" si="468"/>
        <v>20</v>
      </c>
      <c r="AN140" s="28">
        <f t="shared" si="468"/>
        <v>977667.19819999987</v>
      </c>
      <c r="AO140" s="28">
        <f t="shared" si="468"/>
        <v>2</v>
      </c>
      <c r="AP140" s="28">
        <f t="shared" si="468"/>
        <v>74773.977778500004</v>
      </c>
      <c r="AQ140" s="28">
        <f t="shared" si="468"/>
        <v>14</v>
      </c>
      <c r="AR140" s="28">
        <f t="shared" si="468"/>
        <v>470423.17310449999</v>
      </c>
      <c r="AS140" s="28">
        <f t="shared" si="468"/>
        <v>10</v>
      </c>
      <c r="AT140" s="28">
        <f t="shared" si="468"/>
        <v>580413.3939449999</v>
      </c>
      <c r="AU140" s="28">
        <f t="shared" si="468"/>
        <v>0</v>
      </c>
      <c r="AV140" s="28">
        <f t="shared" si="468"/>
        <v>0</v>
      </c>
      <c r="AW140" s="28">
        <f t="shared" si="468"/>
        <v>15</v>
      </c>
      <c r="AX140" s="28">
        <f t="shared" ref="AX140:CH140" si="469">SUM(AX141:AX144)</f>
        <v>649706.95366499992</v>
      </c>
      <c r="AY140" s="28">
        <f t="shared" si="469"/>
        <v>14</v>
      </c>
      <c r="AZ140" s="28">
        <f t="shared" si="469"/>
        <v>471467.63248199999</v>
      </c>
      <c r="BA140" s="28">
        <f t="shared" si="469"/>
        <v>2</v>
      </c>
      <c r="BB140" s="28">
        <f t="shared" si="469"/>
        <v>81989.928081599995</v>
      </c>
      <c r="BC140" s="28">
        <f>SUM(BC141:BC144)</f>
        <v>13</v>
      </c>
      <c r="BD140" s="28">
        <f t="shared" si="469"/>
        <v>842778.92853000003</v>
      </c>
      <c r="BE140" s="28">
        <f t="shared" si="469"/>
        <v>17</v>
      </c>
      <c r="BF140" s="28">
        <f t="shared" si="469"/>
        <v>608593.83931499999</v>
      </c>
      <c r="BG140" s="28">
        <f t="shared" si="469"/>
        <v>64</v>
      </c>
      <c r="BH140" s="28">
        <f t="shared" si="469"/>
        <v>2423282.0012015998</v>
      </c>
      <c r="BI140" s="28">
        <f t="shared" si="469"/>
        <v>0</v>
      </c>
      <c r="BJ140" s="28">
        <f t="shared" si="469"/>
        <v>0</v>
      </c>
      <c r="BK140" s="28">
        <f t="shared" si="469"/>
        <v>7</v>
      </c>
      <c r="BL140" s="28">
        <f t="shared" si="469"/>
        <v>382623.38984100003</v>
      </c>
      <c r="BM140" s="28">
        <f t="shared" si="469"/>
        <v>0</v>
      </c>
      <c r="BN140" s="28">
        <f t="shared" si="469"/>
        <v>0</v>
      </c>
      <c r="BO140" s="28">
        <f t="shared" si="469"/>
        <v>7</v>
      </c>
      <c r="BP140" s="28">
        <f t="shared" si="469"/>
        <v>238875.44360679999</v>
      </c>
      <c r="BQ140" s="28">
        <f t="shared" si="469"/>
        <v>1</v>
      </c>
      <c r="BR140" s="28">
        <f t="shared" si="469"/>
        <v>52260.755685599994</v>
      </c>
      <c r="BS140" s="28">
        <f t="shared" si="469"/>
        <v>0</v>
      </c>
      <c r="BT140" s="28">
        <f t="shared" si="469"/>
        <v>0</v>
      </c>
      <c r="BU140" s="28">
        <f t="shared" si="469"/>
        <v>13</v>
      </c>
      <c r="BV140" s="28">
        <f t="shared" si="469"/>
        <v>496933.0156791</v>
      </c>
      <c r="BW140" s="28">
        <f t="shared" si="469"/>
        <v>365</v>
      </c>
      <c r="BX140" s="28">
        <f t="shared" si="469"/>
        <v>19796153.759682301</v>
      </c>
      <c r="BY140" s="28">
        <f t="shared" si="469"/>
        <v>41</v>
      </c>
      <c r="BZ140" s="28">
        <f t="shared" si="469"/>
        <v>1281888.5442363</v>
      </c>
      <c r="CA140" s="28">
        <f t="shared" si="469"/>
        <v>0</v>
      </c>
      <c r="CB140" s="28">
        <f t="shared" si="469"/>
        <v>0</v>
      </c>
      <c r="CC140" s="28">
        <f t="shared" si="469"/>
        <v>9</v>
      </c>
      <c r="CD140" s="28">
        <f t="shared" si="469"/>
        <v>319436.92380599998</v>
      </c>
      <c r="CE140" s="28">
        <f t="shared" si="469"/>
        <v>0</v>
      </c>
      <c r="CF140" s="28">
        <f t="shared" si="469"/>
        <v>0</v>
      </c>
      <c r="CG140" s="28">
        <f t="shared" si="469"/>
        <v>16</v>
      </c>
      <c r="CH140" s="28">
        <f t="shared" si="469"/>
        <v>606564.52792320005</v>
      </c>
      <c r="CI140" s="28">
        <f t="shared" ref="CI140:CN140" si="470">SUM(CI141:CI144)</f>
        <v>6</v>
      </c>
      <c r="CJ140" s="28">
        <f t="shared" si="470"/>
        <v>275593.57933799998</v>
      </c>
      <c r="CK140" s="28">
        <f t="shared" si="470"/>
        <v>3</v>
      </c>
      <c r="CL140" s="28">
        <f t="shared" si="470"/>
        <v>190262.91134812502</v>
      </c>
      <c r="CM140" s="28">
        <f t="shared" si="470"/>
        <v>5</v>
      </c>
      <c r="CN140" s="28">
        <f t="shared" si="470"/>
        <v>274185.1985709375</v>
      </c>
    </row>
    <row r="141" spans="1:92" ht="30.75" customHeight="1" x14ac:dyDescent="0.25">
      <c r="A141" s="29">
        <v>154</v>
      </c>
      <c r="B141" s="30" t="s">
        <v>193</v>
      </c>
      <c r="C141" s="25">
        <v>19007.45</v>
      </c>
      <c r="D141" s="25">
        <f t="shared" si="385"/>
        <v>16346.407000000001</v>
      </c>
      <c r="E141" s="31">
        <v>1.67</v>
      </c>
      <c r="F141" s="32">
        <v>1</v>
      </c>
      <c r="G141" s="32"/>
      <c r="H141" s="27">
        <v>0.6</v>
      </c>
      <c r="I141" s="27">
        <v>0.23</v>
      </c>
      <c r="J141" s="27">
        <v>0.03</v>
      </c>
      <c r="K141" s="27">
        <v>0.14000000000000001</v>
      </c>
      <c r="L141" s="32">
        <v>1</v>
      </c>
      <c r="M141" s="25">
        <v>1.4</v>
      </c>
      <c r="N141" s="25">
        <v>1.68</v>
      </c>
      <c r="O141" s="25">
        <v>2.23</v>
      </c>
      <c r="P141" s="25">
        <v>2.39</v>
      </c>
      <c r="Q141" s="33">
        <v>10</v>
      </c>
      <c r="R141" s="33">
        <f>Q141*C141*E141*F141*M141*$R$6</f>
        <v>577712.4352999999</v>
      </c>
      <c r="S141" s="33">
        <v>0</v>
      </c>
      <c r="T141" s="33">
        <f>S141*C141*E141*F141*M141*$T$6</f>
        <v>0</v>
      </c>
      <c r="U141" s="33">
        <v>493</v>
      </c>
      <c r="V141" s="33">
        <f>U141*C141*E141*F141*M141*$V$6</f>
        <v>24099496.435629997</v>
      </c>
      <c r="W141" s="33">
        <v>7</v>
      </c>
      <c r="X141" s="33">
        <f>W141/12*9*C141*E141*F141*M141*$X$6+W141/12*3*C141*E141*F141*M141*$W$6</f>
        <v>300188.26926549996</v>
      </c>
      <c r="Y141" s="33">
        <v>0</v>
      </c>
      <c r="Z141" s="33">
        <f>Y141/12*9*C141*E141*F141*M141*$Z$6+Y141/12*3*C141*E141*F141*M141*$Y$6</f>
        <v>0</v>
      </c>
      <c r="AA141" s="33">
        <v>19</v>
      </c>
      <c r="AB141" s="33">
        <f>AA141/12*9*C141*E141*F141*M141*$AB$6+AA141/12*3*C141*E141*F141*M141*$AA$6</f>
        <v>814796.73086349992</v>
      </c>
      <c r="AC141" s="33">
        <v>5</v>
      </c>
      <c r="AD141" s="33">
        <f>AC141/12*3*C141*E141*F141*M141*$AC$6+AC141/12*9*C141*E141*F141*M141*$AD$6</f>
        <v>214420.19233249995</v>
      </c>
      <c r="AE141" s="33">
        <v>7</v>
      </c>
      <c r="AF141" s="33">
        <f>(AE141/12*3*C141*E141*F141*M141*$AE$6)+(AE141/12*9*C141*E141*F141*M141*$AF$6)</f>
        <v>318852.82486749999</v>
      </c>
      <c r="AG141" s="33">
        <v>0</v>
      </c>
      <c r="AH141" s="33">
        <f>AG141/12*9*C141*E141*F141*M141*$AH$6+AG141/12*3*C141*E141*F141*M141*$AG$6</f>
        <v>0</v>
      </c>
      <c r="AI141" s="33">
        <v>4</v>
      </c>
      <c r="AJ141" s="33">
        <f>AI141/12*9*C141*E141*F141*M141*$AJ$6+AI141/12*3*C141*E141*F141*M141*$AI$6</f>
        <v>190645.10364900003</v>
      </c>
      <c r="AK141" s="33">
        <v>0</v>
      </c>
      <c r="AL141" s="33">
        <f>AK141/12*9*C141*E141*F141*M141*$AL$6+AK141/12*3*C141*E141*F141*M141*$AK$6</f>
        <v>0</v>
      </c>
      <c r="AM141" s="33">
        <v>20</v>
      </c>
      <c r="AN141" s="33">
        <f>AM141*C141*E141*F141*M141*$AN$6</f>
        <v>977667.19819999987</v>
      </c>
      <c r="AO141" s="33">
        <v>1</v>
      </c>
      <c r="AP141" s="33">
        <f>AO141/12*9*C141*E141*F141*M141*$AP$6+AO141/12*3*C141*E141*F141*M141*$AO$6</f>
        <v>47661.275912250007</v>
      </c>
      <c r="AQ141" s="33">
        <v>8</v>
      </c>
      <c r="AR141" s="33">
        <f>AQ141/12*9*C141*E141*F141*M141*$AR$6+AQ141/12*3*C141*E141*F141*M141*$AQ$6</f>
        <v>329740.48230199999</v>
      </c>
      <c r="AS141" s="33">
        <v>5</v>
      </c>
      <c r="AT141" s="33">
        <f>AS141/12*9*C141*E141*F141*N141*$AT$6+AS141/12*3*C141*E141*F141*N141*$AS$6</f>
        <v>369958.15568249999</v>
      </c>
      <c r="AU141" s="33"/>
      <c r="AV141" s="33">
        <f>AU141/12*9*C141*E141*F141*N141*$AV$6+AU141/12*3*C141*E141*F141*N141*$AU$6</f>
        <v>0</v>
      </c>
      <c r="AW141" s="33">
        <v>8</v>
      </c>
      <c r="AX141" s="33">
        <f>AW141/12*9*C141*E141*F141*N141*$AX$6+AW141/12*3*C141*E141*F141*N141*$AW$6</f>
        <v>437283.87410399999</v>
      </c>
      <c r="AY141" s="33">
        <v>3</v>
      </c>
      <c r="AZ141" s="33">
        <f>AY141/12*9*C141*E141*F141*N141*$AZ$6+AY141/12*3*C141*E141*F141*N141*$AY$6</f>
        <v>154382.53847939998</v>
      </c>
      <c r="BA141" s="33">
        <v>1</v>
      </c>
      <c r="BB141" s="33">
        <f>SUM(BA141*$BB$6*C141*E141*F141*N141)</f>
        <v>52260.755685599994</v>
      </c>
      <c r="BC141" s="33">
        <v>10</v>
      </c>
      <c r="BD141" s="33">
        <f>SUM(BC141*C141*E141*F141*N141*$BD$6)</f>
        <v>719918.57322000002</v>
      </c>
      <c r="BE141" s="33">
        <v>5</v>
      </c>
      <c r="BF141" s="33">
        <f>BE141/12*9*C141*E141*F141*N141*$BF$6+BE141/12*3*C141*E141*F141*N141*$BE$6</f>
        <v>257304.23079899995</v>
      </c>
      <c r="BG141" s="33">
        <v>25</v>
      </c>
      <c r="BH141" s="33">
        <f>BG141/12*9*C141*E141*F141*N141*$BH$6+BG141/12*3*C141*E141*F141*N141*$BG$6</f>
        <v>1286521.1539949998</v>
      </c>
      <c r="BI141" s="33">
        <v>0</v>
      </c>
      <c r="BJ141" s="33">
        <f>BI141*C141*E141*F141*N141*$BJ$6</f>
        <v>0</v>
      </c>
      <c r="BK141" s="33">
        <v>7</v>
      </c>
      <c r="BL141" s="33">
        <f>BK141/12*9*C141*E141*F141*N141*$BL$6+BK141/12*3*C141*E141*F141*N141*$BK$6</f>
        <v>382623.38984100003</v>
      </c>
      <c r="BM141" s="33"/>
      <c r="BN141" s="33">
        <f>SUM(BM141*$BN$6*C141*E141*F141*N141)</f>
        <v>0</v>
      </c>
      <c r="BO141" s="33">
        <v>2</v>
      </c>
      <c r="BP141" s="33">
        <f>(BO141/12*2*C141*E141*F141*N141*$BO$6)+(BO141/12*9*C141*E141*F141*N141*$BP$6)</f>
        <v>100610.8425784</v>
      </c>
      <c r="BQ141" s="33">
        <v>1</v>
      </c>
      <c r="BR141" s="33">
        <f>BQ141*C141*E141*F141*N141*$BR$6</f>
        <v>52260.755685599994</v>
      </c>
      <c r="BS141" s="33">
        <v>0</v>
      </c>
      <c r="BT141" s="33">
        <f>BS141/12*9*C141*E141*F141*N141*$BT$6+BS141/12*3*C141*E141*F141*N141*$BS$6</f>
        <v>0</v>
      </c>
      <c r="BU141" s="33">
        <v>3</v>
      </c>
      <c r="BV141" s="33">
        <f>BU141/12*9*C141*E141*F141*N141*$BV$6+BU141/12*3*C141*E141*F141*N141*$BU$6</f>
        <v>171580.5932841</v>
      </c>
      <c r="BW141" s="62">
        <v>322</v>
      </c>
      <c r="BX141" s="62">
        <f>BW141/12*9*C141*E141*F141*N141*$BX$6+BW141/12*3*C141*E141*F141*N141*$BW$6</f>
        <v>18416317.012493402</v>
      </c>
      <c r="BY141" s="33">
        <v>0</v>
      </c>
      <c r="BZ141" s="33">
        <f>BY141/12*9*C141*E141*F141*N141*$BZ$6+BY141/12*3*C141*E141*F141*N141*$BY$6</f>
        <v>0</v>
      </c>
      <c r="CA141" s="33">
        <v>0</v>
      </c>
      <c r="CB141" s="33">
        <f>CA141/12*9*C141*E141*F141*N141*$CB$6+CA141/12*3*C141*E141*F141*N141*$CA$6</f>
        <v>0</v>
      </c>
      <c r="CC141" s="33">
        <v>0</v>
      </c>
      <c r="CD141" s="33">
        <f>CC141/12*9*C141*E141*F141*N141*$CD$6+CC141/12*3*C141*E141*F141*N141*$CC$6</f>
        <v>0</v>
      </c>
      <c r="CE141" s="33"/>
      <c r="CF141" s="33">
        <f>CE141/12*9*C141*E141*F141*N141*$CF$6+CE141/12*3*C141*E141*F141*N141*$CE$6</f>
        <v>0</v>
      </c>
      <c r="CG141" s="33">
        <v>8</v>
      </c>
      <c r="CH141" s="33">
        <f>CG141/12*9*C141*E141*F141*N141*$CH$6+CG141/12*3*C141*E141*F141*N141*$CG$6</f>
        <v>395688.57876239996</v>
      </c>
      <c r="CI141" s="33">
        <v>4</v>
      </c>
      <c r="CJ141" s="33">
        <f>CI141/12*9*C141*E141*F141*N141*$CJ$6+CI141/12*3*C141*E141*F141*N141*$CI$6</f>
        <v>218641.93705199999</v>
      </c>
      <c r="CK141" s="33">
        <v>0</v>
      </c>
      <c r="CL141" s="33">
        <f>CK141/12*9*C141*E141*F141*O141*$CL$6+CK141/12*3*C141*E141*F141*O141*$CK$6</f>
        <v>0</v>
      </c>
      <c r="CM141" s="33">
        <v>0</v>
      </c>
      <c r="CN141" s="33">
        <f>CM141/12*9*C141*E141*F141*P141*$CN$6+CM141/12*3*C141*E141*F141*P141*$CM$6</f>
        <v>0</v>
      </c>
    </row>
    <row r="142" spans="1:92" ht="30.75" customHeight="1" x14ac:dyDescent="0.25">
      <c r="A142" s="29">
        <v>147</v>
      </c>
      <c r="B142" s="30" t="s">
        <v>194</v>
      </c>
      <c r="C142" s="25">
        <v>19007.45</v>
      </c>
      <c r="D142" s="25"/>
      <c r="E142" s="31">
        <v>1.85</v>
      </c>
      <c r="F142" s="32">
        <v>1</v>
      </c>
      <c r="G142" s="32"/>
      <c r="H142" s="27">
        <v>0.6</v>
      </c>
      <c r="I142" s="27">
        <v>0.23</v>
      </c>
      <c r="J142" s="27">
        <v>0.03</v>
      </c>
      <c r="K142" s="27">
        <v>0.14000000000000001</v>
      </c>
      <c r="L142" s="32">
        <v>1</v>
      </c>
      <c r="M142" s="25">
        <v>1.4</v>
      </c>
      <c r="N142" s="25">
        <v>1.68</v>
      </c>
      <c r="O142" s="25">
        <v>2.23</v>
      </c>
      <c r="P142" s="25">
        <v>2.39</v>
      </c>
      <c r="Q142" s="33">
        <v>120</v>
      </c>
      <c r="R142" s="33">
        <f>Q142*C142*E142*F142*M142*$R$6</f>
        <v>7679770.0980000002</v>
      </c>
      <c r="S142" s="33"/>
      <c r="T142" s="33">
        <f>S142*C142*E142*F142*M142*$T$6</f>
        <v>0</v>
      </c>
      <c r="U142" s="33"/>
      <c r="V142" s="33">
        <f>U142*C142*E142*F142*M142*$V$6</f>
        <v>0</v>
      </c>
      <c r="W142" s="33"/>
      <c r="X142" s="33">
        <f>W142/12*9*C142*E142*F142*M142*$X$6+W142/12*3*C142*E142*F142*M142*$W$6</f>
        <v>0</v>
      </c>
      <c r="Y142" s="33"/>
      <c r="Z142" s="33">
        <f>Y142/12*9*C142*E142*F142*M142*$Z$6+Y142/12*3*C142*E142*F142*M142*$Y$6</f>
        <v>0</v>
      </c>
      <c r="AA142" s="33"/>
      <c r="AB142" s="33">
        <f>AA142/12*9*C142*E142*F142*M142*$AB$6+AA142/12*3*C142*E142*F142*M142*$AA$6</f>
        <v>0</v>
      </c>
      <c r="AC142" s="33"/>
      <c r="AD142" s="33">
        <f>AC142/12*3*C142*E142*F142*M142*$AC$6+AC142/12*9*C142*E142*F142*M142*$AD$6</f>
        <v>0</v>
      </c>
      <c r="AE142" s="33"/>
      <c r="AF142" s="33">
        <f>(AE142/12*3*C142*E142*F142*M142*$AE$6)+(AE142/12*9*C142*E142*F142*M142*$AF$6)</f>
        <v>0</v>
      </c>
      <c r="AG142" s="33"/>
      <c r="AH142" s="33">
        <f>AG142/12*9*C142*E142*F142*M142*$AH$6+AG142/12*3*C142*E142*F142*M142*$AG$6</f>
        <v>0</v>
      </c>
      <c r="AI142" s="33"/>
      <c r="AJ142" s="33">
        <f>AI142/12*9*C142*E142*F142*M142*$AJ$6+AI142/12*3*C142*E142*F142*M142*$AI$6</f>
        <v>0</v>
      </c>
      <c r="AK142" s="33"/>
      <c r="AL142" s="33">
        <f>AK142/12*9*C142*E142*F142*M142*$AL$6+AK142/12*3*C142*E142*F142*M142*$AK$6</f>
        <v>0</v>
      </c>
      <c r="AM142" s="33"/>
      <c r="AN142" s="33">
        <f>AM142*C142*E142*F142*M142*$AN$6</f>
        <v>0</v>
      </c>
      <c r="AO142" s="33"/>
      <c r="AP142" s="33">
        <f>AO142/12*9*C142*E142*F142*M142*$AP$6+AO142/12*3*C142*E142*F142*M142*$AO$6</f>
        <v>0</v>
      </c>
      <c r="AQ142" s="33"/>
      <c r="AR142" s="33">
        <f>AQ142/12*9*C142*E142*F142*M142*$AR$6+AQ142/12*3*C142*E142*F142*M142*$AQ$6</f>
        <v>0</v>
      </c>
      <c r="AS142" s="33"/>
      <c r="AT142" s="33">
        <f>AS142/12*9*C142*E142*F142*N142*$AT$6+AS142/12*3*C142*E142*F142*N142*$AS$6</f>
        <v>0</v>
      </c>
      <c r="AU142" s="33"/>
      <c r="AV142" s="33">
        <f>AU142/12*9*C142*E142*F142*N142*$AV$6+AU142/12*3*C142*E142*F142*N142*$AU$6</f>
        <v>0</v>
      </c>
      <c r="AW142" s="33"/>
      <c r="AX142" s="33">
        <f>AW142/12*9*C142*E142*F142*N142*$AX$6+AW142/12*3*C142*E142*F142*N142*$AW$6</f>
        <v>0</v>
      </c>
      <c r="AY142" s="33"/>
      <c r="AZ142" s="33">
        <f>AY142/12*9*C142*E142*F142*N142*$AZ$6+AY142/12*3*C142*E142*F142*N142*$AY$6</f>
        <v>0</v>
      </c>
      <c r="BA142" s="33"/>
      <c r="BB142" s="33">
        <f>SUM(BA142*$BB$6*C142*E142*F142*N142)</f>
        <v>0</v>
      </c>
      <c r="BC142" s="33"/>
      <c r="BD142" s="33">
        <f>SUM(BC142*C142*E142*F142*N142*$BD$6)</f>
        <v>0</v>
      </c>
      <c r="BE142" s="33"/>
      <c r="BF142" s="33">
        <f>BE142/12*9*C142*E142*F142*N142*$BF$6+BE142/12*3*C142*E142*F142*N142*$BE$6</f>
        <v>0</v>
      </c>
      <c r="BG142" s="33">
        <v>0</v>
      </c>
      <c r="BH142" s="33">
        <f>BG142/12*9*C142*E142*F142*N142*$BH$6+BG142/12*3*C142*E142*F142*N142*$BG$6</f>
        <v>0</v>
      </c>
      <c r="BI142" s="33"/>
      <c r="BJ142" s="33">
        <f>BI142*C142*E142*F142*N142*$BJ$6</f>
        <v>0</v>
      </c>
      <c r="BK142" s="33"/>
      <c r="BL142" s="33">
        <f>BK142/12*9*C142*E142*F142*N142*$BL$6+BK142/12*3*C142*E142*F142*N142*$BK$6</f>
        <v>0</v>
      </c>
      <c r="BM142" s="33"/>
      <c r="BN142" s="33">
        <f>SUM(BM142*$BN$6*C142*E142*F142*N142)</f>
        <v>0</v>
      </c>
      <c r="BO142" s="33"/>
      <c r="BP142" s="33">
        <f>(BO142/12*2*C142*E142*F142*N142*$BO$6)+(BO142/12*9*C142*E142*F142*N142*$BP$6)</f>
        <v>0</v>
      </c>
      <c r="BQ142" s="33"/>
      <c r="BR142" s="33">
        <f>BQ142*C142*E142*F142*N142*$BR$6</f>
        <v>0</v>
      </c>
      <c r="BS142" s="33"/>
      <c r="BT142" s="33">
        <f>BS142/12*9*C142*E142*F142*N142*$BT$6+BS142/12*3*C142*E142*F142*N142*$BS$6</f>
        <v>0</v>
      </c>
      <c r="BU142" s="33"/>
      <c r="BV142" s="33">
        <f>BU142/12*9*C142*E142*F142*N142*$BV$6+BU142/12*3*C142*E142*F142*N142*$BU$6</f>
        <v>0</v>
      </c>
      <c r="BW142" s="62"/>
      <c r="BX142" s="62">
        <f>BW142/12*9*C142*E142*F142*N142*$BX$6+BW142/12*3*C142*E142*F142*N142*$BW$6</f>
        <v>0</v>
      </c>
      <c r="BY142" s="33"/>
      <c r="BZ142" s="33">
        <f>BY142/12*9*C142*E142*F142*N142*$BZ$6+BY142/12*3*C142*E142*F142*N142*$BY$6</f>
        <v>0</v>
      </c>
      <c r="CA142" s="33"/>
      <c r="CB142" s="33">
        <f>CA142/12*9*C142*E142*F142*N142*$CB$6+CA142/12*3*C142*E142*F142*N142*$CA$6</f>
        <v>0</v>
      </c>
      <c r="CC142" s="33"/>
      <c r="CD142" s="33">
        <f>CC142/12*9*C142*E142*F142*N142*$CD$6+CC142/12*3*C142*E142*F142*N142*$CC$6</f>
        <v>0</v>
      </c>
      <c r="CE142" s="33"/>
      <c r="CF142" s="33">
        <f>CE142/12*9*C142*E142*F142*N142*$CF$6+CE142/12*3*C142*E142*F142*N142*$CE$6</f>
        <v>0</v>
      </c>
      <c r="CG142" s="33"/>
      <c r="CH142" s="33">
        <f>CG142/12*9*C142*E142*F142*N142*$CH$6+CG142/12*3*C142*E142*F142*N142*$CG$6</f>
        <v>0</v>
      </c>
      <c r="CI142" s="33"/>
      <c r="CJ142" s="33">
        <f>CI142/12*9*C142*E142*F142*N142*$CJ$6+CI142/12*3*C142*E142*F142*N142*$CI$6</f>
        <v>0</v>
      </c>
      <c r="CK142" s="33"/>
      <c r="CL142" s="33">
        <f>CK142/12*9*C142*E142*F142*O142*$CL$6+CK142/12*3*C142*E142*F142*O142*$CK$6</f>
        <v>0</v>
      </c>
      <c r="CM142" s="33"/>
      <c r="CN142" s="33">
        <f>CM142/12*9*C142*E142*F142*P142*$CN$6+CM142/12*3*C142*E142*F142*P142*$CM$6</f>
        <v>0</v>
      </c>
    </row>
    <row r="143" spans="1:92" ht="33" customHeight="1" x14ac:dyDescent="0.25">
      <c r="A143" s="29">
        <v>176</v>
      </c>
      <c r="B143" s="30" t="s">
        <v>195</v>
      </c>
      <c r="C143" s="25">
        <v>19007.45</v>
      </c>
      <c r="D143" s="25">
        <f t="shared" ref="D143:D155" si="471">C143*(H143+I143+J143)</f>
        <v>14825.811000000002</v>
      </c>
      <c r="E143" s="31">
        <v>0.95</v>
      </c>
      <c r="F143" s="32">
        <v>1</v>
      </c>
      <c r="G143" s="32"/>
      <c r="H143" s="27">
        <v>0.53</v>
      </c>
      <c r="I143" s="27">
        <v>0.2</v>
      </c>
      <c r="J143" s="27">
        <v>0.05</v>
      </c>
      <c r="K143" s="27">
        <v>0.22</v>
      </c>
      <c r="L143" s="32">
        <v>1</v>
      </c>
      <c r="M143" s="25">
        <v>1.4</v>
      </c>
      <c r="N143" s="25">
        <v>1.68</v>
      </c>
      <c r="O143" s="25">
        <v>2.23</v>
      </c>
      <c r="P143" s="25">
        <v>2.39</v>
      </c>
      <c r="Q143" s="33">
        <v>103</v>
      </c>
      <c r="R143" s="33">
        <f>Q143*C143*E143*F143*M143*$R$6</f>
        <v>3384979.7481499999</v>
      </c>
      <c r="S143" s="33">
        <v>0</v>
      </c>
      <c r="T143" s="33">
        <f>S143*C143*E143*F143*M143*$T$6</f>
        <v>0</v>
      </c>
      <c r="U143" s="33">
        <v>304</v>
      </c>
      <c r="V143" s="33">
        <f>U143*C143*E143*F143*M143*$V$6</f>
        <v>8453601.4023999982</v>
      </c>
      <c r="W143" s="33">
        <v>2</v>
      </c>
      <c r="X143" s="33">
        <f>W143/12*9*C143*E143*F143*M143*$X$6+W143/12*3*C143*E143*F143*M143*$W$6</f>
        <v>48790.223404999997</v>
      </c>
      <c r="Y143" s="33">
        <v>5</v>
      </c>
      <c r="Z143" s="33">
        <f>Y143/12*9*C143*E143*F143*M143*$Z$6+Y143/12*3*C143*E143*F143*M143*$Y$6</f>
        <v>129559.53106249998</v>
      </c>
      <c r="AA143" s="33">
        <v>22</v>
      </c>
      <c r="AB143" s="33">
        <f>AA143/12*9*C143*E143*F143*M143*$AB$6+AA143/12*3*C143*E143*F143*M143*$AA$6</f>
        <v>536692.45745499991</v>
      </c>
      <c r="AC143" s="33"/>
      <c r="AD143" s="33">
        <f>AC143/12*3*C143*E143*F143*M143*$AC$6+AC143/12*9*C143*E143*F143*M143*$AD$6</f>
        <v>0</v>
      </c>
      <c r="AE143" s="33">
        <v>5</v>
      </c>
      <c r="AF143" s="33">
        <f>(AE143/12*3*C143*E143*F143*M143*$AE$6)+(AE143/12*9*C143*E143*F143*M143*$AF$6)</f>
        <v>129559.53106249998</v>
      </c>
      <c r="AG143" s="33">
        <v>0</v>
      </c>
      <c r="AH143" s="33">
        <f>AG143/12*9*C143*E143*F143*M143*$AH$6+AG143/12*3*C143*E143*F143*M143*$AG$6</f>
        <v>0</v>
      </c>
      <c r="AI143" s="33">
        <v>8</v>
      </c>
      <c r="AJ143" s="33">
        <f>AI143/12*9*C143*E143*F143*M143*$AJ$6+AI143/12*3*C143*E143*F143*M143*$AI$6</f>
        <v>216901.61493000001</v>
      </c>
      <c r="AK143" s="33">
        <v>0</v>
      </c>
      <c r="AL143" s="33">
        <f>AK143/12*9*C143*E143*F143*M143*$AL$6+AK143/12*3*C143*E143*F143*M143*$AK$6</f>
        <v>0</v>
      </c>
      <c r="AM143" s="33"/>
      <c r="AN143" s="33">
        <f>AM143*C143*E143*F143*M143*$AN$6</f>
        <v>0</v>
      </c>
      <c r="AO143" s="33">
        <v>1</v>
      </c>
      <c r="AP143" s="33">
        <f>AO143/12*9*C143*E143*F143*M143*$AP$6+AO143/12*3*C143*E143*F143*M143*$AO$6</f>
        <v>27112.701866250001</v>
      </c>
      <c r="AQ143" s="33">
        <v>6</v>
      </c>
      <c r="AR143" s="33">
        <f>AQ143/12*9*C143*E143*F143*M143*$AR$6+AQ143/12*3*C143*E143*F143*M143*$AQ$6</f>
        <v>140682.6908025</v>
      </c>
      <c r="AS143" s="33">
        <v>5</v>
      </c>
      <c r="AT143" s="33">
        <f>AS143/12*9*C143*E143*F143*N143*$AT$6+AS143/12*3*C143*E143*F143*N143*$AS$6</f>
        <v>210455.23826249997</v>
      </c>
      <c r="AU143" s="33"/>
      <c r="AV143" s="33">
        <f>AU143/12*9*C143*E143*F143*N143*$AV$6+AU143/12*3*C143*E143*F143*N143*$AU$6</f>
        <v>0</v>
      </c>
      <c r="AW143" s="33">
        <v>5</v>
      </c>
      <c r="AX143" s="33">
        <f>AW143/12*9*C143*E143*F143*N143*$AX$6+AW143/12*3*C143*E143*F143*N143*$AW$6</f>
        <v>155471.43727499997</v>
      </c>
      <c r="AY143" s="33">
        <v>9</v>
      </c>
      <c r="AZ143" s="33">
        <f>AY143/12*9*C143*E143*F143*N143*$AZ$6+AY143/12*3*C143*E143*F143*N143*$AY$6</f>
        <v>263467.20638699998</v>
      </c>
      <c r="BA143" s="33">
        <v>1</v>
      </c>
      <c r="BB143" s="33">
        <f>SUM(BA143*$BB$6*C143*E143*F143*N143)</f>
        <v>29729.172395999998</v>
      </c>
      <c r="BC143" s="33">
        <v>3</v>
      </c>
      <c r="BD143" s="33">
        <f>SUM(BC143*C143*E143*F143*N143*$BD$6)</f>
        <v>122860.35531000003</v>
      </c>
      <c r="BE143" s="33">
        <v>12</v>
      </c>
      <c r="BF143" s="33">
        <f>BE143/12*9*C143*E143*F143*N143*$BF$6+BE143/12*3*C143*E143*F143*N143*$BE$6</f>
        <v>351289.60851599998</v>
      </c>
      <c r="BG143" s="33">
        <v>37</v>
      </c>
      <c r="BH143" s="33">
        <f>BG143/12*9*C143*E143*F143*N143*$BH$6+BG143/12*3*C143*E143*F143*N143*$BG$6</f>
        <v>1083142.9595909999</v>
      </c>
      <c r="BI143" s="33">
        <v>0</v>
      </c>
      <c r="BJ143" s="33">
        <f>BI143*C143*E143*F143*N143*$BJ$6</f>
        <v>0</v>
      </c>
      <c r="BK143" s="33">
        <v>0</v>
      </c>
      <c r="BL143" s="33">
        <f>BK143/12*9*C143*E143*F143*N143*$BL$6+BK143/12*3*C143*E143*F143*N143*$BK$6</f>
        <v>0</v>
      </c>
      <c r="BM143" s="33"/>
      <c r="BN143" s="33">
        <f>SUM(BM143*$BN$6*C143*E143*F143*N143)</f>
        <v>0</v>
      </c>
      <c r="BO143" s="33">
        <v>3</v>
      </c>
      <c r="BP143" s="33">
        <f>(BO143/12*2*C143*E143*F143*N143*$BO$6)+(BO143/12*9*C143*E143*F143*N143*$BP$6)</f>
        <v>85850.569266000006</v>
      </c>
      <c r="BQ143" s="33"/>
      <c r="BR143" s="33">
        <f>BQ143*C143*E143*F143*N143*$BR$6</f>
        <v>0</v>
      </c>
      <c r="BS143" s="33"/>
      <c r="BT143" s="33">
        <f>BS143/12*9*C143*E143*F143*N143*$BT$6+BS143/12*3*C143*E143*F143*N143*$BS$6</f>
        <v>0</v>
      </c>
      <c r="BU143" s="33">
        <v>10</v>
      </c>
      <c r="BV143" s="33">
        <f>BU143/12*9*C143*E143*F143*N143*$BV$6+BU143/12*3*C143*E143*F143*N143*$BU$6</f>
        <v>325352.422395</v>
      </c>
      <c r="BW143" s="62">
        <v>36</v>
      </c>
      <c r="BX143" s="62">
        <f>BW143/12*9*C143*E143*F143*N143*$BX$6+BW143/12*3*C143*E143*F143*N143*$BW$6</f>
        <v>1171268.7206220001</v>
      </c>
      <c r="BY143" s="33">
        <v>22</v>
      </c>
      <c r="BZ143" s="33">
        <f>BY143/12*9*C143*E143*F143*N143*$BZ$6+BY143/12*3*C143*E143*F143*N143*$BY$6</f>
        <v>715775.3292690001</v>
      </c>
      <c r="CA143" s="33">
        <v>0</v>
      </c>
      <c r="CB143" s="33">
        <f>CA143/12*9*C143*E143*F143*N143*$CB$6+CA143/12*3*C143*E143*F143*N143*$CA$6</f>
        <v>0</v>
      </c>
      <c r="CC143" s="33">
        <v>9</v>
      </c>
      <c r="CD143" s="33">
        <f>CC143/12*9*C143*E143*F143*N143*$CD$6+CC143/12*3*C143*E143*F143*N143*$CC$6</f>
        <v>319436.92380599998</v>
      </c>
      <c r="CE143" s="33">
        <v>0</v>
      </c>
      <c r="CF143" s="33">
        <f>CE143/12*9*C143*E143*F143*N143*$CF$6+CE143/12*3*C143*E143*F143*N143*$CE$6</f>
        <v>0</v>
      </c>
      <c r="CG143" s="33">
        <v>2</v>
      </c>
      <c r="CH143" s="33">
        <f>CG143/12*9*C143*E143*F143*N143*$CH$6+CG143/12*3*C143*E143*F143*N143*$CG$6</f>
        <v>56273.076321000008</v>
      </c>
      <c r="CI143" s="33">
        <v>0</v>
      </c>
      <c r="CJ143" s="33">
        <f>CI143/12*9*C143*E143*F143*N143*$CJ$6+CI143/12*3*C143*E143*F143*N143*$CI$6</f>
        <v>0</v>
      </c>
      <c r="CK143" s="33">
        <v>3</v>
      </c>
      <c r="CL143" s="33">
        <f>CK143/12*9*C143*E143*F143*O143*$CL$6+CK143/12*3*C143*E143*F143*O143*$CK$6</f>
        <v>190262.91134812502</v>
      </c>
      <c r="CM143" s="33"/>
      <c r="CN143" s="33">
        <f>CM143/12*9*C143*E143*F143*P143*$CN$6+CM143/12*3*C143*E143*F143*P143*$CM$6</f>
        <v>0</v>
      </c>
    </row>
    <row r="144" spans="1:92" x14ac:dyDescent="0.25">
      <c r="A144" s="29">
        <v>155</v>
      </c>
      <c r="B144" s="30" t="s">
        <v>196</v>
      </c>
      <c r="C144" s="25">
        <v>19007.45</v>
      </c>
      <c r="D144" s="25">
        <f t="shared" si="471"/>
        <v>14635.736500000001</v>
      </c>
      <c r="E144" s="31">
        <v>0.87</v>
      </c>
      <c r="F144" s="32">
        <v>1</v>
      </c>
      <c r="G144" s="32"/>
      <c r="H144" s="27">
        <v>0.52</v>
      </c>
      <c r="I144" s="27">
        <v>0.2</v>
      </c>
      <c r="J144" s="27">
        <v>0.05</v>
      </c>
      <c r="K144" s="27">
        <v>0.23</v>
      </c>
      <c r="L144" s="32">
        <v>1</v>
      </c>
      <c r="M144" s="25">
        <v>1.4</v>
      </c>
      <c r="N144" s="25">
        <v>1.68</v>
      </c>
      <c r="O144" s="25">
        <v>2.23</v>
      </c>
      <c r="P144" s="25">
        <v>2.39</v>
      </c>
      <c r="Q144" s="33">
        <v>2</v>
      </c>
      <c r="R144" s="33">
        <f>Q144*C144*E144*F144*M144*$R$6</f>
        <v>60192.792660000006</v>
      </c>
      <c r="S144" s="33">
        <v>0</v>
      </c>
      <c r="T144" s="33">
        <f>S144*C144*E144*F144*M144*$T$6</f>
        <v>0</v>
      </c>
      <c r="U144" s="33">
        <v>120</v>
      </c>
      <c r="V144" s="33">
        <f>U144*C144*E144*F144*M144*$V$6</f>
        <v>3055941.7812000001</v>
      </c>
      <c r="W144" s="33"/>
      <c r="X144" s="33">
        <f>W144/12*9*C144*E144*F144*M144*$X$6+W144/12*3*C144*E144*F144*M144*$W$6</f>
        <v>0</v>
      </c>
      <c r="Y144" s="33">
        <v>10</v>
      </c>
      <c r="Z144" s="33">
        <f>Y144/12*9*C144*E144*F144*M144*$Z$6+Y144/12*3*C144*E144*F144*M144*$Y$6</f>
        <v>237298.509525</v>
      </c>
      <c r="AA144" s="33">
        <v>0</v>
      </c>
      <c r="AB144" s="33">
        <f>AA144/12*9*C144*E144*F144*M144*$AB$6+AA144/12*3*C144*E144*F144*M144*$AA$6</f>
        <v>0</v>
      </c>
      <c r="AC144" s="33">
        <v>0</v>
      </c>
      <c r="AD144" s="33">
        <f>AC144/12*3*C144*E144*F144*M144*$AC$6+AC144/12*9*C144*E144*F144*M144*$AD$6</f>
        <v>0</v>
      </c>
      <c r="AE144" s="33">
        <v>2</v>
      </c>
      <c r="AF144" s="33">
        <f>(AE144/12*3*C144*E144*F144*M144*$AE$6)+(AE144/12*9*C144*E144*F144*M144*$AF$6)</f>
        <v>47459.701905000009</v>
      </c>
      <c r="AG144" s="33">
        <v>0</v>
      </c>
      <c r="AH144" s="33">
        <f>AG144/12*9*C144*E144*F144*M144*$AH$6+AG144/12*3*C144*E144*F144*M144*$AG$6</f>
        <v>0</v>
      </c>
      <c r="AI144" s="33">
        <v>3</v>
      </c>
      <c r="AJ144" s="33">
        <f>AI144/12*9*C144*E144*F144*M144*$AJ$6+AI144/12*3*C144*E144*F144*M144*$AI$6</f>
        <v>74488.580916750012</v>
      </c>
      <c r="AK144" s="33">
        <v>28</v>
      </c>
      <c r="AL144" s="33">
        <f>AK144/12*9*C144*E144*F144*M144*$AL$6+AK144/12*3*C144*E144*F144*M144*$AK$6</f>
        <v>695226.75522300007</v>
      </c>
      <c r="AM144" s="33"/>
      <c r="AN144" s="33">
        <f>AM144*C144*E144*F144*M144*$AN$6</f>
        <v>0</v>
      </c>
      <c r="AO144" s="33"/>
      <c r="AP144" s="33">
        <f>AO144/12*9*C144*E144*F144*M144*$AP$6+AO144/12*3*C144*E144*F144*M144*$AO$6</f>
        <v>0</v>
      </c>
      <c r="AQ144" s="33">
        <v>0</v>
      </c>
      <c r="AR144" s="33">
        <f>AQ144/12*9*C144*E144*F144*M144*$AR$6+AQ144/12*3*C144*E144*F144*M144*$AQ$6</f>
        <v>0</v>
      </c>
      <c r="AS144" s="33">
        <v>0</v>
      </c>
      <c r="AT144" s="33">
        <f>AS144/12*9*C144*E144*F144*N144*$AT$6+AS144/12*3*C144*E144*F144*N144*$AS$6</f>
        <v>0</v>
      </c>
      <c r="AU144" s="33"/>
      <c r="AV144" s="33">
        <f>AU144/12*9*C144*E144*F144*N144*$AV$6+AU144/12*3*C144*E144*F144*N144*$AU$6</f>
        <v>0</v>
      </c>
      <c r="AW144" s="33">
        <v>2</v>
      </c>
      <c r="AX144" s="33">
        <f>AW144/12*9*C144*E144*F144*N144*$AX$6+AW144/12*3*C144*E144*F144*N144*$AW$6</f>
        <v>56951.642286000002</v>
      </c>
      <c r="AY144" s="33">
        <v>2</v>
      </c>
      <c r="AZ144" s="33">
        <f>AY144/12*9*C144*E144*F144*N144*$AZ$6+AY144/12*3*C144*E144*F144*N144*$AY$6</f>
        <v>53617.887615600004</v>
      </c>
      <c r="BA144" s="33"/>
      <c r="BB144" s="33">
        <f>SUM(BA144*$BB$6*C144*E144*F144*N144)</f>
        <v>0</v>
      </c>
      <c r="BC144" s="33"/>
      <c r="BD144" s="33">
        <f>SUM(BC144*C144*E144*F144*N144*$BD$6)</f>
        <v>0</v>
      </c>
      <c r="BE144" s="33">
        <v>0</v>
      </c>
      <c r="BF144" s="33">
        <f>BE144/12*9*C144*E144*F144*N144*$BF$6+BE144/12*3*C144*E144*F144*N144*$BE$6</f>
        <v>0</v>
      </c>
      <c r="BG144" s="33">
        <v>2</v>
      </c>
      <c r="BH144" s="33">
        <f>BG144/12*9*C144*E144*F144*N144*$BH$6+BG144/12*3*C144*E144*F144*N144*$BG$6</f>
        <v>53617.887615600004</v>
      </c>
      <c r="BI144" s="33">
        <v>0</v>
      </c>
      <c r="BJ144" s="33">
        <f>BI144*C144*E144*F144*N144*$BJ$6</f>
        <v>0</v>
      </c>
      <c r="BK144" s="33">
        <v>0</v>
      </c>
      <c r="BL144" s="33">
        <f>BK144/12*9*C144*E144*F144*N144*$BL$6+BK144/12*3*C144*E144*F144*N144*$BK$6</f>
        <v>0</v>
      </c>
      <c r="BM144" s="33"/>
      <c r="BN144" s="33">
        <f>SUM(BM144*$BN$6*C144*E144*F144*N144)</f>
        <v>0</v>
      </c>
      <c r="BO144" s="33">
        <v>2</v>
      </c>
      <c r="BP144" s="33">
        <f>(BO144/12*2*C144*E144*F144*N144*$BO$6)+(BO144/12*9*C144*E144*F144*N144*$BP$6)</f>
        <v>52414.031762400002</v>
      </c>
      <c r="BQ144" s="33"/>
      <c r="BR144" s="33">
        <f>BQ144*C144*E144*F144*N144*$BR$6</f>
        <v>0</v>
      </c>
      <c r="BS144" s="33">
        <v>0</v>
      </c>
      <c r="BT144" s="33">
        <f>BS144/12*9*C144*E144*F144*N144*$BT$6+BS144/12*3*C144*E144*F144*N144*$BS$6</f>
        <v>0</v>
      </c>
      <c r="BU144" s="33">
        <v>0</v>
      </c>
      <c r="BV144" s="33">
        <f>BU144/12*9*C144*E144*F144*N144*$BV$6+BU144/12*3*C144*E144*F144*N144*$BU$6</f>
        <v>0</v>
      </c>
      <c r="BW144" s="62">
        <v>7</v>
      </c>
      <c r="BX144" s="62">
        <f>BW144/12*9*C144*E144*F144*N144*$BX$6+BW144/12*3*C144*E144*F144*N144*$BW$6</f>
        <v>208568.02656690002</v>
      </c>
      <c r="BY144" s="33">
        <v>19</v>
      </c>
      <c r="BZ144" s="33">
        <f>BY144/12*9*C144*E144*F144*N144*$BZ$6+BY144/12*3*C144*E144*F144*N144*$BY$6</f>
        <v>566113.21496730007</v>
      </c>
      <c r="CA144" s="33">
        <v>0</v>
      </c>
      <c r="CB144" s="33">
        <f>CA144/12*9*C144*E144*F144*N144*$CB$6+CA144/12*3*C144*E144*F144*N144*$CA$6</f>
        <v>0</v>
      </c>
      <c r="CC144" s="33">
        <v>0</v>
      </c>
      <c r="CD144" s="33">
        <f>CC144/12*9*C144*E144*F144*N144*$CD$6+CC144/12*3*C144*E144*F144*N144*$CC$6</f>
        <v>0</v>
      </c>
      <c r="CE144" s="33">
        <v>0</v>
      </c>
      <c r="CF144" s="33">
        <f>CE144/12*9*C144*E144*F144*N144*$CF$6+CE144/12*3*C144*E144*F144*N144*$CE$6</f>
        <v>0</v>
      </c>
      <c r="CG144" s="33">
        <v>6</v>
      </c>
      <c r="CH144" s="33">
        <f>CG144/12*9*C144*E144*F144*N144*$CH$6+CG144/12*3*C144*E144*F144*N144*$CG$6</f>
        <v>154602.87283980002</v>
      </c>
      <c r="CI144" s="33">
        <v>2</v>
      </c>
      <c r="CJ144" s="33">
        <f>CI144/12*9*C144*E144*F144*N144*$CJ$6+CI144/12*3*C144*E144*F144*N144*$CI$6</f>
        <v>56951.642286000002</v>
      </c>
      <c r="CK144" s="33"/>
      <c r="CL144" s="33">
        <f>CK144/12*9*C144*E144*F144*O144*$CL$6+CK144/12*3*C144*E144*F144*O144*$CK$6</f>
        <v>0</v>
      </c>
      <c r="CM144" s="33">
        <v>5</v>
      </c>
      <c r="CN144" s="33">
        <f>CM144/12*9*C144*E144*F144*P144*$CN$6+CM144/12*3*C144*E144*F144*P144*$CM$6</f>
        <v>274185.1985709375</v>
      </c>
    </row>
    <row r="145" spans="1:92" s="38" customFormat="1" x14ac:dyDescent="0.25">
      <c r="A145" s="61">
        <v>25</v>
      </c>
      <c r="B145" s="52" t="s">
        <v>197</v>
      </c>
      <c r="C145" s="25">
        <v>19007.45</v>
      </c>
      <c r="D145" s="35">
        <f t="shared" si="471"/>
        <v>0</v>
      </c>
      <c r="E145" s="35">
        <v>1.18</v>
      </c>
      <c r="F145" s="36">
        <v>1</v>
      </c>
      <c r="G145" s="36"/>
      <c r="H145" s="37"/>
      <c r="I145" s="37"/>
      <c r="J145" s="37"/>
      <c r="K145" s="37"/>
      <c r="L145" s="36">
        <v>1</v>
      </c>
      <c r="M145" s="25">
        <v>1.4</v>
      </c>
      <c r="N145" s="25">
        <v>1.68</v>
      </c>
      <c r="O145" s="25">
        <v>2.23</v>
      </c>
      <c r="P145" s="25">
        <v>2.39</v>
      </c>
      <c r="Q145" s="28">
        <f t="shared" ref="Q145:AW145" si="472">SUM(Q146:Q155)</f>
        <v>0</v>
      </c>
      <c r="R145" s="28">
        <f t="shared" si="472"/>
        <v>0</v>
      </c>
      <c r="S145" s="28">
        <f t="shared" si="472"/>
        <v>160</v>
      </c>
      <c r="T145" s="28">
        <f t="shared" si="472"/>
        <v>8807786.2256999984</v>
      </c>
      <c r="U145" s="28">
        <f t="shared" si="472"/>
        <v>920</v>
      </c>
      <c r="V145" s="28">
        <f t="shared" si="472"/>
        <v>65179667.073290005</v>
      </c>
      <c r="W145" s="28">
        <f t="shared" si="472"/>
        <v>114</v>
      </c>
      <c r="X145" s="28">
        <f t="shared" si="472"/>
        <v>2932549.2172900001</v>
      </c>
      <c r="Y145" s="28">
        <f t="shared" si="472"/>
        <v>41</v>
      </c>
      <c r="Z145" s="28">
        <f t="shared" si="472"/>
        <v>1117212.2931199998</v>
      </c>
      <c r="AA145" s="28">
        <f t="shared" si="472"/>
        <v>123</v>
      </c>
      <c r="AB145" s="28">
        <f t="shared" si="472"/>
        <v>3076351.9810099998</v>
      </c>
      <c r="AC145" s="28">
        <f t="shared" si="472"/>
        <v>51</v>
      </c>
      <c r="AD145" s="28">
        <f t="shared" si="472"/>
        <v>1318619.9851825</v>
      </c>
      <c r="AE145" s="28">
        <f t="shared" si="472"/>
        <v>114</v>
      </c>
      <c r="AF145" s="28">
        <f t="shared" si="472"/>
        <v>3114883.8836500002</v>
      </c>
      <c r="AG145" s="28">
        <f t="shared" si="472"/>
        <v>0</v>
      </c>
      <c r="AH145" s="28">
        <f t="shared" si="472"/>
        <v>0</v>
      </c>
      <c r="AI145" s="28">
        <f t="shared" si="472"/>
        <v>107</v>
      </c>
      <c r="AJ145" s="28">
        <f t="shared" si="472"/>
        <v>3178464.8493097499</v>
      </c>
      <c r="AK145" s="28">
        <f t="shared" si="472"/>
        <v>354</v>
      </c>
      <c r="AL145" s="28">
        <f t="shared" si="472"/>
        <v>10728353.430044249</v>
      </c>
      <c r="AM145" s="28">
        <f t="shared" si="472"/>
        <v>196</v>
      </c>
      <c r="AN145" s="28">
        <f t="shared" si="472"/>
        <v>10530119.697020002</v>
      </c>
      <c r="AO145" s="28">
        <f t="shared" si="472"/>
        <v>10</v>
      </c>
      <c r="AP145" s="28">
        <f t="shared" si="472"/>
        <v>443221.32629775</v>
      </c>
      <c r="AQ145" s="28">
        <f t="shared" si="472"/>
        <v>19</v>
      </c>
      <c r="AR145" s="28">
        <f t="shared" si="472"/>
        <v>454380.41011825</v>
      </c>
      <c r="AS145" s="28">
        <f t="shared" si="472"/>
        <v>17</v>
      </c>
      <c r="AT145" s="28">
        <f t="shared" si="472"/>
        <v>742131.6296625</v>
      </c>
      <c r="AU145" s="28">
        <f t="shared" si="472"/>
        <v>11</v>
      </c>
      <c r="AV145" s="28">
        <f t="shared" si="472"/>
        <v>564295.45649400004</v>
      </c>
      <c r="AW145" s="28">
        <f t="shared" si="472"/>
        <v>52</v>
      </c>
      <c r="AX145" s="28">
        <f t="shared" ref="AX145:CH145" si="473">SUM(AX146:AX155)</f>
        <v>1758627.436797</v>
      </c>
      <c r="AY145" s="28">
        <f t="shared" si="473"/>
        <v>134</v>
      </c>
      <c r="AZ145" s="28">
        <f t="shared" si="473"/>
        <v>4183735.9779137997</v>
      </c>
      <c r="BA145" s="28">
        <f t="shared" si="473"/>
        <v>6</v>
      </c>
      <c r="BB145" s="28">
        <f t="shared" si="473"/>
        <v>197151.35378399998</v>
      </c>
      <c r="BC145" s="28">
        <f>SUM(BC146:BC155)</f>
        <v>50</v>
      </c>
      <c r="BD145" s="28">
        <f t="shared" si="473"/>
        <v>2215797.2852400001</v>
      </c>
      <c r="BE145" s="28">
        <f t="shared" si="473"/>
        <v>81</v>
      </c>
      <c r="BF145" s="28">
        <f t="shared" si="473"/>
        <v>2645149.1223696005</v>
      </c>
      <c r="BG145" s="28">
        <f t="shared" si="473"/>
        <v>207</v>
      </c>
      <c r="BH145" s="28">
        <f t="shared" si="473"/>
        <v>6673886.264245199</v>
      </c>
      <c r="BI145" s="28">
        <f t="shared" si="473"/>
        <v>1</v>
      </c>
      <c r="BJ145" s="28">
        <f t="shared" si="473"/>
        <v>29416.233739200001</v>
      </c>
      <c r="BK145" s="28">
        <f t="shared" si="473"/>
        <v>70</v>
      </c>
      <c r="BL145" s="28">
        <f t="shared" si="473"/>
        <v>2261700.2769900002</v>
      </c>
      <c r="BM145" s="28">
        <f t="shared" si="473"/>
        <v>7</v>
      </c>
      <c r="BN145" s="28">
        <f t="shared" si="473"/>
        <v>212798.286624</v>
      </c>
      <c r="BO145" s="28">
        <f t="shared" si="473"/>
        <v>141</v>
      </c>
      <c r="BP145" s="28">
        <f t="shared" si="473"/>
        <v>4221136.9372787997</v>
      </c>
      <c r="BQ145" s="28">
        <f t="shared" si="473"/>
        <v>7</v>
      </c>
      <c r="BR145" s="28">
        <f t="shared" si="473"/>
        <v>216240.61184880001</v>
      </c>
      <c r="BS145" s="28">
        <f t="shared" si="473"/>
        <v>0</v>
      </c>
      <c r="BT145" s="28">
        <f t="shared" si="473"/>
        <v>0</v>
      </c>
      <c r="BU145" s="28">
        <f t="shared" si="473"/>
        <v>148</v>
      </c>
      <c r="BV145" s="28">
        <f t="shared" si="473"/>
        <v>6028609.1488623004</v>
      </c>
      <c r="BW145" s="28">
        <f t="shared" si="473"/>
        <v>1</v>
      </c>
      <c r="BX145" s="28">
        <f t="shared" si="473"/>
        <v>35960.004580500005</v>
      </c>
      <c r="BY145" s="28">
        <f t="shared" si="473"/>
        <v>328</v>
      </c>
      <c r="BZ145" s="28">
        <f t="shared" si="473"/>
        <v>11458912.316751901</v>
      </c>
      <c r="CA145" s="28">
        <f t="shared" si="473"/>
        <v>0</v>
      </c>
      <c r="CB145" s="28">
        <f t="shared" si="473"/>
        <v>0</v>
      </c>
      <c r="CC145" s="28">
        <f t="shared" si="473"/>
        <v>3</v>
      </c>
      <c r="CD145" s="28">
        <f t="shared" si="473"/>
        <v>117687.28771800001</v>
      </c>
      <c r="CE145" s="28">
        <f t="shared" si="473"/>
        <v>0</v>
      </c>
      <c r="CF145" s="28">
        <f t="shared" si="473"/>
        <v>0</v>
      </c>
      <c r="CG145" s="28">
        <f t="shared" si="473"/>
        <v>31</v>
      </c>
      <c r="CH145" s="28">
        <f t="shared" si="473"/>
        <v>1537143.5058210003</v>
      </c>
      <c r="CI145" s="28">
        <f t="shared" ref="CI145:CN145" si="474">SUM(CI146:CI155)</f>
        <v>38</v>
      </c>
      <c r="CJ145" s="28">
        <f t="shared" si="474"/>
        <v>1258827.6794940003</v>
      </c>
      <c r="CK145" s="28">
        <f t="shared" si="474"/>
        <v>5</v>
      </c>
      <c r="CL145" s="28">
        <f t="shared" si="474"/>
        <v>321110.38722262502</v>
      </c>
      <c r="CM145" s="28">
        <f t="shared" si="474"/>
        <v>53</v>
      </c>
      <c r="CN145" s="28">
        <f t="shared" si="474"/>
        <v>3424478.5835308125</v>
      </c>
    </row>
    <row r="146" spans="1:92" ht="30" x14ac:dyDescent="0.25">
      <c r="A146" s="29">
        <v>156</v>
      </c>
      <c r="B146" s="30" t="s">
        <v>198</v>
      </c>
      <c r="C146" s="25">
        <v>19007.45</v>
      </c>
      <c r="D146" s="25">
        <f t="shared" si="471"/>
        <v>15776.183500000003</v>
      </c>
      <c r="E146" s="31">
        <v>0.94</v>
      </c>
      <c r="F146" s="32">
        <v>1</v>
      </c>
      <c r="G146" s="32"/>
      <c r="H146" s="27">
        <v>0.6</v>
      </c>
      <c r="I146" s="27">
        <v>0.19</v>
      </c>
      <c r="J146" s="27">
        <v>0.04</v>
      </c>
      <c r="K146" s="27">
        <v>0.17</v>
      </c>
      <c r="L146" s="32">
        <v>1</v>
      </c>
      <c r="M146" s="25">
        <v>1.4</v>
      </c>
      <c r="N146" s="25">
        <v>1.68</v>
      </c>
      <c r="O146" s="25">
        <v>2.23</v>
      </c>
      <c r="P146" s="25">
        <v>2.39</v>
      </c>
      <c r="Q146" s="33">
        <v>0</v>
      </c>
      <c r="R146" s="33">
        <f t="shared" ref="R146:R155" si="475">Q146*C146*E146*F146*M146*$R$6</f>
        <v>0</v>
      </c>
      <c r="S146" s="33">
        <v>40</v>
      </c>
      <c r="T146" s="33">
        <f t="shared" ref="T146:T155" si="476">S146*C146*E146*F146*M146*$T$6</f>
        <v>1100607.3848000001</v>
      </c>
      <c r="U146" s="33">
        <v>64</v>
      </c>
      <c r="V146" s="33">
        <f t="shared" ref="V146:V155" si="477">U146*C146*E146*F146*M146*$V$6</f>
        <v>1760971.81568</v>
      </c>
      <c r="W146" s="33">
        <v>50</v>
      </c>
      <c r="X146" s="33">
        <f t="shared" ref="X146:X155" si="478">W146/12*9*C146*E146*F146*M146*$X$6+W146/12*3*C146*E146*F146*M146*$W$6</f>
        <v>1206916.0526499997</v>
      </c>
      <c r="Y146" s="33">
        <v>19</v>
      </c>
      <c r="Z146" s="33">
        <f t="shared" ref="Z146:Z155" si="479">Y146/12*9*C146*E146*F146*M146*$Z$6+Y146/12*3*C146*E146*F146*M146*$Y$6</f>
        <v>487143.83679499995</v>
      </c>
      <c r="AA146" s="33">
        <v>85</v>
      </c>
      <c r="AB146" s="33">
        <f t="shared" ref="AB146:AB155" si="480">AA146/12*9*C146*E146*F146*M146*$AB$6+AA146/12*3*C146*E146*F146*M146*$AA$6</f>
        <v>2051757.2895049998</v>
      </c>
      <c r="AC146" s="33">
        <v>20</v>
      </c>
      <c r="AD146" s="33">
        <f t="shared" ref="AD146:AD155" si="481">AC146/12*3*C146*E146*F146*M146*$AC$6+AC146/12*9*C146*E146*F146*M146*$AD$6</f>
        <v>482766.42105999996</v>
      </c>
      <c r="AE146" s="33">
        <v>50</v>
      </c>
      <c r="AF146" s="33">
        <f t="shared" ref="AF146:AF155" si="482">(AE146/12*3*C146*E146*F146*M146*$AE$6)+(AE146/12*9*C146*E146*F146*M146*$AF$6)</f>
        <v>1281957.4652499999</v>
      </c>
      <c r="AG146" s="33">
        <v>0</v>
      </c>
      <c r="AH146" s="33">
        <f t="shared" ref="AH146:AH155" si="483">AG146/12*9*C146*E146*F146*M146*$AH$6+AG146/12*3*C146*E146*F146*M146*$AG$6</f>
        <v>0</v>
      </c>
      <c r="AI146" s="33">
        <v>50</v>
      </c>
      <c r="AJ146" s="33">
        <f t="shared" ref="AJ146:AJ155" si="484">AI146/12*9*C146*E146*F146*M146*$AJ$6+AI146/12*3*C146*E146*F146*M146*$AI$6</f>
        <v>1341365.2502249999</v>
      </c>
      <c r="AK146" s="33">
        <v>38</v>
      </c>
      <c r="AL146" s="33">
        <f t="shared" ref="AL146:AL155" si="485">AK146/12*9*C146*E146*F146*M146*$AL$6+AK146/12*3*C146*E146*F146*M146*$AK$6</f>
        <v>1019437.590171</v>
      </c>
      <c r="AM146" s="33">
        <v>20</v>
      </c>
      <c r="AN146" s="33">
        <f t="shared" ref="AN146:AN155" si="486">AM146*C146*E146*F146*M146*$AN$6</f>
        <v>550303.69240000006</v>
      </c>
      <c r="AO146" s="33">
        <v>0</v>
      </c>
      <c r="AP146" s="33">
        <f t="shared" ref="AP146:AP155" si="487">AO146/12*9*C146*E146*F146*M146*$AP$6+AO146/12*3*C146*E146*F146*M146*$AO$6</f>
        <v>0</v>
      </c>
      <c r="AQ146" s="33">
        <v>14</v>
      </c>
      <c r="AR146" s="33">
        <f t="shared" ref="AR146:AR155" si="488">AQ146/12*9*C146*E146*F146*M146*$AR$6+AQ146/12*3*C146*E146*F146*M146*$AQ$6</f>
        <v>324804.24753699999</v>
      </c>
      <c r="AS146" s="33">
        <v>10</v>
      </c>
      <c r="AT146" s="33">
        <f t="shared" ref="AT146:AT155" si="489">AS146/12*9*C146*E146*F146*N146*$AT$6+AS146/12*3*C146*E146*F146*N146*$AS$6</f>
        <v>416479.83992999996</v>
      </c>
      <c r="AU146" s="33">
        <v>3</v>
      </c>
      <c r="AV146" s="33">
        <f t="shared" ref="AV146:AV155" si="490">AU146/12*9*C146*E146*F146*N146*$AV$6+AU146/12*3*C146*E146*F146*N146*$AU$6</f>
        <v>141828.269814</v>
      </c>
      <c r="AW146" s="33">
        <v>30</v>
      </c>
      <c r="AX146" s="33">
        <f t="shared" ref="AX146:AX155" si="491">AW146/12*9*C146*E146*F146*N146*$AX$6+AW146/12*3*C146*E146*F146*N146*$AW$6</f>
        <v>923009.37498000008</v>
      </c>
      <c r="AY146" s="33">
        <v>47</v>
      </c>
      <c r="AZ146" s="33">
        <f t="shared" ref="AZ146:AZ155" si="492">AY146/12*9*C146*E146*F146*N146*$AZ$6+AY146/12*3*C146*E146*F146*N146*$AY$6</f>
        <v>1361401.3073892</v>
      </c>
      <c r="BA146" s="33"/>
      <c r="BB146" s="33">
        <f t="shared" ref="BB146:BB155" si="493">SUM(BA146*$BB$6*C146*E146*F146*N146)</f>
        <v>0</v>
      </c>
      <c r="BC146" s="33">
        <v>10</v>
      </c>
      <c r="BD146" s="33">
        <f t="shared" ref="BD146:BD155" si="494">SUM(BC146*C146*E146*F146*N146*$BD$6)</f>
        <v>405223.62803999998</v>
      </c>
      <c r="BE146" s="33">
        <v>37</v>
      </c>
      <c r="BF146" s="33">
        <f t="shared" ref="BF146:BF155" si="495">BE146/12*9*C146*E146*F146*N146*$BF$6+BE146/12*3*C146*E146*F146*N146*$BE$6</f>
        <v>1071741.4547532001</v>
      </c>
      <c r="BG146" s="33">
        <v>122</v>
      </c>
      <c r="BH146" s="33">
        <f t="shared" ref="BH146:BH155" si="496">BG146/12*9*C146*E146*F146*N146*$BH$6+BG146/12*3*C146*E146*F146*N146*$BG$6</f>
        <v>3533850.2021591999</v>
      </c>
      <c r="BI146" s="33">
        <v>1</v>
      </c>
      <c r="BJ146" s="33">
        <f t="shared" ref="BJ146:BJ155" si="497">BI146*C146*E146*F146*N146*$BJ$6</f>
        <v>29416.233739200001</v>
      </c>
      <c r="BK146" s="33">
        <v>40</v>
      </c>
      <c r="BL146" s="33">
        <f t="shared" ref="BL146:BL155" si="498">BK146/12*9*C146*E146*F146*N146*$BL$6+BK146/12*3*C146*E146*F146*N146*$BK$6</f>
        <v>1230679.16664</v>
      </c>
      <c r="BM146" s="33">
        <v>5</v>
      </c>
      <c r="BN146" s="33">
        <f t="shared" ref="BN146:BN155" si="499">SUM(BM146*$BN$6*C146*E146*F146*N146)</f>
        <v>147081.16869600001</v>
      </c>
      <c r="BO146" s="33">
        <v>72</v>
      </c>
      <c r="BP146" s="33">
        <f t="shared" ref="BP146:BP155" si="500">(BO146/12*2*C146*E146*F146*N146*$BO$6)+(BO146/12*9*C146*E146*F146*N146*$BP$6)</f>
        <v>2038725.0975167998</v>
      </c>
      <c r="BQ146" s="33">
        <v>4</v>
      </c>
      <c r="BR146" s="33">
        <f t="shared" ref="BR146:BR155" si="501">BQ146*C146*E146*F146*N146*$BR$6</f>
        <v>117664.9349568</v>
      </c>
      <c r="BS146" s="33">
        <v>0</v>
      </c>
      <c r="BT146" s="33">
        <f t="shared" ref="BT146:BT155" si="502">BS146/12*9*C146*E146*F146*N146*$BT$6+BS146/12*3*C146*E146*F146*N146*$BS$6</f>
        <v>0</v>
      </c>
      <c r="BU146" s="33">
        <v>59</v>
      </c>
      <c r="BV146" s="33">
        <f t="shared" ref="BV146:BV155" si="503">BU146/12*9*C146*E146*F146*N146*$BV$6+BU146/12*3*C146*E146*F146*N146*$BU$6</f>
        <v>1899373.1943186</v>
      </c>
      <c r="BW146" s="62">
        <v>0</v>
      </c>
      <c r="BX146" s="62">
        <f t="shared" ref="BX146:BX155" si="504">BW146/12*9*C146*E146*F146*N146*$BX$6+BW146/12*3*C146*E146*F146*N146*$BW$6</f>
        <v>0</v>
      </c>
      <c r="BY146" s="33">
        <v>151</v>
      </c>
      <c r="BZ146" s="33">
        <f t="shared" ref="BZ146:BZ155" si="505">BY146/12*9*C146*E146*F146*N146*$BZ$6+BY146/12*3*C146*E146*F146*N146*$BY$6</f>
        <v>4861107.6668154001</v>
      </c>
      <c r="CA146" s="33">
        <v>0</v>
      </c>
      <c r="CB146" s="33">
        <f t="shared" ref="CB146:CB155" si="506">CA146/12*9*C146*E146*F146*N146*$CB$6+CA146/12*3*C146*E146*F146*N146*$CA$6</f>
        <v>0</v>
      </c>
      <c r="CC146" s="33">
        <v>0</v>
      </c>
      <c r="CD146" s="33">
        <f t="shared" ref="CD146:CD155" si="507">CC146/12*9*C146*E146*F146*N146*$CD$6+CC146/12*3*C146*E146*F146*N146*$CC$6</f>
        <v>0</v>
      </c>
      <c r="CE146" s="33">
        <v>0</v>
      </c>
      <c r="CF146" s="33">
        <f t="shared" ref="CF146:CF155" si="508">CE146/12*9*C146*E146*F146*N146*$CF$6+CE146/12*3*C146*E146*F146*N146*$CE$6</f>
        <v>0</v>
      </c>
      <c r="CG146" s="33">
        <v>9</v>
      </c>
      <c r="CH146" s="33">
        <f t="shared" ref="CH146:CH155" si="509">CG146/12*9*C146*E146*F146*N146*$CH$6+CG146/12*3*C146*E146*F146*N146*$CG$6</f>
        <v>250563.2766714</v>
      </c>
      <c r="CI146" s="33">
        <v>15</v>
      </c>
      <c r="CJ146" s="33">
        <f t="shared" ref="CJ146:CJ155" si="510">CI146/12*9*C146*E146*F146*N146*$CJ$6+CI146/12*3*C146*E146*F146*N146*$CI$6</f>
        <v>461504.68749000004</v>
      </c>
      <c r="CK146" s="33">
        <v>4</v>
      </c>
      <c r="CL146" s="33">
        <f t="shared" ref="CL146:CL155" si="511">CK146/12*9*C146*E146*F146*O146*$CL$6+CK146/12*3*C146*E146*F146*O146*$CK$6</f>
        <v>251013.52514700004</v>
      </c>
      <c r="CM146" s="33">
        <v>12</v>
      </c>
      <c r="CN146" s="33">
        <f t="shared" ref="CN146:CN155" si="512">CM146/12*9*C146*E146*F146*P146*$CN$6+CM146/12*3*C146*E146*F146*P146*$CM$6</f>
        <v>710990.58388050005</v>
      </c>
    </row>
    <row r="147" spans="1:92" ht="32.25" customHeight="1" x14ac:dyDescent="0.25">
      <c r="A147" s="29">
        <v>157</v>
      </c>
      <c r="B147" s="30" t="s">
        <v>199</v>
      </c>
      <c r="C147" s="25">
        <v>19007.45</v>
      </c>
      <c r="D147" s="25">
        <f t="shared" si="471"/>
        <v>15586.109000000002</v>
      </c>
      <c r="E147" s="31">
        <v>1.32</v>
      </c>
      <c r="F147" s="32">
        <v>1</v>
      </c>
      <c r="G147" s="32"/>
      <c r="H147" s="27">
        <v>0.57999999999999996</v>
      </c>
      <c r="I147" s="27">
        <v>0.2</v>
      </c>
      <c r="J147" s="27">
        <v>0.04</v>
      </c>
      <c r="K147" s="27">
        <v>0.18</v>
      </c>
      <c r="L147" s="32">
        <v>1</v>
      </c>
      <c r="M147" s="25">
        <v>1.4</v>
      </c>
      <c r="N147" s="25">
        <v>1.68</v>
      </c>
      <c r="O147" s="25">
        <v>2.23</v>
      </c>
      <c r="P147" s="25">
        <v>2.39</v>
      </c>
      <c r="Q147" s="33"/>
      <c r="R147" s="33">
        <f t="shared" si="475"/>
        <v>0</v>
      </c>
      <c r="S147" s="33"/>
      <c r="T147" s="33">
        <f t="shared" si="476"/>
        <v>0</v>
      </c>
      <c r="U147" s="33">
        <v>11</v>
      </c>
      <c r="V147" s="33">
        <f t="shared" si="477"/>
        <v>425021.7879600001</v>
      </c>
      <c r="W147" s="33"/>
      <c r="X147" s="33">
        <f t="shared" si="478"/>
        <v>0</v>
      </c>
      <c r="Y147" s="33"/>
      <c r="Z147" s="33">
        <f t="shared" si="479"/>
        <v>0</v>
      </c>
      <c r="AA147" s="33"/>
      <c r="AB147" s="33">
        <f t="shared" si="480"/>
        <v>0</v>
      </c>
      <c r="AC147" s="33"/>
      <c r="AD147" s="33">
        <f t="shared" si="481"/>
        <v>0</v>
      </c>
      <c r="AE147" s="28"/>
      <c r="AF147" s="33">
        <f t="shared" si="482"/>
        <v>0</v>
      </c>
      <c r="AG147" s="33">
        <v>0</v>
      </c>
      <c r="AH147" s="33">
        <f t="shared" si="483"/>
        <v>0</v>
      </c>
      <c r="AI147" s="33"/>
      <c r="AJ147" s="33">
        <f t="shared" si="484"/>
        <v>0</v>
      </c>
      <c r="AK147" s="33"/>
      <c r="AL147" s="33">
        <f t="shared" si="485"/>
        <v>0</v>
      </c>
      <c r="AM147" s="33"/>
      <c r="AN147" s="33">
        <f t="shared" si="486"/>
        <v>0</v>
      </c>
      <c r="AO147" s="33">
        <v>0</v>
      </c>
      <c r="AP147" s="33">
        <f t="shared" si="487"/>
        <v>0</v>
      </c>
      <c r="AQ147" s="33"/>
      <c r="AR147" s="33">
        <f t="shared" si="488"/>
        <v>0</v>
      </c>
      <c r="AS147" s="33">
        <v>0</v>
      </c>
      <c r="AT147" s="33">
        <f t="shared" si="489"/>
        <v>0</v>
      </c>
      <c r="AU147" s="33">
        <v>0</v>
      </c>
      <c r="AV147" s="33">
        <f t="shared" si="490"/>
        <v>0</v>
      </c>
      <c r="AW147" s="33">
        <v>0</v>
      </c>
      <c r="AX147" s="33">
        <f t="shared" si="491"/>
        <v>0</v>
      </c>
      <c r="AY147" s="33"/>
      <c r="AZ147" s="33">
        <f t="shared" si="492"/>
        <v>0</v>
      </c>
      <c r="BA147" s="28"/>
      <c r="BB147" s="33">
        <f t="shared" si="493"/>
        <v>0</v>
      </c>
      <c r="BC147" s="28"/>
      <c r="BD147" s="33">
        <f t="shared" si="494"/>
        <v>0</v>
      </c>
      <c r="BE147" s="33"/>
      <c r="BF147" s="33">
        <f t="shared" si="495"/>
        <v>0</v>
      </c>
      <c r="BG147" s="33">
        <v>5</v>
      </c>
      <c r="BH147" s="33">
        <f t="shared" si="496"/>
        <v>203378.19440400001</v>
      </c>
      <c r="BI147" s="33">
        <v>0</v>
      </c>
      <c r="BJ147" s="33">
        <f t="shared" si="497"/>
        <v>0</v>
      </c>
      <c r="BK147" s="33"/>
      <c r="BL147" s="33">
        <f t="shared" si="498"/>
        <v>0</v>
      </c>
      <c r="BM147" s="28">
        <v>0</v>
      </c>
      <c r="BN147" s="33">
        <f t="shared" si="499"/>
        <v>0</v>
      </c>
      <c r="BO147" s="33">
        <v>0</v>
      </c>
      <c r="BP147" s="33">
        <f t="shared" si="500"/>
        <v>0</v>
      </c>
      <c r="BQ147" s="33"/>
      <c r="BR147" s="33">
        <f t="shared" si="501"/>
        <v>0</v>
      </c>
      <c r="BS147" s="33">
        <v>0</v>
      </c>
      <c r="BT147" s="33">
        <f t="shared" si="502"/>
        <v>0</v>
      </c>
      <c r="BU147" s="33"/>
      <c r="BV147" s="33">
        <f t="shared" si="503"/>
        <v>0</v>
      </c>
      <c r="BW147" s="62">
        <v>0</v>
      </c>
      <c r="BX147" s="62">
        <f t="shared" si="504"/>
        <v>0</v>
      </c>
      <c r="BY147" s="33"/>
      <c r="BZ147" s="33">
        <f t="shared" si="505"/>
        <v>0</v>
      </c>
      <c r="CA147" s="33">
        <v>0</v>
      </c>
      <c r="CB147" s="33">
        <f t="shared" si="506"/>
        <v>0</v>
      </c>
      <c r="CC147" s="33">
        <v>0</v>
      </c>
      <c r="CD147" s="33">
        <f t="shared" si="507"/>
        <v>0</v>
      </c>
      <c r="CE147" s="33">
        <v>0</v>
      </c>
      <c r="CF147" s="33">
        <f t="shared" si="508"/>
        <v>0</v>
      </c>
      <c r="CG147" s="33"/>
      <c r="CH147" s="33">
        <f t="shared" si="509"/>
        <v>0</v>
      </c>
      <c r="CI147" s="33">
        <v>0</v>
      </c>
      <c r="CJ147" s="33">
        <f t="shared" si="510"/>
        <v>0</v>
      </c>
      <c r="CK147" s="33">
        <v>0</v>
      </c>
      <c r="CL147" s="33">
        <f t="shared" si="511"/>
        <v>0</v>
      </c>
      <c r="CM147" s="33"/>
      <c r="CN147" s="33">
        <f t="shared" si="512"/>
        <v>0</v>
      </c>
    </row>
    <row r="148" spans="1:92" ht="35.25" customHeight="1" x14ac:dyDescent="0.25">
      <c r="A148" s="29">
        <v>158</v>
      </c>
      <c r="B148" s="30" t="s">
        <v>200</v>
      </c>
      <c r="C148" s="25">
        <v>19007.45</v>
      </c>
      <c r="D148" s="25">
        <f t="shared" si="471"/>
        <v>15776.183500000003</v>
      </c>
      <c r="E148" s="31">
        <v>1.05</v>
      </c>
      <c r="F148" s="32">
        <v>1</v>
      </c>
      <c r="G148" s="32"/>
      <c r="H148" s="27">
        <v>0.6</v>
      </c>
      <c r="I148" s="27">
        <v>0.19</v>
      </c>
      <c r="J148" s="27">
        <v>0.04</v>
      </c>
      <c r="K148" s="27">
        <v>0.17</v>
      </c>
      <c r="L148" s="32">
        <v>1</v>
      </c>
      <c r="M148" s="25">
        <v>1.4</v>
      </c>
      <c r="N148" s="25">
        <v>1.68</v>
      </c>
      <c r="O148" s="25">
        <v>2.23</v>
      </c>
      <c r="P148" s="25">
        <v>2.39</v>
      </c>
      <c r="Q148" s="33"/>
      <c r="R148" s="33">
        <f t="shared" si="475"/>
        <v>0</v>
      </c>
      <c r="S148" s="33">
        <v>50</v>
      </c>
      <c r="T148" s="33">
        <f t="shared" si="476"/>
        <v>1536752.3325</v>
      </c>
      <c r="U148" s="33">
        <v>100</v>
      </c>
      <c r="V148" s="33">
        <f t="shared" si="477"/>
        <v>3073504.665</v>
      </c>
      <c r="W148" s="33">
        <v>64</v>
      </c>
      <c r="X148" s="33">
        <f t="shared" si="478"/>
        <v>1725633.1646400001</v>
      </c>
      <c r="Y148" s="33">
        <v>22</v>
      </c>
      <c r="Z148" s="33">
        <f t="shared" si="479"/>
        <v>630068.45632499992</v>
      </c>
      <c r="AA148" s="33">
        <v>38</v>
      </c>
      <c r="AB148" s="33">
        <f t="shared" si="480"/>
        <v>1024594.6915050001</v>
      </c>
      <c r="AC148" s="33">
        <v>31</v>
      </c>
      <c r="AD148" s="33">
        <f t="shared" si="481"/>
        <v>835853.56412250001</v>
      </c>
      <c r="AE148" s="33">
        <v>64</v>
      </c>
      <c r="AF148" s="33">
        <f t="shared" si="482"/>
        <v>1832926.4184000003</v>
      </c>
      <c r="AG148" s="33">
        <v>0</v>
      </c>
      <c r="AH148" s="33">
        <f t="shared" si="483"/>
        <v>0</v>
      </c>
      <c r="AI148" s="33">
        <v>55</v>
      </c>
      <c r="AJ148" s="33">
        <f t="shared" si="484"/>
        <v>1648166.8766062499</v>
      </c>
      <c r="AK148" s="33">
        <v>249</v>
      </c>
      <c r="AL148" s="33">
        <f t="shared" si="485"/>
        <v>7461700.9504537499</v>
      </c>
      <c r="AM148" s="33">
        <v>15</v>
      </c>
      <c r="AN148" s="33">
        <f t="shared" si="486"/>
        <v>461025.69975000009</v>
      </c>
      <c r="AO148" s="33">
        <v>5</v>
      </c>
      <c r="AP148" s="33">
        <f t="shared" si="487"/>
        <v>149833.35241875</v>
      </c>
      <c r="AQ148" s="33">
        <v>5</v>
      </c>
      <c r="AR148" s="33">
        <f t="shared" si="488"/>
        <v>129576.16258125001</v>
      </c>
      <c r="AS148" s="33">
        <v>7</v>
      </c>
      <c r="AT148" s="33">
        <f t="shared" si="489"/>
        <v>325651.78973249998</v>
      </c>
      <c r="AU148" s="33">
        <v>8</v>
      </c>
      <c r="AV148" s="33">
        <f t="shared" si="490"/>
        <v>422467.18668000004</v>
      </c>
      <c r="AW148" s="33">
        <v>20</v>
      </c>
      <c r="AX148" s="33">
        <f t="shared" si="491"/>
        <v>687347.40690000006</v>
      </c>
      <c r="AY148" s="33">
        <v>85</v>
      </c>
      <c r="AZ148" s="33">
        <f t="shared" si="492"/>
        <v>2750227.8561450001</v>
      </c>
      <c r="BA148" s="33">
        <v>6</v>
      </c>
      <c r="BB148" s="33">
        <f t="shared" si="493"/>
        <v>197151.35378399998</v>
      </c>
      <c r="BC148" s="33">
        <v>40</v>
      </c>
      <c r="BD148" s="33">
        <f t="shared" si="494"/>
        <v>1810573.6572000002</v>
      </c>
      <c r="BE148" s="33">
        <v>40</v>
      </c>
      <c r="BF148" s="33">
        <f t="shared" si="495"/>
        <v>1294224.8734800001</v>
      </c>
      <c r="BG148" s="33">
        <v>75</v>
      </c>
      <c r="BH148" s="33">
        <f t="shared" si="496"/>
        <v>2426671.6377749997</v>
      </c>
      <c r="BI148" s="33">
        <v>0</v>
      </c>
      <c r="BJ148" s="33">
        <f t="shared" si="497"/>
        <v>0</v>
      </c>
      <c r="BK148" s="33">
        <v>30</v>
      </c>
      <c r="BL148" s="33">
        <f t="shared" si="498"/>
        <v>1031021.1103500001</v>
      </c>
      <c r="BM148" s="33">
        <v>2</v>
      </c>
      <c r="BN148" s="33">
        <f t="shared" si="499"/>
        <v>65717.117927999992</v>
      </c>
      <c r="BO148" s="33">
        <v>69</v>
      </c>
      <c r="BP148" s="33">
        <f t="shared" si="500"/>
        <v>2182411.8397620004</v>
      </c>
      <c r="BQ148" s="33">
        <v>3</v>
      </c>
      <c r="BR148" s="33">
        <f t="shared" si="501"/>
        <v>98575.676892000003</v>
      </c>
      <c r="BS148" s="33">
        <v>0</v>
      </c>
      <c r="BT148" s="33">
        <f t="shared" si="502"/>
        <v>0</v>
      </c>
      <c r="BU148" s="33">
        <v>77</v>
      </c>
      <c r="BV148" s="33">
        <f t="shared" si="503"/>
        <v>2768920.3526985003</v>
      </c>
      <c r="BW148" s="62">
        <v>1</v>
      </c>
      <c r="BX148" s="62">
        <f t="shared" si="504"/>
        <v>35960.004580500005</v>
      </c>
      <c r="BY148" s="33">
        <v>137</v>
      </c>
      <c r="BZ148" s="33">
        <f t="shared" si="505"/>
        <v>4926520.6275284998</v>
      </c>
      <c r="CA148" s="33">
        <v>0</v>
      </c>
      <c r="CB148" s="33">
        <f t="shared" si="506"/>
        <v>0</v>
      </c>
      <c r="CC148" s="33">
        <v>3</v>
      </c>
      <c r="CD148" s="33">
        <f t="shared" si="507"/>
        <v>117687.28771800001</v>
      </c>
      <c r="CE148" s="33">
        <v>0</v>
      </c>
      <c r="CF148" s="33">
        <f t="shared" si="508"/>
        <v>0</v>
      </c>
      <c r="CG148" s="33">
        <v>13</v>
      </c>
      <c r="CH148" s="33">
        <f t="shared" si="509"/>
        <v>404277.62725350005</v>
      </c>
      <c r="CI148" s="33">
        <v>20</v>
      </c>
      <c r="CJ148" s="33">
        <f t="shared" si="510"/>
        <v>687347.40690000006</v>
      </c>
      <c r="CK148" s="33">
        <v>1</v>
      </c>
      <c r="CL148" s="33">
        <f t="shared" si="511"/>
        <v>70096.862075625002</v>
      </c>
      <c r="CM148" s="33">
        <v>41</v>
      </c>
      <c r="CN148" s="33">
        <f t="shared" si="512"/>
        <v>2713487.9996503126</v>
      </c>
    </row>
    <row r="149" spans="1:92" ht="36" customHeight="1" x14ac:dyDescent="0.25">
      <c r="A149" s="29">
        <v>159</v>
      </c>
      <c r="B149" s="30" t="s">
        <v>201</v>
      </c>
      <c r="C149" s="25">
        <v>19007.45</v>
      </c>
      <c r="D149" s="25">
        <f t="shared" si="471"/>
        <v>18247.152000000002</v>
      </c>
      <c r="E149" s="31">
        <v>0.93</v>
      </c>
      <c r="F149" s="32">
        <v>1</v>
      </c>
      <c r="G149" s="32">
        <v>0.13</v>
      </c>
      <c r="H149" s="27">
        <v>0.14000000000000001</v>
      </c>
      <c r="I149" s="27">
        <v>0.81</v>
      </c>
      <c r="J149" s="27">
        <v>0.01</v>
      </c>
      <c r="K149" s="27">
        <v>0.04</v>
      </c>
      <c r="L149" s="32">
        <v>1</v>
      </c>
      <c r="M149" s="25">
        <v>1.4</v>
      </c>
      <c r="N149" s="25">
        <v>1.68</v>
      </c>
      <c r="O149" s="25">
        <v>2.23</v>
      </c>
      <c r="P149" s="25">
        <v>2.39</v>
      </c>
      <c r="Q149" s="33">
        <v>0</v>
      </c>
      <c r="R149" s="33">
        <f t="shared" si="475"/>
        <v>0</v>
      </c>
      <c r="S149" s="33">
        <v>0</v>
      </c>
      <c r="T149" s="33">
        <f t="shared" si="476"/>
        <v>0</v>
      </c>
      <c r="U149" s="33">
        <v>110</v>
      </c>
      <c r="V149" s="33">
        <f t="shared" si="477"/>
        <v>2994471.6879000003</v>
      </c>
      <c r="W149" s="33">
        <v>0</v>
      </c>
      <c r="X149" s="33">
        <f t="shared" si="478"/>
        <v>0</v>
      </c>
      <c r="Y149" s="33">
        <v>0</v>
      </c>
      <c r="Z149" s="33">
        <f t="shared" si="479"/>
        <v>0</v>
      </c>
      <c r="AA149" s="33">
        <v>0</v>
      </c>
      <c r="AB149" s="33">
        <f t="shared" si="480"/>
        <v>0</v>
      </c>
      <c r="AC149" s="33">
        <v>0</v>
      </c>
      <c r="AD149" s="33">
        <f t="shared" si="481"/>
        <v>0</v>
      </c>
      <c r="AE149" s="33"/>
      <c r="AF149" s="33">
        <f t="shared" si="482"/>
        <v>0</v>
      </c>
      <c r="AG149" s="33">
        <v>0</v>
      </c>
      <c r="AH149" s="33">
        <f t="shared" si="483"/>
        <v>0</v>
      </c>
      <c r="AI149" s="33">
        <v>0</v>
      </c>
      <c r="AJ149" s="33">
        <f t="shared" si="484"/>
        <v>0</v>
      </c>
      <c r="AK149" s="33"/>
      <c r="AL149" s="33">
        <f t="shared" si="485"/>
        <v>0</v>
      </c>
      <c r="AM149" s="33">
        <v>10</v>
      </c>
      <c r="AN149" s="33">
        <f t="shared" si="486"/>
        <v>272224.69890000002</v>
      </c>
      <c r="AO149" s="33">
        <v>0</v>
      </c>
      <c r="AP149" s="33">
        <f t="shared" si="487"/>
        <v>0</v>
      </c>
      <c r="AQ149" s="33">
        <v>0</v>
      </c>
      <c r="AR149" s="33">
        <f t="shared" si="488"/>
        <v>0</v>
      </c>
      <c r="AS149" s="33">
        <v>0</v>
      </c>
      <c r="AT149" s="33">
        <f t="shared" si="489"/>
        <v>0</v>
      </c>
      <c r="AU149" s="33">
        <v>0</v>
      </c>
      <c r="AV149" s="33">
        <f t="shared" si="490"/>
        <v>0</v>
      </c>
      <c r="AW149" s="33">
        <v>0</v>
      </c>
      <c r="AX149" s="33">
        <f t="shared" si="491"/>
        <v>0</v>
      </c>
      <c r="AY149" s="33"/>
      <c r="AZ149" s="33">
        <f t="shared" si="492"/>
        <v>0</v>
      </c>
      <c r="BA149" s="33"/>
      <c r="BB149" s="33">
        <f t="shared" si="493"/>
        <v>0</v>
      </c>
      <c r="BC149" s="33"/>
      <c r="BD149" s="33">
        <f t="shared" si="494"/>
        <v>0</v>
      </c>
      <c r="BE149" s="33">
        <v>0</v>
      </c>
      <c r="BF149" s="33">
        <f t="shared" si="495"/>
        <v>0</v>
      </c>
      <c r="BG149" s="33">
        <v>0</v>
      </c>
      <c r="BH149" s="33">
        <f t="shared" si="496"/>
        <v>0</v>
      </c>
      <c r="BI149" s="33">
        <v>0</v>
      </c>
      <c r="BJ149" s="33">
        <f t="shared" si="497"/>
        <v>0</v>
      </c>
      <c r="BK149" s="33">
        <v>0</v>
      </c>
      <c r="BL149" s="33">
        <f t="shared" si="498"/>
        <v>0</v>
      </c>
      <c r="BM149" s="33"/>
      <c r="BN149" s="33">
        <f t="shared" si="499"/>
        <v>0</v>
      </c>
      <c r="BO149" s="33"/>
      <c r="BP149" s="33">
        <f t="shared" si="500"/>
        <v>0</v>
      </c>
      <c r="BQ149" s="33">
        <v>0</v>
      </c>
      <c r="BR149" s="33">
        <f t="shared" si="501"/>
        <v>0</v>
      </c>
      <c r="BS149" s="33">
        <v>0</v>
      </c>
      <c r="BT149" s="33">
        <f t="shared" si="502"/>
        <v>0</v>
      </c>
      <c r="BU149" s="33">
        <v>0</v>
      </c>
      <c r="BV149" s="33">
        <f t="shared" si="503"/>
        <v>0</v>
      </c>
      <c r="BW149" s="62">
        <v>0</v>
      </c>
      <c r="BX149" s="62">
        <f t="shared" si="504"/>
        <v>0</v>
      </c>
      <c r="BY149" s="33">
        <v>0</v>
      </c>
      <c r="BZ149" s="33">
        <f t="shared" si="505"/>
        <v>0</v>
      </c>
      <c r="CA149" s="33">
        <v>0</v>
      </c>
      <c r="CB149" s="33">
        <f t="shared" si="506"/>
        <v>0</v>
      </c>
      <c r="CC149" s="33">
        <v>0</v>
      </c>
      <c r="CD149" s="33">
        <f t="shared" si="507"/>
        <v>0</v>
      </c>
      <c r="CE149" s="33">
        <v>0</v>
      </c>
      <c r="CF149" s="33">
        <f t="shared" si="508"/>
        <v>0</v>
      </c>
      <c r="CG149" s="33"/>
      <c r="CH149" s="33">
        <f t="shared" si="509"/>
        <v>0</v>
      </c>
      <c r="CI149" s="33">
        <v>0</v>
      </c>
      <c r="CJ149" s="33">
        <f t="shared" si="510"/>
        <v>0</v>
      </c>
      <c r="CK149" s="33">
        <v>0</v>
      </c>
      <c r="CL149" s="33">
        <f t="shared" si="511"/>
        <v>0</v>
      </c>
      <c r="CM149" s="33">
        <v>0</v>
      </c>
      <c r="CN149" s="33">
        <f t="shared" si="512"/>
        <v>0</v>
      </c>
    </row>
    <row r="150" spans="1:92" ht="30" x14ac:dyDescent="0.25">
      <c r="A150" s="29">
        <v>160</v>
      </c>
      <c r="B150" s="30" t="s">
        <v>202</v>
      </c>
      <c r="C150" s="25">
        <v>19007.45</v>
      </c>
      <c r="D150" s="25">
        <f t="shared" si="471"/>
        <v>15586.109</v>
      </c>
      <c r="E150" s="31">
        <v>1.9</v>
      </c>
      <c r="F150" s="32">
        <v>1</v>
      </c>
      <c r="G150" s="32"/>
      <c r="H150" s="27">
        <v>0.56999999999999995</v>
      </c>
      <c r="I150" s="27">
        <v>0.21</v>
      </c>
      <c r="J150" s="27">
        <v>0.04</v>
      </c>
      <c r="K150" s="27">
        <v>0.18</v>
      </c>
      <c r="L150" s="32">
        <v>1</v>
      </c>
      <c r="M150" s="25">
        <v>1.4</v>
      </c>
      <c r="N150" s="25">
        <v>1.68</v>
      </c>
      <c r="O150" s="25">
        <v>2.23</v>
      </c>
      <c r="P150" s="25">
        <v>2.39</v>
      </c>
      <c r="Q150" s="33">
        <v>0</v>
      </c>
      <c r="R150" s="33">
        <f t="shared" si="475"/>
        <v>0</v>
      </c>
      <c r="S150" s="33">
        <v>0</v>
      </c>
      <c r="T150" s="33">
        <f t="shared" si="476"/>
        <v>0</v>
      </c>
      <c r="U150" s="33">
        <v>17</v>
      </c>
      <c r="V150" s="33">
        <f t="shared" si="477"/>
        <v>945468.57790000003</v>
      </c>
      <c r="W150" s="33">
        <v>0</v>
      </c>
      <c r="X150" s="33">
        <f t="shared" si="478"/>
        <v>0</v>
      </c>
      <c r="Y150" s="33">
        <v>0</v>
      </c>
      <c r="Z150" s="33">
        <f t="shared" si="479"/>
        <v>0</v>
      </c>
      <c r="AA150" s="33">
        <v>0</v>
      </c>
      <c r="AB150" s="33">
        <f t="shared" si="480"/>
        <v>0</v>
      </c>
      <c r="AC150" s="33">
        <v>0</v>
      </c>
      <c r="AD150" s="33">
        <f t="shared" si="481"/>
        <v>0</v>
      </c>
      <c r="AE150" s="28"/>
      <c r="AF150" s="33">
        <f t="shared" si="482"/>
        <v>0</v>
      </c>
      <c r="AG150" s="33">
        <v>0</v>
      </c>
      <c r="AH150" s="33">
        <f t="shared" si="483"/>
        <v>0</v>
      </c>
      <c r="AI150" s="33">
        <v>0</v>
      </c>
      <c r="AJ150" s="33">
        <f t="shared" si="484"/>
        <v>0</v>
      </c>
      <c r="AK150" s="33"/>
      <c r="AL150" s="33">
        <f t="shared" si="485"/>
        <v>0</v>
      </c>
      <c r="AM150" s="33"/>
      <c r="AN150" s="33">
        <f t="shared" si="486"/>
        <v>0</v>
      </c>
      <c r="AO150" s="33">
        <v>0</v>
      </c>
      <c r="AP150" s="33">
        <f t="shared" si="487"/>
        <v>0</v>
      </c>
      <c r="AQ150" s="33">
        <v>0</v>
      </c>
      <c r="AR150" s="33">
        <f t="shared" si="488"/>
        <v>0</v>
      </c>
      <c r="AS150" s="33">
        <v>0</v>
      </c>
      <c r="AT150" s="33">
        <f t="shared" si="489"/>
        <v>0</v>
      </c>
      <c r="AU150" s="33">
        <v>0</v>
      </c>
      <c r="AV150" s="33">
        <f t="shared" si="490"/>
        <v>0</v>
      </c>
      <c r="AW150" s="33">
        <v>0</v>
      </c>
      <c r="AX150" s="33">
        <f t="shared" si="491"/>
        <v>0</v>
      </c>
      <c r="AY150" s="33"/>
      <c r="AZ150" s="33">
        <f t="shared" si="492"/>
        <v>0</v>
      </c>
      <c r="BA150" s="28"/>
      <c r="BB150" s="33">
        <f t="shared" si="493"/>
        <v>0</v>
      </c>
      <c r="BC150" s="28"/>
      <c r="BD150" s="33">
        <f t="shared" si="494"/>
        <v>0</v>
      </c>
      <c r="BE150" s="33">
        <v>0</v>
      </c>
      <c r="BF150" s="33">
        <f t="shared" si="495"/>
        <v>0</v>
      </c>
      <c r="BG150" s="33">
        <v>0</v>
      </c>
      <c r="BH150" s="33">
        <f t="shared" si="496"/>
        <v>0</v>
      </c>
      <c r="BI150" s="33">
        <v>0</v>
      </c>
      <c r="BJ150" s="33">
        <f t="shared" si="497"/>
        <v>0</v>
      </c>
      <c r="BK150" s="33">
        <v>0</v>
      </c>
      <c r="BL150" s="33">
        <f t="shared" si="498"/>
        <v>0</v>
      </c>
      <c r="BM150" s="28"/>
      <c r="BN150" s="33">
        <f t="shared" si="499"/>
        <v>0</v>
      </c>
      <c r="BO150" s="28"/>
      <c r="BP150" s="33">
        <f t="shared" si="500"/>
        <v>0</v>
      </c>
      <c r="BQ150" s="33">
        <v>0</v>
      </c>
      <c r="BR150" s="33">
        <f t="shared" si="501"/>
        <v>0</v>
      </c>
      <c r="BS150" s="33">
        <v>0</v>
      </c>
      <c r="BT150" s="33">
        <f t="shared" si="502"/>
        <v>0</v>
      </c>
      <c r="BU150" s="33">
        <v>0</v>
      </c>
      <c r="BV150" s="33">
        <f t="shared" si="503"/>
        <v>0</v>
      </c>
      <c r="BW150" s="62">
        <v>0</v>
      </c>
      <c r="BX150" s="62">
        <f t="shared" si="504"/>
        <v>0</v>
      </c>
      <c r="BY150" s="33"/>
      <c r="BZ150" s="33">
        <f t="shared" si="505"/>
        <v>0</v>
      </c>
      <c r="CA150" s="33">
        <v>0</v>
      </c>
      <c r="CB150" s="33">
        <f t="shared" si="506"/>
        <v>0</v>
      </c>
      <c r="CC150" s="33">
        <v>0</v>
      </c>
      <c r="CD150" s="33">
        <f t="shared" si="507"/>
        <v>0</v>
      </c>
      <c r="CE150" s="33">
        <v>0</v>
      </c>
      <c r="CF150" s="33">
        <f t="shared" si="508"/>
        <v>0</v>
      </c>
      <c r="CG150" s="33"/>
      <c r="CH150" s="33">
        <f t="shared" si="509"/>
        <v>0</v>
      </c>
      <c r="CI150" s="33">
        <v>0</v>
      </c>
      <c r="CJ150" s="33">
        <f t="shared" si="510"/>
        <v>0</v>
      </c>
      <c r="CK150" s="33">
        <v>0</v>
      </c>
      <c r="CL150" s="33">
        <f t="shared" si="511"/>
        <v>0</v>
      </c>
      <c r="CM150" s="33">
        <v>0</v>
      </c>
      <c r="CN150" s="33">
        <f t="shared" si="512"/>
        <v>0</v>
      </c>
    </row>
    <row r="151" spans="1:92" ht="30" x14ac:dyDescent="0.25">
      <c r="A151" s="29">
        <v>161</v>
      </c>
      <c r="B151" s="30" t="s">
        <v>203</v>
      </c>
      <c r="C151" s="25">
        <v>19007.45</v>
      </c>
      <c r="D151" s="25">
        <f t="shared" si="471"/>
        <v>17106.705000000002</v>
      </c>
      <c r="E151" s="31">
        <v>3.67</v>
      </c>
      <c r="F151" s="32">
        <v>1</v>
      </c>
      <c r="G151" s="32"/>
      <c r="H151" s="27">
        <v>0.51</v>
      </c>
      <c r="I151" s="27">
        <v>0.37</v>
      </c>
      <c r="J151" s="27">
        <v>0.02</v>
      </c>
      <c r="K151" s="27">
        <v>0.1</v>
      </c>
      <c r="L151" s="32">
        <v>1</v>
      </c>
      <c r="M151" s="25">
        <v>1.4</v>
      </c>
      <c r="N151" s="25">
        <v>1.68</v>
      </c>
      <c r="O151" s="25">
        <v>2.23</v>
      </c>
      <c r="P151" s="25">
        <v>2.39</v>
      </c>
      <c r="Q151" s="33">
        <v>0</v>
      </c>
      <c r="R151" s="33">
        <f t="shared" si="475"/>
        <v>0</v>
      </c>
      <c r="S151" s="33">
        <v>0</v>
      </c>
      <c r="T151" s="33">
        <f t="shared" si="476"/>
        <v>0</v>
      </c>
      <c r="U151" s="33">
        <v>100</v>
      </c>
      <c r="V151" s="33">
        <f t="shared" si="477"/>
        <v>10742630.591</v>
      </c>
      <c r="W151" s="33">
        <v>0</v>
      </c>
      <c r="X151" s="33">
        <f t="shared" si="478"/>
        <v>0</v>
      </c>
      <c r="Y151" s="33">
        <v>0</v>
      </c>
      <c r="Z151" s="33">
        <f t="shared" si="479"/>
        <v>0</v>
      </c>
      <c r="AA151" s="33">
        <v>0</v>
      </c>
      <c r="AB151" s="33">
        <f t="shared" si="480"/>
        <v>0</v>
      </c>
      <c r="AC151" s="33">
        <v>0</v>
      </c>
      <c r="AD151" s="33">
        <f t="shared" si="481"/>
        <v>0</v>
      </c>
      <c r="AE151" s="33"/>
      <c r="AF151" s="33">
        <f t="shared" si="482"/>
        <v>0</v>
      </c>
      <c r="AG151" s="33">
        <v>0</v>
      </c>
      <c r="AH151" s="33">
        <f t="shared" si="483"/>
        <v>0</v>
      </c>
      <c r="AI151" s="33">
        <v>0</v>
      </c>
      <c r="AJ151" s="33">
        <f t="shared" si="484"/>
        <v>0</v>
      </c>
      <c r="AK151" s="33">
        <v>0</v>
      </c>
      <c r="AL151" s="33">
        <f t="shared" si="485"/>
        <v>0</v>
      </c>
      <c r="AM151" s="33"/>
      <c r="AN151" s="33">
        <f t="shared" si="486"/>
        <v>0</v>
      </c>
      <c r="AO151" s="33">
        <v>0</v>
      </c>
      <c r="AP151" s="33">
        <f t="shared" si="487"/>
        <v>0</v>
      </c>
      <c r="AQ151" s="33">
        <v>0</v>
      </c>
      <c r="AR151" s="33">
        <f t="shared" si="488"/>
        <v>0</v>
      </c>
      <c r="AS151" s="33">
        <v>0</v>
      </c>
      <c r="AT151" s="33">
        <f t="shared" si="489"/>
        <v>0</v>
      </c>
      <c r="AU151" s="33">
        <v>0</v>
      </c>
      <c r="AV151" s="33">
        <f t="shared" si="490"/>
        <v>0</v>
      </c>
      <c r="AW151" s="33">
        <v>0</v>
      </c>
      <c r="AX151" s="33">
        <f t="shared" si="491"/>
        <v>0</v>
      </c>
      <c r="AY151" s="33">
        <v>0</v>
      </c>
      <c r="AZ151" s="33">
        <f t="shared" si="492"/>
        <v>0</v>
      </c>
      <c r="BA151" s="33"/>
      <c r="BB151" s="33">
        <f t="shared" si="493"/>
        <v>0</v>
      </c>
      <c r="BC151" s="33"/>
      <c r="BD151" s="33">
        <f t="shared" si="494"/>
        <v>0</v>
      </c>
      <c r="BE151" s="33">
        <v>0</v>
      </c>
      <c r="BF151" s="33">
        <f t="shared" si="495"/>
        <v>0</v>
      </c>
      <c r="BG151" s="33">
        <v>0</v>
      </c>
      <c r="BH151" s="33">
        <f t="shared" si="496"/>
        <v>0</v>
      </c>
      <c r="BI151" s="33">
        <v>0</v>
      </c>
      <c r="BJ151" s="33">
        <f t="shared" si="497"/>
        <v>0</v>
      </c>
      <c r="BK151" s="33">
        <v>0</v>
      </c>
      <c r="BL151" s="33">
        <f t="shared" si="498"/>
        <v>0</v>
      </c>
      <c r="BM151" s="33"/>
      <c r="BN151" s="33">
        <f t="shared" si="499"/>
        <v>0</v>
      </c>
      <c r="BO151" s="33"/>
      <c r="BP151" s="33">
        <f t="shared" si="500"/>
        <v>0</v>
      </c>
      <c r="BQ151" s="33">
        <v>0</v>
      </c>
      <c r="BR151" s="33">
        <f t="shared" si="501"/>
        <v>0</v>
      </c>
      <c r="BS151" s="33">
        <v>0</v>
      </c>
      <c r="BT151" s="33">
        <f t="shared" si="502"/>
        <v>0</v>
      </c>
      <c r="BU151" s="33">
        <v>0</v>
      </c>
      <c r="BV151" s="33">
        <f t="shared" si="503"/>
        <v>0</v>
      </c>
      <c r="BW151" s="62">
        <v>0</v>
      </c>
      <c r="BX151" s="62">
        <f t="shared" si="504"/>
        <v>0</v>
      </c>
      <c r="BY151" s="33">
        <v>0</v>
      </c>
      <c r="BZ151" s="33">
        <f t="shared" si="505"/>
        <v>0</v>
      </c>
      <c r="CA151" s="33">
        <v>0</v>
      </c>
      <c r="CB151" s="33">
        <f t="shared" si="506"/>
        <v>0</v>
      </c>
      <c r="CC151" s="33">
        <v>0</v>
      </c>
      <c r="CD151" s="33">
        <f t="shared" si="507"/>
        <v>0</v>
      </c>
      <c r="CE151" s="33">
        <v>0</v>
      </c>
      <c r="CF151" s="33">
        <f t="shared" si="508"/>
        <v>0</v>
      </c>
      <c r="CG151" s="33"/>
      <c r="CH151" s="33">
        <f t="shared" si="509"/>
        <v>0</v>
      </c>
      <c r="CI151" s="33">
        <v>0</v>
      </c>
      <c r="CJ151" s="33">
        <f t="shared" si="510"/>
        <v>0</v>
      </c>
      <c r="CK151" s="33">
        <v>0</v>
      </c>
      <c r="CL151" s="33">
        <f t="shared" si="511"/>
        <v>0</v>
      </c>
      <c r="CM151" s="33">
        <v>0</v>
      </c>
      <c r="CN151" s="33">
        <f t="shared" si="512"/>
        <v>0</v>
      </c>
    </row>
    <row r="152" spans="1:92" ht="30" x14ac:dyDescent="0.25">
      <c r="A152" s="29">
        <v>162</v>
      </c>
      <c r="B152" s="30" t="s">
        <v>204</v>
      </c>
      <c r="C152" s="25">
        <v>19007.45</v>
      </c>
      <c r="D152" s="25">
        <f t="shared" si="471"/>
        <v>17296.779500000001</v>
      </c>
      <c r="E152" s="31">
        <v>4.01</v>
      </c>
      <c r="F152" s="32">
        <v>1</v>
      </c>
      <c r="G152" s="32"/>
      <c r="H152" s="27">
        <v>0.45</v>
      </c>
      <c r="I152" s="27">
        <v>0.44</v>
      </c>
      <c r="J152" s="27">
        <v>0.02</v>
      </c>
      <c r="K152" s="27">
        <v>0.09</v>
      </c>
      <c r="L152" s="32">
        <v>1</v>
      </c>
      <c r="M152" s="25">
        <v>1.4</v>
      </c>
      <c r="N152" s="25">
        <v>1.68</v>
      </c>
      <c r="O152" s="25">
        <v>2.23</v>
      </c>
      <c r="P152" s="25">
        <v>2.39</v>
      </c>
      <c r="Q152" s="33">
        <v>0</v>
      </c>
      <c r="R152" s="33">
        <f t="shared" si="475"/>
        <v>0</v>
      </c>
      <c r="S152" s="33">
        <v>0</v>
      </c>
      <c r="T152" s="33">
        <f t="shared" si="476"/>
        <v>0</v>
      </c>
      <c r="U152" s="33">
        <v>20</v>
      </c>
      <c r="V152" s="33">
        <f t="shared" si="477"/>
        <v>2347572.1346000005</v>
      </c>
      <c r="W152" s="33">
        <v>0</v>
      </c>
      <c r="X152" s="33">
        <f t="shared" si="478"/>
        <v>0</v>
      </c>
      <c r="Y152" s="33">
        <v>0</v>
      </c>
      <c r="Z152" s="33">
        <f t="shared" si="479"/>
        <v>0</v>
      </c>
      <c r="AA152" s="33">
        <v>0</v>
      </c>
      <c r="AB152" s="33">
        <f t="shared" si="480"/>
        <v>0</v>
      </c>
      <c r="AC152" s="33">
        <v>0</v>
      </c>
      <c r="AD152" s="33">
        <f t="shared" si="481"/>
        <v>0</v>
      </c>
      <c r="AE152" s="33"/>
      <c r="AF152" s="33">
        <f t="shared" si="482"/>
        <v>0</v>
      </c>
      <c r="AG152" s="33">
        <v>0</v>
      </c>
      <c r="AH152" s="33">
        <f t="shared" si="483"/>
        <v>0</v>
      </c>
      <c r="AI152" s="33">
        <v>0</v>
      </c>
      <c r="AJ152" s="33">
        <f t="shared" si="484"/>
        <v>0</v>
      </c>
      <c r="AK152" s="33">
        <v>0</v>
      </c>
      <c r="AL152" s="33">
        <f t="shared" si="485"/>
        <v>0</v>
      </c>
      <c r="AM152" s="33"/>
      <c r="AN152" s="33">
        <f t="shared" si="486"/>
        <v>0</v>
      </c>
      <c r="AO152" s="33">
        <v>0</v>
      </c>
      <c r="AP152" s="33">
        <f t="shared" si="487"/>
        <v>0</v>
      </c>
      <c r="AQ152" s="33">
        <v>0</v>
      </c>
      <c r="AR152" s="33">
        <f t="shared" si="488"/>
        <v>0</v>
      </c>
      <c r="AS152" s="33">
        <v>0</v>
      </c>
      <c r="AT152" s="33">
        <f t="shared" si="489"/>
        <v>0</v>
      </c>
      <c r="AU152" s="33">
        <v>0</v>
      </c>
      <c r="AV152" s="33">
        <f t="shared" si="490"/>
        <v>0</v>
      </c>
      <c r="AW152" s="33">
        <v>0</v>
      </c>
      <c r="AX152" s="33">
        <f t="shared" si="491"/>
        <v>0</v>
      </c>
      <c r="AY152" s="33">
        <v>0</v>
      </c>
      <c r="AZ152" s="33">
        <f t="shared" si="492"/>
        <v>0</v>
      </c>
      <c r="BA152" s="33"/>
      <c r="BB152" s="33">
        <f t="shared" si="493"/>
        <v>0</v>
      </c>
      <c r="BC152" s="33"/>
      <c r="BD152" s="33">
        <f t="shared" si="494"/>
        <v>0</v>
      </c>
      <c r="BE152" s="33">
        <v>0</v>
      </c>
      <c r="BF152" s="33">
        <f t="shared" si="495"/>
        <v>0</v>
      </c>
      <c r="BG152" s="33">
        <v>0</v>
      </c>
      <c r="BH152" s="33">
        <f t="shared" si="496"/>
        <v>0</v>
      </c>
      <c r="BI152" s="33">
        <v>0</v>
      </c>
      <c r="BJ152" s="33">
        <f t="shared" si="497"/>
        <v>0</v>
      </c>
      <c r="BK152" s="33">
        <v>0</v>
      </c>
      <c r="BL152" s="33">
        <f t="shared" si="498"/>
        <v>0</v>
      </c>
      <c r="BM152" s="33"/>
      <c r="BN152" s="33">
        <f t="shared" si="499"/>
        <v>0</v>
      </c>
      <c r="BO152" s="33"/>
      <c r="BP152" s="33">
        <f t="shared" si="500"/>
        <v>0</v>
      </c>
      <c r="BQ152" s="33">
        <v>0</v>
      </c>
      <c r="BR152" s="33">
        <f t="shared" si="501"/>
        <v>0</v>
      </c>
      <c r="BS152" s="33">
        <v>0</v>
      </c>
      <c r="BT152" s="33">
        <f t="shared" si="502"/>
        <v>0</v>
      </c>
      <c r="BU152" s="33">
        <v>0</v>
      </c>
      <c r="BV152" s="33">
        <f t="shared" si="503"/>
        <v>0</v>
      </c>
      <c r="BW152" s="62">
        <v>0</v>
      </c>
      <c r="BX152" s="62">
        <f t="shared" si="504"/>
        <v>0</v>
      </c>
      <c r="BY152" s="33">
        <v>0</v>
      </c>
      <c r="BZ152" s="33">
        <f t="shared" si="505"/>
        <v>0</v>
      </c>
      <c r="CA152" s="33">
        <v>0</v>
      </c>
      <c r="CB152" s="33">
        <f t="shared" si="506"/>
        <v>0</v>
      </c>
      <c r="CC152" s="33">
        <v>0</v>
      </c>
      <c r="CD152" s="33">
        <f t="shared" si="507"/>
        <v>0</v>
      </c>
      <c r="CE152" s="33">
        <v>0</v>
      </c>
      <c r="CF152" s="33">
        <f t="shared" si="508"/>
        <v>0</v>
      </c>
      <c r="CG152" s="33"/>
      <c r="CH152" s="33">
        <f t="shared" si="509"/>
        <v>0</v>
      </c>
      <c r="CI152" s="33">
        <v>0</v>
      </c>
      <c r="CJ152" s="33">
        <f t="shared" si="510"/>
        <v>0</v>
      </c>
      <c r="CK152" s="33">
        <v>0</v>
      </c>
      <c r="CL152" s="33">
        <f t="shared" si="511"/>
        <v>0</v>
      </c>
      <c r="CM152" s="33">
        <v>0</v>
      </c>
      <c r="CN152" s="33">
        <f t="shared" si="512"/>
        <v>0</v>
      </c>
    </row>
    <row r="153" spans="1:92" ht="27.75" customHeight="1" x14ac:dyDescent="0.25">
      <c r="A153" s="29">
        <v>163</v>
      </c>
      <c r="B153" s="30" t="s">
        <v>205</v>
      </c>
      <c r="C153" s="25">
        <v>19007.45</v>
      </c>
      <c r="D153" s="25">
        <f t="shared" si="471"/>
        <v>15396.034500000002</v>
      </c>
      <c r="E153" s="31">
        <v>1.1200000000000001</v>
      </c>
      <c r="F153" s="32">
        <v>1</v>
      </c>
      <c r="G153" s="32"/>
      <c r="H153" s="27">
        <v>0.66</v>
      </c>
      <c r="I153" s="27">
        <v>0.11</v>
      </c>
      <c r="J153" s="27">
        <v>0.04</v>
      </c>
      <c r="K153" s="27">
        <v>0.19</v>
      </c>
      <c r="L153" s="32">
        <v>1</v>
      </c>
      <c r="M153" s="25">
        <v>1.4</v>
      </c>
      <c r="N153" s="25">
        <v>1.68</v>
      </c>
      <c r="O153" s="25">
        <v>2.23</v>
      </c>
      <c r="P153" s="25">
        <v>2.39</v>
      </c>
      <c r="Q153" s="33">
        <v>0</v>
      </c>
      <c r="R153" s="33">
        <f t="shared" si="475"/>
        <v>0</v>
      </c>
      <c r="S153" s="33">
        <v>0</v>
      </c>
      <c r="T153" s="33">
        <f t="shared" si="476"/>
        <v>0</v>
      </c>
      <c r="U153" s="33">
        <v>13</v>
      </c>
      <c r="V153" s="33">
        <f t="shared" si="477"/>
        <v>426192.64688000001</v>
      </c>
      <c r="W153" s="33">
        <v>0</v>
      </c>
      <c r="X153" s="33">
        <f t="shared" si="478"/>
        <v>0</v>
      </c>
      <c r="Y153" s="33">
        <v>0</v>
      </c>
      <c r="Z153" s="33">
        <f t="shared" si="479"/>
        <v>0</v>
      </c>
      <c r="AA153" s="33">
        <v>0</v>
      </c>
      <c r="AB153" s="33">
        <f t="shared" si="480"/>
        <v>0</v>
      </c>
      <c r="AC153" s="33">
        <v>0</v>
      </c>
      <c r="AD153" s="33">
        <f t="shared" si="481"/>
        <v>0</v>
      </c>
      <c r="AE153" s="33"/>
      <c r="AF153" s="33">
        <f t="shared" si="482"/>
        <v>0</v>
      </c>
      <c r="AG153" s="33">
        <v>0</v>
      </c>
      <c r="AH153" s="33">
        <f t="shared" si="483"/>
        <v>0</v>
      </c>
      <c r="AI153" s="33">
        <v>0</v>
      </c>
      <c r="AJ153" s="33">
        <f t="shared" si="484"/>
        <v>0</v>
      </c>
      <c r="AK153" s="33">
        <v>30</v>
      </c>
      <c r="AL153" s="33">
        <f t="shared" si="485"/>
        <v>958933.45548000012</v>
      </c>
      <c r="AM153" s="33"/>
      <c r="AN153" s="33">
        <f t="shared" si="486"/>
        <v>0</v>
      </c>
      <c r="AO153" s="33">
        <v>0</v>
      </c>
      <c r="AP153" s="33">
        <f t="shared" si="487"/>
        <v>0</v>
      </c>
      <c r="AQ153" s="33">
        <v>0</v>
      </c>
      <c r="AR153" s="33">
        <f t="shared" si="488"/>
        <v>0</v>
      </c>
      <c r="AS153" s="33">
        <v>0</v>
      </c>
      <c r="AT153" s="33">
        <f t="shared" si="489"/>
        <v>0</v>
      </c>
      <c r="AU153" s="33">
        <v>0</v>
      </c>
      <c r="AV153" s="33">
        <f t="shared" si="490"/>
        <v>0</v>
      </c>
      <c r="AW153" s="33"/>
      <c r="AX153" s="33">
        <f t="shared" si="491"/>
        <v>0</v>
      </c>
      <c r="AY153" s="33">
        <v>1</v>
      </c>
      <c r="AZ153" s="33">
        <f t="shared" si="492"/>
        <v>34512.663292800004</v>
      </c>
      <c r="BA153" s="33"/>
      <c r="BB153" s="33">
        <f t="shared" si="493"/>
        <v>0</v>
      </c>
      <c r="BC153" s="33"/>
      <c r="BD153" s="33">
        <f t="shared" si="494"/>
        <v>0</v>
      </c>
      <c r="BE153" s="33">
        <v>0</v>
      </c>
      <c r="BF153" s="33">
        <f t="shared" si="495"/>
        <v>0</v>
      </c>
      <c r="BG153" s="33">
        <v>0</v>
      </c>
      <c r="BH153" s="33">
        <f t="shared" si="496"/>
        <v>0</v>
      </c>
      <c r="BI153" s="33">
        <v>0</v>
      </c>
      <c r="BJ153" s="33">
        <f t="shared" si="497"/>
        <v>0</v>
      </c>
      <c r="BK153" s="33">
        <v>0</v>
      </c>
      <c r="BL153" s="33">
        <f t="shared" si="498"/>
        <v>0</v>
      </c>
      <c r="BM153" s="33"/>
      <c r="BN153" s="33">
        <f t="shared" si="499"/>
        <v>0</v>
      </c>
      <c r="BO153" s="33"/>
      <c r="BP153" s="33">
        <f t="shared" si="500"/>
        <v>0</v>
      </c>
      <c r="BQ153" s="33">
        <v>0</v>
      </c>
      <c r="BR153" s="33">
        <f t="shared" si="501"/>
        <v>0</v>
      </c>
      <c r="BS153" s="33">
        <v>0</v>
      </c>
      <c r="BT153" s="33">
        <f t="shared" si="502"/>
        <v>0</v>
      </c>
      <c r="BU153" s="33">
        <v>0</v>
      </c>
      <c r="BV153" s="33">
        <f t="shared" si="503"/>
        <v>0</v>
      </c>
      <c r="BW153" s="62">
        <v>0</v>
      </c>
      <c r="BX153" s="62">
        <f t="shared" si="504"/>
        <v>0</v>
      </c>
      <c r="BY153" s="33"/>
      <c r="BZ153" s="33">
        <f t="shared" si="505"/>
        <v>0</v>
      </c>
      <c r="CA153" s="33">
        <v>0</v>
      </c>
      <c r="CB153" s="33">
        <f t="shared" si="506"/>
        <v>0</v>
      </c>
      <c r="CC153" s="33">
        <v>0</v>
      </c>
      <c r="CD153" s="33">
        <f t="shared" si="507"/>
        <v>0</v>
      </c>
      <c r="CE153" s="33">
        <v>0</v>
      </c>
      <c r="CF153" s="33">
        <f t="shared" si="508"/>
        <v>0</v>
      </c>
      <c r="CG153" s="33"/>
      <c r="CH153" s="33">
        <f t="shared" si="509"/>
        <v>0</v>
      </c>
      <c r="CI153" s="33">
        <v>3</v>
      </c>
      <c r="CJ153" s="33">
        <f t="shared" si="510"/>
        <v>109975.58510400003</v>
      </c>
      <c r="CK153" s="33">
        <v>0</v>
      </c>
      <c r="CL153" s="33">
        <f t="shared" si="511"/>
        <v>0</v>
      </c>
      <c r="CM153" s="33">
        <v>0</v>
      </c>
      <c r="CN153" s="33">
        <f t="shared" si="512"/>
        <v>0</v>
      </c>
    </row>
    <row r="154" spans="1:92" ht="24.75" customHeight="1" x14ac:dyDescent="0.25">
      <c r="A154" s="29">
        <v>164</v>
      </c>
      <c r="B154" s="30" t="s">
        <v>206</v>
      </c>
      <c r="C154" s="25">
        <v>19007.45</v>
      </c>
      <c r="D154" s="25">
        <f t="shared" si="471"/>
        <v>15586.109000000002</v>
      </c>
      <c r="E154" s="31">
        <v>1.22</v>
      </c>
      <c r="F154" s="32">
        <v>1</v>
      </c>
      <c r="G154" s="32"/>
      <c r="H154" s="27">
        <v>0.64</v>
      </c>
      <c r="I154" s="27">
        <v>0.14000000000000001</v>
      </c>
      <c r="J154" s="27">
        <v>0.04</v>
      </c>
      <c r="K154" s="27">
        <v>0.18</v>
      </c>
      <c r="L154" s="32">
        <v>1</v>
      </c>
      <c r="M154" s="25">
        <v>1.4</v>
      </c>
      <c r="N154" s="25">
        <v>1.68</v>
      </c>
      <c r="O154" s="25">
        <v>2.23</v>
      </c>
      <c r="P154" s="25">
        <v>2.39</v>
      </c>
      <c r="Q154" s="33">
        <v>0</v>
      </c>
      <c r="R154" s="33">
        <f t="shared" si="475"/>
        <v>0</v>
      </c>
      <c r="S154" s="33">
        <v>10</v>
      </c>
      <c r="T154" s="33">
        <f t="shared" si="476"/>
        <v>357111.9706</v>
      </c>
      <c r="U154" s="33">
        <v>74</v>
      </c>
      <c r="V154" s="33">
        <f t="shared" si="477"/>
        <v>2642628.58244</v>
      </c>
      <c r="W154" s="33">
        <v>0</v>
      </c>
      <c r="X154" s="33">
        <f t="shared" si="478"/>
        <v>0</v>
      </c>
      <c r="Y154" s="33">
        <v>0</v>
      </c>
      <c r="Z154" s="33">
        <f t="shared" si="479"/>
        <v>0</v>
      </c>
      <c r="AA154" s="33">
        <v>0</v>
      </c>
      <c r="AB154" s="33">
        <f t="shared" si="480"/>
        <v>0</v>
      </c>
      <c r="AC154" s="33">
        <v>0</v>
      </c>
      <c r="AD154" s="33">
        <f t="shared" si="481"/>
        <v>0</v>
      </c>
      <c r="AE154" s="33"/>
      <c r="AF154" s="33">
        <f t="shared" si="482"/>
        <v>0</v>
      </c>
      <c r="AG154" s="33">
        <v>0</v>
      </c>
      <c r="AH154" s="33">
        <f t="shared" si="483"/>
        <v>0</v>
      </c>
      <c r="AI154" s="33"/>
      <c r="AJ154" s="33">
        <f t="shared" si="484"/>
        <v>0</v>
      </c>
      <c r="AK154" s="33">
        <v>37</v>
      </c>
      <c r="AL154" s="33">
        <f t="shared" si="485"/>
        <v>1288281.4339395002</v>
      </c>
      <c r="AM154" s="33">
        <v>88</v>
      </c>
      <c r="AN154" s="33">
        <f t="shared" si="486"/>
        <v>3142585.3412800003</v>
      </c>
      <c r="AO154" s="33">
        <v>3</v>
      </c>
      <c r="AP154" s="33">
        <f t="shared" si="487"/>
        <v>104455.2514005</v>
      </c>
      <c r="AQ154" s="33">
        <v>0</v>
      </c>
      <c r="AR154" s="33">
        <f t="shared" si="488"/>
        <v>0</v>
      </c>
      <c r="AS154" s="33">
        <v>0</v>
      </c>
      <c r="AT154" s="33">
        <f t="shared" si="489"/>
        <v>0</v>
      </c>
      <c r="AU154" s="33">
        <v>0</v>
      </c>
      <c r="AV154" s="33">
        <f t="shared" si="490"/>
        <v>0</v>
      </c>
      <c r="AW154" s="33">
        <v>1</v>
      </c>
      <c r="AX154" s="33">
        <f t="shared" si="491"/>
        <v>39931.611257999997</v>
      </c>
      <c r="AY154" s="33">
        <v>1</v>
      </c>
      <c r="AZ154" s="33">
        <f t="shared" si="492"/>
        <v>37594.151086799997</v>
      </c>
      <c r="BA154" s="33"/>
      <c r="BB154" s="33">
        <f t="shared" si="493"/>
        <v>0</v>
      </c>
      <c r="BC154" s="33"/>
      <c r="BD154" s="33">
        <f t="shared" si="494"/>
        <v>0</v>
      </c>
      <c r="BE154" s="33">
        <v>2</v>
      </c>
      <c r="BF154" s="33">
        <f t="shared" si="495"/>
        <v>75188.302173599994</v>
      </c>
      <c r="BG154" s="33">
        <v>0</v>
      </c>
      <c r="BH154" s="33">
        <f t="shared" si="496"/>
        <v>0</v>
      </c>
      <c r="BI154" s="33">
        <v>0</v>
      </c>
      <c r="BJ154" s="33">
        <f t="shared" si="497"/>
        <v>0</v>
      </c>
      <c r="BK154" s="33">
        <v>0</v>
      </c>
      <c r="BL154" s="33">
        <f t="shared" si="498"/>
        <v>0</v>
      </c>
      <c r="BM154" s="33"/>
      <c r="BN154" s="33">
        <f t="shared" si="499"/>
        <v>0</v>
      </c>
      <c r="BO154" s="33"/>
      <c r="BP154" s="33">
        <f t="shared" si="500"/>
        <v>0</v>
      </c>
      <c r="BQ154" s="33">
        <v>0</v>
      </c>
      <c r="BR154" s="33">
        <f t="shared" si="501"/>
        <v>0</v>
      </c>
      <c r="BS154" s="33">
        <v>0</v>
      </c>
      <c r="BT154" s="33">
        <f t="shared" si="502"/>
        <v>0</v>
      </c>
      <c r="BU154" s="33"/>
      <c r="BV154" s="33">
        <f t="shared" si="503"/>
        <v>0</v>
      </c>
      <c r="BW154" s="62">
        <v>0</v>
      </c>
      <c r="BX154" s="62">
        <f t="shared" si="504"/>
        <v>0</v>
      </c>
      <c r="BY154" s="33">
        <v>40</v>
      </c>
      <c r="BZ154" s="33">
        <f t="shared" si="505"/>
        <v>1671284.0224080002</v>
      </c>
      <c r="CA154" s="33">
        <v>0</v>
      </c>
      <c r="CB154" s="33">
        <f t="shared" si="506"/>
        <v>0</v>
      </c>
      <c r="CC154" s="33">
        <v>0</v>
      </c>
      <c r="CD154" s="33">
        <f t="shared" si="507"/>
        <v>0</v>
      </c>
      <c r="CE154" s="33">
        <v>0</v>
      </c>
      <c r="CF154" s="33">
        <f t="shared" si="508"/>
        <v>0</v>
      </c>
      <c r="CG154" s="33"/>
      <c r="CH154" s="33">
        <f t="shared" si="509"/>
        <v>0</v>
      </c>
      <c r="CI154" s="33"/>
      <c r="CJ154" s="33">
        <f t="shared" si="510"/>
        <v>0</v>
      </c>
      <c r="CK154" s="33">
        <v>0</v>
      </c>
      <c r="CL154" s="33">
        <f t="shared" si="511"/>
        <v>0</v>
      </c>
      <c r="CM154" s="33">
        <v>0</v>
      </c>
      <c r="CN154" s="33">
        <f t="shared" si="512"/>
        <v>0</v>
      </c>
    </row>
    <row r="155" spans="1:92" ht="26.25" customHeight="1" x14ac:dyDescent="0.25">
      <c r="A155" s="29">
        <v>165</v>
      </c>
      <c r="B155" s="30" t="s">
        <v>207</v>
      </c>
      <c r="C155" s="25">
        <v>19007.45</v>
      </c>
      <c r="D155" s="25">
        <f t="shared" si="471"/>
        <v>16726.556</v>
      </c>
      <c r="E155" s="31">
        <v>3.31</v>
      </c>
      <c r="F155" s="32">
        <v>1</v>
      </c>
      <c r="G155" s="32"/>
      <c r="H155" s="27">
        <v>0.71</v>
      </c>
      <c r="I155" s="27">
        <v>0.14000000000000001</v>
      </c>
      <c r="J155" s="27">
        <v>0.03</v>
      </c>
      <c r="K155" s="27">
        <v>0.12</v>
      </c>
      <c r="L155" s="32">
        <v>1</v>
      </c>
      <c r="M155" s="25">
        <v>1.4</v>
      </c>
      <c r="N155" s="25">
        <v>1.68</v>
      </c>
      <c r="O155" s="25">
        <v>2.23</v>
      </c>
      <c r="P155" s="25">
        <v>2.39</v>
      </c>
      <c r="Q155" s="33"/>
      <c r="R155" s="33">
        <f t="shared" si="475"/>
        <v>0</v>
      </c>
      <c r="S155" s="33">
        <v>60</v>
      </c>
      <c r="T155" s="33">
        <f t="shared" si="476"/>
        <v>5813314.5377999991</v>
      </c>
      <c r="U155" s="33">
        <v>411</v>
      </c>
      <c r="V155" s="33">
        <f t="shared" si="477"/>
        <v>39821204.583930008</v>
      </c>
      <c r="W155" s="33">
        <v>0</v>
      </c>
      <c r="X155" s="33">
        <f t="shared" si="478"/>
        <v>0</v>
      </c>
      <c r="Y155" s="33">
        <v>0</v>
      </c>
      <c r="Z155" s="33">
        <f t="shared" si="479"/>
        <v>0</v>
      </c>
      <c r="AA155" s="33">
        <v>0</v>
      </c>
      <c r="AB155" s="33">
        <f t="shared" si="480"/>
        <v>0</v>
      </c>
      <c r="AC155" s="33">
        <v>0</v>
      </c>
      <c r="AD155" s="33">
        <f t="shared" si="481"/>
        <v>0</v>
      </c>
      <c r="AE155" s="33"/>
      <c r="AF155" s="33">
        <f t="shared" si="482"/>
        <v>0</v>
      </c>
      <c r="AG155" s="33">
        <v>0</v>
      </c>
      <c r="AH155" s="33">
        <f t="shared" si="483"/>
        <v>0</v>
      </c>
      <c r="AI155" s="33">
        <v>2</v>
      </c>
      <c r="AJ155" s="33">
        <f t="shared" si="484"/>
        <v>188932.72247850001</v>
      </c>
      <c r="AK155" s="33">
        <v>0</v>
      </c>
      <c r="AL155" s="33">
        <f t="shared" si="485"/>
        <v>0</v>
      </c>
      <c r="AM155" s="33">
        <v>63</v>
      </c>
      <c r="AN155" s="33">
        <f t="shared" si="486"/>
        <v>6103980.2646900015</v>
      </c>
      <c r="AO155" s="33">
        <v>2</v>
      </c>
      <c r="AP155" s="33">
        <f t="shared" si="487"/>
        <v>188932.72247850001</v>
      </c>
      <c r="AQ155" s="33">
        <v>0</v>
      </c>
      <c r="AR155" s="33">
        <f t="shared" si="488"/>
        <v>0</v>
      </c>
      <c r="AS155" s="33">
        <v>0</v>
      </c>
      <c r="AT155" s="33">
        <f t="shared" si="489"/>
        <v>0</v>
      </c>
      <c r="AU155" s="33">
        <v>0</v>
      </c>
      <c r="AV155" s="33">
        <f t="shared" si="490"/>
        <v>0</v>
      </c>
      <c r="AW155" s="33">
        <v>1</v>
      </c>
      <c r="AX155" s="33">
        <f t="shared" si="491"/>
        <v>108339.04365900002</v>
      </c>
      <c r="AY155" s="33">
        <v>0</v>
      </c>
      <c r="AZ155" s="33">
        <f t="shared" si="492"/>
        <v>0</v>
      </c>
      <c r="BA155" s="33"/>
      <c r="BB155" s="33">
        <f t="shared" si="493"/>
        <v>0</v>
      </c>
      <c r="BC155" s="33"/>
      <c r="BD155" s="33">
        <f t="shared" si="494"/>
        <v>0</v>
      </c>
      <c r="BE155" s="33">
        <v>2</v>
      </c>
      <c r="BF155" s="33">
        <f t="shared" si="495"/>
        <v>203994.49196280004</v>
      </c>
      <c r="BG155" s="33">
        <v>5</v>
      </c>
      <c r="BH155" s="33">
        <f t="shared" si="496"/>
        <v>509986.22990699991</v>
      </c>
      <c r="BI155" s="33">
        <v>0</v>
      </c>
      <c r="BJ155" s="33">
        <f t="shared" si="497"/>
        <v>0</v>
      </c>
      <c r="BK155" s="33">
        <v>0</v>
      </c>
      <c r="BL155" s="33">
        <f t="shared" si="498"/>
        <v>0</v>
      </c>
      <c r="BM155" s="33"/>
      <c r="BN155" s="33">
        <f t="shared" si="499"/>
        <v>0</v>
      </c>
      <c r="BO155" s="33"/>
      <c r="BP155" s="33">
        <f t="shared" si="500"/>
        <v>0</v>
      </c>
      <c r="BQ155" s="33">
        <v>0</v>
      </c>
      <c r="BR155" s="33">
        <f t="shared" si="501"/>
        <v>0</v>
      </c>
      <c r="BS155" s="33">
        <v>0</v>
      </c>
      <c r="BT155" s="33">
        <f t="shared" si="502"/>
        <v>0</v>
      </c>
      <c r="BU155" s="33">
        <v>12</v>
      </c>
      <c r="BV155" s="33">
        <f t="shared" si="503"/>
        <v>1360315.6018452002</v>
      </c>
      <c r="BW155" s="62">
        <v>0</v>
      </c>
      <c r="BX155" s="62">
        <f t="shared" si="504"/>
        <v>0</v>
      </c>
      <c r="BY155" s="33"/>
      <c r="BZ155" s="33">
        <f t="shared" si="505"/>
        <v>0</v>
      </c>
      <c r="CA155" s="33">
        <v>0</v>
      </c>
      <c r="CB155" s="33">
        <f t="shared" si="506"/>
        <v>0</v>
      </c>
      <c r="CC155" s="33">
        <v>0</v>
      </c>
      <c r="CD155" s="33">
        <f t="shared" si="507"/>
        <v>0</v>
      </c>
      <c r="CE155" s="33">
        <v>0</v>
      </c>
      <c r="CF155" s="33">
        <f t="shared" si="508"/>
        <v>0</v>
      </c>
      <c r="CG155" s="33">
        <v>9</v>
      </c>
      <c r="CH155" s="33">
        <f t="shared" si="509"/>
        <v>882302.6018961001</v>
      </c>
      <c r="CI155" s="33">
        <v>0</v>
      </c>
      <c r="CJ155" s="33">
        <f t="shared" si="510"/>
        <v>0</v>
      </c>
      <c r="CK155" s="33">
        <v>0</v>
      </c>
      <c r="CL155" s="33">
        <f t="shared" si="511"/>
        <v>0</v>
      </c>
      <c r="CM155" s="33">
        <v>0</v>
      </c>
      <c r="CN155" s="33">
        <f t="shared" si="512"/>
        <v>0</v>
      </c>
    </row>
    <row r="156" spans="1:92" s="38" customFormat="1" x14ac:dyDescent="0.25">
      <c r="A156" s="61"/>
      <c r="B156" s="52" t="s">
        <v>208</v>
      </c>
      <c r="C156" s="25">
        <v>19007.45</v>
      </c>
      <c r="D156" s="35">
        <f>C156*(H156+I156+J156)</f>
        <v>15015.885500000002</v>
      </c>
      <c r="E156" s="45"/>
      <c r="F156" s="36">
        <v>1</v>
      </c>
      <c r="G156" s="36"/>
      <c r="H156" s="37">
        <v>0.69</v>
      </c>
      <c r="I156" s="37">
        <v>0.05</v>
      </c>
      <c r="J156" s="37">
        <v>0.05</v>
      </c>
      <c r="K156" s="37">
        <v>0.21</v>
      </c>
      <c r="L156" s="36">
        <v>1</v>
      </c>
      <c r="M156" s="25">
        <v>1.4</v>
      </c>
      <c r="N156" s="25">
        <v>1.68</v>
      </c>
      <c r="O156" s="25">
        <v>2.23</v>
      </c>
      <c r="P156" s="25">
        <v>2.39</v>
      </c>
      <c r="Q156" s="28">
        <f t="shared" ref="Q156:AW156" si="513">SUM(Q157:Q158)</f>
        <v>144</v>
      </c>
      <c r="R156" s="28">
        <f t="shared" si="513"/>
        <v>3138327.6724800002</v>
      </c>
      <c r="S156" s="28">
        <f t="shared" si="513"/>
        <v>0</v>
      </c>
      <c r="T156" s="28">
        <f t="shared" si="513"/>
        <v>0</v>
      </c>
      <c r="U156" s="28">
        <f t="shared" si="513"/>
        <v>52</v>
      </c>
      <c r="V156" s="28">
        <f t="shared" si="513"/>
        <v>727103.38932000007</v>
      </c>
      <c r="W156" s="28">
        <f t="shared" si="513"/>
        <v>5</v>
      </c>
      <c r="X156" s="28">
        <f t="shared" si="513"/>
        <v>34666.737682499996</v>
      </c>
      <c r="Y156" s="28">
        <f t="shared" si="513"/>
        <v>30</v>
      </c>
      <c r="Z156" s="28">
        <f t="shared" si="513"/>
        <v>368221.82512499997</v>
      </c>
      <c r="AA156" s="28">
        <f t="shared" si="513"/>
        <v>15</v>
      </c>
      <c r="AB156" s="28">
        <f t="shared" si="513"/>
        <v>242667.16377749998</v>
      </c>
      <c r="AC156" s="28">
        <f t="shared" si="513"/>
        <v>21</v>
      </c>
      <c r="AD156" s="28">
        <f t="shared" si="513"/>
        <v>312000.6391425</v>
      </c>
      <c r="AE156" s="28">
        <f t="shared" si="513"/>
        <v>40</v>
      </c>
      <c r="AF156" s="28">
        <f t="shared" si="513"/>
        <v>490962.43349999993</v>
      </c>
      <c r="AG156" s="28">
        <f t="shared" si="513"/>
        <v>0</v>
      </c>
      <c r="AH156" s="28">
        <f t="shared" si="513"/>
        <v>0</v>
      </c>
      <c r="AI156" s="28">
        <f t="shared" si="513"/>
        <v>741</v>
      </c>
      <c r="AJ156" s="28">
        <f t="shared" si="513"/>
        <v>12141638.689430252</v>
      </c>
      <c r="AK156" s="28">
        <f t="shared" si="513"/>
        <v>0</v>
      </c>
      <c r="AL156" s="28">
        <f t="shared" si="513"/>
        <v>0</v>
      </c>
      <c r="AM156" s="28">
        <f t="shared" si="513"/>
        <v>10</v>
      </c>
      <c r="AN156" s="28">
        <f t="shared" si="513"/>
        <v>184410.27989999999</v>
      </c>
      <c r="AO156" s="28">
        <f t="shared" si="513"/>
        <v>2</v>
      </c>
      <c r="AP156" s="28">
        <f t="shared" si="513"/>
        <v>15411.430534500003</v>
      </c>
      <c r="AQ156" s="28">
        <f t="shared" si="513"/>
        <v>2</v>
      </c>
      <c r="AR156" s="28">
        <f t="shared" si="513"/>
        <v>13327.833865500003</v>
      </c>
      <c r="AS156" s="28">
        <f t="shared" si="513"/>
        <v>2</v>
      </c>
      <c r="AT156" s="28">
        <f t="shared" si="513"/>
        <v>39875.729355000003</v>
      </c>
      <c r="AU156" s="28">
        <f t="shared" si="513"/>
        <v>5</v>
      </c>
      <c r="AV156" s="28">
        <f t="shared" si="513"/>
        <v>122213.72186100003</v>
      </c>
      <c r="AW156" s="28">
        <f t="shared" si="513"/>
        <v>10</v>
      </c>
      <c r="AX156" s="28">
        <f t="shared" ref="AX156:CH156" si="514">SUM(AX157:AX158)</f>
        <v>206204.22206999996</v>
      </c>
      <c r="AY156" s="28">
        <f t="shared" si="514"/>
        <v>108</v>
      </c>
      <c r="AZ156" s="28">
        <f t="shared" si="514"/>
        <v>1896963.8859863998</v>
      </c>
      <c r="BA156" s="28">
        <f t="shared" si="514"/>
        <v>3</v>
      </c>
      <c r="BB156" s="28">
        <f t="shared" si="514"/>
        <v>47879.614490399996</v>
      </c>
      <c r="BC156" s="28">
        <f>SUM(BC157:BC158)</f>
        <v>22</v>
      </c>
      <c r="BD156" s="28">
        <f t="shared" si="514"/>
        <v>442297.27911600005</v>
      </c>
      <c r="BE156" s="28">
        <f t="shared" si="514"/>
        <v>70</v>
      </c>
      <c r="BF156" s="28">
        <f t="shared" si="514"/>
        <v>859735.09452599997</v>
      </c>
      <c r="BG156" s="28">
        <f t="shared" si="514"/>
        <v>153</v>
      </c>
      <c r="BH156" s="28">
        <f t="shared" si="514"/>
        <v>2138244.3802566002</v>
      </c>
      <c r="BI156" s="28">
        <f t="shared" si="514"/>
        <v>6</v>
      </c>
      <c r="BJ156" s="28">
        <f t="shared" si="514"/>
        <v>73227.645691200014</v>
      </c>
      <c r="BK156" s="28">
        <f t="shared" si="514"/>
        <v>10</v>
      </c>
      <c r="BL156" s="28">
        <f t="shared" si="514"/>
        <v>206204.22206999996</v>
      </c>
      <c r="BM156" s="28">
        <f t="shared" si="514"/>
        <v>4</v>
      </c>
      <c r="BN156" s="28">
        <f t="shared" si="514"/>
        <v>56328.958224000002</v>
      </c>
      <c r="BO156" s="28">
        <f t="shared" si="514"/>
        <v>47</v>
      </c>
      <c r="BP156" s="28">
        <f t="shared" si="514"/>
        <v>707589.42879240005</v>
      </c>
      <c r="BQ156" s="28">
        <f t="shared" si="514"/>
        <v>1</v>
      </c>
      <c r="BR156" s="28">
        <f t="shared" si="514"/>
        <v>8449.3437336000006</v>
      </c>
      <c r="BS156" s="28">
        <f t="shared" si="514"/>
        <v>0</v>
      </c>
      <c r="BT156" s="28">
        <f t="shared" si="514"/>
        <v>0</v>
      </c>
      <c r="BU156" s="28">
        <f t="shared" si="514"/>
        <v>80</v>
      </c>
      <c r="BV156" s="28">
        <f t="shared" si="514"/>
        <v>1356205.8870359999</v>
      </c>
      <c r="BW156" s="28">
        <f t="shared" si="514"/>
        <v>68</v>
      </c>
      <c r="BX156" s="28">
        <f t="shared" si="514"/>
        <v>1171268.7206220001</v>
      </c>
      <c r="BY156" s="28">
        <f t="shared" si="514"/>
        <v>146</v>
      </c>
      <c r="BZ156" s="28">
        <f t="shared" si="514"/>
        <v>2582955.7575822002</v>
      </c>
      <c r="CA156" s="28">
        <f t="shared" si="514"/>
        <v>0</v>
      </c>
      <c r="CB156" s="28">
        <f t="shared" si="514"/>
        <v>0</v>
      </c>
      <c r="CC156" s="28">
        <f t="shared" si="514"/>
        <v>53</v>
      </c>
      <c r="CD156" s="28">
        <f t="shared" si="514"/>
        <v>843985.97763480002</v>
      </c>
      <c r="CE156" s="28">
        <f t="shared" si="514"/>
        <v>30</v>
      </c>
      <c r="CF156" s="28">
        <f t="shared" si="514"/>
        <v>679223.77482960001</v>
      </c>
      <c r="CG156" s="28">
        <f t="shared" si="514"/>
        <v>0</v>
      </c>
      <c r="CH156" s="28">
        <f t="shared" si="514"/>
        <v>0</v>
      </c>
      <c r="CI156" s="28">
        <f t="shared" ref="CI156:CN156" si="515">SUM(CI157:CI158)</f>
        <v>0</v>
      </c>
      <c r="CJ156" s="28">
        <f t="shared" si="515"/>
        <v>0</v>
      </c>
      <c r="CK156" s="28">
        <f t="shared" si="515"/>
        <v>0</v>
      </c>
      <c r="CL156" s="28">
        <f t="shared" si="515"/>
        <v>0</v>
      </c>
      <c r="CM156" s="28">
        <f t="shared" si="515"/>
        <v>2</v>
      </c>
      <c r="CN156" s="28">
        <f t="shared" si="515"/>
        <v>56727.972118125021</v>
      </c>
    </row>
    <row r="157" spans="1:92" ht="30" x14ac:dyDescent="0.25">
      <c r="A157" s="29">
        <v>177</v>
      </c>
      <c r="B157" s="30" t="s">
        <v>209</v>
      </c>
      <c r="C157" s="25">
        <v>19007.45</v>
      </c>
      <c r="D157" s="25"/>
      <c r="E157" s="31">
        <v>0.27</v>
      </c>
      <c r="F157" s="32">
        <v>1</v>
      </c>
      <c r="G157" s="32"/>
      <c r="H157" s="27">
        <v>0.69</v>
      </c>
      <c r="I157" s="27">
        <v>0.05</v>
      </c>
      <c r="J157" s="27">
        <v>0.05</v>
      </c>
      <c r="K157" s="27">
        <v>0.21</v>
      </c>
      <c r="L157" s="32">
        <v>1</v>
      </c>
      <c r="M157" s="25">
        <v>1.4</v>
      </c>
      <c r="N157" s="25">
        <v>1.68</v>
      </c>
      <c r="O157" s="25">
        <v>2.23</v>
      </c>
      <c r="P157" s="25">
        <v>2.39</v>
      </c>
      <c r="Q157" s="33"/>
      <c r="R157" s="33">
        <f>Q157*C157*E157*F157*M157*$R$6</f>
        <v>0</v>
      </c>
      <c r="S157" s="33"/>
      <c r="T157" s="33">
        <f>S157*C157*E157*F157*M157*$T$6</f>
        <v>0</v>
      </c>
      <c r="U157" s="33">
        <v>22</v>
      </c>
      <c r="V157" s="33">
        <f>U157*C157*E157*F157*M157*$V$6</f>
        <v>173872.54962000003</v>
      </c>
      <c r="W157" s="33">
        <v>5</v>
      </c>
      <c r="X157" s="33">
        <f>W157/12*9*C157*E157*F157*M157*$X$6+W157/12*3*C157*E157*F157*M157*$W$6</f>
        <v>34666.737682499996</v>
      </c>
      <c r="Y157" s="33">
        <v>15</v>
      </c>
      <c r="Z157" s="33">
        <f>Y157/12*9*C157*E157*F157*M157*$Z$6+Y157/12*3*C157*E157*F157*M157*$Y$6</f>
        <v>110466.54753750001</v>
      </c>
      <c r="AA157" s="33"/>
      <c r="AB157" s="33">
        <f>AA157/12*9*C157*E157*F157*M157*$AB$6+AA157/12*3*C157*E157*F157*M157*$AA$6</f>
        <v>0</v>
      </c>
      <c r="AC157" s="33">
        <v>3</v>
      </c>
      <c r="AD157" s="33">
        <f>AC157/12*3*C157*E157*F157*M157*$AC$6+AC157/12*9*C157*E157*F157*M157*$AD$6</f>
        <v>20800.0426095</v>
      </c>
      <c r="AE157" s="33">
        <v>20</v>
      </c>
      <c r="AF157" s="33">
        <f>(AE157/12*3*C157*E157*F157*M157*$AE$6)+(AE157/12*9*C157*E157*F157*M157*$AF$6)</f>
        <v>147288.73004999998</v>
      </c>
      <c r="AG157" s="33"/>
      <c r="AH157" s="33">
        <f>AG157/12*9*C157*E157*F157*M157*$AH$6+AG157/12*3*C157*E157*F157*M157*$AG$6</f>
        <v>0</v>
      </c>
      <c r="AI157" s="33">
        <v>115</v>
      </c>
      <c r="AJ157" s="33">
        <f>AI157/12*9*C157*E157*F157*M157*$AJ$6+AI157/12*3*C157*E157*F157*M157*$AI$6</f>
        <v>886157.25573375006</v>
      </c>
      <c r="AK157" s="33"/>
      <c r="AL157" s="33">
        <f>AK157/12*9*C157*E157*F157*M157*$AL$6+AK157/12*3*C157*E157*F157*M157*$AK$6</f>
        <v>0</v>
      </c>
      <c r="AM157" s="33"/>
      <c r="AN157" s="33">
        <f>AM157*C157*E157*F157*M157*$AN$6</f>
        <v>0</v>
      </c>
      <c r="AO157" s="33">
        <v>2</v>
      </c>
      <c r="AP157" s="33">
        <f>AO157/12*9*C157*E157*F157*M157*$AP$6+AO157/12*3*C157*E157*F157*M157*$AO$6</f>
        <v>15411.430534500003</v>
      </c>
      <c r="AQ157" s="33">
        <v>2</v>
      </c>
      <c r="AR157" s="33">
        <f>AQ157/12*9*C157*E157*F157*M157*$AR$6+AQ157/12*3*C157*E157*F157*M157*$AQ$6</f>
        <v>13327.833865500003</v>
      </c>
      <c r="AS157" s="33">
        <v>1</v>
      </c>
      <c r="AT157" s="33">
        <f>AS157/12*9*C157*E157*F157*N157*$AT$6+AS157/12*3*C157*E157*F157*N157*$AS$6</f>
        <v>11962.718806500003</v>
      </c>
      <c r="AU157" s="33">
        <v>2</v>
      </c>
      <c r="AV157" s="33">
        <f>AU157/12*9*C157*E157*F157*N157*$AV$6+AU157/12*3*C157*E157*F157*N157*$AU$6</f>
        <v>27158.604858000006</v>
      </c>
      <c r="AW157" s="33"/>
      <c r="AX157" s="33">
        <f>AW157/12*9*C157*E157*F157*N157*$AX$6+AW157/12*3*C157*E157*F157*N157*$AW$6</f>
        <v>0</v>
      </c>
      <c r="AY157" s="33">
        <v>18</v>
      </c>
      <c r="AZ157" s="33">
        <f>AY157/12*9*C157*E157*F157*N157*$AZ$6+AY157/12*3*C157*E157*F157*N157*$AY$6</f>
        <v>149760.30678840002</v>
      </c>
      <c r="BA157" s="33">
        <v>1</v>
      </c>
      <c r="BB157" s="33">
        <f>SUM(BA157*$BB$6*C157*E157*F157*N157)</f>
        <v>8449.3437336000006</v>
      </c>
      <c r="BC157" s="33">
        <v>10</v>
      </c>
      <c r="BD157" s="33">
        <f>SUM(BC157*C157*E157*F157*N157*$BD$6)</f>
        <v>116394.02082000001</v>
      </c>
      <c r="BE157" s="33">
        <v>45</v>
      </c>
      <c r="BF157" s="33">
        <f>BE157/12*9*C157*E157*F157*N157*$BF$6+BE157/12*3*C157*E157*F157*N157*$BE$6</f>
        <v>374400.766971</v>
      </c>
      <c r="BG157" s="33">
        <v>75</v>
      </c>
      <c r="BH157" s="33">
        <f>BG157/12*9*C157*E157*F157*N157*$BH$6+BG157/12*3*C157*E157*F157*N157*$BG$6</f>
        <v>624001.27828500001</v>
      </c>
      <c r="BI157" s="33">
        <v>4</v>
      </c>
      <c r="BJ157" s="33">
        <f>BI157*C157*E157*F157*N157*$BJ$6</f>
        <v>33797.374934400003</v>
      </c>
      <c r="BK157" s="33"/>
      <c r="BL157" s="33">
        <f>BK157/12*9*C157*E157*F157*N157*$BL$6+BK157/12*3*C157*E157*F157*N157*$BK$6</f>
        <v>0</v>
      </c>
      <c r="BM157" s="33">
        <v>2</v>
      </c>
      <c r="BN157" s="33">
        <f>SUM(BM157*$BN$6*C157*E157*F157*N157)</f>
        <v>16898.687467200001</v>
      </c>
      <c r="BO157" s="33">
        <v>17</v>
      </c>
      <c r="BP157" s="33">
        <f>(BO157/12*2*C157*E157*F157*N157*$BO$6)+(BO157/12*9*C157*E157*F157*N157*$BP$6)</f>
        <v>138264.60102840001</v>
      </c>
      <c r="BQ157" s="33">
        <v>1</v>
      </c>
      <c r="BR157" s="33">
        <f>BQ157*C157*E157*F157*N157*$BR$6</f>
        <v>8449.3437336000006</v>
      </c>
      <c r="BS157" s="33"/>
      <c r="BT157" s="33">
        <f>BS157/12*9*C157*E157*F157*N157*$BT$6+BS157/12*3*C157*E157*F157*N157*$BS$6</f>
        <v>0</v>
      </c>
      <c r="BU157" s="33">
        <v>30</v>
      </c>
      <c r="BV157" s="33">
        <f>BU157/12*9*C157*E157*F157*N157*$BV$6+BU157/12*3*C157*E157*F157*N157*$BU$6</f>
        <v>277405.74962100002</v>
      </c>
      <c r="BW157" s="62">
        <v>24</v>
      </c>
      <c r="BX157" s="62">
        <f>BW157/12*9*C157*E157*F157*N157*$BX$6+BW157/12*3*C157*E157*F157*N157*$BW$6</f>
        <v>221924.59969680003</v>
      </c>
      <c r="BY157" s="33">
        <v>46</v>
      </c>
      <c r="BZ157" s="33">
        <f>BY157/12*9*C157*E157*F157*N157*$BZ$6+BY157/12*3*C157*E157*F157*N157*$BY$6</f>
        <v>425355.4827522001</v>
      </c>
      <c r="CA157" s="33"/>
      <c r="CB157" s="33">
        <f>CA157/12*9*C157*E157*F157*N157*$CB$6+CA157/12*3*C157*E157*F157*N157*$CA$6</f>
        <v>0</v>
      </c>
      <c r="CC157" s="33">
        <v>30</v>
      </c>
      <c r="CD157" s="33">
        <f>CC157/12*9*C157*E157*F157*N157*$CD$6+CC157/12*3*C157*E157*F157*N157*$CC$6</f>
        <v>302624.45413199998</v>
      </c>
      <c r="CE157" s="33">
        <v>2</v>
      </c>
      <c r="CF157" s="33">
        <f>CE157/12*9*C157*E157*F157*N157*$CF$6+CE157/12*3*C157*E157*F157*N157*$CE$6</f>
        <v>20174.963608800004</v>
      </c>
      <c r="CG157" s="33"/>
      <c r="CH157" s="33">
        <f>CG157/12*9*C157*E157*F157*N157*$CH$6+CG157/12*3*C157*E157*F157*N157*$CG$6</f>
        <v>0</v>
      </c>
      <c r="CI157" s="33"/>
      <c r="CJ157" s="33">
        <f>CI157/12*9*C157*E157*F157*N157*$CJ$6+CI157/12*3*C157*E157*F157*N157*$CI$6</f>
        <v>0</v>
      </c>
      <c r="CK157" s="33"/>
      <c r="CL157" s="33">
        <f>CK157/12*9*C157*E157*F157*O157*$CL$6+CK157/12*3*C157*E157*F157*O157*$CK$6</f>
        <v>0</v>
      </c>
      <c r="CM157" s="33">
        <v>1</v>
      </c>
      <c r="CN157" s="33">
        <f>CM157/12*9*C157*E157*F157*P157*$CN$6+CM157/12*3*C157*E157*F157*P157*$CM$6</f>
        <v>17018.391635437507</v>
      </c>
    </row>
    <row r="158" spans="1:92" ht="30" x14ac:dyDescent="0.25">
      <c r="A158" s="29">
        <v>178</v>
      </c>
      <c r="B158" s="30" t="s">
        <v>210</v>
      </c>
      <c r="C158" s="25">
        <v>19007.45</v>
      </c>
      <c r="D158" s="25"/>
      <c r="E158" s="31">
        <v>0.63</v>
      </c>
      <c r="F158" s="32">
        <v>1</v>
      </c>
      <c r="G158" s="32"/>
      <c r="H158" s="27">
        <v>0.69</v>
      </c>
      <c r="I158" s="27">
        <v>0.05</v>
      </c>
      <c r="J158" s="27">
        <v>0.05</v>
      </c>
      <c r="K158" s="27">
        <v>0.21</v>
      </c>
      <c r="L158" s="32">
        <v>1</v>
      </c>
      <c r="M158" s="25">
        <v>1.4</v>
      </c>
      <c r="N158" s="25">
        <v>1.68</v>
      </c>
      <c r="O158" s="25">
        <v>2.23</v>
      </c>
      <c r="P158" s="25">
        <v>2.39</v>
      </c>
      <c r="Q158" s="33">
        <v>144</v>
      </c>
      <c r="R158" s="33">
        <f>Q158*C158*E158*F158*M158*$R$6</f>
        <v>3138327.6724800002</v>
      </c>
      <c r="S158" s="33"/>
      <c r="T158" s="33">
        <f>S158*C158*E158*F158*M158*$T$6</f>
        <v>0</v>
      </c>
      <c r="U158" s="33">
        <v>30</v>
      </c>
      <c r="V158" s="33">
        <f>U158*C158*E158*F158*M158*$V$6</f>
        <v>553230.83970000001</v>
      </c>
      <c r="W158" s="33"/>
      <c r="X158" s="33">
        <f>W158/12*9*C158*E158*F158*M158*$X$6+W158/12*3*C158*E158*F158*M158*$W$6</f>
        <v>0</v>
      </c>
      <c r="Y158" s="33">
        <v>15</v>
      </c>
      <c r="Z158" s="33">
        <f>Y158/12*9*C158*E158*F158*M158*$Z$6+Y158/12*3*C158*E158*F158*M158*$Y$6</f>
        <v>257755.27758749999</v>
      </c>
      <c r="AA158" s="33">
        <v>15</v>
      </c>
      <c r="AB158" s="33">
        <f>AA158/12*9*C158*E158*F158*M158*$AB$6+AA158/12*3*C158*E158*F158*M158*$AA$6</f>
        <v>242667.16377749998</v>
      </c>
      <c r="AC158" s="33">
        <v>18</v>
      </c>
      <c r="AD158" s="33">
        <f>AC158/12*3*C158*E158*F158*M158*$AC$6+AC158/12*9*C158*E158*F158*M158*$AD$6</f>
        <v>291200.596533</v>
      </c>
      <c r="AE158" s="33">
        <v>20</v>
      </c>
      <c r="AF158" s="33">
        <f>(AE158/12*3*C158*E158*F158*M158*$AE$6)+(AE158/12*9*C158*E158*F158*M158*$AF$6)</f>
        <v>343673.70344999997</v>
      </c>
      <c r="AG158" s="33"/>
      <c r="AH158" s="33">
        <f>AG158/12*9*C158*E158*F158*M158*$AH$6+AG158/12*3*C158*E158*F158*M158*$AG$6</f>
        <v>0</v>
      </c>
      <c r="AI158" s="33">
        <v>626</v>
      </c>
      <c r="AJ158" s="33">
        <f>AI158/12*9*C158*E158*F158*M158*$AJ$6+AI158/12*3*C158*E158*F158*M158*$AI$6</f>
        <v>11255481.433696501</v>
      </c>
      <c r="AK158" s="33"/>
      <c r="AL158" s="33">
        <f>AK158/12*9*C158*E158*F158*M158*$AL$6+AK158/12*3*C158*E158*F158*M158*$AK$6</f>
        <v>0</v>
      </c>
      <c r="AM158" s="33">
        <v>10</v>
      </c>
      <c r="AN158" s="33">
        <f>AM158*C158*E158*F158*M158*$AN$6</f>
        <v>184410.27989999999</v>
      </c>
      <c r="AO158" s="33"/>
      <c r="AP158" s="33">
        <f>AO158/12*9*C158*E158*F158*M158*$AP$6+AO158/12*3*C158*E158*F158*M158*$AO$6</f>
        <v>0</v>
      </c>
      <c r="AQ158" s="33"/>
      <c r="AR158" s="33">
        <f>AQ158/12*9*C158*E158*F158*M158*$AR$6+AQ158/12*3*C158*E158*F158*M158*$AQ$6</f>
        <v>0</v>
      </c>
      <c r="AS158" s="33">
        <v>1</v>
      </c>
      <c r="AT158" s="33">
        <f>AS158/12*9*C158*E158*F158*N158*$AT$6+AS158/12*3*C158*E158*F158*N158*$AS$6</f>
        <v>27913.010548500002</v>
      </c>
      <c r="AU158" s="33">
        <v>3</v>
      </c>
      <c r="AV158" s="33">
        <f>AU158/12*9*C158*E158*F158*N158*$AV$6+AU158/12*3*C158*E158*F158*N158*$AU$6</f>
        <v>95055.117003000021</v>
      </c>
      <c r="AW158" s="33">
        <v>10</v>
      </c>
      <c r="AX158" s="33">
        <f>AW158/12*9*C158*E158*F158*N158*$AX$6+AW158/12*3*C158*E158*F158*N158*$AW$6</f>
        <v>206204.22206999996</v>
      </c>
      <c r="AY158" s="33">
        <v>90</v>
      </c>
      <c r="AZ158" s="33">
        <f>AY158/12*9*C158*E158*F158*N158*$AZ$6+AY158/12*3*C158*E158*F158*N158*$AY$6</f>
        <v>1747203.5791979998</v>
      </c>
      <c r="BA158" s="33">
        <v>2</v>
      </c>
      <c r="BB158" s="33">
        <f>SUM(BA158*$BB$6*C158*E158*F158*N158)</f>
        <v>39430.270756799997</v>
      </c>
      <c r="BC158" s="33">
        <v>12</v>
      </c>
      <c r="BD158" s="33">
        <f>SUM(BC158*C158*E158*F158*N158*$BD$6)</f>
        <v>325903.25829600001</v>
      </c>
      <c r="BE158" s="33">
        <v>25</v>
      </c>
      <c r="BF158" s="33">
        <f>BE158/12*9*C158*E158*F158*N158*$BF$6+BE158/12*3*C158*E158*F158*N158*$BE$6</f>
        <v>485334.32755499997</v>
      </c>
      <c r="BG158" s="33">
        <v>78</v>
      </c>
      <c r="BH158" s="33">
        <f>BG158/12*9*C158*E158*F158*N158*$BH$6+BG158/12*3*C158*E158*F158*N158*$BG$6</f>
        <v>1514243.1019716002</v>
      </c>
      <c r="BI158" s="33">
        <v>2</v>
      </c>
      <c r="BJ158" s="33">
        <f>BI158*C158*E158*F158*N158*$BJ$6</f>
        <v>39430.270756800004</v>
      </c>
      <c r="BK158" s="33">
        <v>10</v>
      </c>
      <c r="BL158" s="33">
        <f>BK158/12*9*C158*E158*F158*N158*$BL$6+BK158/12*3*C158*E158*F158*N158*$BK$6</f>
        <v>206204.22206999996</v>
      </c>
      <c r="BM158" s="33">
        <v>2</v>
      </c>
      <c r="BN158" s="33">
        <f>SUM(BM158*$BN$6*C158*E158*F158*N158)</f>
        <v>39430.270756799997</v>
      </c>
      <c r="BO158" s="33">
        <v>30</v>
      </c>
      <c r="BP158" s="33">
        <f>(BO158/12*2*C158*E158*F158*N158*$BO$6)+(BO158/12*9*C158*E158*F158*N158*$BP$6)</f>
        <v>569324.82776400005</v>
      </c>
      <c r="BQ158" s="33">
        <v>0</v>
      </c>
      <c r="BR158" s="33">
        <f>BQ158*C158*E158*F158*N158*$BR$6</f>
        <v>0</v>
      </c>
      <c r="BS158" s="33"/>
      <c r="BT158" s="33">
        <f>BS158/12*9*C158*E158*F158*N158*$BT$6+BS158/12*3*C158*E158*F158*N158*$BS$6</f>
        <v>0</v>
      </c>
      <c r="BU158" s="33">
        <v>50</v>
      </c>
      <c r="BV158" s="33">
        <f>BU158/12*9*C158*E158*F158*N158*$BV$6+BU158/12*3*C158*E158*F158*N158*$BU$6</f>
        <v>1078800.137415</v>
      </c>
      <c r="BW158" s="62">
        <v>44</v>
      </c>
      <c r="BX158" s="62">
        <f>BW158/12*9*C158*E158*F158*N158*$BX$6+BW158/12*3*C158*E158*F158*N158*$BW$6</f>
        <v>949344.12092520006</v>
      </c>
      <c r="BY158" s="33">
        <v>100</v>
      </c>
      <c r="BZ158" s="33">
        <f>BY158/12*9*C158*E158*F158*N158*$BZ$6+BY158/12*3*C158*E158*F158*N158*$BY$6</f>
        <v>2157600.27483</v>
      </c>
      <c r="CA158" s="33"/>
      <c r="CB158" s="33">
        <f>CA158/12*9*C158*E158*F158*N158*$CB$6+CA158/12*3*C158*E158*F158*N158*$CA$6</f>
        <v>0</v>
      </c>
      <c r="CC158" s="33">
        <v>23</v>
      </c>
      <c r="CD158" s="33">
        <f>CC158/12*9*C158*E158*F158*N158*$CD$6+CC158/12*3*C158*E158*F158*N158*$CC$6</f>
        <v>541361.52350280003</v>
      </c>
      <c r="CE158" s="33">
        <v>28</v>
      </c>
      <c r="CF158" s="33">
        <f>CE158/12*9*C158*E158*F158*N158*$CF$6+CE158/12*3*C158*E158*F158*N158*$CE$6</f>
        <v>659048.81122080004</v>
      </c>
      <c r="CG158" s="33"/>
      <c r="CH158" s="33">
        <f>CG158/12*9*C158*E158*F158*N158*$CH$6+CG158/12*3*C158*E158*F158*N158*$CG$6</f>
        <v>0</v>
      </c>
      <c r="CI158" s="33"/>
      <c r="CJ158" s="33">
        <f>CI158/12*9*C158*E158*F158*N158*$CJ$6+CI158/12*3*C158*E158*F158*N158*$CI$6</f>
        <v>0</v>
      </c>
      <c r="CK158" s="33"/>
      <c r="CL158" s="33">
        <f>CK158/12*9*C158*E158*F158*O158*$CL$6+CK158/12*3*C158*E158*F158*O158*$CK$6</f>
        <v>0</v>
      </c>
      <c r="CM158" s="33">
        <v>1</v>
      </c>
      <c r="CN158" s="33">
        <f>CM158/12*9*C158*E158*F158*P158*$CN$6+CM158/12*3*C158*E158*F158*P158*$CM$6</f>
        <v>39709.58048268751</v>
      </c>
    </row>
    <row r="159" spans="1:92" s="38" customFormat="1" x14ac:dyDescent="0.25">
      <c r="A159" s="61">
        <v>28</v>
      </c>
      <c r="B159" s="52" t="s">
        <v>211</v>
      </c>
      <c r="C159" s="25">
        <v>19007.45</v>
      </c>
      <c r="D159" s="35">
        <f>C159*(H159+I159+J159)</f>
        <v>0</v>
      </c>
      <c r="E159" s="35">
        <v>2.09</v>
      </c>
      <c r="F159" s="36">
        <v>1</v>
      </c>
      <c r="G159" s="36"/>
      <c r="H159" s="37"/>
      <c r="I159" s="37"/>
      <c r="J159" s="37"/>
      <c r="K159" s="37"/>
      <c r="L159" s="36">
        <v>1</v>
      </c>
      <c r="M159" s="25">
        <v>1.4</v>
      </c>
      <c r="N159" s="25">
        <v>1.68</v>
      </c>
      <c r="O159" s="25">
        <v>2.23</v>
      </c>
      <c r="P159" s="25">
        <v>2.39</v>
      </c>
      <c r="Q159" s="28">
        <f t="shared" ref="Q159:AW159" si="516">SUM(Q160:Q166)</f>
        <v>44</v>
      </c>
      <c r="R159" s="28">
        <f t="shared" si="516"/>
        <v>3234497.7664999999</v>
      </c>
      <c r="S159" s="28">
        <f t="shared" si="516"/>
        <v>35</v>
      </c>
      <c r="T159" s="28">
        <f t="shared" si="516"/>
        <v>1577732.3947000001</v>
      </c>
      <c r="U159" s="28">
        <f t="shared" si="516"/>
        <v>237</v>
      </c>
      <c r="V159" s="28">
        <f t="shared" si="516"/>
        <v>14732332.360899998</v>
      </c>
      <c r="W159" s="28">
        <f t="shared" si="516"/>
        <v>0</v>
      </c>
      <c r="X159" s="28">
        <f t="shared" si="516"/>
        <v>0</v>
      </c>
      <c r="Y159" s="28">
        <f t="shared" si="516"/>
        <v>4</v>
      </c>
      <c r="Z159" s="28">
        <f t="shared" si="516"/>
        <v>216568.984555</v>
      </c>
      <c r="AA159" s="28">
        <f t="shared" si="516"/>
        <v>0</v>
      </c>
      <c r="AB159" s="28">
        <f t="shared" si="516"/>
        <v>0</v>
      </c>
      <c r="AC159" s="28">
        <f t="shared" si="516"/>
        <v>18</v>
      </c>
      <c r="AD159" s="28">
        <f t="shared" si="516"/>
        <v>907498.155333</v>
      </c>
      <c r="AE159" s="28">
        <f t="shared" si="516"/>
        <v>11</v>
      </c>
      <c r="AF159" s="28">
        <f t="shared" si="516"/>
        <v>591882.48927500006</v>
      </c>
      <c r="AG159" s="28">
        <f t="shared" si="516"/>
        <v>0</v>
      </c>
      <c r="AH159" s="28">
        <f t="shared" si="516"/>
        <v>0</v>
      </c>
      <c r="AI159" s="28">
        <f t="shared" si="516"/>
        <v>15</v>
      </c>
      <c r="AJ159" s="28">
        <f t="shared" si="516"/>
        <v>886728.04945724993</v>
      </c>
      <c r="AK159" s="28">
        <f t="shared" si="516"/>
        <v>31</v>
      </c>
      <c r="AL159" s="28">
        <f t="shared" si="516"/>
        <v>1706102.4395415001</v>
      </c>
      <c r="AM159" s="28">
        <f t="shared" si="516"/>
        <v>0</v>
      </c>
      <c r="AN159" s="28">
        <f t="shared" si="516"/>
        <v>0</v>
      </c>
      <c r="AO159" s="28">
        <f t="shared" si="516"/>
        <v>3</v>
      </c>
      <c r="AP159" s="28">
        <f t="shared" si="516"/>
        <v>157253.67082425003</v>
      </c>
      <c r="AQ159" s="28">
        <f t="shared" si="516"/>
        <v>0</v>
      </c>
      <c r="AR159" s="28">
        <f t="shared" si="516"/>
        <v>0</v>
      </c>
      <c r="AS159" s="28">
        <f t="shared" si="516"/>
        <v>0</v>
      </c>
      <c r="AT159" s="28">
        <f t="shared" si="516"/>
        <v>0</v>
      </c>
      <c r="AU159" s="28">
        <f t="shared" si="516"/>
        <v>0</v>
      </c>
      <c r="AV159" s="28">
        <f t="shared" si="516"/>
        <v>0</v>
      </c>
      <c r="AW159" s="28">
        <f t="shared" si="516"/>
        <v>6</v>
      </c>
      <c r="AX159" s="28">
        <f t="shared" ref="AX159:CH159" si="517">SUM(AX160:AX166)</f>
        <v>377059.14892800001</v>
      </c>
      <c r="AY159" s="28">
        <f t="shared" si="517"/>
        <v>10</v>
      </c>
      <c r="AZ159" s="28">
        <f t="shared" si="517"/>
        <v>619687.19537339988</v>
      </c>
      <c r="BA159" s="28">
        <f t="shared" si="517"/>
        <v>1</v>
      </c>
      <c r="BB159" s="28">
        <f t="shared" si="517"/>
        <v>60084.222105599998</v>
      </c>
      <c r="BC159" s="28">
        <f>SUM(BC160:BC166)</f>
        <v>6</v>
      </c>
      <c r="BD159" s="28">
        <f t="shared" si="517"/>
        <v>496614.48883200006</v>
      </c>
      <c r="BE159" s="28">
        <f t="shared" si="517"/>
        <v>21</v>
      </c>
      <c r="BF159" s="28">
        <f t="shared" si="517"/>
        <v>1303161.1880826</v>
      </c>
      <c r="BG159" s="28">
        <f t="shared" si="517"/>
        <v>74</v>
      </c>
      <c r="BH159" s="28">
        <f t="shared" si="517"/>
        <v>4024423.0589639996</v>
      </c>
      <c r="BI159" s="28">
        <f t="shared" si="517"/>
        <v>0</v>
      </c>
      <c r="BJ159" s="28">
        <f t="shared" si="517"/>
        <v>0</v>
      </c>
      <c r="BK159" s="28">
        <f t="shared" si="517"/>
        <v>10</v>
      </c>
      <c r="BL159" s="28">
        <f t="shared" si="517"/>
        <v>670981.9924499999</v>
      </c>
      <c r="BM159" s="28">
        <f t="shared" si="517"/>
        <v>1</v>
      </c>
      <c r="BN159" s="28">
        <f t="shared" si="517"/>
        <v>60084.222105599998</v>
      </c>
      <c r="BO159" s="28">
        <f t="shared" si="517"/>
        <v>12</v>
      </c>
      <c r="BP159" s="28">
        <f t="shared" si="517"/>
        <v>652163.09635400004</v>
      </c>
      <c r="BQ159" s="28">
        <f t="shared" si="517"/>
        <v>0</v>
      </c>
      <c r="BR159" s="28">
        <f t="shared" si="517"/>
        <v>0</v>
      </c>
      <c r="BS159" s="28">
        <f t="shared" si="517"/>
        <v>0</v>
      </c>
      <c r="BT159" s="28">
        <f t="shared" si="517"/>
        <v>0</v>
      </c>
      <c r="BU159" s="28">
        <f t="shared" si="517"/>
        <v>15</v>
      </c>
      <c r="BV159" s="28">
        <f t="shared" si="517"/>
        <v>1013044.7004678001</v>
      </c>
      <c r="BW159" s="28">
        <f t="shared" si="517"/>
        <v>0</v>
      </c>
      <c r="BX159" s="28">
        <f t="shared" si="517"/>
        <v>0</v>
      </c>
      <c r="BY159" s="28">
        <f t="shared" si="517"/>
        <v>82</v>
      </c>
      <c r="BZ159" s="28">
        <f t="shared" si="517"/>
        <v>5509757.6542007998</v>
      </c>
      <c r="CA159" s="28">
        <f t="shared" si="517"/>
        <v>3</v>
      </c>
      <c r="CB159" s="28">
        <f t="shared" si="517"/>
        <v>158224.02015420003</v>
      </c>
      <c r="CC159" s="28">
        <f t="shared" si="517"/>
        <v>0</v>
      </c>
      <c r="CD159" s="28">
        <f t="shared" si="517"/>
        <v>0</v>
      </c>
      <c r="CE159" s="28">
        <f t="shared" si="517"/>
        <v>0</v>
      </c>
      <c r="CF159" s="28">
        <f t="shared" si="517"/>
        <v>0</v>
      </c>
      <c r="CG159" s="28">
        <f t="shared" si="517"/>
        <v>5</v>
      </c>
      <c r="CH159" s="28">
        <f t="shared" si="517"/>
        <v>303578.43804749998</v>
      </c>
      <c r="CI159" s="28">
        <f t="shared" ref="CI159:CN159" si="518">SUM(CI160:CI166)</f>
        <v>10</v>
      </c>
      <c r="CJ159" s="28">
        <f t="shared" si="518"/>
        <v>566243.33996999997</v>
      </c>
      <c r="CK159" s="28">
        <f t="shared" si="518"/>
        <v>2</v>
      </c>
      <c r="CL159" s="28">
        <f t="shared" si="518"/>
        <v>256354.23844800005</v>
      </c>
      <c r="CM159" s="28">
        <f t="shared" si="518"/>
        <v>2</v>
      </c>
      <c r="CN159" s="28">
        <f t="shared" si="518"/>
        <v>242039.34770400001</v>
      </c>
    </row>
    <row r="160" spans="1:92" ht="28.5" customHeight="1" x14ac:dyDescent="0.25">
      <c r="A160" s="29">
        <v>182</v>
      </c>
      <c r="B160" s="30" t="s">
        <v>212</v>
      </c>
      <c r="C160" s="25">
        <v>19007.45</v>
      </c>
      <c r="D160" s="25">
        <f>C160*(H160+I160+J160)</f>
        <v>15205.960000000001</v>
      </c>
      <c r="E160" s="31">
        <v>2.0499999999999998</v>
      </c>
      <c r="F160" s="32">
        <v>1</v>
      </c>
      <c r="G160" s="32"/>
      <c r="H160" s="27">
        <v>0.42</v>
      </c>
      <c r="I160" s="27">
        <v>0.34</v>
      </c>
      <c r="J160" s="27">
        <v>0.04</v>
      </c>
      <c r="K160" s="27">
        <v>0.2</v>
      </c>
      <c r="L160" s="32">
        <v>1</v>
      </c>
      <c r="M160" s="25">
        <v>1.4</v>
      </c>
      <c r="N160" s="25">
        <v>1.68</v>
      </c>
      <c r="O160" s="25">
        <v>2.23</v>
      </c>
      <c r="P160" s="25">
        <v>2.39</v>
      </c>
      <c r="Q160" s="33">
        <v>12</v>
      </c>
      <c r="R160" s="33">
        <f t="shared" ref="R160:R166" si="519">Q160*C160*E160*F160*M160*$R$6</f>
        <v>851001.5514</v>
      </c>
      <c r="S160" s="33">
        <v>0</v>
      </c>
      <c r="T160" s="33">
        <f t="shared" ref="T160:T166" si="520">S160*C160*E160*F160*M160*$T$6</f>
        <v>0</v>
      </c>
      <c r="U160" s="33">
        <v>71</v>
      </c>
      <c r="V160" s="33">
        <f t="shared" ref="V160:V166" si="521">U160*C160*E160*F160*M160*$V$6</f>
        <v>4260462.8951499993</v>
      </c>
      <c r="W160" s="33">
        <v>0</v>
      </c>
      <c r="X160" s="33">
        <f t="shared" ref="X160:X166" si="522">W160/12*9*C160*E160*F160*M160*$X$6+W160/12*3*C160*E160*F160*M160*$W$6</f>
        <v>0</v>
      </c>
      <c r="Y160" s="33">
        <v>2</v>
      </c>
      <c r="Z160" s="33">
        <f t="shared" ref="Z160:Z166" si="523">Y160/12*9*C160*E160*F160*M160*$Z$6+Y160/12*3*C160*E160*F160*M160*$Y$6</f>
        <v>111830.332075</v>
      </c>
      <c r="AA160" s="33"/>
      <c r="AB160" s="33">
        <f t="shared" ref="AB160:AB166" si="524">AA160/12*9*C160*E160*F160*M160*$AB$6+AA160/12*3*C160*E160*F160*M160*$AA$6</f>
        <v>0</v>
      </c>
      <c r="AC160" s="33">
        <v>6</v>
      </c>
      <c r="AD160" s="33">
        <f t="shared" ref="AD160:AD166" si="525">AC160/12*3*C160*E160*F160*M160*$AC$6+AC160/12*9*C160*E160*F160*M160*$AD$6</f>
        <v>315852.49888500001</v>
      </c>
      <c r="AE160" s="33"/>
      <c r="AF160" s="33">
        <f t="shared" ref="AF160:AF166" si="526">(AE160/12*3*C160*E160*F160*M160*$AE$6)+(AE160/12*9*C160*E160*F160*M160*$AF$6)</f>
        <v>0</v>
      </c>
      <c r="AG160" s="33">
        <v>0</v>
      </c>
      <c r="AH160" s="33">
        <f t="shared" ref="AH160:AH166" si="527">AG160/12*9*C160*E160*F160*M160*$AH$6+AG160/12*3*C160*E160*F160*M160*$AG$6</f>
        <v>0</v>
      </c>
      <c r="AI160" s="33">
        <v>13</v>
      </c>
      <c r="AJ160" s="33">
        <f t="shared" ref="AJ160:AJ166" si="528">AI160/12*9*C160*E160*F160*M160*$AJ$6+AI160/12*3*C160*E160*F160*M160*$AI$6</f>
        <v>760582.63656374987</v>
      </c>
      <c r="AK160" s="33">
        <v>2</v>
      </c>
      <c r="AL160" s="33">
        <f t="shared" ref="AL160:AL166" si="529">AK160/12*9*C160*E160*F160*M160*$AL$6+AK160/12*3*C160*E160*F160*M160*$AK$6</f>
        <v>117012.71331750001</v>
      </c>
      <c r="AM160" s="33">
        <v>0</v>
      </c>
      <c r="AN160" s="33">
        <f t="shared" ref="AN160:AN166" si="530">AM160*C160*E160*F160*M160*$AN$6</f>
        <v>0</v>
      </c>
      <c r="AO160" s="33">
        <v>1</v>
      </c>
      <c r="AP160" s="33">
        <f t="shared" ref="AP160:AP166" si="531">AO160/12*9*C160*E160*F160*M160*$AP$6+AO160/12*3*C160*E160*F160*M160*$AO$6</f>
        <v>58506.356658750003</v>
      </c>
      <c r="AQ160" s="33">
        <v>0</v>
      </c>
      <c r="AR160" s="33">
        <f t="shared" ref="AR160:AR166" si="532">AQ160/12*9*C160*E160*F160*M160*$AR$6+AQ160/12*3*C160*E160*F160*M160*$AQ$6</f>
        <v>0</v>
      </c>
      <c r="AS160" s="33">
        <v>0</v>
      </c>
      <c r="AT160" s="33">
        <f t="shared" ref="AT160:AT166" si="533">AS160/12*9*C160*E160*F160*N160*$AT$6+AS160/12*3*C160*E160*F160*N160*$AS$6</f>
        <v>0</v>
      </c>
      <c r="AU160" s="33">
        <v>0</v>
      </c>
      <c r="AV160" s="33">
        <f t="shared" ref="AV160:AV166" si="534">AU160/12*9*C160*E160*F160*N160*$AV$6+AU160/12*3*C160*E160*F160*N160*$AU$6</f>
        <v>0</v>
      </c>
      <c r="AW160" s="33"/>
      <c r="AX160" s="33">
        <f t="shared" ref="AX160:AX166" si="535">AW160/12*9*C160*E160*F160*N160*$AX$6+AW160/12*3*C160*E160*F160*N160*$AW$6</f>
        <v>0</v>
      </c>
      <c r="AY160" s="33">
        <v>7</v>
      </c>
      <c r="AZ160" s="33">
        <f t="shared" ref="AZ160:AZ166" si="536">AY160/12*9*C160*E160*F160*N160*$AZ$6+AY160/12*3*C160*E160*F160*N160*$AY$6</f>
        <v>442193.49843899993</v>
      </c>
      <c r="BA160" s="33"/>
      <c r="BB160" s="33">
        <f t="shared" ref="BB160:BB166" si="537">SUM(BA160*$BB$6*C160*E160*F160*N160)</f>
        <v>0</v>
      </c>
      <c r="BC160" s="33"/>
      <c r="BD160" s="33">
        <f t="shared" ref="BD160:BD166" si="538">SUM(BC160*C160*E160*F160*N160*$BD$6)</f>
        <v>0</v>
      </c>
      <c r="BE160" s="33">
        <v>4</v>
      </c>
      <c r="BF160" s="33">
        <f t="shared" ref="BF160:BF166" si="539">BE160/12*9*C160*E160*F160*N160*$BF$6+BE160/12*3*C160*E160*F160*N160*$BE$6</f>
        <v>252681.99910799996</v>
      </c>
      <c r="BG160" s="33">
        <v>14</v>
      </c>
      <c r="BH160" s="33">
        <f t="shared" ref="BH160:BH166" si="540">BG160/12*9*C160*E160*F160*N160*$BH$6+BG160/12*3*C160*E160*F160*N160*$BG$6</f>
        <v>884386.99687799986</v>
      </c>
      <c r="BI160" s="33">
        <v>0</v>
      </c>
      <c r="BJ160" s="33">
        <f t="shared" ref="BJ160:BJ166" si="541">BI160*C160*E160*F160*N160*$BJ$6</f>
        <v>0</v>
      </c>
      <c r="BK160" s="33">
        <v>10</v>
      </c>
      <c r="BL160" s="33">
        <f t="shared" ref="BL160:BL166" si="542">BK160/12*9*C160*E160*F160*N160*$BL$6+BK160/12*3*C160*E160*F160*N160*$BK$6</f>
        <v>670981.9924499999</v>
      </c>
      <c r="BM160" s="33"/>
      <c r="BN160" s="33">
        <f t="shared" ref="BN160:BN166" si="543">SUM(BM160*$BN$6*C160*E160*F160*N160)</f>
        <v>0</v>
      </c>
      <c r="BO160" s="33">
        <v>1</v>
      </c>
      <c r="BP160" s="33">
        <f t="shared" ref="BP160:BP166" si="544">(BO160/12*2*C160*E160*F160*N160*$BO$6)+(BO160/12*9*C160*E160*F160*N160*$BP$6)</f>
        <v>61752.163858</v>
      </c>
      <c r="BQ160" s="33">
        <v>0</v>
      </c>
      <c r="BR160" s="33">
        <f t="shared" ref="BR160:BR166" si="545">BQ160*C160*E160*F160*N160*$BR$6</f>
        <v>0</v>
      </c>
      <c r="BS160" s="33">
        <v>0</v>
      </c>
      <c r="BT160" s="33">
        <f t="shared" ref="BT160:BT166" si="546">BS160/12*9*C160*E160*F160*N160*$BT$6+BS160/12*3*C160*E160*F160*N160*$BS$6</f>
        <v>0</v>
      </c>
      <c r="BU160" s="33">
        <v>6</v>
      </c>
      <c r="BV160" s="33">
        <f t="shared" ref="BV160:BV166" si="547">BU160/12*9*C160*E160*F160*N160*$BV$6+BU160/12*3*C160*E160*F160*N160*$BU$6</f>
        <v>421245.76794300007</v>
      </c>
      <c r="BW160" s="62">
        <v>0</v>
      </c>
      <c r="BX160" s="62">
        <f t="shared" ref="BX160:BX166" si="548">BW160/12*9*C160*E160*F160*N160*$BX$6+BW160/12*3*C160*E160*F160*N160*$BW$6</f>
        <v>0</v>
      </c>
      <c r="BY160" s="33">
        <v>10</v>
      </c>
      <c r="BZ160" s="33">
        <f t="shared" ref="BZ160:BZ166" si="549">BY160/12*9*C160*E160*F160*N160*$BZ$6+BY160/12*3*C160*E160*F160*N160*$BY$6</f>
        <v>702076.279905</v>
      </c>
      <c r="CA160" s="33">
        <v>0</v>
      </c>
      <c r="CB160" s="33">
        <f t="shared" ref="CB160:CB166" si="550">CA160/12*9*C160*E160*F160*N160*$CB$6+CA160/12*3*C160*E160*F160*N160*$CA$6</f>
        <v>0</v>
      </c>
      <c r="CC160" s="33">
        <v>0</v>
      </c>
      <c r="CD160" s="33">
        <f t="shared" ref="CD160:CD166" si="551">CC160/12*9*C160*E160*F160*N160*$CD$6+CC160/12*3*C160*E160*F160*N160*$CC$6</f>
        <v>0</v>
      </c>
      <c r="CE160" s="33">
        <v>0</v>
      </c>
      <c r="CF160" s="33">
        <f t="shared" ref="CF160:CF166" si="552">CE160/12*9*C160*E160*F160*N160*$CF$6+CE160/12*3*C160*E160*F160*N160*$CE$6</f>
        <v>0</v>
      </c>
      <c r="CG160" s="33">
        <v>5</v>
      </c>
      <c r="CH160" s="33">
        <f t="shared" ref="CH160:CH166" si="553">CG160/12*9*C160*E160*F160*N160*$CH$6+CG160/12*3*C160*E160*F160*N160*$CG$6</f>
        <v>303578.43804749998</v>
      </c>
      <c r="CI160" s="33">
        <v>0</v>
      </c>
      <c r="CJ160" s="33">
        <f t="shared" ref="CJ160:CJ166" si="554">CI160/12*9*C160*E160*F160*N160*$CJ$6+CI160/12*3*C160*E160*F160*N160*$CI$6</f>
        <v>0</v>
      </c>
      <c r="CK160" s="33">
        <v>0</v>
      </c>
      <c r="CL160" s="33">
        <f t="shared" ref="CL160:CL166" si="555">CK160/12*9*C160*E160*F160*O160*$CL$6+CK160/12*3*C160*E160*F160*O160*$CK$6</f>
        <v>0</v>
      </c>
      <c r="CM160" s="33"/>
      <c r="CN160" s="33">
        <f t="shared" ref="CN160:CN166" si="556">CM160/12*9*C160*E160*F160*P160*$CN$6+CM160/12*3*C160*E160*F160*P160*$CM$6</f>
        <v>0</v>
      </c>
    </row>
    <row r="161" spans="1:92" ht="28.5" customHeight="1" x14ac:dyDescent="0.25">
      <c r="A161" s="29">
        <v>126</v>
      </c>
      <c r="B161" s="30" t="s">
        <v>213</v>
      </c>
      <c r="C161" s="25">
        <v>19007.45</v>
      </c>
      <c r="D161" s="25"/>
      <c r="E161" s="31">
        <v>2.29</v>
      </c>
      <c r="F161" s="32">
        <v>1</v>
      </c>
      <c r="G161" s="32"/>
      <c r="H161" s="27">
        <v>0.64</v>
      </c>
      <c r="I161" s="27">
        <v>0.12</v>
      </c>
      <c r="J161" s="27">
        <v>0.04</v>
      </c>
      <c r="K161" s="27">
        <v>0.2</v>
      </c>
      <c r="L161" s="32">
        <v>1</v>
      </c>
      <c r="M161" s="25">
        <v>1.4</v>
      </c>
      <c r="N161" s="25">
        <v>1.68</v>
      </c>
      <c r="O161" s="25">
        <v>2.23</v>
      </c>
      <c r="P161" s="25">
        <v>2.39</v>
      </c>
      <c r="Q161" s="33">
        <v>0</v>
      </c>
      <c r="R161" s="33">
        <f t="shared" si="519"/>
        <v>0</v>
      </c>
      <c r="S161" s="33"/>
      <c r="T161" s="33">
        <f t="shared" si="520"/>
        <v>0</v>
      </c>
      <c r="U161" s="33">
        <v>6</v>
      </c>
      <c r="V161" s="33">
        <f t="shared" si="521"/>
        <v>402190.03902000008</v>
      </c>
      <c r="W161" s="33"/>
      <c r="X161" s="33">
        <f t="shared" si="522"/>
        <v>0</v>
      </c>
      <c r="Y161" s="33"/>
      <c r="Z161" s="33">
        <f t="shared" si="523"/>
        <v>0</v>
      </c>
      <c r="AA161" s="33"/>
      <c r="AB161" s="33">
        <f t="shared" si="524"/>
        <v>0</v>
      </c>
      <c r="AC161" s="33"/>
      <c r="AD161" s="33">
        <f t="shared" si="525"/>
        <v>0</v>
      </c>
      <c r="AE161" s="33"/>
      <c r="AF161" s="33">
        <f t="shared" si="526"/>
        <v>0</v>
      </c>
      <c r="AG161" s="33"/>
      <c r="AH161" s="33">
        <f t="shared" si="527"/>
        <v>0</v>
      </c>
      <c r="AI161" s="33"/>
      <c r="AJ161" s="33">
        <f t="shared" si="528"/>
        <v>0</v>
      </c>
      <c r="AK161" s="33"/>
      <c r="AL161" s="33">
        <f t="shared" si="529"/>
        <v>0</v>
      </c>
      <c r="AM161" s="33"/>
      <c r="AN161" s="33">
        <f t="shared" si="530"/>
        <v>0</v>
      </c>
      <c r="AO161" s="33"/>
      <c r="AP161" s="33">
        <f t="shared" si="531"/>
        <v>0</v>
      </c>
      <c r="AQ161" s="33"/>
      <c r="AR161" s="33">
        <f t="shared" si="532"/>
        <v>0</v>
      </c>
      <c r="AS161" s="33"/>
      <c r="AT161" s="33">
        <f t="shared" si="533"/>
        <v>0</v>
      </c>
      <c r="AU161" s="33"/>
      <c r="AV161" s="33">
        <f t="shared" si="534"/>
        <v>0</v>
      </c>
      <c r="AW161" s="33"/>
      <c r="AX161" s="33">
        <f t="shared" si="535"/>
        <v>0</v>
      </c>
      <c r="AY161" s="33"/>
      <c r="AZ161" s="33">
        <f t="shared" si="536"/>
        <v>0</v>
      </c>
      <c r="BA161" s="33"/>
      <c r="BB161" s="33">
        <f t="shared" si="537"/>
        <v>0</v>
      </c>
      <c r="BC161" s="33"/>
      <c r="BD161" s="33">
        <f t="shared" si="538"/>
        <v>0</v>
      </c>
      <c r="BE161" s="33"/>
      <c r="BF161" s="33">
        <f t="shared" si="539"/>
        <v>0</v>
      </c>
      <c r="BG161" s="33">
        <v>0</v>
      </c>
      <c r="BH161" s="33">
        <f t="shared" si="540"/>
        <v>0</v>
      </c>
      <c r="BI161" s="33"/>
      <c r="BJ161" s="33">
        <f t="shared" si="541"/>
        <v>0</v>
      </c>
      <c r="BK161" s="33"/>
      <c r="BL161" s="33">
        <f t="shared" si="542"/>
        <v>0</v>
      </c>
      <c r="BM161" s="33"/>
      <c r="BN161" s="33">
        <f t="shared" si="543"/>
        <v>0</v>
      </c>
      <c r="BO161" s="33"/>
      <c r="BP161" s="33">
        <f t="shared" si="544"/>
        <v>0</v>
      </c>
      <c r="BQ161" s="33"/>
      <c r="BR161" s="33">
        <f t="shared" si="545"/>
        <v>0</v>
      </c>
      <c r="BS161" s="33"/>
      <c r="BT161" s="33">
        <f t="shared" si="546"/>
        <v>0</v>
      </c>
      <c r="BU161" s="33"/>
      <c r="BV161" s="33">
        <f t="shared" si="547"/>
        <v>0</v>
      </c>
      <c r="BW161" s="62"/>
      <c r="BX161" s="62">
        <f t="shared" si="548"/>
        <v>0</v>
      </c>
      <c r="BY161" s="33"/>
      <c r="BZ161" s="33">
        <f t="shared" si="549"/>
        <v>0</v>
      </c>
      <c r="CA161" s="33"/>
      <c r="CB161" s="33">
        <f t="shared" si="550"/>
        <v>0</v>
      </c>
      <c r="CC161" s="33"/>
      <c r="CD161" s="33">
        <f t="shared" si="551"/>
        <v>0</v>
      </c>
      <c r="CE161" s="33"/>
      <c r="CF161" s="33">
        <f t="shared" si="552"/>
        <v>0</v>
      </c>
      <c r="CG161" s="33"/>
      <c r="CH161" s="33">
        <f t="shared" si="553"/>
        <v>0</v>
      </c>
      <c r="CI161" s="33"/>
      <c r="CJ161" s="33">
        <f t="shared" si="554"/>
        <v>0</v>
      </c>
      <c r="CK161" s="33"/>
      <c r="CL161" s="33">
        <f t="shared" si="555"/>
        <v>0</v>
      </c>
      <c r="CM161" s="33"/>
      <c r="CN161" s="33">
        <f t="shared" si="556"/>
        <v>0</v>
      </c>
    </row>
    <row r="162" spans="1:92" ht="28.5" customHeight="1" x14ac:dyDescent="0.25">
      <c r="A162" s="29">
        <v>127</v>
      </c>
      <c r="B162" s="30" t="s">
        <v>214</v>
      </c>
      <c r="C162" s="25">
        <v>19007.45</v>
      </c>
      <c r="D162" s="25"/>
      <c r="E162" s="31">
        <v>4.09</v>
      </c>
      <c r="F162" s="32">
        <v>1</v>
      </c>
      <c r="G162" s="32"/>
      <c r="H162" s="27">
        <v>0.55000000000000004</v>
      </c>
      <c r="I162" s="27">
        <v>0.22</v>
      </c>
      <c r="J162" s="27">
        <v>0.04</v>
      </c>
      <c r="K162" s="27">
        <v>0.19</v>
      </c>
      <c r="L162" s="32">
        <v>1</v>
      </c>
      <c r="M162" s="25">
        <v>1.4</v>
      </c>
      <c r="N162" s="25">
        <v>1.68</v>
      </c>
      <c r="O162" s="25">
        <v>2.23</v>
      </c>
      <c r="P162" s="25">
        <v>2.39</v>
      </c>
      <c r="Q162" s="33">
        <v>0</v>
      </c>
      <c r="R162" s="33">
        <f t="shared" si="519"/>
        <v>0</v>
      </c>
      <c r="S162" s="33"/>
      <c r="T162" s="33">
        <f t="shared" si="520"/>
        <v>0</v>
      </c>
      <c r="U162" s="33">
        <v>4</v>
      </c>
      <c r="V162" s="33">
        <f t="shared" si="521"/>
        <v>478881.29827999999</v>
      </c>
      <c r="W162" s="33"/>
      <c r="X162" s="33">
        <f t="shared" si="522"/>
        <v>0</v>
      </c>
      <c r="Y162" s="33"/>
      <c r="Z162" s="33">
        <f t="shared" si="523"/>
        <v>0</v>
      </c>
      <c r="AA162" s="33"/>
      <c r="AB162" s="33">
        <f t="shared" si="524"/>
        <v>0</v>
      </c>
      <c r="AC162" s="33"/>
      <c r="AD162" s="33">
        <f t="shared" si="525"/>
        <v>0</v>
      </c>
      <c r="AE162" s="33"/>
      <c r="AF162" s="33">
        <f t="shared" si="526"/>
        <v>0</v>
      </c>
      <c r="AG162" s="33"/>
      <c r="AH162" s="33">
        <f t="shared" si="527"/>
        <v>0</v>
      </c>
      <c r="AI162" s="33"/>
      <c r="AJ162" s="33">
        <f t="shared" si="528"/>
        <v>0</v>
      </c>
      <c r="AK162" s="33"/>
      <c r="AL162" s="33">
        <f t="shared" si="529"/>
        <v>0</v>
      </c>
      <c r="AM162" s="33"/>
      <c r="AN162" s="33">
        <f t="shared" si="530"/>
        <v>0</v>
      </c>
      <c r="AO162" s="33"/>
      <c r="AP162" s="33">
        <f t="shared" si="531"/>
        <v>0</v>
      </c>
      <c r="AQ162" s="33"/>
      <c r="AR162" s="33">
        <f t="shared" si="532"/>
        <v>0</v>
      </c>
      <c r="AS162" s="33"/>
      <c r="AT162" s="33">
        <f t="shared" si="533"/>
        <v>0</v>
      </c>
      <c r="AU162" s="33"/>
      <c r="AV162" s="33">
        <f t="shared" si="534"/>
        <v>0</v>
      </c>
      <c r="AW162" s="33"/>
      <c r="AX162" s="33">
        <f t="shared" si="535"/>
        <v>0</v>
      </c>
      <c r="AY162" s="33"/>
      <c r="AZ162" s="33">
        <f t="shared" si="536"/>
        <v>0</v>
      </c>
      <c r="BA162" s="33"/>
      <c r="BB162" s="33">
        <f t="shared" si="537"/>
        <v>0</v>
      </c>
      <c r="BC162" s="33"/>
      <c r="BD162" s="33">
        <f t="shared" si="538"/>
        <v>0</v>
      </c>
      <c r="BE162" s="33"/>
      <c r="BF162" s="33">
        <f t="shared" si="539"/>
        <v>0</v>
      </c>
      <c r="BG162" s="33">
        <v>0</v>
      </c>
      <c r="BH162" s="33">
        <f t="shared" si="540"/>
        <v>0</v>
      </c>
      <c r="BI162" s="33"/>
      <c r="BJ162" s="33">
        <f t="shared" si="541"/>
        <v>0</v>
      </c>
      <c r="BK162" s="33"/>
      <c r="BL162" s="33">
        <f t="shared" si="542"/>
        <v>0</v>
      </c>
      <c r="BM162" s="33"/>
      <c r="BN162" s="33">
        <f t="shared" si="543"/>
        <v>0</v>
      </c>
      <c r="BO162" s="33"/>
      <c r="BP162" s="33">
        <f t="shared" si="544"/>
        <v>0</v>
      </c>
      <c r="BQ162" s="33"/>
      <c r="BR162" s="33">
        <f t="shared" si="545"/>
        <v>0</v>
      </c>
      <c r="BS162" s="33"/>
      <c r="BT162" s="33">
        <f t="shared" si="546"/>
        <v>0</v>
      </c>
      <c r="BU162" s="33"/>
      <c r="BV162" s="33">
        <f t="shared" si="547"/>
        <v>0</v>
      </c>
      <c r="BW162" s="62"/>
      <c r="BX162" s="62">
        <f t="shared" si="548"/>
        <v>0</v>
      </c>
      <c r="BY162" s="33"/>
      <c r="BZ162" s="33">
        <f t="shared" si="549"/>
        <v>0</v>
      </c>
      <c r="CA162" s="33"/>
      <c r="CB162" s="33">
        <f t="shared" si="550"/>
        <v>0</v>
      </c>
      <c r="CC162" s="33"/>
      <c r="CD162" s="33">
        <f t="shared" si="551"/>
        <v>0</v>
      </c>
      <c r="CE162" s="33"/>
      <c r="CF162" s="33">
        <f t="shared" si="552"/>
        <v>0</v>
      </c>
      <c r="CG162" s="33"/>
      <c r="CH162" s="33">
        <f t="shared" si="553"/>
        <v>0</v>
      </c>
      <c r="CI162" s="33"/>
      <c r="CJ162" s="33">
        <f t="shared" si="554"/>
        <v>0</v>
      </c>
      <c r="CK162" s="33"/>
      <c r="CL162" s="33">
        <f t="shared" si="555"/>
        <v>0</v>
      </c>
      <c r="CM162" s="33"/>
      <c r="CN162" s="33">
        <f t="shared" si="556"/>
        <v>0</v>
      </c>
    </row>
    <row r="163" spans="1:92" ht="30" x14ac:dyDescent="0.25">
      <c r="A163" s="29">
        <v>183</v>
      </c>
      <c r="B163" s="30" t="s">
        <v>215</v>
      </c>
      <c r="C163" s="25">
        <v>19007.45</v>
      </c>
      <c r="D163" s="25">
        <f>C163*(H163+I163+J163)</f>
        <v>15205.960000000001</v>
      </c>
      <c r="E163" s="31">
        <v>1.54</v>
      </c>
      <c r="F163" s="32">
        <v>1</v>
      </c>
      <c r="G163" s="32"/>
      <c r="H163" s="27">
        <v>0.64</v>
      </c>
      <c r="I163" s="27">
        <v>0.12</v>
      </c>
      <c r="J163" s="27">
        <v>0.04</v>
      </c>
      <c r="K163" s="27">
        <v>0.2</v>
      </c>
      <c r="L163" s="32">
        <v>1</v>
      </c>
      <c r="M163" s="25">
        <v>1.4</v>
      </c>
      <c r="N163" s="25">
        <v>1.68</v>
      </c>
      <c r="O163" s="25">
        <v>2.23</v>
      </c>
      <c r="P163" s="25">
        <v>2.39</v>
      </c>
      <c r="Q163" s="33">
        <v>6</v>
      </c>
      <c r="R163" s="33">
        <f t="shared" si="519"/>
        <v>319644.48516000004</v>
      </c>
      <c r="S163" s="33">
        <v>35</v>
      </c>
      <c r="T163" s="33">
        <f t="shared" si="520"/>
        <v>1577732.3947000001</v>
      </c>
      <c r="U163" s="33">
        <v>2</v>
      </c>
      <c r="V163" s="33">
        <f t="shared" si="521"/>
        <v>90156.136840000006</v>
      </c>
      <c r="W163" s="33">
        <v>0</v>
      </c>
      <c r="X163" s="33">
        <f t="shared" si="522"/>
        <v>0</v>
      </c>
      <c r="Y163" s="33">
        <v>0</v>
      </c>
      <c r="Z163" s="33">
        <f t="shared" si="523"/>
        <v>0</v>
      </c>
      <c r="AA163" s="33">
        <v>0</v>
      </c>
      <c r="AB163" s="33">
        <f t="shared" si="524"/>
        <v>0</v>
      </c>
      <c r="AC163" s="33">
        <v>0</v>
      </c>
      <c r="AD163" s="33">
        <f t="shared" si="525"/>
        <v>0</v>
      </c>
      <c r="AE163" s="33"/>
      <c r="AF163" s="33">
        <f t="shared" si="526"/>
        <v>0</v>
      </c>
      <c r="AG163" s="33">
        <v>0</v>
      </c>
      <c r="AH163" s="33">
        <f t="shared" si="527"/>
        <v>0</v>
      </c>
      <c r="AI163" s="33"/>
      <c r="AJ163" s="33">
        <f t="shared" si="528"/>
        <v>0</v>
      </c>
      <c r="AK163" s="33"/>
      <c r="AL163" s="33">
        <f t="shared" si="529"/>
        <v>0</v>
      </c>
      <c r="AM163" s="33">
        <v>0</v>
      </c>
      <c r="AN163" s="33">
        <f t="shared" si="530"/>
        <v>0</v>
      </c>
      <c r="AO163" s="33">
        <v>1</v>
      </c>
      <c r="AP163" s="33">
        <f t="shared" si="531"/>
        <v>43951.116709500006</v>
      </c>
      <c r="AQ163" s="33">
        <v>0</v>
      </c>
      <c r="AR163" s="33">
        <f t="shared" si="532"/>
        <v>0</v>
      </c>
      <c r="AS163" s="33">
        <v>0</v>
      </c>
      <c r="AT163" s="33">
        <f t="shared" si="533"/>
        <v>0</v>
      </c>
      <c r="AU163" s="33">
        <v>0</v>
      </c>
      <c r="AV163" s="33">
        <f t="shared" si="534"/>
        <v>0</v>
      </c>
      <c r="AW163" s="33">
        <v>0</v>
      </c>
      <c r="AX163" s="33">
        <f t="shared" si="535"/>
        <v>0</v>
      </c>
      <c r="AY163" s="33">
        <v>0</v>
      </c>
      <c r="AZ163" s="33">
        <f t="shared" si="536"/>
        <v>0</v>
      </c>
      <c r="BA163" s="33"/>
      <c r="BB163" s="33">
        <f t="shared" si="537"/>
        <v>0</v>
      </c>
      <c r="BC163" s="33"/>
      <c r="BD163" s="33">
        <f t="shared" si="538"/>
        <v>0</v>
      </c>
      <c r="BE163" s="33"/>
      <c r="BF163" s="33">
        <f t="shared" si="539"/>
        <v>0</v>
      </c>
      <c r="BG163" s="33">
        <v>35</v>
      </c>
      <c r="BH163" s="33">
        <f t="shared" si="540"/>
        <v>1660921.9209659998</v>
      </c>
      <c r="BI163" s="33">
        <v>0</v>
      </c>
      <c r="BJ163" s="33">
        <f t="shared" si="541"/>
        <v>0</v>
      </c>
      <c r="BK163" s="33">
        <v>0</v>
      </c>
      <c r="BL163" s="33">
        <f t="shared" si="542"/>
        <v>0</v>
      </c>
      <c r="BM163" s="33"/>
      <c r="BN163" s="33">
        <f t="shared" si="543"/>
        <v>0</v>
      </c>
      <c r="BO163" s="33">
        <v>4</v>
      </c>
      <c r="BP163" s="33">
        <f t="shared" si="544"/>
        <v>185557.72164160002</v>
      </c>
      <c r="BQ163" s="33">
        <v>0</v>
      </c>
      <c r="BR163" s="33">
        <f t="shared" si="545"/>
        <v>0</v>
      </c>
      <c r="BS163" s="33">
        <v>0</v>
      </c>
      <c r="BT163" s="33">
        <f t="shared" si="546"/>
        <v>0</v>
      </c>
      <c r="BU163" s="33"/>
      <c r="BV163" s="33">
        <f t="shared" si="547"/>
        <v>0</v>
      </c>
      <c r="BW163" s="62">
        <v>0</v>
      </c>
      <c r="BX163" s="62">
        <f t="shared" si="548"/>
        <v>0</v>
      </c>
      <c r="BY163" s="33">
        <v>2</v>
      </c>
      <c r="BZ163" s="33">
        <f t="shared" si="549"/>
        <v>105482.68010280002</v>
      </c>
      <c r="CA163" s="33">
        <v>3</v>
      </c>
      <c r="CB163" s="33">
        <f t="shared" si="550"/>
        <v>158224.02015420003</v>
      </c>
      <c r="CC163" s="33">
        <v>0</v>
      </c>
      <c r="CD163" s="33">
        <f t="shared" si="551"/>
        <v>0</v>
      </c>
      <c r="CE163" s="33">
        <v>0</v>
      </c>
      <c r="CF163" s="33">
        <f t="shared" si="552"/>
        <v>0</v>
      </c>
      <c r="CG163" s="33">
        <v>0</v>
      </c>
      <c r="CH163" s="33">
        <f t="shared" si="553"/>
        <v>0</v>
      </c>
      <c r="CI163" s="33">
        <v>5</v>
      </c>
      <c r="CJ163" s="33">
        <f t="shared" si="554"/>
        <v>252027.38253</v>
      </c>
      <c r="CK163" s="33">
        <v>0</v>
      </c>
      <c r="CL163" s="33">
        <f t="shared" si="555"/>
        <v>0</v>
      </c>
      <c r="CM163" s="33">
        <v>0</v>
      </c>
      <c r="CN163" s="33">
        <f t="shared" si="556"/>
        <v>0</v>
      </c>
    </row>
    <row r="164" spans="1:92" ht="30" x14ac:dyDescent="0.25">
      <c r="A164" s="29">
        <v>184</v>
      </c>
      <c r="B164" s="30" t="s">
        <v>216</v>
      </c>
      <c r="C164" s="25">
        <v>19007.45</v>
      </c>
      <c r="D164" s="25">
        <f>C164*(H164+I164+J164)</f>
        <v>15396.034500000002</v>
      </c>
      <c r="E164" s="31">
        <v>1.92</v>
      </c>
      <c r="F164" s="32">
        <v>1</v>
      </c>
      <c r="G164" s="32"/>
      <c r="H164" s="27">
        <v>0.55000000000000004</v>
      </c>
      <c r="I164" s="27">
        <v>0.22</v>
      </c>
      <c r="J164" s="27">
        <v>0.04</v>
      </c>
      <c r="K164" s="27">
        <v>0.19</v>
      </c>
      <c r="L164" s="32">
        <v>1</v>
      </c>
      <c r="M164" s="25">
        <v>1.4</v>
      </c>
      <c r="N164" s="25">
        <v>1.68</v>
      </c>
      <c r="O164" s="25">
        <v>2.23</v>
      </c>
      <c r="P164" s="25">
        <v>2.39</v>
      </c>
      <c r="Q164" s="33">
        <v>4</v>
      </c>
      <c r="R164" s="33">
        <f t="shared" si="519"/>
        <v>265678.53311999998</v>
      </c>
      <c r="S164" s="33">
        <v>0</v>
      </c>
      <c r="T164" s="33">
        <f t="shared" si="520"/>
        <v>0</v>
      </c>
      <c r="U164" s="33">
        <v>109</v>
      </c>
      <c r="V164" s="33">
        <f t="shared" si="521"/>
        <v>6125933.8694399996</v>
      </c>
      <c r="W164" s="33">
        <v>0</v>
      </c>
      <c r="X164" s="33">
        <f t="shared" si="522"/>
        <v>0</v>
      </c>
      <c r="Y164" s="33">
        <v>2</v>
      </c>
      <c r="Z164" s="33">
        <f t="shared" si="523"/>
        <v>104738.65248</v>
      </c>
      <c r="AA164" s="33">
        <v>0</v>
      </c>
      <c r="AB164" s="33">
        <f t="shared" si="524"/>
        <v>0</v>
      </c>
      <c r="AC164" s="33">
        <v>12</v>
      </c>
      <c r="AD164" s="33">
        <f t="shared" si="525"/>
        <v>591645.65644799999</v>
      </c>
      <c r="AE164" s="33">
        <v>9</v>
      </c>
      <c r="AF164" s="33">
        <f t="shared" si="526"/>
        <v>471323.93616000004</v>
      </c>
      <c r="AG164" s="33">
        <v>0</v>
      </c>
      <c r="AH164" s="33">
        <f t="shared" si="527"/>
        <v>0</v>
      </c>
      <c r="AI164" s="33"/>
      <c r="AJ164" s="33">
        <f t="shared" si="528"/>
        <v>0</v>
      </c>
      <c r="AK164" s="33">
        <v>29</v>
      </c>
      <c r="AL164" s="33">
        <f t="shared" si="529"/>
        <v>1589089.7262240001</v>
      </c>
      <c r="AM164" s="33">
        <v>0</v>
      </c>
      <c r="AN164" s="33">
        <f t="shared" si="530"/>
        <v>0</v>
      </c>
      <c r="AO164" s="33">
        <v>1</v>
      </c>
      <c r="AP164" s="33">
        <f t="shared" si="531"/>
        <v>54796.197456000009</v>
      </c>
      <c r="AQ164" s="33">
        <v>0</v>
      </c>
      <c r="AR164" s="33">
        <f t="shared" si="532"/>
        <v>0</v>
      </c>
      <c r="AS164" s="33">
        <v>0</v>
      </c>
      <c r="AT164" s="33">
        <f t="shared" si="533"/>
        <v>0</v>
      </c>
      <c r="AU164" s="33"/>
      <c r="AV164" s="33">
        <f t="shared" si="534"/>
        <v>0</v>
      </c>
      <c r="AW164" s="33">
        <v>6</v>
      </c>
      <c r="AX164" s="33">
        <f t="shared" si="535"/>
        <v>377059.14892800001</v>
      </c>
      <c r="AY164" s="33">
        <v>3</v>
      </c>
      <c r="AZ164" s="33">
        <f t="shared" si="536"/>
        <v>177493.69693440001</v>
      </c>
      <c r="BA164" s="33">
        <v>1</v>
      </c>
      <c r="BB164" s="33">
        <f t="shared" si="537"/>
        <v>60084.222105599998</v>
      </c>
      <c r="BC164" s="33">
        <v>6</v>
      </c>
      <c r="BD164" s="33">
        <f t="shared" si="538"/>
        <v>496614.48883200006</v>
      </c>
      <c r="BE164" s="33">
        <v>12</v>
      </c>
      <c r="BF164" s="33">
        <f t="shared" si="539"/>
        <v>709974.78773760004</v>
      </c>
      <c r="BG164" s="33">
        <v>25</v>
      </c>
      <c r="BH164" s="33">
        <f t="shared" si="540"/>
        <v>1479114.1411199998</v>
      </c>
      <c r="BI164" s="33">
        <v>0</v>
      </c>
      <c r="BJ164" s="33">
        <f t="shared" si="541"/>
        <v>0</v>
      </c>
      <c r="BK164" s="33"/>
      <c r="BL164" s="33">
        <f t="shared" si="542"/>
        <v>0</v>
      </c>
      <c r="BM164" s="33">
        <v>1</v>
      </c>
      <c r="BN164" s="33">
        <f t="shared" si="543"/>
        <v>60084.222105599998</v>
      </c>
      <c r="BO164" s="33">
        <v>7</v>
      </c>
      <c r="BP164" s="33">
        <f t="shared" si="544"/>
        <v>404853.21085440001</v>
      </c>
      <c r="BQ164" s="33"/>
      <c r="BR164" s="33">
        <f t="shared" si="545"/>
        <v>0</v>
      </c>
      <c r="BS164" s="33">
        <v>0</v>
      </c>
      <c r="BT164" s="33">
        <f t="shared" si="546"/>
        <v>0</v>
      </c>
      <c r="BU164" s="33">
        <v>9</v>
      </c>
      <c r="BV164" s="33">
        <f t="shared" si="547"/>
        <v>591798.93252480007</v>
      </c>
      <c r="BW164" s="62">
        <v>0</v>
      </c>
      <c r="BX164" s="62">
        <f t="shared" si="548"/>
        <v>0</v>
      </c>
      <c r="BY164" s="33">
        <v>60</v>
      </c>
      <c r="BZ164" s="33">
        <f t="shared" si="549"/>
        <v>3945326.2168319998</v>
      </c>
      <c r="CA164" s="33">
        <v>0</v>
      </c>
      <c r="CB164" s="33">
        <f t="shared" si="550"/>
        <v>0</v>
      </c>
      <c r="CC164" s="33">
        <v>0</v>
      </c>
      <c r="CD164" s="33">
        <f t="shared" si="551"/>
        <v>0</v>
      </c>
      <c r="CE164" s="33">
        <v>0</v>
      </c>
      <c r="CF164" s="33">
        <f t="shared" si="552"/>
        <v>0</v>
      </c>
      <c r="CG164" s="33">
        <v>0</v>
      </c>
      <c r="CH164" s="33">
        <f t="shared" si="553"/>
        <v>0</v>
      </c>
      <c r="CI164" s="33">
        <v>5</v>
      </c>
      <c r="CJ164" s="33">
        <f t="shared" si="554"/>
        <v>314215.95743999997</v>
      </c>
      <c r="CK164" s="33">
        <v>2</v>
      </c>
      <c r="CL164" s="33">
        <f t="shared" si="555"/>
        <v>256354.23844800005</v>
      </c>
      <c r="CM164" s="33">
        <v>2</v>
      </c>
      <c r="CN164" s="33">
        <f t="shared" si="556"/>
        <v>242039.34770400001</v>
      </c>
    </row>
    <row r="165" spans="1:92" ht="30" x14ac:dyDescent="0.25">
      <c r="A165" s="29">
        <v>185</v>
      </c>
      <c r="B165" s="30" t="s">
        <v>217</v>
      </c>
      <c r="C165" s="25">
        <v>19007.45</v>
      </c>
      <c r="D165" s="25">
        <f>C165*(H165+I165+J165)</f>
        <v>15396.034500000002</v>
      </c>
      <c r="E165" s="31">
        <v>2.21</v>
      </c>
      <c r="F165" s="32">
        <v>1</v>
      </c>
      <c r="G165" s="32"/>
      <c r="H165" s="27">
        <v>0.49</v>
      </c>
      <c r="I165" s="27">
        <v>0.28000000000000003</v>
      </c>
      <c r="J165" s="27">
        <v>0.04</v>
      </c>
      <c r="K165" s="27">
        <v>0.19</v>
      </c>
      <c r="L165" s="32">
        <v>1</v>
      </c>
      <c r="M165" s="25">
        <v>1.4</v>
      </c>
      <c r="N165" s="25">
        <v>1.68</v>
      </c>
      <c r="O165" s="25">
        <v>2.23</v>
      </c>
      <c r="P165" s="25">
        <v>2.39</v>
      </c>
      <c r="Q165" s="33">
        <v>15</v>
      </c>
      <c r="R165" s="33">
        <f t="shared" si="519"/>
        <v>1146776.4808500002</v>
      </c>
      <c r="S165" s="33">
        <v>0</v>
      </c>
      <c r="T165" s="33">
        <f t="shared" si="520"/>
        <v>0</v>
      </c>
      <c r="U165" s="33">
        <v>12</v>
      </c>
      <c r="V165" s="33">
        <f t="shared" si="521"/>
        <v>776279.46396000008</v>
      </c>
      <c r="W165" s="33">
        <v>0</v>
      </c>
      <c r="X165" s="33">
        <f t="shared" si="522"/>
        <v>0</v>
      </c>
      <c r="Y165" s="33">
        <v>0</v>
      </c>
      <c r="Z165" s="33">
        <f t="shared" si="523"/>
        <v>0</v>
      </c>
      <c r="AA165" s="33">
        <v>0</v>
      </c>
      <c r="AB165" s="33">
        <f t="shared" si="524"/>
        <v>0</v>
      </c>
      <c r="AC165" s="33">
        <v>0</v>
      </c>
      <c r="AD165" s="33">
        <f t="shared" si="525"/>
        <v>0</v>
      </c>
      <c r="AE165" s="33">
        <v>2</v>
      </c>
      <c r="AF165" s="33">
        <f t="shared" si="526"/>
        <v>120558.553115</v>
      </c>
      <c r="AG165" s="33">
        <v>0</v>
      </c>
      <c r="AH165" s="33">
        <f t="shared" si="527"/>
        <v>0</v>
      </c>
      <c r="AI165" s="33">
        <v>2</v>
      </c>
      <c r="AJ165" s="33">
        <f t="shared" si="528"/>
        <v>126145.4128935</v>
      </c>
      <c r="AK165" s="33">
        <v>0</v>
      </c>
      <c r="AL165" s="33">
        <f t="shared" si="529"/>
        <v>0</v>
      </c>
      <c r="AM165" s="33">
        <v>0</v>
      </c>
      <c r="AN165" s="33">
        <f t="shared" si="530"/>
        <v>0</v>
      </c>
      <c r="AO165" s="33">
        <v>0</v>
      </c>
      <c r="AP165" s="33">
        <f t="shared" si="531"/>
        <v>0</v>
      </c>
      <c r="AQ165" s="33">
        <v>0</v>
      </c>
      <c r="AR165" s="33">
        <f t="shared" si="532"/>
        <v>0</v>
      </c>
      <c r="AS165" s="33">
        <v>0</v>
      </c>
      <c r="AT165" s="33">
        <f t="shared" si="533"/>
        <v>0</v>
      </c>
      <c r="AU165" s="33">
        <v>0</v>
      </c>
      <c r="AV165" s="33">
        <f t="shared" si="534"/>
        <v>0</v>
      </c>
      <c r="AW165" s="33">
        <v>0</v>
      </c>
      <c r="AX165" s="33">
        <f t="shared" si="535"/>
        <v>0</v>
      </c>
      <c r="AY165" s="33">
        <v>0</v>
      </c>
      <c r="AZ165" s="33">
        <f t="shared" si="536"/>
        <v>0</v>
      </c>
      <c r="BA165" s="33"/>
      <c r="BB165" s="33">
        <f t="shared" si="537"/>
        <v>0</v>
      </c>
      <c r="BC165" s="33"/>
      <c r="BD165" s="33">
        <f t="shared" si="538"/>
        <v>0</v>
      </c>
      <c r="BE165" s="33">
        <v>5</v>
      </c>
      <c r="BF165" s="33">
        <f t="shared" si="539"/>
        <v>340504.40123700001</v>
      </c>
      <c r="BG165" s="33"/>
      <c r="BH165" s="33">
        <f t="shared" si="540"/>
        <v>0</v>
      </c>
      <c r="BI165" s="33">
        <v>0</v>
      </c>
      <c r="BJ165" s="33">
        <f t="shared" si="541"/>
        <v>0</v>
      </c>
      <c r="BK165" s="33">
        <v>0</v>
      </c>
      <c r="BL165" s="33">
        <f t="shared" si="542"/>
        <v>0</v>
      </c>
      <c r="BM165" s="33"/>
      <c r="BN165" s="33">
        <f t="shared" si="543"/>
        <v>0</v>
      </c>
      <c r="BO165" s="33"/>
      <c r="BP165" s="33">
        <f t="shared" si="544"/>
        <v>0</v>
      </c>
      <c r="BQ165" s="33">
        <v>0</v>
      </c>
      <c r="BR165" s="33">
        <f t="shared" si="545"/>
        <v>0</v>
      </c>
      <c r="BS165" s="33">
        <v>0</v>
      </c>
      <c r="BT165" s="33">
        <f t="shared" si="546"/>
        <v>0</v>
      </c>
      <c r="BU165" s="33">
        <v>0</v>
      </c>
      <c r="BV165" s="33">
        <f t="shared" si="547"/>
        <v>0</v>
      </c>
      <c r="BW165" s="62">
        <v>0</v>
      </c>
      <c r="BX165" s="62">
        <f t="shared" si="548"/>
        <v>0</v>
      </c>
      <c r="BY165" s="33">
        <v>10</v>
      </c>
      <c r="BZ165" s="33">
        <f t="shared" si="549"/>
        <v>756872.47736100003</v>
      </c>
      <c r="CA165" s="33"/>
      <c r="CB165" s="33">
        <f t="shared" si="550"/>
        <v>0</v>
      </c>
      <c r="CC165" s="33">
        <v>0</v>
      </c>
      <c r="CD165" s="33">
        <f t="shared" si="551"/>
        <v>0</v>
      </c>
      <c r="CE165" s="33">
        <v>0</v>
      </c>
      <c r="CF165" s="33">
        <f t="shared" si="552"/>
        <v>0</v>
      </c>
      <c r="CG165" s="33">
        <v>0</v>
      </c>
      <c r="CH165" s="33">
        <f t="shared" si="553"/>
        <v>0</v>
      </c>
      <c r="CI165" s="33">
        <v>0</v>
      </c>
      <c r="CJ165" s="33">
        <f t="shared" si="554"/>
        <v>0</v>
      </c>
      <c r="CK165" s="33">
        <v>0</v>
      </c>
      <c r="CL165" s="33">
        <f t="shared" si="555"/>
        <v>0</v>
      </c>
      <c r="CM165" s="33">
        <v>0</v>
      </c>
      <c r="CN165" s="33">
        <f t="shared" si="556"/>
        <v>0</v>
      </c>
    </row>
    <row r="166" spans="1:92" ht="30" x14ac:dyDescent="0.25">
      <c r="A166" s="29">
        <v>186</v>
      </c>
      <c r="B166" s="30" t="s">
        <v>218</v>
      </c>
      <c r="C166" s="25">
        <v>19007.45</v>
      </c>
      <c r="D166" s="25">
        <f>C166*(H166+I166+J166)</f>
        <v>15586.109000000002</v>
      </c>
      <c r="E166" s="31">
        <v>2.69</v>
      </c>
      <c r="F166" s="32">
        <v>1</v>
      </c>
      <c r="G166" s="32"/>
      <c r="H166" s="27">
        <v>0.42</v>
      </c>
      <c r="I166" s="27">
        <v>0.36</v>
      </c>
      <c r="J166" s="27">
        <v>0.04</v>
      </c>
      <c r="K166" s="27">
        <v>0.18</v>
      </c>
      <c r="L166" s="32">
        <v>1</v>
      </c>
      <c r="M166" s="25">
        <v>1.4</v>
      </c>
      <c r="N166" s="25">
        <v>1.68</v>
      </c>
      <c r="O166" s="25">
        <v>2.23</v>
      </c>
      <c r="P166" s="25">
        <v>2.39</v>
      </c>
      <c r="Q166" s="33">
        <v>7</v>
      </c>
      <c r="R166" s="33">
        <f t="shared" si="519"/>
        <v>651396.7159699999</v>
      </c>
      <c r="S166" s="33">
        <v>0</v>
      </c>
      <c r="T166" s="33">
        <f t="shared" si="520"/>
        <v>0</v>
      </c>
      <c r="U166" s="33">
        <v>33</v>
      </c>
      <c r="V166" s="33">
        <f t="shared" si="521"/>
        <v>2598428.65821</v>
      </c>
      <c r="W166" s="33">
        <v>0</v>
      </c>
      <c r="X166" s="33">
        <f t="shared" si="522"/>
        <v>0</v>
      </c>
      <c r="Y166" s="33">
        <v>0</v>
      </c>
      <c r="Z166" s="33">
        <f t="shared" si="523"/>
        <v>0</v>
      </c>
      <c r="AA166" s="33">
        <v>0</v>
      </c>
      <c r="AB166" s="33">
        <f t="shared" si="524"/>
        <v>0</v>
      </c>
      <c r="AC166" s="33">
        <v>0</v>
      </c>
      <c r="AD166" s="33">
        <f t="shared" si="525"/>
        <v>0</v>
      </c>
      <c r="AE166" s="33"/>
      <c r="AF166" s="33">
        <f t="shared" si="526"/>
        <v>0</v>
      </c>
      <c r="AG166" s="33">
        <v>0</v>
      </c>
      <c r="AH166" s="33">
        <f t="shared" si="527"/>
        <v>0</v>
      </c>
      <c r="AI166" s="33">
        <v>0</v>
      </c>
      <c r="AJ166" s="33">
        <f t="shared" si="528"/>
        <v>0</v>
      </c>
      <c r="AK166" s="33">
        <v>0</v>
      </c>
      <c r="AL166" s="33">
        <f t="shared" si="529"/>
        <v>0</v>
      </c>
      <c r="AM166" s="33">
        <v>0</v>
      </c>
      <c r="AN166" s="33">
        <f t="shared" si="530"/>
        <v>0</v>
      </c>
      <c r="AO166" s="33">
        <v>0</v>
      </c>
      <c r="AP166" s="33">
        <f t="shared" si="531"/>
        <v>0</v>
      </c>
      <c r="AQ166" s="33">
        <v>0</v>
      </c>
      <c r="AR166" s="33">
        <f t="shared" si="532"/>
        <v>0</v>
      </c>
      <c r="AS166" s="33">
        <v>0</v>
      </c>
      <c r="AT166" s="33">
        <f t="shared" si="533"/>
        <v>0</v>
      </c>
      <c r="AU166" s="33">
        <v>0</v>
      </c>
      <c r="AV166" s="33">
        <f t="shared" si="534"/>
        <v>0</v>
      </c>
      <c r="AW166" s="33">
        <v>0</v>
      </c>
      <c r="AX166" s="33">
        <f t="shared" si="535"/>
        <v>0</v>
      </c>
      <c r="AY166" s="33">
        <v>0</v>
      </c>
      <c r="AZ166" s="33">
        <f t="shared" si="536"/>
        <v>0</v>
      </c>
      <c r="BA166" s="33"/>
      <c r="BB166" s="33">
        <f t="shared" si="537"/>
        <v>0</v>
      </c>
      <c r="BC166" s="33"/>
      <c r="BD166" s="33">
        <f t="shared" si="538"/>
        <v>0</v>
      </c>
      <c r="BE166" s="33">
        <v>0</v>
      </c>
      <c r="BF166" s="33">
        <f t="shared" si="539"/>
        <v>0</v>
      </c>
      <c r="BG166" s="33">
        <v>0</v>
      </c>
      <c r="BH166" s="33">
        <f t="shared" si="540"/>
        <v>0</v>
      </c>
      <c r="BI166" s="33">
        <v>0</v>
      </c>
      <c r="BJ166" s="33">
        <f t="shared" si="541"/>
        <v>0</v>
      </c>
      <c r="BK166" s="33">
        <v>0</v>
      </c>
      <c r="BL166" s="33">
        <f t="shared" si="542"/>
        <v>0</v>
      </c>
      <c r="BM166" s="33"/>
      <c r="BN166" s="33">
        <f t="shared" si="543"/>
        <v>0</v>
      </c>
      <c r="BO166" s="33"/>
      <c r="BP166" s="33">
        <f t="shared" si="544"/>
        <v>0</v>
      </c>
      <c r="BQ166" s="33">
        <v>0</v>
      </c>
      <c r="BR166" s="33">
        <f t="shared" si="545"/>
        <v>0</v>
      </c>
      <c r="BS166" s="33">
        <v>0</v>
      </c>
      <c r="BT166" s="33">
        <f t="shared" si="546"/>
        <v>0</v>
      </c>
      <c r="BU166" s="33">
        <v>0</v>
      </c>
      <c r="BV166" s="33">
        <f t="shared" si="547"/>
        <v>0</v>
      </c>
      <c r="BW166" s="62">
        <v>0</v>
      </c>
      <c r="BX166" s="62">
        <f t="shared" si="548"/>
        <v>0</v>
      </c>
      <c r="BY166" s="33">
        <v>0</v>
      </c>
      <c r="BZ166" s="33">
        <f t="shared" si="549"/>
        <v>0</v>
      </c>
      <c r="CA166" s="33">
        <v>0</v>
      </c>
      <c r="CB166" s="33">
        <f t="shared" si="550"/>
        <v>0</v>
      </c>
      <c r="CC166" s="33">
        <v>0</v>
      </c>
      <c r="CD166" s="33">
        <f t="shared" si="551"/>
        <v>0</v>
      </c>
      <c r="CE166" s="33">
        <v>0</v>
      </c>
      <c r="CF166" s="33">
        <f t="shared" si="552"/>
        <v>0</v>
      </c>
      <c r="CG166" s="33">
        <v>0</v>
      </c>
      <c r="CH166" s="33">
        <f t="shared" si="553"/>
        <v>0</v>
      </c>
      <c r="CI166" s="33">
        <v>0</v>
      </c>
      <c r="CJ166" s="33">
        <f t="shared" si="554"/>
        <v>0</v>
      </c>
      <c r="CK166" s="33">
        <v>0</v>
      </c>
      <c r="CL166" s="33">
        <f t="shared" si="555"/>
        <v>0</v>
      </c>
      <c r="CM166" s="33">
        <v>0</v>
      </c>
      <c r="CN166" s="33">
        <f t="shared" si="556"/>
        <v>0</v>
      </c>
    </row>
    <row r="167" spans="1:92" s="38" customFormat="1" x14ac:dyDescent="0.25">
      <c r="A167" s="61">
        <v>29</v>
      </c>
      <c r="B167" s="52" t="s">
        <v>219</v>
      </c>
      <c r="C167" s="25">
        <v>19007.45</v>
      </c>
      <c r="D167" s="35">
        <f t="shared" ref="D167:D173" si="557">C167*(H167+I167+J167)</f>
        <v>0</v>
      </c>
      <c r="E167" s="35">
        <v>1.37</v>
      </c>
      <c r="F167" s="36">
        <v>1</v>
      </c>
      <c r="G167" s="36"/>
      <c r="H167" s="37"/>
      <c r="I167" s="37"/>
      <c r="J167" s="37"/>
      <c r="K167" s="37"/>
      <c r="L167" s="36">
        <v>1</v>
      </c>
      <c r="M167" s="25">
        <v>1.4</v>
      </c>
      <c r="N167" s="25">
        <v>1.68</v>
      </c>
      <c r="O167" s="25">
        <v>2.23</v>
      </c>
      <c r="P167" s="25">
        <v>2.39</v>
      </c>
      <c r="Q167" s="28">
        <f t="shared" ref="Q167:AW167" si="558">SUM(Q168:Q180)</f>
        <v>900</v>
      </c>
      <c r="R167" s="28">
        <f t="shared" si="558"/>
        <v>39313953.906227008</v>
      </c>
      <c r="S167" s="28">
        <f t="shared" si="558"/>
        <v>4133</v>
      </c>
      <c r="T167" s="28">
        <f t="shared" si="558"/>
        <v>275775753.9869743</v>
      </c>
      <c r="U167" s="28">
        <f t="shared" si="558"/>
        <v>1500</v>
      </c>
      <c r="V167" s="28">
        <f t="shared" si="558"/>
        <v>84071637.716307282</v>
      </c>
      <c r="W167" s="28">
        <f t="shared" si="558"/>
        <v>29</v>
      </c>
      <c r="X167" s="28">
        <f t="shared" si="558"/>
        <v>1001914.3026908401</v>
      </c>
      <c r="Y167" s="28">
        <f t="shared" si="558"/>
        <v>59</v>
      </c>
      <c r="Z167" s="28">
        <f t="shared" si="558"/>
        <v>1921137.3328070003</v>
      </c>
      <c r="AA167" s="28">
        <f t="shared" si="558"/>
        <v>56</v>
      </c>
      <c r="AB167" s="28">
        <f t="shared" si="558"/>
        <v>3635598.80028268</v>
      </c>
      <c r="AC167" s="28">
        <f t="shared" si="558"/>
        <v>104</v>
      </c>
      <c r="AD167" s="28">
        <f t="shared" si="558"/>
        <v>4131871.5579726202</v>
      </c>
      <c r="AE167" s="28">
        <f t="shared" si="558"/>
        <v>142</v>
      </c>
      <c r="AF167" s="28">
        <f t="shared" si="558"/>
        <v>4323887.0987666203</v>
      </c>
      <c r="AG167" s="28">
        <f t="shared" si="558"/>
        <v>445</v>
      </c>
      <c r="AH167" s="28">
        <f t="shared" si="558"/>
        <v>17116377.948327348</v>
      </c>
      <c r="AI167" s="28">
        <f t="shared" si="558"/>
        <v>24</v>
      </c>
      <c r="AJ167" s="28">
        <f t="shared" si="558"/>
        <v>928866.11773955997</v>
      </c>
      <c r="AK167" s="28">
        <f t="shared" si="558"/>
        <v>100</v>
      </c>
      <c r="AL167" s="28">
        <f t="shared" si="558"/>
        <v>3247902.2916247603</v>
      </c>
      <c r="AM167" s="28">
        <f t="shared" si="558"/>
        <v>115</v>
      </c>
      <c r="AN167" s="28">
        <f t="shared" si="558"/>
        <v>9096043.8860778678</v>
      </c>
      <c r="AO167" s="28">
        <f t="shared" si="558"/>
        <v>15</v>
      </c>
      <c r="AP167" s="28">
        <f t="shared" si="558"/>
        <v>483325.45297344006</v>
      </c>
      <c r="AQ167" s="28">
        <f t="shared" si="558"/>
        <v>31</v>
      </c>
      <c r="AR167" s="28">
        <f t="shared" si="558"/>
        <v>931783.41918046004</v>
      </c>
      <c r="AS167" s="28">
        <f t="shared" si="558"/>
        <v>9</v>
      </c>
      <c r="AT167" s="28">
        <f t="shared" si="558"/>
        <v>459205.06735025998</v>
      </c>
      <c r="AU167" s="28">
        <f t="shared" si="558"/>
        <v>18</v>
      </c>
      <c r="AV167" s="28">
        <f t="shared" si="558"/>
        <v>758294.11297332007</v>
      </c>
      <c r="AW167" s="28">
        <f t="shared" si="558"/>
        <v>155</v>
      </c>
      <c r="AX167" s="28">
        <f t="shared" ref="AX167:CH167" si="559">SUM(AX168:AX180)</f>
        <v>9482098.5241086688</v>
      </c>
      <c r="AY167" s="28">
        <f t="shared" si="559"/>
        <v>240</v>
      </c>
      <c r="AZ167" s="28">
        <f t="shared" si="559"/>
        <v>10060633.647462551</v>
      </c>
      <c r="BA167" s="28">
        <f t="shared" si="559"/>
        <v>14</v>
      </c>
      <c r="BB167" s="28">
        <f t="shared" si="559"/>
        <v>530431.02327599993</v>
      </c>
      <c r="BC167" s="28">
        <f>SUM(BC168:BC180)</f>
        <v>52</v>
      </c>
      <c r="BD167" s="28">
        <f t="shared" si="559"/>
        <v>2620319.67522864</v>
      </c>
      <c r="BE167" s="28">
        <f t="shared" si="559"/>
        <v>266</v>
      </c>
      <c r="BF167" s="28">
        <f t="shared" si="559"/>
        <v>9017786.2659469191</v>
      </c>
      <c r="BG167" s="28">
        <f t="shared" si="559"/>
        <v>276</v>
      </c>
      <c r="BH167" s="28">
        <f t="shared" si="559"/>
        <v>9535450.1584058627</v>
      </c>
      <c r="BI167" s="28">
        <f t="shared" si="559"/>
        <v>2</v>
      </c>
      <c r="BJ167" s="28">
        <f t="shared" si="559"/>
        <v>68220.6271824</v>
      </c>
      <c r="BK167" s="28">
        <f t="shared" si="559"/>
        <v>161</v>
      </c>
      <c r="BL167" s="28">
        <f t="shared" si="559"/>
        <v>5178384.3559139995</v>
      </c>
      <c r="BM167" s="28">
        <f t="shared" si="559"/>
        <v>1</v>
      </c>
      <c r="BN167" s="28">
        <f t="shared" si="559"/>
        <v>44437.289265599989</v>
      </c>
      <c r="BO167" s="28">
        <f t="shared" si="559"/>
        <v>18</v>
      </c>
      <c r="BP167" s="28">
        <f t="shared" si="559"/>
        <v>629244.95931404806</v>
      </c>
      <c r="BQ167" s="28">
        <f t="shared" si="559"/>
        <v>2</v>
      </c>
      <c r="BR167" s="28">
        <f t="shared" si="559"/>
        <v>54451.326283200004</v>
      </c>
      <c r="BS167" s="28">
        <f t="shared" si="559"/>
        <v>0</v>
      </c>
      <c r="BT167" s="28">
        <f t="shared" si="559"/>
        <v>0</v>
      </c>
      <c r="BU167" s="28">
        <f t="shared" si="559"/>
        <v>519</v>
      </c>
      <c r="BV167" s="28">
        <f t="shared" si="559"/>
        <v>24468935.10249804</v>
      </c>
      <c r="BW167" s="28">
        <f t="shared" si="559"/>
        <v>12</v>
      </c>
      <c r="BX167" s="28">
        <f t="shared" si="559"/>
        <v>379947.508865232</v>
      </c>
      <c r="BY167" s="28">
        <f t="shared" si="559"/>
        <v>1182</v>
      </c>
      <c r="BZ167" s="28">
        <f t="shared" si="559"/>
        <v>61583544.484010488</v>
      </c>
      <c r="CA167" s="28">
        <f t="shared" si="559"/>
        <v>0</v>
      </c>
      <c r="CB167" s="28">
        <f t="shared" si="559"/>
        <v>0</v>
      </c>
      <c r="CC167" s="28">
        <f t="shared" si="559"/>
        <v>2</v>
      </c>
      <c r="CD167" s="28">
        <f t="shared" si="559"/>
        <v>72457.433405279997</v>
      </c>
      <c r="CE167" s="28">
        <f t="shared" si="559"/>
        <v>0</v>
      </c>
      <c r="CF167" s="28">
        <f t="shared" si="559"/>
        <v>0</v>
      </c>
      <c r="CG167" s="28">
        <f t="shared" si="559"/>
        <v>5</v>
      </c>
      <c r="CH167" s="28">
        <f t="shared" si="559"/>
        <v>220675.39967088</v>
      </c>
      <c r="CI167" s="28">
        <f t="shared" ref="CI167:CN167" si="560">SUM(CI168:CI180)</f>
        <v>15</v>
      </c>
      <c r="CJ167" s="28">
        <f t="shared" si="560"/>
        <v>486413.13567554404</v>
      </c>
      <c r="CK167" s="28">
        <f t="shared" si="560"/>
        <v>16</v>
      </c>
      <c r="CL167" s="28">
        <f t="shared" si="560"/>
        <v>1221575.41921184</v>
      </c>
      <c r="CM167" s="28">
        <f t="shared" si="560"/>
        <v>50</v>
      </c>
      <c r="CN167" s="28">
        <f t="shared" si="560"/>
        <v>3943858.7723148079</v>
      </c>
    </row>
    <row r="168" spans="1:92" ht="30" x14ac:dyDescent="0.25">
      <c r="A168" s="29">
        <v>187</v>
      </c>
      <c r="B168" s="30" t="s">
        <v>220</v>
      </c>
      <c r="C168" s="25">
        <v>19007.45</v>
      </c>
      <c r="D168" s="25">
        <f t="shared" si="557"/>
        <v>14825.811000000002</v>
      </c>
      <c r="E168" s="31">
        <v>0.99</v>
      </c>
      <c r="F168" s="32">
        <v>1</v>
      </c>
      <c r="G168" s="32"/>
      <c r="H168" s="27">
        <v>0.55000000000000004</v>
      </c>
      <c r="I168" s="27">
        <v>0.18</v>
      </c>
      <c r="J168" s="27">
        <v>0.05</v>
      </c>
      <c r="K168" s="27">
        <v>0.22</v>
      </c>
      <c r="L168" s="32">
        <v>0.97</v>
      </c>
      <c r="M168" s="25">
        <v>1.4</v>
      </c>
      <c r="N168" s="25">
        <v>1.68</v>
      </c>
      <c r="O168" s="25">
        <v>2.23</v>
      </c>
      <c r="P168" s="25">
        <v>2.39</v>
      </c>
      <c r="Q168" s="33">
        <v>50</v>
      </c>
      <c r="R168" s="33">
        <f>Q168/12*4*C168*E168*F168*M168*$R$6+Q168/12*8*C168*E168*L168*M168*$R$6</f>
        <v>1678133.5470900002</v>
      </c>
      <c r="S168" s="33">
        <v>30</v>
      </c>
      <c r="T168" s="33">
        <f>S168/12*4*C168*E168*F168*M168*$T$6+S168/12*8*C168*E168*L168*M168*$T$6</f>
        <v>851975.49313800002</v>
      </c>
      <c r="U168" s="33">
        <v>3</v>
      </c>
      <c r="V168" s="33">
        <f>U168/12*4*C168*E168*F168*M168*$V$6+U168/12*8*C168*E168*L168*M168*$V$6</f>
        <v>85197.549313800002</v>
      </c>
      <c r="W168" s="33">
        <v>0</v>
      </c>
      <c r="X168" s="33">
        <f>W168/12*8*C168*E168*L168*M168*$X$6+W168/12*3*C168*E168*F168*M168*$W$6+W168/12*C168*E168*F168*M168*$X$6</f>
        <v>0</v>
      </c>
      <c r="Y168" s="33">
        <v>3</v>
      </c>
      <c r="Z168" s="33">
        <f>Y168/12*8*C168*E168*L168*M168*$Z$6+Y168/12*3*C168*E168*F168*M168*$Y$6+Y168/12*C168*E168*F168*M168*$Z$6</f>
        <v>79364.915603820002</v>
      </c>
      <c r="AA168" s="33">
        <v>0</v>
      </c>
      <c r="AB168" s="33">
        <f t="shared" ref="AB168:AB173" si="561">AA168/12*8*C168*E168*L168*M168*$AB$6+AA168/12*3*C168*E168*F168*M168*$AA$6+AA168/12*C168*E168*F168*M168*$AB$6</f>
        <v>0</v>
      </c>
      <c r="AC168" s="33">
        <v>0</v>
      </c>
      <c r="AD168" s="33">
        <f t="shared" ref="AD168:AD179" si="562">AC168/12*3*C168*E168*F168*M168*$AC$6+AC168/12*8*C168*E168*L168*M168*$AD$6+AC168/12*C168*E168*F168*M168*$AD$6</f>
        <v>0</v>
      </c>
      <c r="AE168" s="28"/>
      <c r="AF168" s="33">
        <f>(AE168/12*3*C168*E168*F168*M168*$AE$6)+(AE168/12*8*C168*E168*L168*M168*$AF$6)+(AE168/12*C168*E168*F168*M168*$AF$6)</f>
        <v>0</v>
      </c>
      <c r="AG168" s="33">
        <v>5</v>
      </c>
      <c r="AH168" s="33">
        <f>AG168/12*8*C168*E168*L168*M168*$AH$6+AG168/12*3*C168*E168*F168*M168*$AG$6+AG168/12*C168*E168*F168*M168*$AH$6</f>
        <v>138452.60371634999</v>
      </c>
      <c r="AI168" s="33">
        <v>0</v>
      </c>
      <c r="AJ168" s="33">
        <f>$AI168/12*8*$C168*$E168*$L168*$M168*$AJ$6+$AI168/12*3*$C168*$E168*$F168*$M168*$AI$6+$AI168/12*$C168*$E168*$F168*$M168*$AJ$6</f>
        <v>0</v>
      </c>
      <c r="AK168" s="33">
        <v>0</v>
      </c>
      <c r="AL168" s="33">
        <f>AI168/12*8*C168*E168*L168*M168*$AL$6+AI168/12*3*C168*E168*F168*M168*$AK$6+AI168/12*C168*E168*F168*M168*$AI$6</f>
        <v>0</v>
      </c>
      <c r="AM168" s="33">
        <v>0</v>
      </c>
      <c r="AN168" s="33">
        <f>AM168/12*4*C168*E168*F168*M168*$AN$6+AM168/12*8*C168*E168*L168*M168*$AN$6</f>
        <v>0</v>
      </c>
      <c r="AO168" s="33">
        <v>3</v>
      </c>
      <c r="AP168" s="33">
        <f>AO168/12*8*C168*E168*L168*M168*$AP$6+AO168/12*3*C168*E168*F168*M168*$AO$6+AO168/12*C168*E168*F168*M168*$AP$6</f>
        <v>83071.562229810021</v>
      </c>
      <c r="AQ168" s="33">
        <v>1</v>
      </c>
      <c r="AR168" s="33">
        <f>AQ168/12*8*C168*E168*L168*M168*$AR$6+AQ168/12*3*C168*E168*F168*M168*$AQ$6+AQ168/12*C168*E168*F168*M168*$AR$6</f>
        <v>23954.895359009999</v>
      </c>
      <c r="AS168" s="33">
        <v>0</v>
      </c>
      <c r="AT168" s="33">
        <f>AS168/12*8*C168*E168*L168*N168*$AT$6+AS168/12*3*C168*E168*F168*N168*$AS$6+AS168/12*C168*E168*F168*N168*$AT$6</f>
        <v>0</v>
      </c>
      <c r="AU168" s="33">
        <v>0</v>
      </c>
      <c r="AV168" s="33">
        <f>AU168/12*8*C168*E168*L168*N168*$AV$6+AU168/12*3*C168*E168*F168*N168*$AU$6+AU168/12*C168*E168*F168*N168*$AV$6</f>
        <v>0</v>
      </c>
      <c r="AW168" s="33">
        <v>4</v>
      </c>
      <c r="AX168" s="33">
        <f>AW168/12*8*C168*E168*L168*N168*$AX$6+AW168/12*3*C168*E168*F168*N168*$AW$6+AW168/12*C168*E168*F168*N168*$AX$6</f>
        <v>126983.864966112</v>
      </c>
      <c r="AY168" s="33"/>
      <c r="AZ168" s="33">
        <f>AY168/12*8*C168*E168*L168*N168*$AZ$6+AY168/12*3*C168*E168*F168*N168*$AY$6+AY168/12*C168*E168*F168*N168*$AZ$6</f>
        <v>0</v>
      </c>
      <c r="BA168" s="28"/>
      <c r="BB168" s="33">
        <f t="shared" ref="BB168:BB180" si="563">SUM(BA168*$BB$6*C168*E168*F168*N168)</f>
        <v>0</v>
      </c>
      <c r="BC168" s="28"/>
      <c r="BD168" s="33">
        <f>BC168/9*C168*E168*F168*N168*$BD$6+BC168/9*8*C168*E168*L168*N168*$BD$6</f>
        <v>0</v>
      </c>
      <c r="BE168" s="33">
        <v>0</v>
      </c>
      <c r="BF168" s="33">
        <f>BE168/12*8*C168*E168*L168*N168*$BF$6+BE168/12*3*C168*E168*F168*N168*$BE$6+BE168/12*C168*E168*F168*N168*$BF$6</f>
        <v>0</v>
      </c>
      <c r="BG168" s="33"/>
      <c r="BH168" s="33">
        <f>$BG168/12*8*$C168*$E168*$L168*$N168*$BH$6+$BG168/12*3*$C168*$E168*$F168*$N168*$BG$6+$BG168/12*$C168*$E168*$F168*$N168*$BH$6</f>
        <v>0</v>
      </c>
      <c r="BI168" s="33">
        <v>0</v>
      </c>
      <c r="BJ168" s="33">
        <f t="shared" ref="BJ168:BJ180" si="564">BI168*C168*E168*F168*N168*$BJ$6</f>
        <v>0</v>
      </c>
      <c r="BK168" s="33">
        <v>0</v>
      </c>
      <c r="BL168" s="33">
        <f>$BK168/12*8*$C168*$E168*$L168*$N168*$BL$6+$BK168/12*3*$C168*$E168*$F168*$N168*$BK$6+$BK168/12*$C168*$E168*$F168*$N168*$BL$6</f>
        <v>0</v>
      </c>
      <c r="BM168" s="28"/>
      <c r="BN168" s="33">
        <f t="shared" ref="BN168:BN180" si="565">SUM(BM168*$BN$6*C168*E168*F168*N168)</f>
        <v>0</v>
      </c>
      <c r="BO168" s="28"/>
      <c r="BP168" s="33">
        <f>(BO168/12*2*C168*E168*F168*N168*$BO$6)+(BO168/12*8*C168*E168*L168*N168*$BP$6)+(BO168/12*C168*E168*F168*N168*$BP$6)</f>
        <v>0</v>
      </c>
      <c r="BQ168" s="33">
        <v>0</v>
      </c>
      <c r="BR168" s="33">
        <f t="shared" ref="BR168:BR180" si="566">BQ168*C168*E168*F168*N168*$BR$6</f>
        <v>0</v>
      </c>
      <c r="BS168" s="33">
        <v>0</v>
      </c>
      <c r="BT168" s="33">
        <f t="shared" ref="BT168:BT180" si="567">BS168/12*9*C168*E168*F168*N168*$BT$6+BS168/12*3*C168*E168*F168*N168*$BS$6</f>
        <v>0</v>
      </c>
      <c r="BU168" s="33"/>
      <c r="BV168" s="33">
        <f>BU168/12*8*$C168*$E168*$L168*$N168*$BV$6+BU168/12*3*$C168*$E168*$F168*$N168*$BU$6+BU168/12*$C168*$E168*$F168*$N168*$BV$6</f>
        <v>0</v>
      </c>
      <c r="BW168" s="62">
        <v>0</v>
      </c>
      <c r="BX168" s="33">
        <f>BW168/12*8*$C168*$E168*$L168*$N168*$BX$6+BW168/12*3*$C168*$E168*$F168*$N168*$BW$6+BW168/12*$C168*$E168*$F168*$N168*$BX$6</f>
        <v>0</v>
      </c>
      <c r="BY168" s="33">
        <v>20</v>
      </c>
      <c r="BZ168" s="33">
        <f>BY168/12*8*$C168*$E168*$L168*$N168*$BZ$6+BY168/12*3*$C168*$E168*$F168*$N168*$BY$6+BY168/12*$C168*$E168*$F168*$N168*$BZ$6</f>
        <v>664572.49783848017</v>
      </c>
      <c r="CA168" s="33">
        <v>0</v>
      </c>
      <c r="CB168" s="33">
        <f t="shared" ref="CB168:CB180" si="568">CA168/12*9*C168*E168*F168*N168*$CB$6+CA168/12*3*C168*E168*F168*N168*$CA$6</f>
        <v>0</v>
      </c>
      <c r="CC168" s="33">
        <v>2</v>
      </c>
      <c r="CD168" s="33">
        <f>CC168/12*8*$C168*$E168*$L168*$N168*$CD$6+CC168/12*3*$C168*$E168*$F168*$N168*$CC$6+CC168/12*$C168*$E168*$F168*$N168*$CD$6</f>
        <v>72457.433405279997</v>
      </c>
      <c r="CE168" s="33">
        <v>0</v>
      </c>
      <c r="CF168" s="33">
        <f t="shared" ref="CF168:CF180" si="569">CE168/12*9*C168*E168*F168*N168*$CF$6+CE168/12*3*C168*E168*F168*N168*$CE$6</f>
        <v>0</v>
      </c>
      <c r="CG168" s="33">
        <v>0</v>
      </c>
      <c r="CH168" s="33">
        <f>CG168/12*8*$C168*$E168*$L168*$N168*$CH$6+CG168/12*3*$C168*$E168*$F168*$N168*$CG$6+CG168/12*$C168*$E168*$F168*$N168*$CH$6</f>
        <v>0</v>
      </c>
      <c r="CI168" s="33">
        <v>0</v>
      </c>
      <c r="CJ168" s="33">
        <f>CI168/12*8*$C168*$E168*$L168*$N168*$CJ$6+CI168/12*3*$C168*$E168*$F168*$N168*$CI$6+CI168/12*$C168*$E168*$F168*$N168*$CJ$6</f>
        <v>0</v>
      </c>
      <c r="CK168" s="33">
        <v>0</v>
      </c>
      <c r="CL168" s="33">
        <f>CK168/12*8*$C168*$E168*$L168*$O168*$CL$6+CK168/12*3*$C168*$E168*$F168*$O168*$CK$6+CK168/12*$C168*$E168*$F168*$O168*$CL$6</f>
        <v>0</v>
      </c>
      <c r="CM168" s="33">
        <v>0</v>
      </c>
      <c r="CN168" s="33">
        <f>CM168/12*8*$C168*$E168*$L168*$P168*$CN$6+CM168/12*3*$C168*$E168*$F168*$P168*$CM$6+CM168/12*$C168*$E168*$F168*$P168*$CN$6</f>
        <v>0</v>
      </c>
    </row>
    <row r="169" spans="1:92" ht="34.5" customHeight="1" x14ac:dyDescent="0.25">
      <c r="A169" s="29">
        <v>188</v>
      </c>
      <c r="B169" s="30" t="s">
        <v>221</v>
      </c>
      <c r="C169" s="25">
        <v>19007.45</v>
      </c>
      <c r="D169" s="25">
        <f t="shared" si="557"/>
        <v>15205.960000000001</v>
      </c>
      <c r="E169" s="31">
        <v>1.52</v>
      </c>
      <c r="F169" s="32">
        <v>1</v>
      </c>
      <c r="G169" s="32"/>
      <c r="H169" s="27">
        <v>0.51</v>
      </c>
      <c r="I169" s="27">
        <v>0.24</v>
      </c>
      <c r="J169" s="27">
        <v>0.05</v>
      </c>
      <c r="K169" s="27">
        <v>0.2</v>
      </c>
      <c r="L169" s="32">
        <v>0.97</v>
      </c>
      <c r="M169" s="25">
        <v>1.4</v>
      </c>
      <c r="N169" s="25">
        <v>1.68</v>
      </c>
      <c r="O169" s="25">
        <v>2.23</v>
      </c>
      <c r="P169" s="25">
        <v>2.39</v>
      </c>
      <c r="Q169" s="33">
        <v>30</v>
      </c>
      <c r="R169" s="33">
        <f>Q169/12*4*C169*E169*F169*M169*$R$6+Q169/12*8*C169*E169*L169*M169*$R$6</f>
        <v>1545916.964592</v>
      </c>
      <c r="S169" s="33">
        <v>70</v>
      </c>
      <c r="T169" s="33">
        <f>S169/12*4*C169*E169*F169*M169*$T$6+S169/12*8*C169*E169*L169*M169*$T$6</f>
        <v>3052195.0326560005</v>
      </c>
      <c r="U169" s="33">
        <v>75</v>
      </c>
      <c r="V169" s="33">
        <f>U169/12*4*C169*E169*F169*M169*$V$6+U169/12*8*C169*E169*L169*M169*$V$6</f>
        <v>3270208.9635599996</v>
      </c>
      <c r="W169" s="33">
        <v>0</v>
      </c>
      <c r="X169" s="33">
        <f>W169/12*8*C169*E169*L169*M169*$X$6+W169/12*3*C169*E169*F169*M169*$W$6+W169/12*C169*E169*F169*M169*$X$6</f>
        <v>0</v>
      </c>
      <c r="Y169" s="33">
        <v>10</v>
      </c>
      <c r="Z169" s="33">
        <f>Y169/12*8*C169*E169*L169*M169*$Z$6+Y169/12*3*C169*E169*F169*M169*$Y$6+Y169/12*C169*E169*F169*M169*$Z$6</f>
        <v>406177.34585119999</v>
      </c>
      <c r="AA169" s="33">
        <v>10</v>
      </c>
      <c r="AB169" s="33">
        <f t="shared" si="561"/>
        <v>382555.79934879998</v>
      </c>
      <c r="AC169" s="33">
        <v>17</v>
      </c>
      <c r="AD169" s="33">
        <f t="shared" si="562"/>
        <v>650344.85889296012</v>
      </c>
      <c r="AE169" s="33">
        <v>16</v>
      </c>
      <c r="AF169" s="33">
        <f>(AE169/12*3*C169*E169*F169*M169*$AE$6)+(AE169/12*8*C169*E169*L169*M169*$AF$6)+(AE169/12*C169*E169*F169*M169*$AF$6)</f>
        <v>649883.75336192001</v>
      </c>
      <c r="AG169" s="33">
        <v>0</v>
      </c>
      <c r="AH169" s="33">
        <f>AG169/12*8*C169*E169*L169*M169*$AH$6+AG169/12*3*C169*E169*F169*M169*$AG$6+AG169/12*C169*E169*F169*M169*$AH$6</f>
        <v>0</v>
      </c>
      <c r="AI169" s="33">
        <v>1</v>
      </c>
      <c r="AJ169" s="33">
        <f>$AI169/12*8*$C169*$E169*$L169*$M169*$AJ$6+$AI169/12*3*$C169*$E169*$F169*$M169*$AI$6+$AI169/12*$C169*$E169*$F169*$M169*$AJ$6</f>
        <v>42514.73891896</v>
      </c>
      <c r="AK169" s="33">
        <v>0</v>
      </c>
      <c r="AL169" s="33">
        <f>AK169/12*8*C169*E169*L169*M169*$AL$6+AK169/12*3*C169*E169*F169*M169*$AK$6+AK169/12*C169*E169*F169*M169*$AL$6</f>
        <v>0</v>
      </c>
      <c r="AM169" s="33">
        <v>2</v>
      </c>
      <c r="AN169" s="33">
        <f>AM169/12*4*C169*E169*F169*M169*$AN$6+AM169/12*8*C169*E169*L169*M169*$AN$6</f>
        <v>87205.572361600003</v>
      </c>
      <c r="AO169" s="33">
        <v>3</v>
      </c>
      <c r="AP169" s="33">
        <f>AO169/12*8*C169*E169*L169*M169*$AP$6+AO169/12*3*C169*E169*F169*M169*$AO$6+AO169/12*C169*E169*F169*M169*$AP$6</f>
        <v>127544.21675687999</v>
      </c>
      <c r="AQ169" s="33"/>
      <c r="AR169" s="33">
        <f>AQ169/12*8*C169*E169*L169*M169*$AR$6+AQ169/12*3*C169*E169*F169*M169*$AQ$6+AQ169/12*C169*E169*F169*M169*$AR$6</f>
        <v>0</v>
      </c>
      <c r="AS169" s="33">
        <v>2</v>
      </c>
      <c r="AT169" s="33">
        <f>AS169/12*8*C169*E169*L169*N169*$AT$6+AS169/12*3*C169*E169*F169*N169*$AS$6+AS169/12*C169*E169*F169*N169*$AT$6</f>
        <v>132070.33157472001</v>
      </c>
      <c r="AU169" s="33">
        <v>1</v>
      </c>
      <c r="AV169" s="33">
        <f>AU169/12*8*C169*E169*L169*N169*$AV$6+AU169/12*3*C169*E169*F169*N169*$AU$6+AU169/12*C169*E169*F169*N169*$AV$6</f>
        <v>74893.245725760004</v>
      </c>
      <c r="AW169" s="33">
        <v>15</v>
      </c>
      <c r="AX169" s="33">
        <f>AW169/12*8*C169*E169*L169*N169*$AX$6+AW169/12*3*C169*E169*F169*N169*$AW$6+AW169/12*C169*E169*F169*N169*$AX$6</f>
        <v>731119.22253216</v>
      </c>
      <c r="AY169" s="33">
        <v>35</v>
      </c>
      <c r="AZ169" s="33">
        <f>AY169/12*8*C169*E169*L169*N169*$AZ$6+AY169/12*3*C169*E169*F169*N169*$AY$6+AY169/12*C169*E169*F169*N169*$AZ$6</f>
        <v>1606734.35726496</v>
      </c>
      <c r="BA169" s="33">
        <v>1</v>
      </c>
      <c r="BB169" s="33">
        <f t="shared" si="563"/>
        <v>47566.675833599998</v>
      </c>
      <c r="BC169" s="33">
        <v>10</v>
      </c>
      <c r="BD169" s="33">
        <f>BC169/9*C169*E169*F169*N169*$BD$6+BC169/9*8*C169*E169*L169*N169*$BD$6</f>
        <v>637781.7555648</v>
      </c>
      <c r="BE169" s="33">
        <v>24</v>
      </c>
      <c r="BF169" s="33">
        <f>BE169/12*8*C169*E169*L169*N169*$BF$6+BE169/12*3*C169*E169*F169*N169*$BE$6+BE169/12*C169*E169*F169*N169*$BF$6</f>
        <v>1101760.702124544</v>
      </c>
      <c r="BG169" s="33">
        <v>38</v>
      </c>
      <c r="BH169" s="33">
        <f>BG169/12*8*C169*E169*L169*N169*$BH$6+BG169/12*3*C169*E169*F169*N169*$BG$6+BG169/12*C169*E169*F169*N169*$BH$6</f>
        <v>1744454.4450305277</v>
      </c>
      <c r="BI169" s="33"/>
      <c r="BJ169" s="33">
        <f t="shared" si="564"/>
        <v>0</v>
      </c>
      <c r="BK169" s="33">
        <v>21</v>
      </c>
      <c r="BL169" s="33">
        <f>$BK169/12*8*$C169*$E169*$L169*$N169*$BL$6+$BK169/12*3*$C169*$E169*$F169*$N169*$BK$6+$BK169/12*$C169*$E169*$F169*$N169*$BL$6</f>
        <v>1023566.9115450239</v>
      </c>
      <c r="BM169" s="33"/>
      <c r="BN169" s="33">
        <f t="shared" si="565"/>
        <v>0</v>
      </c>
      <c r="BO169" s="33"/>
      <c r="BP169" s="33">
        <f>(BO169/12*2*C169*E169*F169*N169*$BO$6)+(BO169/12*8*C169*E169*L169*N169*$BP$6)+(BO169/12*C169*E169*F169*N169*$BP$6)</f>
        <v>0</v>
      </c>
      <c r="BQ169" s="33">
        <v>0</v>
      </c>
      <c r="BR169" s="33">
        <f t="shared" si="566"/>
        <v>0</v>
      </c>
      <c r="BS169" s="33">
        <v>0</v>
      </c>
      <c r="BT169" s="33">
        <f t="shared" si="567"/>
        <v>0</v>
      </c>
      <c r="BU169" s="33">
        <v>86</v>
      </c>
      <c r="BV169" s="33">
        <f>BU169/12*8*$C169*$E169*$L169*$N169*$BV$6+BU169/12*3*$C169*$E169*$F169*$N169*$BU$6+BU169/12*$C169*$E169*$F169*$N169*$BV$6</f>
        <v>4387521.0564366728</v>
      </c>
      <c r="BW169" s="62">
        <v>0</v>
      </c>
      <c r="BX169" s="33">
        <f>BW169/12*8*$C169*$E169*$L169*$N169*$BX$6+BW169/12*3*$C169*$E169*$F169*$N169*$BW$6+BW169/12*$C169*$E169*$F169*$N169*$BX$6</f>
        <v>0</v>
      </c>
      <c r="BY169" s="33">
        <v>170</v>
      </c>
      <c r="BZ169" s="33">
        <f>BY169/12*8*$C169*$E169*$L169*$N169*$BZ$6+BY169/12*3*$C169*$E169*$F169*$N169*$BY$6+BY169/12*$C169*$E169*$F169*$N169*$BZ$6</f>
        <v>8673006.7394678388</v>
      </c>
      <c r="CA169" s="33">
        <v>0</v>
      </c>
      <c r="CB169" s="33">
        <f t="shared" si="568"/>
        <v>0</v>
      </c>
      <c r="CC169" s="33">
        <v>0</v>
      </c>
      <c r="CD169" s="33">
        <f>CC169/12*8*$C169*$E169*$L169*$N169*$CD$6+CC169/12*3*$C169*$E169*$F169*$N169*$CC$6+CC169/12*$C169*$E169*$F169*$N169*$CD$6</f>
        <v>0</v>
      </c>
      <c r="CE169" s="33">
        <v>0</v>
      </c>
      <c r="CF169" s="33">
        <f t="shared" si="569"/>
        <v>0</v>
      </c>
      <c r="CG169" s="33">
        <v>5</v>
      </c>
      <c r="CH169" s="33">
        <f>CG169/12*8*$C169*$E169*$L169*$N169*$CH$6+CG169/12*3*$C169*$E169*$F169*$N169*$CG$6+CG169/12*$C169*$E169*$F169*$N169*$CH$6</f>
        <v>220675.39967088</v>
      </c>
      <c r="CI169" s="33">
        <v>2</v>
      </c>
      <c r="CJ169" s="33">
        <f>CI169/12*8*$C169*$E169*$L169*$N169*$CJ$6+CI169/12*3*$C169*$E169*$F169*$N169*$CI$6+CI169/12*$C169*$E169*$F169*$N169*$CJ$6</f>
        <v>97482.563004288008</v>
      </c>
      <c r="CK169" s="33">
        <v>3</v>
      </c>
      <c r="CL169" s="33">
        <f>CK169/12*8*$C169*$E169*$L169*$O169*$CL$6+CK169/12*3*$C169*$E169*$F169*$O169*$CK$6+CK169/12*$C169*$E169*$F169*$O169*$CL$6</f>
        <v>298235.60351508</v>
      </c>
      <c r="CM169" s="33">
        <v>10</v>
      </c>
      <c r="CN169" s="33">
        <f>CM169/12*8*$C169*$E169*$L169*$P169*$CN$6+CM169/12*3*$C169*$E169*$F169*$P169*$CM$6+CM169/12*$C169*$E169*$F169*$P169*$CN$6</f>
        <v>939428.84661780018</v>
      </c>
    </row>
    <row r="170" spans="1:92" ht="30" x14ac:dyDescent="0.25">
      <c r="A170" s="29">
        <v>189</v>
      </c>
      <c r="B170" s="30" t="s">
        <v>222</v>
      </c>
      <c r="C170" s="25">
        <v>19007.45</v>
      </c>
      <c r="D170" s="25">
        <f t="shared" si="557"/>
        <v>15205.960000000001</v>
      </c>
      <c r="E170" s="31">
        <v>0.76</v>
      </c>
      <c r="F170" s="32">
        <v>1</v>
      </c>
      <c r="G170" s="32"/>
      <c r="H170" s="27">
        <v>0.62</v>
      </c>
      <c r="I170" s="27">
        <v>0.14000000000000001</v>
      </c>
      <c r="J170" s="27">
        <v>0.04</v>
      </c>
      <c r="K170" s="27">
        <v>0.2</v>
      </c>
      <c r="L170" s="32">
        <v>0.97</v>
      </c>
      <c r="M170" s="25">
        <v>1.4</v>
      </c>
      <c r="N170" s="25">
        <v>1.68</v>
      </c>
      <c r="O170" s="25">
        <v>2.23</v>
      </c>
      <c r="P170" s="25">
        <v>2.39</v>
      </c>
      <c r="Q170" s="33">
        <v>15</v>
      </c>
      <c r="R170" s="33">
        <f>Q170/12*4*C170*E170*F170*M170*$R$6+Q170/12*8*C170*E170*L170*M170*$R$6</f>
        <v>386479.241148</v>
      </c>
      <c r="S170" s="33">
        <v>40</v>
      </c>
      <c r="T170" s="33">
        <f>S170/12*4*C170*E170*F170*M170*$T$6+S170/12*8*C170*E170*L170*M170*$T$6</f>
        <v>872055.72361600003</v>
      </c>
      <c r="U170" s="33">
        <v>102</v>
      </c>
      <c r="V170" s="33">
        <f>U170/12*4*C170*E170*F170*M170*$V$6+U170/12*8*C170*E170*L170*M170*$V$6</f>
        <v>2223742.0952208</v>
      </c>
      <c r="W170" s="33">
        <v>0</v>
      </c>
      <c r="X170" s="33">
        <f>W170/12*8*C170*E170*L170*M170*$X$6+W170/12*3*C170*E170*F170*M170*$W$6+W170/12*C170*E170*F170*M170*$X$6</f>
        <v>0</v>
      </c>
      <c r="Y170" s="33">
        <v>5</v>
      </c>
      <c r="Z170" s="33">
        <f>Y170/12*8*C170*E170*L170*M170*$Z$6+Y170/12*3*C170*E170*F170*M170*$Y$6+Y170/12*C170*E170*F170*M170*$Z$6</f>
        <v>101544.3364628</v>
      </c>
      <c r="AA170" s="33">
        <v>2</v>
      </c>
      <c r="AB170" s="33">
        <f t="shared" si="561"/>
        <v>38255.579934879999</v>
      </c>
      <c r="AC170" s="33">
        <v>4</v>
      </c>
      <c r="AD170" s="33">
        <f t="shared" si="562"/>
        <v>76511.159869759998</v>
      </c>
      <c r="AE170" s="33">
        <v>28</v>
      </c>
      <c r="AF170" s="33">
        <f>(AE170/12*3*C170*E170*F170*M170*$AE$6)+(AE170/12*8*C170*E170*L170*M170*$AF$6)+(AE170/12*C170*E170*F170*M170*$AF$6)</f>
        <v>568648.28419168002</v>
      </c>
      <c r="AG170" s="33">
        <v>0</v>
      </c>
      <c r="AH170" s="33">
        <f>AG170/12*8*C170*E170*L170*M170*$AH$6+AG170/12*3*C170*E170*F170*M170*$AG$6+AG170/12*C170*E170*F170*M170*$AH$6</f>
        <v>0</v>
      </c>
      <c r="AI170" s="33">
        <v>1</v>
      </c>
      <c r="AJ170" s="33">
        <f>$AI170/12*8*$C170*$E170*$L170*$M170*$AJ$6+$AI170/12*3*$C170*$E170*$F170*$M170*$AI$6+$AI170/12*$C170*$E170*$F170*$M170*$AJ$6</f>
        <v>21257.36945948</v>
      </c>
      <c r="AK170" s="33">
        <v>0</v>
      </c>
      <c r="AL170" s="33">
        <f>AK170/12*8*C170*E170*L170*M170*$AL$6+AK170/12*3*C170*E170*F170*M170*$AK$6+AK170/12*C170*E170*F170*M170*$AL$6</f>
        <v>0</v>
      </c>
      <c r="AM170" s="33"/>
      <c r="AN170" s="33">
        <f>AM170/12*4*C170*E170*F170*M170*$AN$6+AM170/12*8*C170*E170*L170*M170*$AN$6</f>
        <v>0</v>
      </c>
      <c r="AO170" s="33"/>
      <c r="AP170" s="33">
        <f>AO170/12*8*C170*E170*L170*M170*$AP$6+AO170/12*3*C170*E170*F170*M170*$AO$6+AO170/12*C170*E170*F170*M170*$AP$6</f>
        <v>0</v>
      </c>
      <c r="AQ170" s="33">
        <v>5</v>
      </c>
      <c r="AR170" s="33">
        <f>AQ170/12*8*C170*E170*L170*M170*$AR$6+AQ170/12*3*C170*E170*F170*M170*$AQ$6+AQ170/12*C170*E170*F170*M170*$AR$6</f>
        <v>91948.083196199994</v>
      </c>
      <c r="AS170" s="33">
        <v>2</v>
      </c>
      <c r="AT170" s="33">
        <f>AS170/12*8*C170*E170*L170*N170*$AT$6+AS170/12*3*C170*E170*F170*N170*$AS$6+AS170/12*C170*E170*F170*N170*$AT$6</f>
        <v>66035.165787360005</v>
      </c>
      <c r="AU170" s="33">
        <v>12</v>
      </c>
      <c r="AV170" s="33">
        <f>AU170/12*8*C170*E170*L170*N170*$AV$6+AU170/12*3*C170*E170*F170*N170*$AU$6+AU170/12*C170*E170*F170*N170*$AV$6</f>
        <v>449359.47435456002</v>
      </c>
      <c r="AW170" s="33">
        <v>30</v>
      </c>
      <c r="AX170" s="33">
        <f>AW170/12*8*C170*E170*L170*N170*$AX$6+AW170/12*3*C170*E170*F170*N170*$AW$6+AW170/12*C170*E170*F170*N170*$AX$6</f>
        <v>731119.22253216</v>
      </c>
      <c r="AY170" s="33">
        <v>7</v>
      </c>
      <c r="AZ170" s="33">
        <f>AY170/12*8*C170*E170*L170*N170*$AZ$6+AY170/12*3*C170*E170*F170*N170*$AY$6+AY170/12*C170*E170*F170*N170*$AZ$6</f>
        <v>160673.43572649598</v>
      </c>
      <c r="BA170" s="33">
        <v>0</v>
      </c>
      <c r="BB170" s="33">
        <f t="shared" si="563"/>
        <v>0</v>
      </c>
      <c r="BC170" s="33"/>
      <c r="BD170" s="33">
        <f>BC170/9*C170*E170*F170*N170*$BD$6+BC170/9*8*C170*E170*L170*N170*$BD$6</f>
        <v>0</v>
      </c>
      <c r="BE170" s="33">
        <v>49</v>
      </c>
      <c r="BF170" s="33">
        <f>BE170/12*8*C170*E170*L170*N170*$BF$6+BE170/12*3*C170*E170*F170*N170*$BE$6+BE170/12*C170*E170*F170*N170*$BF$6</f>
        <v>1124714.0500854719</v>
      </c>
      <c r="BG170" s="33">
        <v>14</v>
      </c>
      <c r="BH170" s="33">
        <f>BG170/12*8*C170*E170*L170*N170*$BH$6+BG170/12*3*C170*E170*F170*N170*$BG$6+BG170/12*C170*E170*F170*N170*$BH$6</f>
        <v>321346.87145299197</v>
      </c>
      <c r="BI170" s="33">
        <v>1</v>
      </c>
      <c r="BJ170" s="33">
        <f t="shared" si="564"/>
        <v>23783.337916799999</v>
      </c>
      <c r="BK170" s="33">
        <v>50</v>
      </c>
      <c r="BL170" s="33">
        <f>$BK170/12*8*$C170*$E170*$L170*$N170*$BL$6+$BK170/12*3*$C170*$E170*$F170*$N170*$BK$6+$BK170/12*$C170*$E170*$F170*$N170*$BL$6</f>
        <v>1218532.0375536</v>
      </c>
      <c r="BM170" s="33"/>
      <c r="BN170" s="33">
        <f t="shared" si="565"/>
        <v>0</v>
      </c>
      <c r="BO170" s="33">
        <v>4</v>
      </c>
      <c r="BP170" s="33">
        <f>(BO170/12*2*C170*E170*F170*N170*$BO$6)+(BO170/12*8*C170*E170*L170*N170*$BP$6)+(BO170/12*C170*E170*F170*N170*$BP$6)</f>
        <v>89554.783698687999</v>
      </c>
      <c r="BQ170" s="33"/>
      <c r="BR170" s="33">
        <f t="shared" si="566"/>
        <v>0</v>
      </c>
      <c r="BS170" s="33">
        <v>0</v>
      </c>
      <c r="BT170" s="33">
        <f t="shared" si="567"/>
        <v>0</v>
      </c>
      <c r="BU170" s="33">
        <v>47</v>
      </c>
      <c r="BV170" s="33">
        <f>BU170/12*8*$C170*$E170*$L170*$N170*$BV$6+BU170/12*3*$C170*$E170*$F170*$N170*$BU$6+BU170/12*$C170*$E170*$F170*$N170*$BV$6</f>
        <v>1198915.637514672</v>
      </c>
      <c r="BW170" s="62">
        <v>0</v>
      </c>
      <c r="BX170" s="33">
        <f>BW170/12*8*$C170*$E170*$L170*$N170*$BX$6+BW170/12*3*$C170*$E170*$F170*$N170*$BW$6+BW170/12*$C170*$E170*$F170*$N170*$BX$6</f>
        <v>0</v>
      </c>
      <c r="BY170" s="33">
        <v>150</v>
      </c>
      <c r="BZ170" s="33">
        <f>BY170/12*8*$C170*$E170*$L170*$N170*$BZ$6+BY170/12*3*$C170*$E170*$F170*$N170*$BY$6+BY170/12*$C170*$E170*$F170*$N170*$BZ$6</f>
        <v>3826326.5027064001</v>
      </c>
      <c r="CA170" s="33">
        <v>0</v>
      </c>
      <c r="CB170" s="33">
        <f t="shared" si="568"/>
        <v>0</v>
      </c>
      <c r="CC170" s="33">
        <v>0</v>
      </c>
      <c r="CD170" s="33">
        <f>CC170/12*8*$C170*$E170*$L170*$N170*$CD$6+CC170/12*3*$C170*$E170*$F170*$N170*$CC$6+CC170/12*$C170*$E170*$F170*$N170*$CD$6</f>
        <v>0</v>
      </c>
      <c r="CE170" s="33">
        <v>0</v>
      </c>
      <c r="CF170" s="33">
        <f t="shared" si="569"/>
        <v>0</v>
      </c>
      <c r="CG170" s="33"/>
      <c r="CH170" s="33">
        <f>CG170/12*8*$C170*$E170*$L170*$N170*$CH$6+CG170/12*3*$C170*$E170*$F170*$N170*$CG$6+CG170/12*$C170*$E170*$F170*$N170*$CH$6</f>
        <v>0</v>
      </c>
      <c r="CI170" s="33">
        <v>2</v>
      </c>
      <c r="CJ170" s="33">
        <f>CI170/12*8*$C170*$E170*$L170*$N170*$CJ$6+CI170/12*3*$C170*$E170*$F170*$N170*$CI$6+CI170/12*$C170*$E170*$F170*$N170*$CJ$6</f>
        <v>48741.281502144004</v>
      </c>
      <c r="CK170" s="33">
        <v>1</v>
      </c>
      <c r="CL170" s="33">
        <f>CK170/12*8*$C170*$E170*$L170*$O170*$CL$6+CK170/12*3*$C170*$E170*$F170*$O170*$CK$6+CK170/12*$C170*$E170*$F170*$O170*$CL$6</f>
        <v>49705.933919180003</v>
      </c>
      <c r="CM170" s="33">
        <v>5</v>
      </c>
      <c r="CN170" s="33">
        <f>CM170/12*8*$C170*$E170*$L170*$P170*$CN$6+CM170/12*3*$C170*$E170*$F170*$P170*$CM$6+CM170/12*$C170*$E170*$F170*$P170*$CN$6</f>
        <v>234857.21165445005</v>
      </c>
    </row>
    <row r="171" spans="1:92" x14ac:dyDescent="0.25">
      <c r="A171" s="29">
        <v>190</v>
      </c>
      <c r="B171" s="30" t="s">
        <v>223</v>
      </c>
      <c r="C171" s="25">
        <v>19007.45</v>
      </c>
      <c r="D171" s="25">
        <f t="shared" si="557"/>
        <v>15396.034500000002</v>
      </c>
      <c r="E171" s="31">
        <v>0.95</v>
      </c>
      <c r="F171" s="32">
        <v>1</v>
      </c>
      <c r="G171" s="32"/>
      <c r="H171" s="27">
        <v>0.57999999999999996</v>
      </c>
      <c r="I171" s="27">
        <v>0.19</v>
      </c>
      <c r="J171" s="27">
        <v>0.04</v>
      </c>
      <c r="K171" s="27">
        <v>0.19</v>
      </c>
      <c r="L171" s="32">
        <v>0.97</v>
      </c>
      <c r="M171" s="25">
        <v>1.4</v>
      </c>
      <c r="N171" s="25">
        <v>1.68</v>
      </c>
      <c r="O171" s="25">
        <v>2.23</v>
      </c>
      <c r="P171" s="25">
        <v>2.39</v>
      </c>
      <c r="Q171" s="33">
        <v>27</v>
      </c>
      <c r="R171" s="33">
        <f>Q171/12*4*C171*E171*F171*M171*$R$6+Q171/12*8*C171*E171*L171*M171*$R$6</f>
        <v>869578.29258299991</v>
      </c>
      <c r="S171" s="33">
        <v>10</v>
      </c>
      <c r="T171" s="33">
        <f>S171/12*4*C171*E171*F171*M171*$T$6+S171/12*8*C171*E171*L171*M171*$T$6</f>
        <v>272517.41363000002</v>
      </c>
      <c r="U171" s="33">
        <v>40</v>
      </c>
      <c r="V171" s="33">
        <f>U171/12*4*C171*E171*F171*M171*$V$6+U171/12*8*C171*E171*L171*M171*$V$6</f>
        <v>1090069.6545200001</v>
      </c>
      <c r="W171" s="33">
        <v>0</v>
      </c>
      <c r="X171" s="33">
        <f>W171/12*8*C171*E171*L171*M171*$X$6+W171/12*3*C171*E171*F171*M171*$W$6+W171/12*C171*E171*F171*M171*$X$6</f>
        <v>0</v>
      </c>
      <c r="Y171" s="33">
        <v>5</v>
      </c>
      <c r="Z171" s="33">
        <f>Y171/12*8*C171*E171*L171*M171*$Z$6+Y171/12*3*C171*E171*F171*M171*$Y$6+Y171/12*C171*E171*F171*M171*$Z$6</f>
        <v>126930.42057849999</v>
      </c>
      <c r="AA171" s="33">
        <v>10</v>
      </c>
      <c r="AB171" s="33">
        <f t="shared" si="561"/>
        <v>239097.37459299996</v>
      </c>
      <c r="AC171" s="33">
        <v>10</v>
      </c>
      <c r="AD171" s="33">
        <f t="shared" si="562"/>
        <v>239097.37459299996</v>
      </c>
      <c r="AE171" s="33">
        <v>16</v>
      </c>
      <c r="AF171" s="33">
        <f>(AE171/12*3*C171*E171*F171*M171*$AE$6)+(AE171/12*8*C171*E171*L171*M171*$AF$6)+(AE171/12*C171*E171*F171*M171*$AF$6)</f>
        <v>406177.34585119999</v>
      </c>
      <c r="AG171" s="33">
        <v>0</v>
      </c>
      <c r="AH171" s="33">
        <f>AG171/12*8*C171*E171*L171*M171*$AH$6+AG171/12*3*C171*E171*F171*M171*$AG$6+AG171/12*C171*E171*F171*M171*$AH$6</f>
        <v>0</v>
      </c>
      <c r="AI171" s="33"/>
      <c r="AJ171" s="33">
        <f>$AI171/12*8*$C171*$E171*$L171*$M171*$AJ$6+$AI171/12*3*$C171*$E171*$F171*$M171*$AI$6+$AI171/12*$C171*$E171*$F171*$M171*$AJ$6</f>
        <v>0</v>
      </c>
      <c r="AK171" s="33">
        <v>0</v>
      </c>
      <c r="AL171" s="33">
        <f>AI171/12*8*C171*E171*L171*M171*$AL$6+AI171/12*3*C171*E171*F171*M171*$AK$6+AI171/12*C171*E171*F171*M171*$AI$6</f>
        <v>0</v>
      </c>
      <c r="AM171" s="33"/>
      <c r="AN171" s="33">
        <f>AM171/12*4*C171*E171*F171*M171*$AN$6+AM171/12*8*C171*E171*L171*M171*$AN$6</f>
        <v>0</v>
      </c>
      <c r="AO171" s="33">
        <v>3</v>
      </c>
      <c r="AP171" s="33">
        <f>AO171/12*8*C171*E171*L171*M171*$AP$6+AO171/12*3*C171*E171*F171*M171*$AO$6+AO171/12*C171*E171*F171*M171*$AP$6</f>
        <v>79715.135473050002</v>
      </c>
      <c r="AQ171" s="33">
        <v>5</v>
      </c>
      <c r="AR171" s="33">
        <f>AQ171/12*8*C171*E171*L171*M171*$AR$6+AQ171/12*3*C171*E171*F171*M171*$AQ$6+AQ171/12*C171*E171*F171*M171*$AR$6</f>
        <v>114935.10399524999</v>
      </c>
      <c r="AS171" s="33">
        <v>2</v>
      </c>
      <c r="AT171" s="33">
        <f>AS171/12*8*C171*E171*L171*N171*$AT$6+AS171/12*3*C171*E171*F171*N171*$AS$6+AS171/12*C171*E171*F171*N171*$AT$6</f>
        <v>82543.957234200003</v>
      </c>
      <c r="AU171" s="33">
        <v>5</v>
      </c>
      <c r="AV171" s="33">
        <f>AU171/12*8*C171*E171*L171*N171*$AV$6+AU171/12*3*C171*E171*F171*N171*$AU$6+AU171/12*C171*E171*F171*N171*$AV$6</f>
        <v>234041.39289300004</v>
      </c>
      <c r="AW171" s="33">
        <v>30</v>
      </c>
      <c r="AX171" s="33">
        <f>AW171/12*8*C171*E171*L171*N171*$AX$6+AW171/12*3*C171*E171*F171*N171*$AW$6+AW171/12*C171*E171*F171*N171*$AX$6</f>
        <v>913899.02816519991</v>
      </c>
      <c r="AY171" s="33">
        <v>36</v>
      </c>
      <c r="AZ171" s="33">
        <f>AY171/12*8*C171*E171*L171*N171*$AZ$6+AY171/12*3*C171*E171*F171*N171*$AY$6+AY171/12*C171*E171*F171*N171*$AZ$6</f>
        <v>1032900.65824176</v>
      </c>
      <c r="BA171" s="33">
        <v>2</v>
      </c>
      <c r="BB171" s="33">
        <f t="shared" si="563"/>
        <v>59458.344791999996</v>
      </c>
      <c r="BC171" s="33">
        <v>9</v>
      </c>
      <c r="BD171" s="33">
        <f>BC171/9*C171*E171*F171*N171*$BD$6+BC171/9*8*C171*E171*L171*N171*$BD$6</f>
        <v>358752.23750519997</v>
      </c>
      <c r="BE171" s="33">
        <v>30</v>
      </c>
      <c r="BF171" s="33">
        <f>BE171/12*8*C171*E171*L171*N171*$BF$6+BE171/12*3*C171*E171*F171*N171*$BE$6+BE171/12*C171*E171*F171*N171*$BF$6</f>
        <v>860750.54853479983</v>
      </c>
      <c r="BG171" s="33">
        <v>58</v>
      </c>
      <c r="BH171" s="33">
        <f>BG171/12*8*C171*E171*L171*N171*$BH$6+BG171/12*3*C171*E171*F171*N171*$BG$6+BG171/12*C171*E171*F171*N171*$BH$6</f>
        <v>1664117.7271672795</v>
      </c>
      <c r="BI171" s="33">
        <v>0</v>
      </c>
      <c r="BJ171" s="33">
        <f t="shared" si="564"/>
        <v>0</v>
      </c>
      <c r="BK171" s="33">
        <v>12</v>
      </c>
      <c r="BL171" s="33">
        <f>$BK171/12*8*$C171*$E171*$L171*$N171*$BL$6+$BK171/12*3*$C171*$E171*$F171*$N171*$BK$6+$BK171/12*$C171*$E171*$F171*$N171*$BL$6</f>
        <v>365559.61126608</v>
      </c>
      <c r="BM171" s="33"/>
      <c r="BN171" s="33">
        <f t="shared" si="565"/>
        <v>0</v>
      </c>
      <c r="BO171" s="33">
        <v>4</v>
      </c>
      <c r="BP171" s="33">
        <f>(BO171/12*2*C171*E171*F171*N171*$BO$6)+(BO171/12*8*C171*E171*L171*N171*$BP$6)+(BO171/12*C171*E171*F171*N171*$BP$6)</f>
        <v>111943.47962335999</v>
      </c>
      <c r="BQ171" s="33">
        <v>1</v>
      </c>
      <c r="BR171" s="33">
        <f t="shared" si="566"/>
        <v>29729.172395999998</v>
      </c>
      <c r="BS171" s="33">
        <v>0</v>
      </c>
      <c r="BT171" s="33">
        <f t="shared" si="567"/>
        <v>0</v>
      </c>
      <c r="BU171" s="33">
        <v>30</v>
      </c>
      <c r="BV171" s="33">
        <f>BU171/12*8*$C171*$E171*$L171*$N171*$BV$6+BU171/12*3*$C171*$E171*$F171*$N171*$BU$6+BU171/12*$C171*$E171*$F171*$N171*$BV$6</f>
        <v>956581.62567660003</v>
      </c>
      <c r="BW171" s="62">
        <v>0</v>
      </c>
      <c r="BX171" s="33">
        <f>BW171/12*8*$C171*$E171*$L171*$N171*$BX$6+BW171/12*3*$C171*$E171*$F171*$N171*$BW$6+BW171/12*$C171*$E171*$F171*$N171*$BX$6</f>
        <v>0</v>
      </c>
      <c r="BY171" s="33">
        <v>117</v>
      </c>
      <c r="BZ171" s="33">
        <f>BY171/12*8*$C171*$E171*$L171*$N171*$BZ$6+BY171/12*3*$C171*$E171*$F171*$N171*$BY$6+BY171/12*$C171*$E171*$F171*$N171*$BZ$6</f>
        <v>3730668.3401387399</v>
      </c>
      <c r="CA171" s="33">
        <v>0</v>
      </c>
      <c r="CB171" s="33">
        <f t="shared" si="568"/>
        <v>0</v>
      </c>
      <c r="CC171" s="33">
        <v>0</v>
      </c>
      <c r="CD171" s="33">
        <f>CC171/12*8*$C171*$E171*$L171*$N171*$CD$6+CC171/12*3*$C171*$E171*$F171*$N171*$CC$6+CC171/12*$C171*$E171*$F171*$N171*$CD$6</f>
        <v>0</v>
      </c>
      <c r="CE171" s="33">
        <v>0</v>
      </c>
      <c r="CF171" s="33">
        <f t="shared" si="569"/>
        <v>0</v>
      </c>
      <c r="CG171" s="33"/>
      <c r="CH171" s="33">
        <f>CG171/12*8*$C171*$E171*$L171*$N171*$CH$6+CG171/12*3*$C171*$E171*$F171*$N171*$CG$6+CG171/12*$C171*$E171*$F171*$N171*$CH$6</f>
        <v>0</v>
      </c>
      <c r="CI171" s="33">
        <v>2</v>
      </c>
      <c r="CJ171" s="33">
        <f>CI171/12*8*$C171*$E171*$L171*$N171*$CJ$6+CI171/12*3*$C171*$E171*$F171*$N171*$CI$6+CI171/12*$C171*$E171*$F171*$N171*$CJ$6</f>
        <v>60926.601877679997</v>
      </c>
      <c r="CK171" s="33">
        <v>6</v>
      </c>
      <c r="CL171" s="33">
        <f>CK171/12*8*$C171*$E171*$L171*$O171*$CL$6+CK171/12*3*$C171*$E171*$F171*$O171*$CK$6+CK171/12*$C171*$E171*$F171*$O171*$CL$6</f>
        <v>372794.50439384999</v>
      </c>
      <c r="CM171" s="33">
        <v>2</v>
      </c>
      <c r="CN171" s="33">
        <f>CM171/12*8*$C171*$E171*$L171*$P171*$CN$6+CM171/12*3*$C171*$E171*$F171*$P171*$CM$6+CM171/12*$C171*$E171*$F171*$P171*$CN$6</f>
        <v>117428.60582722501</v>
      </c>
    </row>
    <row r="172" spans="1:92" ht="30" x14ac:dyDescent="0.25">
      <c r="A172" s="29">
        <v>191</v>
      </c>
      <c r="B172" s="30" t="s">
        <v>224</v>
      </c>
      <c r="C172" s="25">
        <v>19007.45</v>
      </c>
      <c r="D172" s="25">
        <f t="shared" si="557"/>
        <v>15586.109000000002</v>
      </c>
      <c r="E172" s="31">
        <v>1.42</v>
      </c>
      <c r="F172" s="32">
        <v>1</v>
      </c>
      <c r="G172" s="32"/>
      <c r="H172" s="27">
        <v>0.57999999999999996</v>
      </c>
      <c r="I172" s="27">
        <v>0.2</v>
      </c>
      <c r="J172" s="27">
        <v>0.04</v>
      </c>
      <c r="K172" s="27">
        <v>0.18</v>
      </c>
      <c r="L172" s="32">
        <v>1</v>
      </c>
      <c r="M172" s="25">
        <v>1.4</v>
      </c>
      <c r="N172" s="25">
        <v>1.68</v>
      </c>
      <c r="O172" s="25">
        <v>2.23</v>
      </c>
      <c r="P172" s="25">
        <v>2.39</v>
      </c>
      <c r="Q172" s="33">
        <v>26</v>
      </c>
      <c r="R172" s="33">
        <f>Q172*C172*E172*F172*M172*$R$6</f>
        <v>1277194.1982800001</v>
      </c>
      <c r="S172" s="33">
        <v>30</v>
      </c>
      <c r="T172" s="33">
        <f>S172*C172*E172*F172*M172*$T$6</f>
        <v>1246964.7498000001</v>
      </c>
      <c r="U172" s="33">
        <v>221</v>
      </c>
      <c r="V172" s="33">
        <f>U172*C172*E172*F172*M172*$V$6</f>
        <v>9185973.6568599995</v>
      </c>
      <c r="W172" s="33">
        <v>1</v>
      </c>
      <c r="X172" s="33">
        <f>W172/12*9*C172*E172*F172*M172*$X$6+W172/12*3*C172*E172*F172*M172*$W$6</f>
        <v>36464.272228999995</v>
      </c>
      <c r="Y172" s="33">
        <v>12</v>
      </c>
      <c r="Z172" s="33">
        <f>Y172/12*9*C172*E172*F172*M172*$Z$6+Y172/12*3*C172*E172*F172*M172*$Y$6</f>
        <v>464777.77038000006</v>
      </c>
      <c r="AA172" s="33">
        <v>14</v>
      </c>
      <c r="AB172" s="33">
        <f t="shared" si="561"/>
        <v>510499.81120599998</v>
      </c>
      <c r="AC172" s="33">
        <v>14</v>
      </c>
      <c r="AD172" s="33">
        <f t="shared" si="562"/>
        <v>510499.81120599998</v>
      </c>
      <c r="AE172" s="33">
        <v>19</v>
      </c>
      <c r="AF172" s="33">
        <f>(AE172/12*3*C172*E172*F172*M172*$AE$6)+(AE172/12*8*C172*E172*L172*M172*$AF$6)+(AE172/12*C172*E172*F172*M172*$AF$6)</f>
        <v>735898.13643499988</v>
      </c>
      <c r="AG172" s="33">
        <v>0</v>
      </c>
      <c r="AH172" s="33">
        <f>AG172/12*9*C172*E172*F172*M172*$AH$6+AG172/12*3*C172*E172*F172*M172*$AG$6</f>
        <v>0</v>
      </c>
      <c r="AI172" s="33">
        <v>10</v>
      </c>
      <c r="AJ172" s="33">
        <f>AI172/12*8*C172*E172*L172*M172*$AJ$6+AI172/12*3*C172*E172*F172*M172*$AI$6+AI172/12*C172*E172*F172*M172*$AJ$6</f>
        <v>405263.54368499998</v>
      </c>
      <c r="AK172" s="33">
        <v>0</v>
      </c>
      <c r="AL172" s="33">
        <f>AK172/12*9*C172*E172*F172*M172*$AL$6+AK172/12*3*C172*E172*F172*M172*$AK$6</f>
        <v>0</v>
      </c>
      <c r="AM172" s="33"/>
      <c r="AN172" s="33">
        <f>AM172*C172*E172*F172*M172*$AN$6</f>
        <v>0</v>
      </c>
      <c r="AO172" s="33"/>
      <c r="AP172" s="33">
        <f>AO172/12*9*C172*E172*F172*M172*$AP$6+AO172/12*3*C172*E172*F172*M172*$AO$6</f>
        <v>0</v>
      </c>
      <c r="AQ172" s="33">
        <v>20</v>
      </c>
      <c r="AR172" s="33">
        <f>AQ172/12*9*C172*E172*F172*M172*$AR$6+AQ172/12*3*C172*E172*F172*M172*$AQ$6</f>
        <v>700945.33663000003</v>
      </c>
      <c r="AS172" s="33"/>
      <c r="AT172" s="33">
        <f>AS172/12*9*C172*E172*F172*N172*$AT$6+AS172/12*3*C172*E172*F172*N172*$AS$6</f>
        <v>0</v>
      </c>
      <c r="AU172" s="33"/>
      <c r="AV172" s="33">
        <f>AU172/12*9*C172*E172*F172*N172*$AV$6+AU172/12*3*C172*E172*F172*N172*$AU$6</f>
        <v>0</v>
      </c>
      <c r="AW172" s="33">
        <v>5</v>
      </c>
      <c r="AX172" s="33">
        <f>AW172/12*9*C172*E172*F172*N172*$AX$6+AW172/12*3*C172*E172*F172*N172*$AW$6</f>
        <v>232388.88519</v>
      </c>
      <c r="AY172" s="33">
        <v>21</v>
      </c>
      <c r="AZ172" s="33">
        <f>AY172/12*9*C172*E172*F172*N172*$AZ$6+AY172/12*3*C172*E172*F172*N172*$AY$6</f>
        <v>918899.66017080005</v>
      </c>
      <c r="BA172" s="33">
        <v>4</v>
      </c>
      <c r="BB172" s="33">
        <f t="shared" si="563"/>
        <v>177749.15706239996</v>
      </c>
      <c r="BC172" s="33">
        <v>10</v>
      </c>
      <c r="BD172" s="33">
        <f>BC172/9*C172*E172*F172*N172*$BD$6+BC172/9*8*C172*E172*L172*N172*$BD$6</f>
        <v>612146.33172000002</v>
      </c>
      <c r="BE172" s="33">
        <v>18</v>
      </c>
      <c r="BF172" s="33">
        <f>BE172/12*9*C172*E172*F172*N172*$BF$6+BE172/12*3*C172*E172*F172*N172*$BE$6</f>
        <v>787628.28014639998</v>
      </c>
      <c r="BG172" s="33">
        <v>47</v>
      </c>
      <c r="BH172" s="33">
        <f>BG172/12*9*C172*E172*F172*N172*$BH$6+BG172/12*3*C172*E172*F172*N172*$BG$6</f>
        <v>2056584.9537155998</v>
      </c>
      <c r="BI172" s="33">
        <v>1</v>
      </c>
      <c r="BJ172" s="33">
        <f t="shared" si="564"/>
        <v>44437.289265599997</v>
      </c>
      <c r="BK172" s="33">
        <v>20</v>
      </c>
      <c r="BL172" s="33">
        <f>BK172/12*9*C172*E172*F172*N172*$BL$6+BK172/12*3*C172*E172*F172*N172*$BK$6</f>
        <v>929555.54076</v>
      </c>
      <c r="BM172" s="33">
        <v>1</v>
      </c>
      <c r="BN172" s="33">
        <f t="shared" si="565"/>
        <v>44437.289265599989</v>
      </c>
      <c r="BO172" s="33">
        <v>10</v>
      </c>
      <c r="BP172" s="33">
        <f>(BO172/12*2*C172*E172*F172*N172*$BO$6)+(BO172/12*9*C172*E172*F172*N172*$BP$6)</f>
        <v>427746.69599200005</v>
      </c>
      <c r="BQ172" s="33">
        <v>0</v>
      </c>
      <c r="BR172" s="33">
        <f t="shared" si="566"/>
        <v>0</v>
      </c>
      <c r="BS172" s="33">
        <v>0</v>
      </c>
      <c r="BT172" s="33">
        <f t="shared" si="567"/>
        <v>0</v>
      </c>
      <c r="BU172" s="33">
        <v>20</v>
      </c>
      <c r="BV172" s="33">
        <f>BU172/12*9*C172*E172*F172*N172*$BV$6+BU172/12*3*C172*E172*F172*N172*$BU$6</f>
        <v>972632.5048440001</v>
      </c>
      <c r="BW172" s="62">
        <v>0</v>
      </c>
      <c r="BX172" s="62">
        <f>BW172/12*9*C172*E172*F172*N172*$BX$6+BW172/12*3*C172*E172*F172*N172*$BW$6</f>
        <v>0</v>
      </c>
      <c r="BY172" s="33">
        <v>30</v>
      </c>
      <c r="BZ172" s="33">
        <f>BY172/12*9*C172*E172*F172*N172*$BZ$6+BY172/12*3*C172*E172*F172*N172*$BY$6</f>
        <v>1458948.7572659999</v>
      </c>
      <c r="CA172" s="33">
        <v>0</v>
      </c>
      <c r="CB172" s="33">
        <f t="shared" si="568"/>
        <v>0</v>
      </c>
      <c r="CC172" s="33">
        <v>0</v>
      </c>
      <c r="CD172" s="33">
        <f>CC172/12*9*C172*E172*F172*N172*$CD$6+CC172/12*3*C172*E172*F172*N172*$CC$6</f>
        <v>0</v>
      </c>
      <c r="CE172" s="33">
        <v>0</v>
      </c>
      <c r="CF172" s="33">
        <f t="shared" si="569"/>
        <v>0</v>
      </c>
      <c r="CG172" s="33"/>
      <c r="CH172" s="33">
        <f>CG172/12*9*C172*E172*F172*N172*$CH$6+CG172/12*3*C172*E172*F172*N172*$CG$6</f>
        <v>0</v>
      </c>
      <c r="CI172" s="33">
        <v>2</v>
      </c>
      <c r="CJ172" s="33">
        <f>CI172/12*9*C172*E172*F172*N172*$CJ$6+CI172/12*3*C172*E172*F172*N172*$CI$6</f>
        <v>92955.554076000015</v>
      </c>
      <c r="CK172" s="33">
        <v>4</v>
      </c>
      <c r="CL172" s="33">
        <f>CK172/12*9*C172*E172*F172*O172*$CL$6+CK172/12*3*C172*E172*F172*O172*$CK$6</f>
        <v>379190.644371</v>
      </c>
      <c r="CM172" s="33">
        <v>10</v>
      </c>
      <c r="CN172" s="33">
        <f>CM172/12*9*C172*E172*F172*P172*$CN$6+CM172/12*3*C172*E172*F172*P172*$CM$6</f>
        <v>895041.33786375006</v>
      </c>
    </row>
    <row r="173" spans="1:92" x14ac:dyDescent="0.25">
      <c r="A173" s="29">
        <v>192</v>
      </c>
      <c r="B173" s="30" t="s">
        <v>225</v>
      </c>
      <c r="C173" s="25">
        <v>19007.45</v>
      </c>
      <c r="D173" s="25">
        <f t="shared" si="557"/>
        <v>17106.705000000002</v>
      </c>
      <c r="E173" s="31">
        <v>4.8</v>
      </c>
      <c r="F173" s="32">
        <v>1</v>
      </c>
      <c r="G173" s="32"/>
      <c r="H173" s="27">
        <v>0.36</v>
      </c>
      <c r="I173" s="27">
        <v>0.52</v>
      </c>
      <c r="J173" s="27">
        <v>0.02</v>
      </c>
      <c r="K173" s="27">
        <v>0.1</v>
      </c>
      <c r="L173" s="32">
        <v>1</v>
      </c>
      <c r="M173" s="25">
        <v>1.4</v>
      </c>
      <c r="N173" s="25">
        <v>1.68</v>
      </c>
      <c r="O173" s="25">
        <v>2.23</v>
      </c>
      <c r="P173" s="25">
        <v>2.39</v>
      </c>
      <c r="Q173" s="33"/>
      <c r="R173" s="33">
        <f>Q173*C173*E173*F173*M173*$R$6</f>
        <v>0</v>
      </c>
      <c r="S173" s="33">
        <v>190</v>
      </c>
      <c r="T173" s="33">
        <f>S173*C173*E173*F173*M173*$T$6</f>
        <v>26695583.375999998</v>
      </c>
      <c r="U173" s="33">
        <v>3</v>
      </c>
      <c r="V173" s="33">
        <f>U173*C173*E173*F173*M173*$V$6</f>
        <v>421509.21120000008</v>
      </c>
      <c r="W173" s="33">
        <v>0</v>
      </c>
      <c r="X173" s="33">
        <f>W173/12*9*C173*E173*F173*M173*$X$6+W173/12*3*C173*E173*F173*M173*$W$6</f>
        <v>0</v>
      </c>
      <c r="Y173" s="33">
        <v>0</v>
      </c>
      <c r="Z173" s="33">
        <f>Y173/12*9*C173*E173*F173*M173*$Z$6+Y173/12*3*C173*E173*F173*M173*$Y$6</f>
        <v>0</v>
      </c>
      <c r="AA173" s="33">
        <v>20</v>
      </c>
      <c r="AB173" s="33">
        <f t="shared" si="561"/>
        <v>2465190.2352</v>
      </c>
      <c r="AC173" s="33">
        <v>4</v>
      </c>
      <c r="AD173" s="33">
        <f t="shared" si="562"/>
        <v>493038.04703999992</v>
      </c>
      <c r="AE173" s="33"/>
      <c r="AF173" s="33">
        <f>(AE173/12*3*C173*E173*F173*M173*$AE$6)+(AE173/12*9*C173*E173*F173*M173*$AF$6)</f>
        <v>0</v>
      </c>
      <c r="AG173" s="33">
        <v>0</v>
      </c>
      <c r="AH173" s="33">
        <f>AG173/12*9*C173*E173*F173*M173*$AH$6+AG173/12*3*C173*E173*F173*M173*$AG$6</f>
        <v>0</v>
      </c>
      <c r="AI173" s="33"/>
      <c r="AJ173" s="33">
        <f>AI173/12*8*C173*E173*L173*M173*$AJ$6+AI173/12*3*C173*E173*F173*M173*$AI$6+AI173/12*C173*E173*F173*M173*$AJ$6</f>
        <v>0</v>
      </c>
      <c r="AK173" s="33">
        <v>0</v>
      </c>
      <c r="AL173" s="33">
        <f>AK173/12*9*C173*E173*F173*M173*$AL$6+AK173/12*3*C173*E173*F173*M173*$AK$6</f>
        <v>0</v>
      </c>
      <c r="AM173" s="33"/>
      <c r="AN173" s="33">
        <f>AM173*C173*E173*F173*M173*$AN$6</f>
        <v>0</v>
      </c>
      <c r="AO173" s="33"/>
      <c r="AP173" s="33">
        <f>AO173/12*9*C173*E173*F173*M173*$AP$6+AO173/12*3*C173*E173*F173*M173*$AO$6</f>
        <v>0</v>
      </c>
      <c r="AQ173" s="33">
        <v>0</v>
      </c>
      <c r="AR173" s="33">
        <f>AQ173/12*9*C173*E173*F173*M173*$AR$6+AQ173/12*3*C173*E173*F173*M173*$AQ$6</f>
        <v>0</v>
      </c>
      <c r="AS173" s="33">
        <v>0</v>
      </c>
      <c r="AT173" s="33">
        <f>AS173/12*9*C173*E173*F173*N173*$AT$6+AS173/12*3*C173*E173*F173*N173*$AS$6</f>
        <v>0</v>
      </c>
      <c r="AU173" s="33"/>
      <c r="AV173" s="33">
        <f>AU173/12*9*C173*E173*F173*N173*$AV$6+AU173/12*3*C173*E173*F173*N173*$AU$6</f>
        <v>0</v>
      </c>
      <c r="AW173" s="33">
        <v>21</v>
      </c>
      <c r="AX173" s="33">
        <f>AW173/12*9*C173*E173*F173*N173*$AX$6+AW173/12*3*C173*E173*F173*N173*$AW$6</f>
        <v>3299267.5531199994</v>
      </c>
      <c r="AY173" s="33"/>
      <c r="AZ173" s="33">
        <f>AY173/12*9*C173*E173*F173*N173*$AZ$6+AY173/12*3*C173*E173*F173*N173*$AY$6</f>
        <v>0</v>
      </c>
      <c r="BA173" s="33"/>
      <c r="BB173" s="33">
        <f t="shared" si="563"/>
        <v>0</v>
      </c>
      <c r="BC173" s="33"/>
      <c r="BD173" s="33">
        <f>SUM(BC173*C173*E173*F173*N173*$BD$6)</f>
        <v>0</v>
      </c>
      <c r="BE173" s="33">
        <v>0</v>
      </c>
      <c r="BF173" s="33">
        <f>BE173/12*9*C173*E173*F173*N173*$BF$6+BE173/12*3*C173*E173*F173*N173*$BE$6</f>
        <v>0</v>
      </c>
      <c r="BG173" s="33">
        <v>0</v>
      </c>
      <c r="BH173" s="33">
        <f>BG173/12*9*C173*E173*F173*N173*$BH$6+BG173/12*3*C173*E173*F173*N173*$BG$6</f>
        <v>0</v>
      </c>
      <c r="BI173" s="33">
        <v>0</v>
      </c>
      <c r="BJ173" s="33">
        <f t="shared" si="564"/>
        <v>0</v>
      </c>
      <c r="BK173" s="33"/>
      <c r="BL173" s="33">
        <f>BK173/12*9*C173*E173*F173*N173*$BL$6+BK173/12*3*C173*E173*F173*N173*$BK$6</f>
        <v>0</v>
      </c>
      <c r="BM173" s="33"/>
      <c r="BN173" s="33">
        <f t="shared" si="565"/>
        <v>0</v>
      </c>
      <c r="BO173" s="33"/>
      <c r="BP173" s="33">
        <f>(BO173/12*2*C173*E173*F173*N173*$BO$6)+(BO173/12*9*C173*E173*F173*N173*$BP$6)</f>
        <v>0</v>
      </c>
      <c r="BQ173" s="33"/>
      <c r="BR173" s="33">
        <f t="shared" si="566"/>
        <v>0</v>
      </c>
      <c r="BS173" s="33">
        <v>0</v>
      </c>
      <c r="BT173" s="33">
        <f t="shared" si="567"/>
        <v>0</v>
      </c>
      <c r="BU173" s="33">
        <v>0</v>
      </c>
      <c r="BV173" s="33">
        <f>BU173/12*9*C173*E173*F173*N173*$BV$6+BU173/12*3*C173*E173*F173*N173*$BU$6</f>
        <v>0</v>
      </c>
      <c r="BW173" s="62">
        <v>0</v>
      </c>
      <c r="BX173" s="62">
        <f>BW173/12*9*C173*E173*F173*N173*$BX$6+BW173/12*3*C173*E173*F173*N173*$BW$6</f>
        <v>0</v>
      </c>
      <c r="BY173" s="33"/>
      <c r="BZ173" s="33">
        <f>BY173/12*9*C173*E173*F173*N173*$BZ$6+BY173/12*3*C173*E173*F173*N173*$BY$6</f>
        <v>0</v>
      </c>
      <c r="CA173" s="33">
        <v>0</v>
      </c>
      <c r="CB173" s="33">
        <f t="shared" si="568"/>
        <v>0</v>
      </c>
      <c r="CC173" s="33">
        <v>0</v>
      </c>
      <c r="CD173" s="33">
        <f>CC173/12*9*C173*E173*F173*N173*$CD$6+CC173/12*3*C173*E173*F173*N173*$CC$6</f>
        <v>0</v>
      </c>
      <c r="CE173" s="33">
        <v>0</v>
      </c>
      <c r="CF173" s="33">
        <f t="shared" si="569"/>
        <v>0</v>
      </c>
      <c r="CG173" s="33">
        <v>0</v>
      </c>
      <c r="CH173" s="33">
        <f>CG173/12*9*C173*E173*F173*N173*$CH$6+CG173/12*3*C173*E173*F173*N173*$CG$6</f>
        <v>0</v>
      </c>
      <c r="CI173" s="33"/>
      <c r="CJ173" s="33">
        <f>CI173/12*9*C173*E173*F173*N173*$CJ$6+CI173/12*3*C173*E173*F173*N173*$CI$6</f>
        <v>0</v>
      </c>
      <c r="CK173" s="33">
        <v>0</v>
      </c>
      <c r="CL173" s="33">
        <f>CK173/12*9*C173*E173*F173*O173*$CL$6+CK173/12*3*C173*E173*F173*O173*$CK$6</f>
        <v>0</v>
      </c>
      <c r="CM173" s="33"/>
      <c r="CN173" s="33">
        <f>CM173/12*9*C173*E173*F173*P173*$CN$6+CM173/12*3*C173*E173*F173*P173*$CM$6</f>
        <v>0</v>
      </c>
    </row>
    <row r="174" spans="1:92" ht="45" x14ac:dyDescent="0.25">
      <c r="A174" s="29">
        <v>193</v>
      </c>
      <c r="B174" s="30" t="s">
        <v>226</v>
      </c>
      <c r="C174" s="25">
        <v>19007.45</v>
      </c>
      <c r="D174" s="25"/>
      <c r="E174" s="31">
        <v>3.15</v>
      </c>
      <c r="F174" s="32">
        <v>1</v>
      </c>
      <c r="G174" s="32"/>
      <c r="H174" s="27">
        <v>0.36</v>
      </c>
      <c r="I174" s="27">
        <v>0.52</v>
      </c>
      <c r="J174" s="27">
        <v>0.02</v>
      </c>
      <c r="K174" s="27">
        <v>0.1</v>
      </c>
      <c r="L174" s="32">
        <v>1</v>
      </c>
      <c r="M174" s="25">
        <v>1.4</v>
      </c>
      <c r="N174" s="25">
        <v>1.68</v>
      </c>
      <c r="O174" s="25">
        <v>2.23</v>
      </c>
      <c r="P174" s="25">
        <v>2.39</v>
      </c>
      <c r="Q174" s="33">
        <v>14</v>
      </c>
      <c r="R174" s="33">
        <f>Q174*C174*E174*F174*M174*$R$6</f>
        <v>1525575.9518999998</v>
      </c>
      <c r="S174" s="33">
        <v>1396</v>
      </c>
      <c r="T174" s="33">
        <f>S174*C174*E174*F174*M174*$T$6</f>
        <v>128718375.37019999</v>
      </c>
      <c r="U174" s="33">
        <v>80</v>
      </c>
      <c r="V174" s="33">
        <f>U174*C174*E174*F174*M174*$V$6</f>
        <v>7376411.1959999986</v>
      </c>
      <c r="W174" s="33"/>
      <c r="X174" s="33">
        <f>W174/12*9*C174*E174*F174*M174*$X$6+W174/12*3*C174*E174*F174*M174*$W$6</f>
        <v>0</v>
      </c>
      <c r="Y174" s="33"/>
      <c r="Z174" s="33">
        <f>Y174/12*9*C174*E174*F174*M174*$Z$6+Y174/12*3*C174*E174*F174*M174*$Y$6</f>
        <v>0</v>
      </c>
      <c r="AA174" s="33"/>
      <c r="AB174" s="33">
        <f>AA174/12*9*C174*E174*F174*M174*$AB$6+AA174/12*3*C174*E174*F174*M174*$AA$6</f>
        <v>0</v>
      </c>
      <c r="AC174" s="33">
        <v>12</v>
      </c>
      <c r="AD174" s="33">
        <f t="shared" si="562"/>
        <v>970668.65510999982</v>
      </c>
      <c r="AE174" s="33"/>
      <c r="AF174" s="33">
        <f>(AE174/12*3*C174*E174*F174*M174*$AE$6)+(AE174/12*9*C174*E174*F174*M174*$AF$6)</f>
        <v>0</v>
      </c>
      <c r="AG174" s="33"/>
      <c r="AH174" s="33">
        <f>AG174/12*9*C174*E174*F174*M174*$AH$6+AG174/12*3*C174*E174*F174*M174*$AG$6</f>
        <v>0</v>
      </c>
      <c r="AI174" s="33"/>
      <c r="AJ174" s="33">
        <f>AI174/12*8*C174*E174*L174*M174*$AJ$6+AI174/12*3*C174*E174*F174*M174*$AI$6+AI174/12*C174*E174*F174*M174*$AJ$6</f>
        <v>0</v>
      </c>
      <c r="AK174" s="33"/>
      <c r="AL174" s="33">
        <f>AK174/12*9*C174*E174*F174*M174*$AL$6+AK174/12*3*C174*E174*F174*M174*$AK$6</f>
        <v>0</v>
      </c>
      <c r="AM174" s="33">
        <v>4</v>
      </c>
      <c r="AN174" s="33">
        <f>AM174*C174*E174*F174*M174*$AN$6</f>
        <v>368820.55979999999</v>
      </c>
      <c r="AO174" s="33"/>
      <c r="AP174" s="33">
        <f>AO174/12*9*C174*E174*F174*M174*$AP$6+AO174/12*3*C174*E174*F174*M174*$AO$6</f>
        <v>0</v>
      </c>
      <c r="AQ174" s="33"/>
      <c r="AR174" s="33">
        <f>AQ174/12*9*C174*E174*F174*M174*$AR$6+AQ174/12*3*C174*E174*F174*M174*$AQ$6</f>
        <v>0</v>
      </c>
      <c r="AS174" s="33"/>
      <c r="AT174" s="33">
        <f>AS174/12*9*C174*E174*F174*N174*$AT$6+AS174/12*3*C174*E174*F174*N174*$AS$6</f>
        <v>0</v>
      </c>
      <c r="AU174" s="33"/>
      <c r="AV174" s="33">
        <f>AU174/12*9*C174*E174*F174*N174*$AV$6+AU174/12*3*C174*E174*F174*N174*$AU$6</f>
        <v>0</v>
      </c>
      <c r="AW174" s="33">
        <v>20</v>
      </c>
      <c r="AX174" s="33">
        <f>AW174/12*9*C174*E174*F174*N174*$AX$6+AW174/12*3*C174*E174*F174*N174*$AW$6</f>
        <v>2062042.2206999997</v>
      </c>
      <c r="AY174" s="33">
        <v>25</v>
      </c>
      <c r="AZ174" s="33">
        <f>AY174/12*9*C174*E174*F174*N174*$AZ$6+AY174/12*3*C174*E174*F174*N174*$AY$6</f>
        <v>2426671.6377749997</v>
      </c>
      <c r="BA174" s="33">
        <v>0</v>
      </c>
      <c r="BB174" s="33">
        <f t="shared" si="563"/>
        <v>0</v>
      </c>
      <c r="BC174" s="33"/>
      <c r="BD174" s="33">
        <f>SUM(BC174*C174*E174*F174*N174*$BD$6)</f>
        <v>0</v>
      </c>
      <c r="BE174" s="33">
        <v>4</v>
      </c>
      <c r="BF174" s="33">
        <f>BE174/12*9*C174*E174*F174*N174*$BF$6+BE174/12*3*C174*E174*F174*N174*$BE$6</f>
        <v>388267.46204400004</v>
      </c>
      <c r="BG174" s="33"/>
      <c r="BH174" s="33">
        <f>BG174/12*9*C174*E174*F174*N174*$BH$6+BG174/12*3*C174*E174*F174*N174*$BG$6</f>
        <v>0</v>
      </c>
      <c r="BI174" s="33"/>
      <c r="BJ174" s="33">
        <f t="shared" si="564"/>
        <v>0</v>
      </c>
      <c r="BK174" s="33"/>
      <c r="BL174" s="33">
        <f>BK174/12*9*C174*E174*F174*N174*$BL$6+BK174/12*3*C174*E174*F174*N174*$BK$6</f>
        <v>0</v>
      </c>
      <c r="BM174" s="33"/>
      <c r="BN174" s="33">
        <f t="shared" si="565"/>
        <v>0</v>
      </c>
      <c r="BO174" s="33"/>
      <c r="BP174" s="33">
        <f>(BO174/12*2*C174*E174*F174*N174*$BO$6)+(BO174/12*9*C174*E174*F174*N174*$BP$6)</f>
        <v>0</v>
      </c>
      <c r="BQ174" s="33">
        <v>0</v>
      </c>
      <c r="BR174" s="33">
        <f t="shared" si="566"/>
        <v>0</v>
      </c>
      <c r="BS174" s="33"/>
      <c r="BT174" s="33">
        <f t="shared" si="567"/>
        <v>0</v>
      </c>
      <c r="BU174" s="33">
        <v>24</v>
      </c>
      <c r="BV174" s="33">
        <f>BU174/12*9*C174*E174*F174*N174*$BV$6+BU174/12*3*C174*E174*F174*N174*$BU$6</f>
        <v>2589120.3297960004</v>
      </c>
      <c r="BW174" s="62"/>
      <c r="BX174" s="62">
        <f>BW174/12*9*C174*E174*F174*N174*$BX$6+BW174/12*3*C174*E174*F174*N174*$BW$6</f>
        <v>0</v>
      </c>
      <c r="BY174" s="33">
        <v>214</v>
      </c>
      <c r="BZ174" s="33">
        <f>BY174/12*9*C174*E174*F174*N174*$BZ$6+BY174/12*3*C174*E174*F174*N174*$BY$6</f>
        <v>23086322.940681003</v>
      </c>
      <c r="CA174" s="33"/>
      <c r="CB174" s="33">
        <f t="shared" si="568"/>
        <v>0</v>
      </c>
      <c r="CC174" s="33"/>
      <c r="CD174" s="33">
        <f>CC174/12*9*C174*E174*F174*N174*$CD$6+CC174/12*3*C174*E174*F174*N174*$CC$6</f>
        <v>0</v>
      </c>
      <c r="CE174" s="33"/>
      <c r="CF174" s="33">
        <f t="shared" si="569"/>
        <v>0</v>
      </c>
      <c r="CG174" s="33"/>
      <c r="CH174" s="33">
        <f>CG174/12*9*C174*E174*F174*N174*$CH$6+CG174/12*3*C174*E174*F174*N174*$CG$6</f>
        <v>0</v>
      </c>
      <c r="CI174" s="33"/>
      <c r="CJ174" s="33">
        <f>CI174/12*9*C174*E174*F174*N174*$CJ$6+CI174/12*3*C174*E174*F174*N174*$CI$6</f>
        <v>0</v>
      </c>
      <c r="CK174" s="33"/>
      <c r="CL174" s="33">
        <f>CK174/12*9*C174*E174*F174*O174*$CL$6+CK174/12*3*C174*E174*F174*O174*$CK$6</f>
        <v>0</v>
      </c>
      <c r="CM174" s="33"/>
      <c r="CN174" s="33">
        <f>CM174/12*9*C174*E174*F174*P174*$CN$6+CM174/12*3*C174*E174*F174*P174*$CM$6</f>
        <v>0</v>
      </c>
    </row>
    <row r="175" spans="1:92" x14ac:dyDescent="0.25">
      <c r="A175" s="29">
        <v>194</v>
      </c>
      <c r="B175" s="30" t="s">
        <v>227</v>
      </c>
      <c r="C175" s="25">
        <v>19007.45</v>
      </c>
      <c r="D175" s="25"/>
      <c r="E175" s="31">
        <v>4.46</v>
      </c>
      <c r="F175" s="32">
        <v>1</v>
      </c>
      <c r="G175" s="32"/>
      <c r="H175" s="27">
        <v>0.36</v>
      </c>
      <c r="I175" s="27">
        <v>0.52</v>
      </c>
      <c r="J175" s="27">
        <v>0.02</v>
      </c>
      <c r="K175" s="27">
        <v>0.1</v>
      </c>
      <c r="L175" s="32">
        <v>1.35</v>
      </c>
      <c r="M175" s="25">
        <v>1.4</v>
      </c>
      <c r="N175" s="25">
        <v>1.68</v>
      </c>
      <c r="O175" s="25">
        <v>2.23</v>
      </c>
      <c r="P175" s="25">
        <v>2.39</v>
      </c>
      <c r="Q175" s="33"/>
      <c r="R175" s="33">
        <f>Q175/12*4*C175*E175*F175*M175*$R$6+Q175/12*8*C175*E175*L175*M175*$R$6</f>
        <v>0</v>
      </c>
      <c r="S175" s="33">
        <v>191</v>
      </c>
      <c r="T175" s="33">
        <f>S175/12*4*C175*E175*F175*M175*$T$6+S175/12*8*C175*E175*L175*M175*$T$6</f>
        <v>30753409.620728668</v>
      </c>
      <c r="U175" s="33">
        <v>200</v>
      </c>
      <c r="V175" s="33">
        <f>U175/12*4*C175*E175*F175*M175*$V$6+U175/12*8*C175*E175*L175*M175*$V$6</f>
        <v>32202523.163066678</v>
      </c>
      <c r="W175" s="33"/>
      <c r="X175" s="33">
        <f>W175/12*8*C175*E175*L175*M175*$X$6+W175/12*3*C175*E175*F175*M175*$W$6+W175/12*C175*E175*F175*M175*$X$6</f>
        <v>0</v>
      </c>
      <c r="Y175" s="33"/>
      <c r="Z175" s="33">
        <f>Y175/12*8*C175*E175*L175*M175*$Z$6+Y175/12*3*C175*E175*F175*M175*$Y$6+Y175/12*C175*E175*F175*M175*$Z$6</f>
        <v>0</v>
      </c>
      <c r="AA175" s="33"/>
      <c r="AB175" s="33">
        <f>AA175/12*8*C175*E175*L175*M175*$AB$6+AA175/12*3*C175*E175*F175*M175*$AA$6+AA175/12*C175*E175*F175*M175*$AB$6</f>
        <v>0</v>
      </c>
      <c r="AC175" s="33"/>
      <c r="AD175" s="33">
        <f t="shared" si="562"/>
        <v>0</v>
      </c>
      <c r="AE175" s="33"/>
      <c r="AF175" s="33">
        <f>(AE175/12*3*C175*E175*F175*M175*$AE$6)+(AE175/12*8*C175*E175*L175*M175*$AF$6)+(AE175/12*C175*E175*F175*M175*$AF$6)</f>
        <v>0</v>
      </c>
      <c r="AG175" s="33"/>
      <c r="AH175" s="33">
        <f>AG175/12*8*C175*E175*L175*M175*$AH$6+AG175/12*3*C175*E175*F175*M175*$AG$6+AG175/12*C175*E175*F175*M175*$AH$6</f>
        <v>0</v>
      </c>
      <c r="AI175" s="33"/>
      <c r="AJ175" s="33">
        <f>$AI175/12*8*$C175*$E175*$L175*$M175*$AJ$6+$AI175/12*3*$C175*$E175*$F175*$M175*$AI$6+$AI175/12*$C175*$E175*$F175*$M175*$AJ$6</f>
        <v>0</v>
      </c>
      <c r="AK175" s="33"/>
      <c r="AL175" s="33">
        <f>AK175/12*8*C175*E175*L175*M175*$AL$6+AK175/12*3*C175*E175*F175*M175*$AK$6+AK175/12*C175*E175*F175*M175*$AL$6</f>
        <v>0</v>
      </c>
      <c r="AM175" s="33">
        <v>35</v>
      </c>
      <c r="AN175" s="33">
        <f>AM175/12*4*C175*E175*F175*M175*$AN$6+AM175/12*8*C175*E175*L175*M175*$AN$6</f>
        <v>5635441.5535366675</v>
      </c>
      <c r="AO175" s="33"/>
      <c r="AP175" s="33">
        <f>AO175/12*8*C175*E175*L175*M175*$AP$6+AO175/12*3*C175*E175*F175*M175*$AO$6+AO175/12*C175*E175*F175*M175*$AP$6</f>
        <v>0</v>
      </c>
      <c r="AQ175" s="33"/>
      <c r="AR175" s="33">
        <f>AQ175/12*8*C175*E175*L175*M175*$AR$6+AQ175/12*3*C175*E175*F175*M175*$AQ$6+AQ175/12*C175*E175*F175*M175*$AR$6</f>
        <v>0</v>
      </c>
      <c r="AS175" s="33"/>
      <c r="AT175" s="33">
        <f>AS175/12*8*C175*E175*L175*N175*$AT$6+AS175/12*3*C175*E175*F175*N175*$AS$6+AS175/12*C175*E175*F175*N175*$AT$6</f>
        <v>0</v>
      </c>
      <c r="AU175" s="33"/>
      <c r="AV175" s="33">
        <f>AU175/12*8*C175*E175*L175*N175*$AV$6+AU175/12*3*C175*E175*F175*N175*$AU$6+AU175/12*C175*E175*F175*N175*$AV$6</f>
        <v>0</v>
      </c>
      <c r="AW175" s="33"/>
      <c r="AX175" s="33">
        <f>AW175/12*8*C175*E175*L175*N175*$AX$6+AW175/12*3*C175*E175*F175*N175*$AW$6+AW175/12*C175*E175*F175*N175*$AX$6</f>
        <v>0</v>
      </c>
      <c r="AY175" s="33"/>
      <c r="AZ175" s="33">
        <f>AY175/12*8*C175*E175*L175*N175*$AZ$6+AY175/12*3*C175*E175*F175*N175*$AY$6+AY175/12*C175*E175*F175*N175*$AZ$6</f>
        <v>0</v>
      </c>
      <c r="BA175" s="33">
        <v>0</v>
      </c>
      <c r="BB175" s="33">
        <f t="shared" si="563"/>
        <v>0</v>
      </c>
      <c r="BC175" s="33"/>
      <c r="BD175" s="33">
        <f>BC175/9*C175*E175*F175*N175*$BD$6+BC175/9*8*C175*E175*L175*N175*$BD$6</f>
        <v>0</v>
      </c>
      <c r="BE175" s="33"/>
      <c r="BF175" s="33">
        <f>BE175/12*8*C175*E175*L175*N175*$BF$6+BE175/12*3*C175*E175*F175*N175*$BE$6+BE175/12*C175*E175*F175*N175*$BF$6</f>
        <v>0</v>
      </c>
      <c r="BG175" s="33"/>
      <c r="BH175" s="33">
        <f>BG175/12*8*C175*E175*L175*N175*$BH$6+BG175/12*3*C175*E175*F175*N175*$BG$6+BG175/12*C175*E175*F175*N175*$BH$6</f>
        <v>0</v>
      </c>
      <c r="BI175" s="33"/>
      <c r="BJ175" s="33">
        <f t="shared" si="564"/>
        <v>0</v>
      </c>
      <c r="BK175" s="33"/>
      <c r="BL175" s="33">
        <f>$BK175/12*8*$C175*$E175*$L175*$N175*$BL$6+$BK175/12*3*$C175*$E175*$F175*$N175*$BK$6+$BK175/12*$C175*$E175*$F175*$N175*$BL$6</f>
        <v>0</v>
      </c>
      <c r="BM175" s="33"/>
      <c r="BN175" s="33">
        <f t="shared" si="565"/>
        <v>0</v>
      </c>
      <c r="BO175" s="33"/>
      <c r="BP175" s="33">
        <f>(BO175/12*2*C175*E175*F175*N175*$BO$6)+(BO175/12*8*C175*E175*L175*N175*$BP$6)+(BO175/12*C175*E175*F175*N175*$BP$6)</f>
        <v>0</v>
      </c>
      <c r="BQ175" s="33">
        <v>0</v>
      </c>
      <c r="BR175" s="33">
        <f t="shared" si="566"/>
        <v>0</v>
      </c>
      <c r="BS175" s="33"/>
      <c r="BT175" s="33">
        <f t="shared" si="567"/>
        <v>0</v>
      </c>
      <c r="BU175" s="33"/>
      <c r="BV175" s="33">
        <f>BU175/12*8*$C175*$E175*$L175*$N175*$BV$6+BU175/12*3*$C175*$E175*$F175*$N175*$BU$6+BU175/12*$C175*$E175*$F175*$N175*$BV$6</f>
        <v>0</v>
      </c>
      <c r="BW175" s="62"/>
      <c r="BX175" s="33">
        <f>BW175/12*8*$C175*$E175*$L175*$N175*$BX$6+BW175/12*3*$C175*$E175*$F175*$N175*$BW$6+BW175/12*$C175*$E175*$F175*$N175*$BX$6</f>
        <v>0</v>
      </c>
      <c r="BY175" s="33">
        <v>12</v>
      </c>
      <c r="BZ175" s="33">
        <f>BY175/12*8*$C175*$E175*$L175*$N175*$BZ$6+BY175/12*3*$C175*$E175*$F175*$N175*$BY$6+BY175/12*$C175*$E175*$F175*$N175*$BZ$6</f>
        <v>2259620.1928977603</v>
      </c>
      <c r="CA175" s="33"/>
      <c r="CB175" s="33">
        <f t="shared" si="568"/>
        <v>0</v>
      </c>
      <c r="CC175" s="33"/>
      <c r="CD175" s="33">
        <f>CC175/12*8*$C175*$E175*$L175*$N175*$CD$6+CC175/12*3*$C175*$E175*$F175*$N175*$CC$6+CC175/12*$C175*$E175*$F175*$N175*$CD$6</f>
        <v>0</v>
      </c>
      <c r="CE175" s="33"/>
      <c r="CF175" s="33">
        <f t="shared" si="569"/>
        <v>0</v>
      </c>
      <c r="CG175" s="33"/>
      <c r="CH175" s="33">
        <f>CG175/12*8*$C175*$E175*$L175*$N175*$CH$6+CG175/12*3*$C175*$E175*$F175*$N175*$CG$6+CG175/12*$C175*$E175*$F175*$N175*$CH$6</f>
        <v>0</v>
      </c>
      <c r="CI175" s="33"/>
      <c r="CJ175" s="33">
        <f>CI175/12*8*$C175*$E175*$L175*$N175*$CJ$6+CI175/12*3*$C175*$E175*$F175*$N175*$CI$6+CI175/12*$C175*$E175*$F175*$N175*$CJ$6</f>
        <v>0</v>
      </c>
      <c r="CK175" s="33"/>
      <c r="CL175" s="33">
        <f>CK175/12*8*$C175*$E175*$L175*$O175*$CL$6+CK175/12*3*$C175*$E175*$F175*$O175*$CK$6+CK175/12*$C175*$E175*$F175*$O175*$CL$6</f>
        <v>0</v>
      </c>
      <c r="CM175" s="33"/>
      <c r="CN175" s="33">
        <f>CM175/12*8*$C175*$E175*$L175*$P175*$CN$6+CM175/12*3*$C175*$E175*$F175*$P175*$CM$6+CM175/12*$C175*$E175*$F175*$P175*$CN$6</f>
        <v>0</v>
      </c>
    </row>
    <row r="176" spans="1:92" ht="30" x14ac:dyDescent="0.25">
      <c r="A176" s="29">
        <v>195</v>
      </c>
      <c r="B176" s="30" t="s">
        <v>228</v>
      </c>
      <c r="C176" s="25">
        <v>19007.45</v>
      </c>
      <c r="D176" s="25">
        <f>C176*(H176+I176+J176)</f>
        <v>15966.258</v>
      </c>
      <c r="E176" s="31">
        <v>0.79</v>
      </c>
      <c r="F176" s="32">
        <v>1</v>
      </c>
      <c r="G176" s="32"/>
      <c r="H176" s="27">
        <v>0.69</v>
      </c>
      <c r="I176" s="27">
        <v>0.11</v>
      </c>
      <c r="J176" s="27">
        <v>0.04</v>
      </c>
      <c r="K176" s="27">
        <v>0.16</v>
      </c>
      <c r="L176" s="32">
        <v>0.97</v>
      </c>
      <c r="M176" s="25">
        <v>1.4</v>
      </c>
      <c r="N176" s="25">
        <v>1.68</v>
      </c>
      <c r="O176" s="25">
        <v>2.23</v>
      </c>
      <c r="P176" s="25">
        <v>2.39</v>
      </c>
      <c r="Q176" s="33">
        <v>30</v>
      </c>
      <c r="R176" s="33">
        <f>Q176/12*4*C176*E176*F176*M176*$R$6+Q176/12*8*C176*E176*L176*M176*$R$6</f>
        <v>803470.00133400003</v>
      </c>
      <c r="S176" s="33">
        <v>291</v>
      </c>
      <c r="T176" s="33">
        <f>S176/12*4*C176*E176*F176*M176*$T$6+S176/12*8*C176*E176*L176*M176*$T$6</f>
        <v>6594634.5494106011</v>
      </c>
      <c r="U176" s="33">
        <v>176</v>
      </c>
      <c r="V176" s="33">
        <f>U176/12*4*C176*E176*F176*M176*$V$6+U176/12*8*C176*E176*L176*M176*$V$6</f>
        <v>3988507.4938016003</v>
      </c>
      <c r="W176" s="33">
        <v>0</v>
      </c>
      <c r="X176" s="33">
        <f>W176/12*8*C176*E176*L176*M176*$X$6+W176/12*3*C176*E176*F176*M176*$W$6+W176/12*C176*E176*F176*M176*$X$6</f>
        <v>0</v>
      </c>
      <c r="Y176" s="33">
        <v>5</v>
      </c>
      <c r="Z176" s="33">
        <f>Y176/12*8*C176*E176*L176*M176*$Z$6+Y176/12*3*C176*E176*F176*M176*$Y$6+Y176/12*C176*E176*F176*M176*$Z$6</f>
        <v>105552.66553370001</v>
      </c>
      <c r="AA176" s="33">
        <v>0</v>
      </c>
      <c r="AB176" s="33">
        <f>AA176/12*8*C176*E176*L176*M176*$AB$6+AA176/12*3*C176*E176*F176*M176*$AA$6+AA176/12*C176*E176*F176*M176*$AB$6</f>
        <v>0</v>
      </c>
      <c r="AC176" s="33">
        <v>4</v>
      </c>
      <c r="AD176" s="33">
        <f t="shared" si="562"/>
        <v>79531.337233040002</v>
      </c>
      <c r="AE176" s="33">
        <v>10</v>
      </c>
      <c r="AF176" s="33">
        <f>(AE176/12*3*C176*E176*F176*M176*$AE$6)+(AE176/12*8*C176*E176*L176*M176*$AF$6)+(AE176/12*C176*E176*F176*M176*$AF$6)</f>
        <v>211105.33106740002</v>
      </c>
      <c r="AG176" s="33"/>
      <c r="AH176" s="33">
        <f>AG176/12*8*C176*E176*L176*M176*$AH$6+AG176/12*3*C176*E176*F176*M176*$AG$6+AG176/12*C176*E176*F176*M176*$AH$6</f>
        <v>0</v>
      </c>
      <c r="AI176" s="33"/>
      <c r="AJ176" s="33">
        <f>$AI176/12*8*$C176*$E176*$L176*$M176*$AJ$6+$AI176/12*3*$C176*$E176*$F176*$M176*$AI$6+$AI176/12*$C176*$E176*$F176*$M176*$AJ$6</f>
        <v>0</v>
      </c>
      <c r="AK176" s="33">
        <v>36</v>
      </c>
      <c r="AL176" s="33">
        <f>AK176/12*8*C176*E176*L176*M176*$AL$6+AK176/12*3*C176*E176*F176*M176*$AK$6+AK176/12*C176*E176*F176*M176*$AL$6</f>
        <v>795473.14135212009</v>
      </c>
      <c r="AM176" s="33"/>
      <c r="AN176" s="33">
        <f>AM176/12*4*C176*E176*F176*M176*$AN$6+AM176/12*8*C176*E176*L176*M176*$AN$6</f>
        <v>0</v>
      </c>
      <c r="AO176" s="33"/>
      <c r="AP176" s="33">
        <f>AO176/12*8*C176*E176*L176*M176*$AP$6+AO176/12*3*C176*E176*F176*M176*$AO$6+AO176/12*C176*E176*F176*M176*$AP$6</f>
        <v>0</v>
      </c>
      <c r="AQ176" s="33">
        <v>0</v>
      </c>
      <c r="AR176" s="33">
        <f>AQ176/12*8*C176*E176*L176*M176*$AR$6+AQ176/12*3*C176*E176*F176*M176*$AQ$6+AQ176/12*C176*E176*F176*M176*$AR$6</f>
        <v>0</v>
      </c>
      <c r="AS176" s="33">
        <v>0</v>
      </c>
      <c r="AT176" s="33">
        <f>AS176/12*8*C176*E176*L176*N176*$AT$6+AS176/12*3*C176*E176*F176*N176*$AS$6+AS176/12*C176*E176*F176*N176*$AT$6</f>
        <v>0</v>
      </c>
      <c r="AU176" s="33"/>
      <c r="AV176" s="33">
        <f>AU176/12*8*C176*E176*L176*N176*$AV$6+AU176/12*3*C176*E176*F176*N176*$AU$6+AU176/12*C176*E176*F176*N176*$AV$6</f>
        <v>0</v>
      </c>
      <c r="AW176" s="33">
        <v>0</v>
      </c>
      <c r="AX176" s="33">
        <f>AW176/12*8*C176*E176*L176*N176*$AX$6+AW176/12*3*C176*E176*F176*N176*$AW$6+AW176/12*C176*E176*F176*N176*$AX$6</f>
        <v>0</v>
      </c>
      <c r="AY176" s="33">
        <v>49</v>
      </c>
      <c r="AZ176" s="33">
        <f>AY176/12*8*C176*E176*L176*N176*$AZ$6+AY176/12*3*C176*E176*F176*N176*$AY$6+AY176/12*C176*E176*F176*N176*$AZ$6</f>
        <v>1169110.6573256881</v>
      </c>
      <c r="BA176" s="33">
        <v>3</v>
      </c>
      <c r="BB176" s="33">
        <f t="shared" si="563"/>
        <v>74166.461661599998</v>
      </c>
      <c r="BC176" s="33">
        <v>12</v>
      </c>
      <c r="BD176" s="33">
        <f>BC176/9*C176*E176*F176*N176*$BD$6+BC176/9*8*C176*E176*L176*N176*$BD$6</f>
        <v>397774.41070751997</v>
      </c>
      <c r="BE176" s="33">
        <v>37</v>
      </c>
      <c r="BF176" s="33">
        <f>BE176/12*8*C176*E176*L176*N176*$BF$6+BE176/12*3*C176*E176*F176*N176*$BE$6+BE176/12*C176*E176*F176*N176*$BF$6</f>
        <v>882797.84328674385</v>
      </c>
      <c r="BG176" s="33">
        <v>43</v>
      </c>
      <c r="BH176" s="33">
        <f>BG176/12*8*C176*E176*L176*N176*$BH$6+BG176/12*3*C176*E176*F176*N176*$BG$6+BG176/12*C176*E176*F176*N176*$BH$6</f>
        <v>1025954.250306216</v>
      </c>
      <c r="BI176" s="33">
        <v>0</v>
      </c>
      <c r="BJ176" s="33">
        <f t="shared" si="564"/>
        <v>0</v>
      </c>
      <c r="BK176" s="33">
        <v>26</v>
      </c>
      <c r="BL176" s="33">
        <f>$BK176/12*8*$C176*$E176*$L176*$N176*$BL$6+$BK176/12*3*$C176*$E176*$F176*$N176*$BK$6+$BK176/12*$C176*$E176*$F176*$N176*$BL$6</f>
        <v>658648.63293028797</v>
      </c>
      <c r="BM176" s="33"/>
      <c r="BN176" s="33">
        <f t="shared" si="565"/>
        <v>0</v>
      </c>
      <c r="BO176" s="33"/>
      <c r="BP176" s="33">
        <f>(BO176/12*2*C176*E176*F176*N176*$BO$6)+(BO176/12*8*C176*E176*L176*N176*$BP$6)+(BO176/12*C176*E176*F176*N176*$BP$6)</f>
        <v>0</v>
      </c>
      <c r="BQ176" s="33">
        <v>1</v>
      </c>
      <c r="BR176" s="33">
        <f t="shared" si="566"/>
        <v>24722.153887200002</v>
      </c>
      <c r="BS176" s="33">
        <v>0</v>
      </c>
      <c r="BT176" s="33">
        <f t="shared" si="567"/>
        <v>0</v>
      </c>
      <c r="BU176" s="33"/>
      <c r="BV176" s="33">
        <f>BU176/12*8*$C176*$E176*$L176*$N176*$BV$6+BU176/12*3*$C176*$E176*$F176*$N176*$BU$6+BU176/12*$C176*$E176*$F176*$N176*$BV$6</f>
        <v>0</v>
      </c>
      <c r="BW176" s="62">
        <v>3</v>
      </c>
      <c r="BX176" s="33">
        <f>BW176/12*8*$C176*$E176*$L176*$N176*$BX$6+BW176/12*3*$C176*$E176*$F176*$N176*$BW$6+BW176/12*$C176*$E176*$F176*$N176*$BX$6</f>
        <v>79547.314135212015</v>
      </c>
      <c r="BY176" s="33">
        <v>156</v>
      </c>
      <c r="BZ176" s="33">
        <f>BY176/12*8*$C176*$E176*$L176*$N176*$BZ$6+BY176/12*3*$C176*$E176*$F176*$N176*$BY$6+BY176/12*$C176*$E176*$F176*$N176*$BZ$6</f>
        <v>4136460.3350310246</v>
      </c>
      <c r="CA176" s="33">
        <v>0</v>
      </c>
      <c r="CB176" s="33">
        <f t="shared" si="568"/>
        <v>0</v>
      </c>
      <c r="CC176" s="33">
        <v>0</v>
      </c>
      <c r="CD176" s="33">
        <f>CC176/12*8*$C176*$E176*$L176*$N176*$CD$6+CC176/12*3*$C176*$E176*$F176*$N176*$CC$6+CC176/12*$C176*$E176*$F176*$N176*$CD$6</f>
        <v>0</v>
      </c>
      <c r="CE176" s="33">
        <v>0</v>
      </c>
      <c r="CF176" s="33">
        <f t="shared" si="569"/>
        <v>0</v>
      </c>
      <c r="CG176" s="33">
        <v>0</v>
      </c>
      <c r="CH176" s="33">
        <f>CG176/12*8*$C176*$E176*$L176*$N176*$CH$6+CG176/12*3*$C176*$E176*$F176*$N176*$CG$6+CG176/12*$C176*$E176*$F176*$N176*$CH$6</f>
        <v>0</v>
      </c>
      <c r="CI176" s="33">
        <v>5</v>
      </c>
      <c r="CJ176" s="33">
        <f>CI176/12*8*$C176*$E176*$L176*$N176*$CJ$6+CI176/12*3*$C176*$E176*$F176*$N176*$CI$6+CI176/12*$C176*$E176*$F176*$N176*$CJ$6</f>
        <v>126663.19864044001</v>
      </c>
      <c r="CK176" s="33">
        <v>0</v>
      </c>
      <c r="CL176" s="33">
        <f>CK176/12*8*$C176*$E176*$L176*$O176*$CL$6+CK176/12*3*$C176*$E176*$F176*$O176*$CK$6+CK176/12*$C176*$E176*$F176*$O176*$CL$6</f>
        <v>0</v>
      </c>
      <c r="CM176" s="33">
        <v>2</v>
      </c>
      <c r="CN176" s="33">
        <f>CM176/12*8*$C176*$E176*$L176*$P176*$CN$6+CM176/12*3*$C176*$E176*$F176*$P176*$CM$6+CM176/12*$C176*$E176*$F176*$P176*$CN$6</f>
        <v>97651.156424745015</v>
      </c>
    </row>
    <row r="177" spans="1:92" ht="30" x14ac:dyDescent="0.25">
      <c r="A177" s="29">
        <v>196</v>
      </c>
      <c r="B177" s="30" t="s">
        <v>229</v>
      </c>
      <c r="C177" s="25">
        <v>19007.45</v>
      </c>
      <c r="D177" s="25">
        <f>C177*(H177+I177+J177)</f>
        <v>16156.3325</v>
      </c>
      <c r="E177" s="31">
        <v>0.93</v>
      </c>
      <c r="F177" s="32">
        <v>1</v>
      </c>
      <c r="G177" s="32"/>
      <c r="H177" s="27">
        <v>0.7</v>
      </c>
      <c r="I177" s="27">
        <v>0.12</v>
      </c>
      <c r="J177" s="27">
        <v>0.03</v>
      </c>
      <c r="K177" s="27">
        <v>0.15</v>
      </c>
      <c r="L177" s="32">
        <v>0.97</v>
      </c>
      <c r="M177" s="25">
        <v>1.4</v>
      </c>
      <c r="N177" s="25">
        <v>1.68</v>
      </c>
      <c r="O177" s="25">
        <v>2.23</v>
      </c>
      <c r="P177" s="25">
        <v>2.39</v>
      </c>
      <c r="Q177" s="33">
        <v>150</v>
      </c>
      <c r="R177" s="33">
        <f>Q177/12*4*C177*E177*F177*M177*$R$6+Q177/12*8*C177*E177*L177*M177*$R$6</f>
        <v>4729285.45089</v>
      </c>
      <c r="S177" s="33">
        <v>10</v>
      </c>
      <c r="T177" s="33">
        <f>S177/12*4*C177*E177*F177*M177*$T$6+S177/12*8*C177*E177*L177*M177*$T$6</f>
        <v>266780.20492200006</v>
      </c>
      <c r="U177" s="33">
        <v>30</v>
      </c>
      <c r="V177" s="33">
        <f>U177/12*4*C177*E177*F177*M177*$V$6+U177/12*8*C177*E177*L177*M177*$V$6</f>
        <v>800340.61476600007</v>
      </c>
      <c r="W177" s="33"/>
      <c r="X177" s="33">
        <f>W177/12*8*C177*E177*L177*M177*$X$6+W177/12*3*C177*E177*F177*M177*$W$6+W177/12*C177*E177*F177*M177*$X$6</f>
        <v>0</v>
      </c>
      <c r="Y177" s="33">
        <v>5</v>
      </c>
      <c r="Z177" s="33">
        <f>Y177/12*8*C177*E177*L177*M177*$Z$6+Y177/12*3*C177*E177*F177*M177*$Y$6+Y177/12*C177*E177*F177*M177*$Z$6</f>
        <v>124258.20119790002</v>
      </c>
      <c r="AA177" s="33">
        <v>0</v>
      </c>
      <c r="AB177" s="33">
        <f>AA177/12*8*C177*E177*L177*M177*$AB$6+AA177/12*3*C177*E177*F177*M177*$AA$6+AA177/12*C177*E177*F177*M177*$AB$6</f>
        <v>0</v>
      </c>
      <c r="AC177" s="33">
        <v>21</v>
      </c>
      <c r="AD177" s="33">
        <f t="shared" si="562"/>
        <v>491533.86587381997</v>
      </c>
      <c r="AE177" s="33">
        <v>16</v>
      </c>
      <c r="AF177" s="33">
        <f>(AE177/12*3*C177*E177*F177*M177*$AE$6)+(AE177/12*8*C177*E177*L177*M177*$AF$6)+(AE177/12*C177*E177*F177*M177*$AF$6)</f>
        <v>397626.24383327999</v>
      </c>
      <c r="AG177" s="33"/>
      <c r="AH177" s="33">
        <f>AG177/12*8*C177*E177*L177*M177*$AH$6+AG177/12*3*C177*E177*F177*M177*$AG$6+AG177/12*C177*E177*F177*M177*$AH$6</f>
        <v>0</v>
      </c>
      <c r="AI177" s="33"/>
      <c r="AJ177" s="33">
        <f>$AI177/12*8*$C177*$E177*$L177*$M177*$AJ$6+$AI177/12*3*$C177*$E177*$F177*$M177*$AI$6+$AI177/12*$C177*$E177*$F177*$M177*$AJ$6</f>
        <v>0</v>
      </c>
      <c r="AK177" s="33">
        <v>0</v>
      </c>
      <c r="AL177" s="33">
        <f>AK177/12*8*C177*E177*L177*M177*$AL$6+AK177/12*3*C177*E177*F177*M177*$AK$6+AK177/12*C177*E177*F177*M177*$AL$6</f>
        <v>0</v>
      </c>
      <c r="AM177" s="33"/>
      <c r="AN177" s="33">
        <f>AM177/12*4*C177*E177*F177*M177*$AN$6+AM177/12*8*C177*E177*L177*M177*$AN$6</f>
        <v>0</v>
      </c>
      <c r="AO177" s="33">
        <v>3</v>
      </c>
      <c r="AP177" s="33">
        <f>AO177/12*8*C177*E177*L177*M177*$AP$6+AO177/12*3*C177*E177*F177*M177*$AO$6+AO177/12*C177*E177*F177*M177*$AP$6</f>
        <v>78036.922094670008</v>
      </c>
      <c r="AQ177" s="33">
        <v>0</v>
      </c>
      <c r="AR177" s="33">
        <f>AQ177/12*8*C177*E177*L177*M177*$AR$6+AQ177/12*3*C177*E177*F177*M177*$AQ$6+AQ177/12*C177*E177*F177*M177*$AR$6</f>
        <v>0</v>
      </c>
      <c r="AS177" s="33">
        <v>0</v>
      </c>
      <c r="AT177" s="33">
        <f>AS177/12*8*C177*E177*L177*N177*$AT$6+AS177/12*3*C177*E177*F177*N177*$AS$6+AS177/12*C177*E177*F177*N177*$AT$6</f>
        <v>0</v>
      </c>
      <c r="AU177" s="33">
        <v>0</v>
      </c>
      <c r="AV177" s="33">
        <f>AU177/12*8*C177*E177*L177*N177*$AV$6+AU177/12*3*C177*E177*F177*N177*$AU$6+AU177/12*C177*E177*F177*N177*$AV$6</f>
        <v>0</v>
      </c>
      <c r="AW177" s="33">
        <v>0</v>
      </c>
      <c r="AX177" s="33">
        <f>AW177/12*8*C177*E177*L177*N177*$AX$6+AW177/12*3*C177*E177*F177*N177*$AW$6+AW177/12*C177*E177*F177*N177*$AX$6</f>
        <v>0</v>
      </c>
      <c r="AY177" s="33">
        <v>2</v>
      </c>
      <c r="AZ177" s="33">
        <f>AY177/12*8*C177*E177*L177*N177*$AZ$6+AY177/12*3*C177*E177*F177*N177*$AY$6+AY177/12*C177*E177*F177*N177*$AZ$6</f>
        <v>56175.298957008003</v>
      </c>
      <c r="BA177" s="33">
        <v>0</v>
      </c>
      <c r="BB177" s="33">
        <f t="shared" si="563"/>
        <v>0</v>
      </c>
      <c r="BC177" s="33">
        <v>1</v>
      </c>
      <c r="BD177" s="33">
        <f>BC177/9*C177*E177*F177*N177*$BD$6+BC177/9*8*C177*E177*L177*N177*$BD$6</f>
        <v>39022.173202320002</v>
      </c>
      <c r="BE177" s="33">
        <v>35</v>
      </c>
      <c r="BF177" s="33">
        <f>BE177/12*8*C177*E177*L177*N177*$BF$6+BE177/12*3*C177*E177*F177*N177*$BE$6+BE177/12*C177*E177*F177*N177*$BF$6</f>
        <v>983067.73174763995</v>
      </c>
      <c r="BG177" s="33">
        <v>33</v>
      </c>
      <c r="BH177" s="33">
        <f>BG177/12*8*C177*E177*L177*N177*$BH$6+BG177/12*3*C177*E177*F177*N177*$BG$6+BG177/12*C177*E177*F177*N177*$BH$6</f>
        <v>926892.43279063189</v>
      </c>
      <c r="BI177" s="33">
        <v>0</v>
      </c>
      <c r="BJ177" s="33">
        <f t="shared" si="564"/>
        <v>0</v>
      </c>
      <c r="BK177" s="33">
        <v>30</v>
      </c>
      <c r="BL177" s="33">
        <f>$BK177/12*8*$C177*$E177*$L177*$N177*$BL$6+$BK177/12*3*$C177*$E177*$F177*$N177*$BK$6+$BK177/12*$C177*$E177*$F177*$N177*$BL$6</f>
        <v>894659.04862487991</v>
      </c>
      <c r="BM177" s="33"/>
      <c r="BN177" s="33">
        <f t="shared" si="565"/>
        <v>0</v>
      </c>
      <c r="BO177" s="33"/>
      <c r="BP177" s="33">
        <f>(BO177/12*2*C177*E177*F177*N177*$BO$6)+(BO177/12*8*C177*E177*L177*N177*$BP$6)+(BO177/12*C177*E177*F177*N177*$BP$6)</f>
        <v>0</v>
      </c>
      <c r="BQ177" s="33"/>
      <c r="BR177" s="33">
        <f t="shared" si="566"/>
        <v>0</v>
      </c>
      <c r="BS177" s="33">
        <v>0</v>
      </c>
      <c r="BT177" s="33">
        <f t="shared" si="567"/>
        <v>0</v>
      </c>
      <c r="BU177" s="33">
        <v>2</v>
      </c>
      <c r="BV177" s="33">
        <f>BU177/12*8*$C177*$E177*$L177*$N177*$BV$6+BU177/12*3*$C177*$E177*$F177*$N177*$BU$6+BU177/12*$C177*$E177*$F177*$N177*$BV$6</f>
        <v>62429.537675736006</v>
      </c>
      <c r="BW177" s="62">
        <v>8</v>
      </c>
      <c r="BX177" s="33">
        <f>BW177/12*8*$C177*$E177*$L177*$N177*$BX$6+BW177/12*3*$C177*$E177*$F177*$N177*$BW$6+BW177/12*$C177*$E177*$F177*$N177*$BX$6</f>
        <v>249718.15070294403</v>
      </c>
      <c r="BY177" s="33">
        <v>60</v>
      </c>
      <c r="BZ177" s="33">
        <f>BY177/12*8*$C177*$E177*$L177*$N177*$BZ$6+BY177/12*3*$C177*$E177*$F177*$N177*$BY$6+BY177/12*$C177*$E177*$F177*$N177*$BZ$6</f>
        <v>1872886.13027208</v>
      </c>
      <c r="CA177" s="33">
        <v>0</v>
      </c>
      <c r="CB177" s="33">
        <f t="shared" si="568"/>
        <v>0</v>
      </c>
      <c r="CC177" s="33">
        <v>0</v>
      </c>
      <c r="CD177" s="33">
        <f>CC177/12*8*$C177*$E177*$L177*$N177*$CD$6+CC177/12*3*$C177*$E177*$F177*$N177*$CC$6+CC177/12*$C177*$E177*$F177*$N177*$CD$6</f>
        <v>0</v>
      </c>
      <c r="CE177" s="33">
        <v>0</v>
      </c>
      <c r="CF177" s="33">
        <f t="shared" si="569"/>
        <v>0</v>
      </c>
      <c r="CG177" s="33">
        <v>0</v>
      </c>
      <c r="CH177" s="33">
        <f>CG177/12*8*$C177*$E177*$L177*$N177*$CH$6+CG177/12*3*$C177*$E177*$F177*$N177*$CG$6+CG177/12*$C177*$E177*$F177*$N177*$CH$6</f>
        <v>0</v>
      </c>
      <c r="CI177" s="33">
        <v>2</v>
      </c>
      <c r="CJ177" s="33">
        <f>CI177/12*8*$C177*$E177*$L177*$N177*$CJ$6+CI177/12*3*$C177*$E177*$F177*$N177*$CI$6+CI177/12*$C177*$E177*$F177*$N177*$CJ$6</f>
        <v>59643.936574992003</v>
      </c>
      <c r="CK177" s="33">
        <v>2</v>
      </c>
      <c r="CL177" s="33">
        <f>CK177/12*8*$C177*$E177*$L177*$O177*$CL$6+CK177/12*3*$C177*$E177*$F177*$O177*$CK$6+CK177/12*$C177*$E177*$F177*$O177*$CL$6</f>
        <v>121648.73301272999</v>
      </c>
      <c r="CM177" s="33">
        <v>5</v>
      </c>
      <c r="CN177" s="33">
        <f>CM177/12*8*$C177*$E177*$L177*$P177*$CN$6+CM177/12*3*$C177*$E177*$F177*$P177*$CM$6+CM177/12*$C177*$E177*$F177*$P177*$CN$6</f>
        <v>287391.06162978755</v>
      </c>
    </row>
    <row r="178" spans="1:92" ht="30" x14ac:dyDescent="0.25">
      <c r="A178" s="29">
        <v>197</v>
      </c>
      <c r="B178" s="30" t="s">
        <v>230</v>
      </c>
      <c r="C178" s="25">
        <v>19007.45</v>
      </c>
      <c r="D178" s="25">
        <f>C178*(H178+I178+J178)</f>
        <v>16726.556</v>
      </c>
      <c r="E178" s="31">
        <v>1.37</v>
      </c>
      <c r="F178" s="32">
        <v>1</v>
      </c>
      <c r="G178" s="32"/>
      <c r="H178" s="27">
        <v>0.7</v>
      </c>
      <c r="I178" s="27">
        <v>0.15</v>
      </c>
      <c r="J178" s="27">
        <v>0.03</v>
      </c>
      <c r="K178" s="27">
        <v>0.12</v>
      </c>
      <c r="L178" s="32">
        <v>0.97</v>
      </c>
      <c r="M178" s="25">
        <v>1.4</v>
      </c>
      <c r="N178" s="25">
        <v>1.68</v>
      </c>
      <c r="O178" s="25">
        <v>2.23</v>
      </c>
      <c r="P178" s="25">
        <v>2.39</v>
      </c>
      <c r="Q178" s="33">
        <v>450</v>
      </c>
      <c r="R178" s="33">
        <f>Q178/12*4*C178*E178*F178*M178*$R$6+Q178/12*8*C178*E178*L178*M178*$R$6</f>
        <v>20900390.541030001</v>
      </c>
      <c r="S178" s="33">
        <v>1205</v>
      </c>
      <c r="T178" s="33">
        <f>S178/12*4*C178*E178*F178*M178*$T$6+S178/12*8*C178*E178*L178*M178*$T$6</f>
        <v>47356354.978009008</v>
      </c>
      <c r="U178" s="33">
        <v>340</v>
      </c>
      <c r="V178" s="33">
        <f>U178/12*4*C178*E178*F178*M178*$V$6+U178/12*8*C178*E178*L178*M178*$V$6</f>
        <v>13361959.080931999</v>
      </c>
      <c r="W178" s="33">
        <v>28</v>
      </c>
      <c r="X178" s="33">
        <f>W178/12*8*C178*E178*L178*M178*$X$6+W178/12*3*C178*E178*F178*M178*$W$6+W178/12*C178*E178*F178*M178*$X$6</f>
        <v>965450.0304618401</v>
      </c>
      <c r="Y178" s="33">
        <v>14</v>
      </c>
      <c r="Z178" s="33">
        <f>Y178/12*8*C178*E178*L178*M178*$Z$6+Y178/12*3*C178*E178*F178*M178*$Y$6+Y178/12*C178*E178*F178*M178*$Z$6</f>
        <v>512531.67719908006</v>
      </c>
      <c r="AA178" s="33"/>
      <c r="AB178" s="33">
        <f>AA178/12*8*C178*E178*L178*M178*$AB$6+AA178/12*3*C178*E178*F178*M178*$AA$6+AA178/12*C178*E178*F178*M178*$AB$6</f>
        <v>0</v>
      </c>
      <c r="AC178" s="33">
        <v>18</v>
      </c>
      <c r="AD178" s="33">
        <f t="shared" si="562"/>
        <v>620646.44815404003</v>
      </c>
      <c r="AE178" s="33">
        <v>37</v>
      </c>
      <c r="AF178" s="33">
        <f>(AE178/12*3*C178*E178*F178*M178*$AE$6)+(AE178/12*8*C178*E178*L178*M178*$AF$6)+(AE178/12*C178*E178*F178*M178*$AF$6)</f>
        <v>1354548.0040261403</v>
      </c>
      <c r="AG178" s="33">
        <v>410</v>
      </c>
      <c r="AH178" s="33">
        <f>AG178/12*8*C178*E178*L178*M178*$AH$6+AG178/12*3*C178*E178*F178*M178*$AG$6+AG178/12*C178*E178*F178*M178*$AH$6</f>
        <v>15710874.243934099</v>
      </c>
      <c r="AI178" s="33">
        <v>12</v>
      </c>
      <c r="AJ178" s="33">
        <f>$AI178/12*8*$C178*$E178*$L178*$M178*$AJ$6+$AI178/12*3*$C178*$E178*$F178*$M178*$AI$6+$AI178/12*$C178*$E178*$F178*$M178*$AJ$6</f>
        <v>459830.46567612002</v>
      </c>
      <c r="AK178" s="33">
        <v>64</v>
      </c>
      <c r="AL178" s="33">
        <f>AK178/12*8*C178*E178*L178*M178*$AL$6+AK178/12*3*C178*E178*F178*M178*$AK$6+AK178/12*C178*E178*F178*M178*$AL$6</f>
        <v>2452429.1502726399</v>
      </c>
      <c r="AM178" s="33">
        <v>50</v>
      </c>
      <c r="AN178" s="33">
        <f>AM178/12*4*C178*E178*F178*M178*$AN$6+AM178/12*8*C178*E178*L178*M178*$AN$6</f>
        <v>1964993.9824900008</v>
      </c>
      <c r="AO178" s="33">
        <v>3</v>
      </c>
      <c r="AP178" s="33">
        <f>AO178/12*8*C178*E178*L178*M178*$AP$6+AO178/12*3*C178*E178*F178*M178*$AO$6+AO178/12*C178*E178*F178*M178*$AP$6</f>
        <v>114957.61641903</v>
      </c>
      <c r="AQ178" s="33">
        <v>0</v>
      </c>
      <c r="AR178" s="33">
        <f>AQ178/12*8*C178*E178*L178*M178*$AR$6+AQ178/12*3*C178*E178*F178*M178*$AQ$6+AQ178/12*C178*E178*F178*M178*$AR$6</f>
        <v>0</v>
      </c>
      <c r="AS178" s="33">
        <v>3</v>
      </c>
      <c r="AT178" s="33">
        <f>AS178/12*8*C178*E178*L178*N178*$AT$6+AS178/12*3*C178*E178*F178*N178*$AS$6+AS178/12*C178*E178*F178*N178*$AT$6</f>
        <v>178555.61275398001</v>
      </c>
      <c r="AU178" s="33"/>
      <c r="AV178" s="33">
        <f>AU178/12*8*C178*E178*L178*N178*$AV$6+AU178/12*3*C178*E178*F178*N178*$AU$6+AU178/12*C178*E178*F178*N178*$AV$6</f>
        <v>0</v>
      </c>
      <c r="AW178" s="33">
        <v>15</v>
      </c>
      <c r="AX178" s="33">
        <f>AW178/12*8*C178*E178*L178*N178*$AX$6+AW178/12*3*C178*E178*F178*N178*$AW$6+AW178/12*C178*E178*F178*N178*$AX$6</f>
        <v>658969.29925596004</v>
      </c>
      <c r="AY178" s="33">
        <v>65</v>
      </c>
      <c r="AZ178" s="33">
        <f>AY178/12*8*C178*E178*L178*N178*$AZ$6+AY178/12*3*C178*E178*F178*N178*$AY$6+AY178/12*C178*E178*F178*N178*$AZ$6</f>
        <v>2689467.9420008399</v>
      </c>
      <c r="BA178" s="33">
        <v>4</v>
      </c>
      <c r="BB178" s="33">
        <f t="shared" si="563"/>
        <v>171490.38392639998</v>
      </c>
      <c r="BC178" s="33">
        <v>10</v>
      </c>
      <c r="BD178" s="33">
        <f>BC178/9*C178*E178*F178*N178*$BD$6+BC178/9*8*C178*E178*L178*N178*$BD$6</f>
        <v>574842.76652880001</v>
      </c>
      <c r="BE178" s="33">
        <v>61</v>
      </c>
      <c r="BF178" s="33">
        <f>BE178/12*8*C178*E178*L178*N178*$BF$6+BE178/12*3*C178*E178*F178*N178*$BE$6+BE178/12*C178*E178*F178*N178*$BF$6</f>
        <v>2523962.2224930953</v>
      </c>
      <c r="BG178" s="33">
        <v>39</v>
      </c>
      <c r="BH178" s="33">
        <f>BG178/12*8*C178*E178*L178*N178*$BH$6+BG178/12*3*C178*E178*F178*N178*$BG$6+BG178/12*C178*E178*F178*N178*$BH$6</f>
        <v>1613680.7652005041</v>
      </c>
      <c r="BI178" s="33">
        <v>0</v>
      </c>
      <c r="BJ178" s="33">
        <f t="shared" si="564"/>
        <v>0</v>
      </c>
      <c r="BK178" s="33">
        <v>2</v>
      </c>
      <c r="BL178" s="33">
        <f>$BK178/12*8*$C178*$E178*$L178*$N178*$BL$6+$BK178/12*3*$C178*$E178*$F178*$N178*$BK$6+$BK178/12*$C178*$E178*$F178*$N178*$BL$6</f>
        <v>87862.573234128024</v>
      </c>
      <c r="BM178" s="33"/>
      <c r="BN178" s="33">
        <f t="shared" si="565"/>
        <v>0</v>
      </c>
      <c r="BO178" s="33"/>
      <c r="BP178" s="33">
        <f>(BO178/12*2*C178*E178*F178*N178*$BO$6)+(BO178/12*8*C178*E178*L178*N178*$BP$6)+(BO178/12*C178*E178*F178*N178*$BP$6)</f>
        <v>0</v>
      </c>
      <c r="BQ178" s="33"/>
      <c r="BR178" s="33">
        <f t="shared" si="566"/>
        <v>0</v>
      </c>
      <c r="BS178" s="33">
        <v>0</v>
      </c>
      <c r="BT178" s="33">
        <f t="shared" si="567"/>
        <v>0</v>
      </c>
      <c r="BU178" s="33">
        <v>300</v>
      </c>
      <c r="BV178" s="33">
        <f>BU178/12*8*$C178*$E178*$L178*$N178*$BV$6+BU178/12*3*$C178*$E178*$F178*$N178*$BU$6+BU178/12*$C178*$E178*$F178*$N178*$BV$6</f>
        <v>13794913.970283601</v>
      </c>
      <c r="BW178" s="62">
        <v>0</v>
      </c>
      <c r="BX178" s="33">
        <f>BW178/12*8*$C178*$E178*$L178*$N178*$BX$6+BW178/12*3*$C178*$E178*$F178*$N178*$BW$6+BW178/12*$C178*$E178*$F178*$N178*$BX$6</f>
        <v>0</v>
      </c>
      <c r="BY178" s="33">
        <v>209</v>
      </c>
      <c r="BZ178" s="33">
        <f>BY178/12*8*$C178*$E178*$L178*$N178*$BZ$6+BY178/12*3*$C178*$E178*$F178*$N178*$BY$6+BY178/12*$C178*$E178*$F178*$N178*$BZ$6</f>
        <v>9610456.7326309104</v>
      </c>
      <c r="CA178" s="33">
        <v>0</v>
      </c>
      <c r="CB178" s="33">
        <f t="shared" si="568"/>
        <v>0</v>
      </c>
      <c r="CC178" s="33">
        <v>0</v>
      </c>
      <c r="CD178" s="33">
        <f>CC178/12*8*$C178*$E178*$L178*$N178*$CD$6+CC178/12*3*$C178*$E178*$F178*$N178*$CC$6+CC178/12*$C178*$E178*$F178*$N178*$CD$6</f>
        <v>0</v>
      </c>
      <c r="CE178" s="33">
        <v>0</v>
      </c>
      <c r="CF178" s="33">
        <f t="shared" si="569"/>
        <v>0</v>
      </c>
      <c r="CG178" s="33"/>
      <c r="CH178" s="33">
        <f>CG178/12*8*$C178*$E178*$L178*$N178*$CH$6+CG178/12*3*$C178*$E178*$F178*$N178*$CG$6+CG178/12*$C178*$E178*$F178*$N178*$CH$6</f>
        <v>0</v>
      </c>
      <c r="CI178" s="33">
        <v>0</v>
      </c>
      <c r="CJ178" s="33">
        <f>CI178/12*8*$C178*$E178*$L178*$N178*$CJ$6+CI178/12*3*$C178*$E178*$F178*$N178*$CI$6+CI178/12*$C178*$E178*$F178*$N178*$CJ$6</f>
        <v>0</v>
      </c>
      <c r="CK178" s="33">
        <v>0</v>
      </c>
      <c r="CL178" s="33">
        <f>CK178/12*8*$C178*$E178*$L178*$O178*$CL$6+CK178/12*3*$C178*$E178*$F178*$O178*$CK$6+CK178/12*$C178*$E178*$F178*$O178*$CL$6</f>
        <v>0</v>
      </c>
      <c r="CM178" s="33">
        <v>14</v>
      </c>
      <c r="CN178" s="33">
        <f>CM178/12*8*$C178*$E178*$L178*$P178*$CN$6+CM178/12*3*$C178*$E178*$F178*$P178*$CM$6+CM178/12*$C178*$E178*$F178*$P178*$CN$6</f>
        <v>1185410.8735611453</v>
      </c>
    </row>
    <row r="179" spans="1:92" ht="30" x14ac:dyDescent="0.25">
      <c r="A179" s="29">
        <v>198</v>
      </c>
      <c r="B179" s="30" t="s">
        <v>231</v>
      </c>
      <c r="C179" s="25">
        <v>19007.45</v>
      </c>
      <c r="D179" s="25">
        <f>C179*(H179+I179+J179)</f>
        <v>16726.556</v>
      </c>
      <c r="E179" s="31">
        <v>1.51</v>
      </c>
      <c r="F179" s="32">
        <v>1</v>
      </c>
      <c r="G179" s="32"/>
      <c r="H179" s="27">
        <v>0.48</v>
      </c>
      <c r="I179" s="27">
        <v>0.37</v>
      </c>
      <c r="J179" s="27">
        <v>0.03</v>
      </c>
      <c r="K179" s="27">
        <v>0.12</v>
      </c>
      <c r="L179" s="32">
        <v>0.97</v>
      </c>
      <c r="M179" s="25">
        <v>1.4</v>
      </c>
      <c r="N179" s="25">
        <v>1.68</v>
      </c>
      <c r="O179" s="25">
        <v>2.23</v>
      </c>
      <c r="P179" s="25">
        <v>2.39</v>
      </c>
      <c r="Q179" s="33">
        <v>100</v>
      </c>
      <c r="R179" s="33">
        <f>Q179/12*4*C179*E179*F179*M179*$R$6+Q179/12*8*C179*E179*L179*M179*$R$6</f>
        <v>5119154.8608200001</v>
      </c>
      <c r="S179" s="33">
        <v>660</v>
      </c>
      <c r="T179" s="33">
        <f>S179/12*4*C179*E179*F179*M179*$T$6+S179/12*8*C179*E179*L179*M179*$T$6</f>
        <v>28588510.991963997</v>
      </c>
      <c r="U179" s="33">
        <v>216</v>
      </c>
      <c r="V179" s="33">
        <f>U179/12*4*C179*E179*F179*M179*$V$6+U179/12*8*C179*E179*L179*M179*$V$6</f>
        <v>9356239.9610063992</v>
      </c>
      <c r="W179" s="33">
        <v>0</v>
      </c>
      <c r="X179" s="33">
        <f>W179/12*8*C179*E179*L179*M179*$X$6+W179/12*3*C179*E179*F179*M179*$W$6+W179/12*C179*E179*F179*M179*$X$6</f>
        <v>0</v>
      </c>
      <c r="Y179" s="33">
        <v>0</v>
      </c>
      <c r="Z179" s="33">
        <f>Y179/12*8*C179*E179*L179*M179*$Z$6+Y179/12*3*C179*E179*F179*M179*$Y$6+Y179/12*C179*E179*F179*M179*$Z$6</f>
        <v>0</v>
      </c>
      <c r="AA179" s="33">
        <v>0</v>
      </c>
      <c r="AB179" s="33">
        <f>AA179/12*8*C179*E179*L179*M179*$AB$6+AA179/12*3*C179*E179*F179*M179*$AA$6+AA179/12*C179*E179*F179*M179*$AB$6</f>
        <v>0</v>
      </c>
      <c r="AC179" s="33">
        <v>0</v>
      </c>
      <c r="AD179" s="33">
        <f t="shared" si="562"/>
        <v>0</v>
      </c>
      <c r="AE179" s="33"/>
      <c r="AF179" s="33">
        <f>(AE179/12*3*C179*E179*F179*M179*$AE$6)+(AE179/12*8*C179*E179*L179*M179*$AF$6)+(AE179/12*C179*E179*F179*M179*$AF$6)</f>
        <v>0</v>
      </c>
      <c r="AG179" s="33">
        <v>30</v>
      </c>
      <c r="AH179" s="33">
        <f>AG179/12*8*C179*E179*L179*M179*$AH$6+AG179/12*3*C179*E179*F179*M179*$AG$6+AG179/12*C179*E179*F179*M179*$AH$6</f>
        <v>1267051.1006768998</v>
      </c>
      <c r="AI179" s="33"/>
      <c r="AJ179" s="33">
        <f>$AI179/12*8*$C179*$E179*$L179*$M179*$AJ$6+$AI179/12*3*$C179*$E179*$F179*$M179*$AI$6+$AI179/12*$C179*$E179*$F179*$M179*$AJ$6</f>
        <v>0</v>
      </c>
      <c r="AK179" s="33"/>
      <c r="AL179" s="33">
        <f>AK179/12*8*C179*E179*L179*M179*$AL$6+AK179/12*3*C179*E179*F179*M179*$AK$6+AK179/12*C179*E179*F179*M179*$AL$6</f>
        <v>0</v>
      </c>
      <c r="AM179" s="33">
        <v>24</v>
      </c>
      <c r="AN179" s="33">
        <f>AM179/12*4*C179*E179*F179*M179*$AN$6+AM179/12*8*C179*E179*L179*M179*$AN$6</f>
        <v>1039582.2178896</v>
      </c>
      <c r="AO179" s="33">
        <v>0</v>
      </c>
      <c r="AP179" s="33">
        <f>AO179/12*8*C179*E179*L179*M179*$AP$6+AO179/12*3*C179*E179*F179*M179*$AO$6+AO179/12*C179*E179*F179*M179*$AP$6</f>
        <v>0</v>
      </c>
      <c r="AQ179" s="33">
        <v>0</v>
      </c>
      <c r="AR179" s="33">
        <f>AQ179/12*8*C179*E179*L179*M179*$AR$6+AQ179/12*3*C179*E179*F179*M179*$AQ$6+AQ179/12*C179*E179*F179*M179*$AR$6</f>
        <v>0</v>
      </c>
      <c r="AS179" s="33">
        <v>0</v>
      </c>
      <c r="AT179" s="33">
        <f>AS179/12*8*C179*E179*L179*N179*$AT$6+AS179/12*3*C179*E179*F179*N179*$AS$6+AS179/12*C179*E179*F179*N179*$AT$6</f>
        <v>0</v>
      </c>
      <c r="AU179" s="33"/>
      <c r="AV179" s="33">
        <f>AU179/12*8*C179*E179*L179*N179*$AV$6+AU179/12*3*C179*E179*F179*N179*$AU$6+AU179/12*C179*E179*F179*N179*$AV$6</f>
        <v>0</v>
      </c>
      <c r="AW179" s="33">
        <v>15</v>
      </c>
      <c r="AX179" s="33">
        <f>AW179/12*8*C179*E179*L179*N179*$AX$6+AW179/12*3*C179*E179*F179*N179*$AW$6+AW179/12*C179*E179*F179*N179*$AX$6</f>
        <v>726309.22764707997</v>
      </c>
      <c r="AY179" s="33"/>
      <c r="AZ179" s="33">
        <f>AY179/12*8*C179*E179*L179*N179*$AZ$6+AY179/12*3*C179*E179*F179*N179*$AY$6+AY179/12*C179*E179*F179*N179*$AZ$6</f>
        <v>0</v>
      </c>
      <c r="BA179" s="33">
        <v>0</v>
      </c>
      <c r="BB179" s="33">
        <f t="shared" si="563"/>
        <v>0</v>
      </c>
      <c r="BC179" s="33"/>
      <c r="BD179" s="33">
        <f>BC179/9*C179*E179*F179*N179*$BD$6+BC179/9*8*C179*E179*L179*N179*$BD$6</f>
        <v>0</v>
      </c>
      <c r="BE179" s="33">
        <v>8</v>
      </c>
      <c r="BF179" s="33">
        <f>BE179/12*8*C179*E179*L179*N179*$BF$6+BE179/12*3*C179*E179*F179*N179*$BE$6+BE179/12*C179*E179*F179*N179*$BF$6</f>
        <v>364837.42548422399</v>
      </c>
      <c r="BG179" s="33">
        <v>4</v>
      </c>
      <c r="BH179" s="33">
        <f>BG179/12*8*C179*E179*L179*N179*$BH$6+BG179/12*3*C179*E179*F179*N179*$BG$6+BG179/12*C179*E179*F179*N179*$BH$6</f>
        <v>182418.71274211199</v>
      </c>
      <c r="BI179" s="33">
        <v>0</v>
      </c>
      <c r="BJ179" s="33">
        <f t="shared" si="564"/>
        <v>0</v>
      </c>
      <c r="BK179" s="33"/>
      <c r="BL179" s="33">
        <f>$BK179/12*8*$C179*$E179*$L179*$N179*$BL$6+$BK179/12*3*$C179*$E179*$F179*$N179*$BK$6+$BK179/12*$C179*$E179*$F179*$N179*$BL$6</f>
        <v>0</v>
      </c>
      <c r="BM179" s="33"/>
      <c r="BN179" s="33">
        <f t="shared" si="565"/>
        <v>0</v>
      </c>
      <c r="BO179" s="33"/>
      <c r="BP179" s="33">
        <f>(BO179/12*2*C179*E179*F179*N179*$BO$6)+(BO179/12*8*C179*E179*L179*N179*$BP$6)+(BO179/12*C179*E179*F179*N179*$BP$6)</f>
        <v>0</v>
      </c>
      <c r="BQ179" s="33">
        <v>0</v>
      </c>
      <c r="BR179" s="33">
        <f t="shared" si="566"/>
        <v>0</v>
      </c>
      <c r="BS179" s="33">
        <v>0</v>
      </c>
      <c r="BT179" s="33">
        <f t="shared" si="567"/>
        <v>0</v>
      </c>
      <c r="BU179" s="33">
        <v>10</v>
      </c>
      <c r="BV179" s="33">
        <f>BU179/12*8*$C179*$E179*$L179*$N179*$BV$6+BU179/12*3*$C179*$E179*$F179*$N179*$BU$6+BU179/12*$C179*$E179*$F179*$N179*$BV$6</f>
        <v>506820.4402707601</v>
      </c>
      <c r="BW179" s="62">
        <v>1</v>
      </c>
      <c r="BX179" s="33">
        <f>BW179/12*8*$C179*$E179*$L179*$N179*$BX$6+BW179/12*3*$C179*$E179*$F179*$N179*$BW$6+BW179/12*$C179*$E179*$F179*$N179*$BX$6</f>
        <v>50682.044027076001</v>
      </c>
      <c r="BY179" s="33">
        <v>40</v>
      </c>
      <c r="BZ179" s="33">
        <f>BY179/12*8*$C179*$E179*$L179*$N179*$BZ$6+BY179/12*3*$C179*$E179*$F179*$N179*$BY$6+BY179/12*$C179*$E179*$F179*$N179*$BZ$6</f>
        <v>2027281.7610830404</v>
      </c>
      <c r="CA179" s="33">
        <v>0</v>
      </c>
      <c r="CB179" s="33">
        <f t="shared" si="568"/>
        <v>0</v>
      </c>
      <c r="CC179" s="33">
        <v>0</v>
      </c>
      <c r="CD179" s="33">
        <f>CC179/12*8*$C179*$E179*$L179*$N179*$CD$6+CC179/12*3*$C179*$E179*$F179*$N179*$CC$6+CC179/12*$C179*$E179*$F179*$N179*$CD$6</f>
        <v>0</v>
      </c>
      <c r="CE179" s="33">
        <v>0</v>
      </c>
      <c r="CF179" s="33">
        <f t="shared" si="569"/>
        <v>0</v>
      </c>
      <c r="CG179" s="33">
        <v>0</v>
      </c>
      <c r="CH179" s="33">
        <f>CG179/12*8*$C179*$E179*$L179*$N179*$CH$6+CG179/12*3*$C179*$E179*$F179*$N179*$CG$6+CG179/12*$C179*$E179*$F179*$N179*$CH$6</f>
        <v>0</v>
      </c>
      <c r="CI179" s="33">
        <v>0</v>
      </c>
      <c r="CJ179" s="33">
        <f>CI179/12*8*$C179*$E179*$L179*$N179*$CJ$6+CI179/12*3*$C179*$E179*$F179*$N179*$CI$6+CI179/12*$C179*$E179*$F179*$N179*$CJ$6</f>
        <v>0</v>
      </c>
      <c r="CK179" s="33">
        <v>0</v>
      </c>
      <c r="CL179" s="33">
        <f>CK179/12*8*$C179*$E179*$L179*$O179*$CL$6+CK179/12*3*$C179*$E179*$F179*$O179*$CK$6+CK179/12*$C179*$E179*$F179*$O179*$CL$6</f>
        <v>0</v>
      </c>
      <c r="CM179" s="33">
        <v>2</v>
      </c>
      <c r="CN179" s="33">
        <f>CM179/12*8*$C179*$E179*$L179*$P179*$CN$6+CM179/12*3*$C179*$E179*$F179*$P179*$CM$6+CM179/12*$C179*$E179*$F179*$P179*$CN$6</f>
        <v>186649.67873590501</v>
      </c>
    </row>
    <row r="180" spans="1:92" ht="30" x14ac:dyDescent="0.25">
      <c r="A180" s="29">
        <v>199</v>
      </c>
      <c r="B180" s="30" t="s">
        <v>232</v>
      </c>
      <c r="C180" s="25">
        <v>19007.45</v>
      </c>
      <c r="D180" s="25">
        <f>C180*(H180+I180+J180)</f>
        <v>16726.556</v>
      </c>
      <c r="E180" s="31">
        <v>1.73</v>
      </c>
      <c r="F180" s="32">
        <v>1</v>
      </c>
      <c r="G180" s="32"/>
      <c r="H180" s="27">
        <v>0.48</v>
      </c>
      <c r="I180" s="27">
        <v>0.37</v>
      </c>
      <c r="J180" s="27">
        <v>0.03</v>
      </c>
      <c r="K180" s="27">
        <v>0.12</v>
      </c>
      <c r="L180" s="32">
        <v>1</v>
      </c>
      <c r="M180" s="25">
        <v>1.4</v>
      </c>
      <c r="N180" s="25">
        <v>1.68</v>
      </c>
      <c r="O180" s="25">
        <v>2.23</v>
      </c>
      <c r="P180" s="25">
        <v>2.39</v>
      </c>
      <c r="Q180" s="33">
        <v>8</v>
      </c>
      <c r="R180" s="33">
        <f>Q180*C180*E180*F180*M180*$R$6</f>
        <v>478774.85655999999</v>
      </c>
      <c r="S180" s="33">
        <v>10</v>
      </c>
      <c r="T180" s="33">
        <f>S180*C180*E180*F180*M180*$T$6</f>
        <v>506396.4829</v>
      </c>
      <c r="U180" s="33">
        <v>14</v>
      </c>
      <c r="V180" s="33">
        <f>U180*C180*E180*F180*M180*$V$6</f>
        <v>708955.07605999988</v>
      </c>
      <c r="W180" s="33">
        <v>0</v>
      </c>
      <c r="X180" s="33">
        <f>W180/12*9*C180*E180*F180*M180*$X$6+W180/12*3*C180*E180*F180*M180*$W$6</f>
        <v>0</v>
      </c>
      <c r="Y180" s="33">
        <v>0</v>
      </c>
      <c r="Z180" s="33">
        <f>Y180/12*9*C180*E180*F180*M180*$Z$6+Y180/12*3*C180*E180*F180*M180*$Y$6</f>
        <v>0</v>
      </c>
      <c r="AA180" s="33">
        <v>0</v>
      </c>
      <c r="AB180" s="33">
        <f>AA180/12*9*C180*E180*F180*M180*$AB$6+AA180/12*3*C180*E180*F180*M180*$AA$6</f>
        <v>0</v>
      </c>
      <c r="AC180" s="33">
        <v>0</v>
      </c>
      <c r="AD180" s="33">
        <f>AC180/12*3*C180*E180*F180*M180*$AC$6+AC180/12*9*C180*E180*F180*M180*$AD$6</f>
        <v>0</v>
      </c>
      <c r="AE180" s="33"/>
      <c r="AF180" s="33">
        <f>(AE180/12*3*C180*E180*F180*M180*$AE$6)+(AE180/12*9*C180*E180*F180*M180*$AF$6)</f>
        <v>0</v>
      </c>
      <c r="AG180" s="33"/>
      <c r="AH180" s="33">
        <f>AG180/12*9*C180*E180*F180*M180*$AH$6+AG180/12*3*C180*E180*F180*M180*$AG$6</f>
        <v>0</v>
      </c>
      <c r="AI180" s="33"/>
      <c r="AJ180" s="33">
        <f>AI180/12*9*C180*E180*F180*M180*$AJ$6+AI180/12*3*C180*E180*F180*M180*$AI$6</f>
        <v>0</v>
      </c>
      <c r="AK180" s="33"/>
      <c r="AL180" s="33">
        <f>AK180/12*9*C180*E180*F180*M180*$AL$6+AK180/12*3*C180*E180*F180*M180*$AK$6</f>
        <v>0</v>
      </c>
      <c r="AM180" s="33"/>
      <c r="AN180" s="33">
        <f>AM180*C180*E180*F180*M180*$AN$6</f>
        <v>0</v>
      </c>
      <c r="AO180" s="33">
        <v>0</v>
      </c>
      <c r="AP180" s="33">
        <f>AO180/12*9*C180*E180*F180*M180*$AP$6+AO180/12*3*C180*E180*F180*M180*$AO$6</f>
        <v>0</v>
      </c>
      <c r="AQ180" s="33">
        <v>0</v>
      </c>
      <c r="AR180" s="33">
        <f>AQ180/12*9*C180*E180*F180*M180*$AR$6+AQ180/12*3*C180*E180*F180*M180*$AQ$6</f>
        <v>0</v>
      </c>
      <c r="AS180" s="33">
        <v>0</v>
      </c>
      <c r="AT180" s="33">
        <f>AS180/12*9*C180*E180*F180*N180*$AT$6+AS180/12*3*C180*E180*F180*N180*$AS$6</f>
        <v>0</v>
      </c>
      <c r="AU180" s="33">
        <v>0</v>
      </c>
      <c r="AV180" s="33">
        <f>AU180/12*9*C180*E180*F180*N180*$AV$6+AU180/12*3*C180*E180*F180*N180*$AU$6</f>
        <v>0</v>
      </c>
      <c r="AW180" s="33"/>
      <c r="AX180" s="33">
        <f>AW180/12*9*C180*E180*F180*N180*$AX$6+AW180/12*3*C180*E180*F180*N180*$AW$6</f>
        <v>0</v>
      </c>
      <c r="AY180" s="33">
        <v>0</v>
      </c>
      <c r="AZ180" s="33">
        <f>AY180/12*9*C180*E180*F180*N180*$AZ$6+AY180/12*3*C180*E180*F180*N180*$AY$6</f>
        <v>0</v>
      </c>
      <c r="BA180" s="33">
        <v>0</v>
      </c>
      <c r="BB180" s="33">
        <f t="shared" si="563"/>
        <v>0</v>
      </c>
      <c r="BC180" s="33"/>
      <c r="BD180" s="33">
        <f>SUM(BC180*C180*E180*F180*N180*$BD$6)</f>
        <v>0</v>
      </c>
      <c r="BE180" s="33">
        <v>0</v>
      </c>
      <c r="BF180" s="33">
        <f>BE180/12*9*C180*E180*F180*N180*$BF$6+BE180/12*3*C180*E180*F180*N180*$BE$6</f>
        <v>0</v>
      </c>
      <c r="BG180" s="33">
        <v>0</v>
      </c>
      <c r="BH180" s="33">
        <f>BG180/12*9*C180*E180*F180*N180*$BH$6+BG180/12*3*C180*E180*F180*N180*$BG$6</f>
        <v>0</v>
      </c>
      <c r="BI180" s="33">
        <v>0</v>
      </c>
      <c r="BJ180" s="33">
        <f t="shared" si="564"/>
        <v>0</v>
      </c>
      <c r="BK180" s="33">
        <v>0</v>
      </c>
      <c r="BL180" s="33">
        <f>BK180/12*9*C180*E180*F180*N180*$BL$6+BK180/12*3*C180*E180*F180*N180*$BK$6</f>
        <v>0</v>
      </c>
      <c r="BM180" s="33"/>
      <c r="BN180" s="33">
        <f t="shared" si="565"/>
        <v>0</v>
      </c>
      <c r="BO180" s="33"/>
      <c r="BP180" s="33">
        <f>(BO180/12*2*C180*E180*F180*N180*$BO$6)+(BO180/12*9*C180*E180*F180*N180*$BP$6)</f>
        <v>0</v>
      </c>
      <c r="BQ180" s="33">
        <v>0</v>
      </c>
      <c r="BR180" s="33">
        <f t="shared" si="566"/>
        <v>0</v>
      </c>
      <c r="BS180" s="33">
        <v>0</v>
      </c>
      <c r="BT180" s="33">
        <f t="shared" si="567"/>
        <v>0</v>
      </c>
      <c r="BU180" s="33">
        <v>0</v>
      </c>
      <c r="BV180" s="33">
        <f>BU180/12*9*C180*E180*F180*N180*$BV$6+BU180/12*3*C180*E180*F180*N180*$BU$6</f>
        <v>0</v>
      </c>
      <c r="BW180" s="62">
        <v>0</v>
      </c>
      <c r="BX180" s="62">
        <f>BW180/12*9*C180*E180*F180*N180*$BX$6+BW180/12*3*C180*E180*F180*N180*$BW$6</f>
        <v>0</v>
      </c>
      <c r="BY180" s="33">
        <v>4</v>
      </c>
      <c r="BZ180" s="33">
        <f>BY180/12*9*C180*E180*F180*N180*$BZ$6+BY180/12*3*C180*E180*F180*N180*$BY$6</f>
        <v>236993.55399719998</v>
      </c>
      <c r="CA180" s="33">
        <v>0</v>
      </c>
      <c r="CB180" s="33">
        <f t="shared" si="568"/>
        <v>0</v>
      </c>
      <c r="CC180" s="33">
        <v>0</v>
      </c>
      <c r="CD180" s="33">
        <f>CC180/12*9*C180*E180*F180*N180*$CD$6+CC180/12*3*C180*E180*F180*N180*$CC$6</f>
        <v>0</v>
      </c>
      <c r="CE180" s="33">
        <v>0</v>
      </c>
      <c r="CF180" s="33">
        <f t="shared" si="569"/>
        <v>0</v>
      </c>
      <c r="CG180" s="33">
        <v>0</v>
      </c>
      <c r="CH180" s="33">
        <f>CG180/12*9*C180*E180*F180*N180*$CH$6+CG180/12*3*C180*E180*F180*N180*$CG$6</f>
        <v>0</v>
      </c>
      <c r="CI180" s="33">
        <v>0</v>
      </c>
      <c r="CJ180" s="33">
        <f>CI180/12*9*C180*E180*F180*N180*$CJ$6+CI180/12*3*C180*E180*F180*N180*$CI$6</f>
        <v>0</v>
      </c>
      <c r="CK180" s="33">
        <v>0</v>
      </c>
      <c r="CL180" s="33">
        <f>CK180/12*9*C180*E180*F180*O180*$CL$6+CK180/12*3*C180*E180*F180*O180*$CK$6</f>
        <v>0</v>
      </c>
      <c r="CM180" s="33">
        <v>0</v>
      </c>
      <c r="CN180" s="33">
        <f>CM180/12*9*C180*E180*F180*P180*$CN$6+CM180/12*3*C180*E180*F180*P180*$CM$6</f>
        <v>0</v>
      </c>
    </row>
    <row r="181" spans="1:92" s="38" customFormat="1" x14ac:dyDescent="0.25">
      <c r="A181" s="61">
        <v>30</v>
      </c>
      <c r="B181" s="52" t="s">
        <v>233</v>
      </c>
      <c r="C181" s="25">
        <v>19007.45</v>
      </c>
      <c r="D181" s="35">
        <f t="shared" ref="D181:D186" si="570">C181*(H181+I181+J181)</f>
        <v>0</v>
      </c>
      <c r="E181" s="35">
        <v>1.2</v>
      </c>
      <c r="F181" s="36">
        <v>1</v>
      </c>
      <c r="G181" s="36"/>
      <c r="H181" s="37"/>
      <c r="I181" s="37"/>
      <c r="J181" s="37"/>
      <c r="K181" s="37"/>
      <c r="L181" s="36">
        <v>1</v>
      </c>
      <c r="M181" s="25">
        <v>1.4</v>
      </c>
      <c r="N181" s="25">
        <v>1.68</v>
      </c>
      <c r="O181" s="25">
        <v>2.23</v>
      </c>
      <c r="P181" s="25">
        <v>2.39</v>
      </c>
      <c r="Q181" s="28">
        <f t="shared" ref="Q181:AW181" si="571">SUM(Q182:Q204)</f>
        <v>1167</v>
      </c>
      <c r="R181" s="28">
        <f t="shared" si="571"/>
        <v>52477737.131820001</v>
      </c>
      <c r="S181" s="28">
        <f t="shared" si="571"/>
        <v>4</v>
      </c>
      <c r="T181" s="28">
        <f t="shared" si="571"/>
        <v>134648.7758</v>
      </c>
      <c r="U181" s="28">
        <f t="shared" si="571"/>
        <v>1310</v>
      </c>
      <c r="V181" s="28">
        <f t="shared" si="571"/>
        <v>49873613.841589995</v>
      </c>
      <c r="W181" s="28">
        <f t="shared" si="571"/>
        <v>29</v>
      </c>
      <c r="X181" s="28">
        <f t="shared" si="571"/>
        <v>594983.93489150004</v>
      </c>
      <c r="Y181" s="28">
        <f t="shared" si="571"/>
        <v>47</v>
      </c>
      <c r="Z181" s="28">
        <f t="shared" si="571"/>
        <v>1089936.6023699997</v>
      </c>
      <c r="AA181" s="28">
        <f t="shared" si="571"/>
        <v>97</v>
      </c>
      <c r="AB181" s="28">
        <f t="shared" si="571"/>
        <v>1916942.1985174997</v>
      </c>
      <c r="AC181" s="28">
        <f t="shared" si="571"/>
        <v>82</v>
      </c>
      <c r="AD181" s="28">
        <f t="shared" si="571"/>
        <v>1632418.1588714998</v>
      </c>
      <c r="AE181" s="28">
        <f t="shared" si="571"/>
        <v>176</v>
      </c>
      <c r="AF181" s="28">
        <f t="shared" si="571"/>
        <v>3786138.6330074999</v>
      </c>
      <c r="AG181" s="28">
        <f t="shared" si="571"/>
        <v>0</v>
      </c>
      <c r="AH181" s="28">
        <f t="shared" si="571"/>
        <v>0</v>
      </c>
      <c r="AI181" s="28">
        <f t="shared" si="571"/>
        <v>1902</v>
      </c>
      <c r="AJ181" s="28">
        <f t="shared" si="571"/>
        <v>56632440.864499509</v>
      </c>
      <c r="AK181" s="28">
        <f t="shared" si="571"/>
        <v>67</v>
      </c>
      <c r="AL181" s="28">
        <f t="shared" si="571"/>
        <v>1674708.7847490001</v>
      </c>
      <c r="AM181" s="28">
        <f t="shared" si="571"/>
        <v>152</v>
      </c>
      <c r="AN181" s="28">
        <f t="shared" si="571"/>
        <v>5417856.9375700001</v>
      </c>
      <c r="AO181" s="28">
        <f t="shared" si="571"/>
        <v>46</v>
      </c>
      <c r="AP181" s="28">
        <f t="shared" si="571"/>
        <v>2000346.6040057498</v>
      </c>
      <c r="AQ181" s="28">
        <f t="shared" si="571"/>
        <v>12</v>
      </c>
      <c r="AR181" s="28">
        <f t="shared" si="571"/>
        <v>211764.4714185</v>
      </c>
      <c r="AS181" s="28">
        <f t="shared" si="571"/>
        <v>23</v>
      </c>
      <c r="AT181" s="28">
        <f t="shared" si="571"/>
        <v>755423.5394474999</v>
      </c>
      <c r="AU181" s="28">
        <f t="shared" si="571"/>
        <v>11</v>
      </c>
      <c r="AV181" s="28">
        <f t="shared" si="571"/>
        <v>448619.91728400008</v>
      </c>
      <c r="AW181" s="28">
        <f t="shared" si="571"/>
        <v>164</v>
      </c>
      <c r="AX181" s="28">
        <f t="shared" ref="AX181:CH181" si="572">SUM(AX182:AX204)</f>
        <v>4176781.0759289996</v>
      </c>
      <c r="AY181" s="28">
        <f t="shared" si="572"/>
        <v>172</v>
      </c>
      <c r="AZ181" s="28">
        <f t="shared" si="572"/>
        <v>4083895.7733882004</v>
      </c>
      <c r="BA181" s="28">
        <f t="shared" si="572"/>
        <v>7</v>
      </c>
      <c r="BB181" s="28">
        <f t="shared" si="572"/>
        <v>180878.5436304</v>
      </c>
      <c r="BC181" s="28">
        <f>SUM(BC182:BC204)</f>
        <v>45</v>
      </c>
      <c r="BD181" s="28">
        <f t="shared" si="572"/>
        <v>1548040.4769060002</v>
      </c>
      <c r="BE181" s="28">
        <f t="shared" si="572"/>
        <v>241</v>
      </c>
      <c r="BF181" s="28">
        <f t="shared" si="572"/>
        <v>6217517.9219537992</v>
      </c>
      <c r="BG181" s="28">
        <f t="shared" si="572"/>
        <v>444</v>
      </c>
      <c r="BH181" s="28">
        <f t="shared" si="572"/>
        <v>11630459.380894201</v>
      </c>
      <c r="BI181" s="28">
        <f t="shared" si="572"/>
        <v>2</v>
      </c>
      <c r="BJ181" s="28">
        <f t="shared" si="572"/>
        <v>53825.448969600002</v>
      </c>
      <c r="BK181" s="28">
        <f t="shared" si="572"/>
        <v>64</v>
      </c>
      <c r="BL181" s="28">
        <f t="shared" si="572"/>
        <v>1893478.4518650002</v>
      </c>
      <c r="BM181" s="28">
        <f t="shared" si="572"/>
        <v>7</v>
      </c>
      <c r="BN181" s="28">
        <f t="shared" si="572"/>
        <v>177123.27974880001</v>
      </c>
      <c r="BO181" s="28">
        <f t="shared" si="572"/>
        <v>147</v>
      </c>
      <c r="BP181" s="28">
        <f t="shared" si="572"/>
        <v>3510535.2078104001</v>
      </c>
      <c r="BQ181" s="28">
        <f t="shared" si="572"/>
        <v>7</v>
      </c>
      <c r="BR181" s="28">
        <f t="shared" si="572"/>
        <v>167109.24273120001</v>
      </c>
      <c r="BS181" s="28">
        <f t="shared" si="572"/>
        <v>0</v>
      </c>
      <c r="BT181" s="28">
        <f t="shared" si="572"/>
        <v>0</v>
      </c>
      <c r="BU181" s="28">
        <f t="shared" si="572"/>
        <v>1534</v>
      </c>
      <c r="BV181" s="28">
        <f t="shared" si="572"/>
        <v>53510541.673188604</v>
      </c>
      <c r="BW181" s="28">
        <f t="shared" si="572"/>
        <v>24</v>
      </c>
      <c r="BX181" s="28">
        <f t="shared" si="572"/>
        <v>706870.94718240004</v>
      </c>
      <c r="BY181" s="28">
        <f t="shared" si="572"/>
        <v>197</v>
      </c>
      <c r="BZ181" s="28">
        <f t="shared" si="572"/>
        <v>7505366.6703015007</v>
      </c>
      <c r="CA181" s="28">
        <f t="shared" si="572"/>
        <v>49</v>
      </c>
      <c r="CB181" s="28">
        <f t="shared" si="572"/>
        <v>3170644.9752978003</v>
      </c>
      <c r="CC181" s="28">
        <f t="shared" si="572"/>
        <v>199</v>
      </c>
      <c r="CD181" s="28">
        <f t="shared" si="572"/>
        <v>5919110.1565595996</v>
      </c>
      <c r="CE181" s="28">
        <f t="shared" si="572"/>
        <v>5</v>
      </c>
      <c r="CF181" s="28">
        <f t="shared" si="572"/>
        <v>160652.48799600001</v>
      </c>
      <c r="CG181" s="28">
        <f t="shared" si="572"/>
        <v>108</v>
      </c>
      <c r="CH181" s="28">
        <f t="shared" si="572"/>
        <v>3681740.0618228996</v>
      </c>
      <c r="CI181" s="28">
        <f t="shared" ref="CI181:CN181" si="573">SUM(CI182:CI204)</f>
        <v>50</v>
      </c>
      <c r="CJ181" s="28">
        <f t="shared" si="573"/>
        <v>1429682.606352</v>
      </c>
      <c r="CK181" s="28">
        <f t="shared" si="573"/>
        <v>14</v>
      </c>
      <c r="CL181" s="28">
        <f t="shared" si="573"/>
        <v>785084.855247</v>
      </c>
      <c r="CM181" s="28">
        <f t="shared" si="573"/>
        <v>49</v>
      </c>
      <c r="CN181" s="28">
        <f t="shared" si="573"/>
        <v>2654869.0951282503</v>
      </c>
    </row>
    <row r="182" spans="1:92" ht="45" x14ac:dyDescent="0.25">
      <c r="A182" s="29">
        <v>200</v>
      </c>
      <c r="B182" s="30" t="s">
        <v>234</v>
      </c>
      <c r="C182" s="25">
        <v>19007.45</v>
      </c>
      <c r="D182" s="25">
        <f t="shared" si="570"/>
        <v>16726.556</v>
      </c>
      <c r="E182" s="31">
        <v>1.04</v>
      </c>
      <c r="F182" s="32">
        <v>1</v>
      </c>
      <c r="G182" s="32"/>
      <c r="H182" s="27">
        <v>0.72</v>
      </c>
      <c r="I182" s="27">
        <v>0.13</v>
      </c>
      <c r="J182" s="27">
        <v>0.03</v>
      </c>
      <c r="K182" s="27">
        <v>0.12</v>
      </c>
      <c r="L182" s="32">
        <v>1</v>
      </c>
      <c r="M182" s="25">
        <v>1.4</v>
      </c>
      <c r="N182" s="25">
        <v>1.68</v>
      </c>
      <c r="O182" s="25">
        <v>2.23</v>
      </c>
      <c r="P182" s="25">
        <v>2.39</v>
      </c>
      <c r="Q182" s="33">
        <v>2</v>
      </c>
      <c r="R182" s="33">
        <f t="shared" ref="R182:R204" si="574">Q182*C182*E182*F182*M182*$R$6</f>
        <v>71954.60272000001</v>
      </c>
      <c r="S182" s="33">
        <v>0</v>
      </c>
      <c r="T182" s="33">
        <f t="shared" ref="T182:T204" si="575">S182*C182*E182*F182*M182*$T$6</f>
        <v>0</v>
      </c>
      <c r="U182" s="33">
        <v>0</v>
      </c>
      <c r="V182" s="33">
        <f t="shared" ref="V182:V204" si="576">U182*C182*E182*F182*M182*$V$6</f>
        <v>0</v>
      </c>
      <c r="W182" s="33">
        <v>0</v>
      </c>
      <c r="X182" s="33">
        <f t="shared" ref="X182:X204" si="577">W182/12*9*C182*E182*F182*M182*$X$6+W182/12*3*C182*E182*F182*M182*$W$6</f>
        <v>0</v>
      </c>
      <c r="Y182" s="33">
        <v>0</v>
      </c>
      <c r="Z182" s="33">
        <f t="shared" ref="Z182:Z204" si="578">Y182/12*9*C182*E182*F182*M182*$Z$6+Y182/12*3*C182*E182*F182*M182*$Y$6</f>
        <v>0</v>
      </c>
      <c r="AA182" s="33">
        <v>0</v>
      </c>
      <c r="AB182" s="33">
        <f t="shared" ref="AB182:AB204" si="579">AA182/12*9*C182*E182*F182*M182*$AB$6+AA182/12*3*C182*E182*F182*M182*$AA$6</f>
        <v>0</v>
      </c>
      <c r="AC182" s="33">
        <v>0</v>
      </c>
      <c r="AD182" s="33">
        <f t="shared" ref="AD182:AD204" si="580">AC182/12*3*C182*E182*F182*M182*$AC$6+AC182/12*9*C182*E182*F182*M182*$AD$6</f>
        <v>0</v>
      </c>
      <c r="AE182" s="33"/>
      <c r="AF182" s="33">
        <f t="shared" ref="AF182:AF204" si="581">(AE182/12*3*C182*E182*F182*M182*$AE$6)+(AE182/12*9*C182*E182*F182*M182*$AF$6)</f>
        <v>0</v>
      </c>
      <c r="AG182" s="33">
        <v>0</v>
      </c>
      <c r="AH182" s="33">
        <f t="shared" ref="AH182:AH204" si="582">AG182/12*9*C182*E182*F182*M182*$AH$6+AG182/12*3*C182*E182*F182*M182*$AG$6</f>
        <v>0</v>
      </c>
      <c r="AI182" s="33">
        <f>5-1</f>
        <v>4</v>
      </c>
      <c r="AJ182" s="33">
        <f t="shared" ref="AJ182:AJ204" si="583">AI182/12*9*C182*E182*F182*M182*$AJ$6+AI182/12*3*C182*E182*F182*M182*$AI$6</f>
        <v>118725.094488</v>
      </c>
      <c r="AK182" s="33">
        <v>0</v>
      </c>
      <c r="AL182" s="33">
        <f t="shared" ref="AL182:AL204" si="584">AK182/12*9*C182*E182*F182*M182*$AL$6+AK182/12*3*C182*E182*F182*M182*$AK$6</f>
        <v>0</v>
      </c>
      <c r="AM182" s="33">
        <v>0</v>
      </c>
      <c r="AN182" s="33">
        <f t="shared" ref="AN182:AN204" si="585">AM182*C182*E182*F182*M182*$AN$6</f>
        <v>0</v>
      </c>
      <c r="AO182" s="33">
        <v>0</v>
      </c>
      <c r="AP182" s="33">
        <f t="shared" ref="AP182:AP204" si="586">AO182/12*9*C182*E182*F182*M182*$AP$6+AO182/12*3*C182*E182*F182*M182*$AO$6</f>
        <v>0</v>
      </c>
      <c r="AQ182" s="33"/>
      <c r="AR182" s="33">
        <f t="shared" ref="AR182:AR204" si="587">AQ182/12*9*C182*E182*F182*M182*$AR$6+AQ182/12*3*C182*E182*F182*M182*$AQ$6</f>
        <v>0</v>
      </c>
      <c r="AS182" s="33">
        <v>0</v>
      </c>
      <c r="AT182" s="33">
        <f t="shared" ref="AT182:AT204" si="588">AS182/12*9*C182*E182*F182*N182*$AT$6+AS182/12*3*C182*E182*F182*N182*$AS$6</f>
        <v>0</v>
      </c>
      <c r="AU182" s="33">
        <v>0</v>
      </c>
      <c r="AV182" s="33">
        <f t="shared" ref="AV182:AV204" si="589">AU182/12*9*C182*E182*F182*N182*$AV$6+AU182/12*3*C182*E182*F182*N182*$AU$6</f>
        <v>0</v>
      </c>
      <c r="AW182" s="33">
        <v>0</v>
      </c>
      <c r="AX182" s="33">
        <f t="shared" ref="AX182:AX204" si="590">AW182/12*9*C182*E182*F182*N182*$AX$6+AW182/12*3*C182*E182*F182*N182*$AW$6</f>
        <v>0</v>
      </c>
      <c r="AY182" s="33"/>
      <c r="AZ182" s="33">
        <f t="shared" ref="AZ182:AZ204" si="591">AY182/12*9*C182*E182*F182*N182*$AZ$6+AY182/12*3*C182*E182*F182*N182*$AY$6</f>
        <v>0</v>
      </c>
      <c r="BA182" s="33"/>
      <c r="BB182" s="33">
        <f t="shared" ref="BB182:BB204" si="592">SUM(BA182*$BB$6*C182*E182*F182*N182)</f>
        <v>0</v>
      </c>
      <c r="BC182" s="33"/>
      <c r="BD182" s="33">
        <f t="shared" ref="BD182:BD204" si="593">SUM(BC182*C182*E182*F182*N182*$BD$6)</f>
        <v>0</v>
      </c>
      <c r="BE182" s="33">
        <v>1</v>
      </c>
      <c r="BF182" s="33">
        <f t="shared" ref="BF182:BF204" si="594">BE182/12*9*C182*E182*F182*N182*$BF$6+BE182/12*3*C182*E182*F182*N182*$BE$6</f>
        <v>32047.473057600004</v>
      </c>
      <c r="BG182" s="33">
        <v>0</v>
      </c>
      <c r="BH182" s="33">
        <f t="shared" ref="BH182:BH204" si="595">BG182/12*9*C182*E182*F182*N182*$BH$6+BG182/12*3*C182*E182*F182*N182*$BG$6</f>
        <v>0</v>
      </c>
      <c r="BI182" s="33">
        <v>0</v>
      </c>
      <c r="BJ182" s="33">
        <f t="shared" ref="BJ182:BJ204" si="596">BI182*C182*E182*F182*N182*$BJ$6</f>
        <v>0</v>
      </c>
      <c r="BK182" s="33">
        <v>0</v>
      </c>
      <c r="BL182" s="33">
        <f t="shared" ref="BL182:BL204" si="597">BK182/12*9*C182*E182*F182*N182*$BL$6+BK182/12*3*C182*E182*F182*N182*$BK$6</f>
        <v>0</v>
      </c>
      <c r="BM182" s="33"/>
      <c r="BN182" s="33">
        <f t="shared" ref="BN182:BN204" si="598">SUM(BM182*$BN$6*C182*E182*F182*N182)</f>
        <v>0</v>
      </c>
      <c r="BO182" s="33"/>
      <c r="BP182" s="33">
        <f t="shared" ref="BP182:BP204" si="599">(BO182/12*2*C182*E182*F182*N182*$BO$6)+(BO182/12*9*C182*E182*F182*N182*$BP$6)</f>
        <v>0</v>
      </c>
      <c r="BQ182" s="33">
        <v>0</v>
      </c>
      <c r="BR182" s="33">
        <f t="shared" ref="BR182:BR204" si="600">BQ182*C182*E182*F182*N182*$BR$6</f>
        <v>0</v>
      </c>
      <c r="BS182" s="33">
        <v>0</v>
      </c>
      <c r="BT182" s="33">
        <f t="shared" ref="BT182:BT204" si="601">BS182/12*9*C182*E182*F182*N182*$BT$6+BS182/12*3*C182*E182*F182*N182*$BS$6</f>
        <v>0</v>
      </c>
      <c r="BU182" s="33">
        <v>10</v>
      </c>
      <c r="BV182" s="33">
        <f t="shared" ref="BV182:BV204" si="602">BU182/12*9*C182*E182*F182*N182*$BV$6+BU182/12*3*C182*E182*F182*N182*$BU$6</f>
        <v>356175.28346400009</v>
      </c>
      <c r="BW182" s="62">
        <v>0</v>
      </c>
      <c r="BX182" s="62">
        <f t="shared" ref="BX182:BX204" si="603">BW182/12*9*C182*E182*F182*N182*$BX$6+BW182/12*3*C182*E182*F182*N182*$BW$6</f>
        <v>0</v>
      </c>
      <c r="BY182" s="33">
        <v>0</v>
      </c>
      <c r="BZ182" s="33">
        <f t="shared" ref="BZ182:BZ204" si="604">BY182/12*9*C182*E182*F182*N182*$BZ$6+BY182/12*3*C182*E182*F182*N182*$BY$6</f>
        <v>0</v>
      </c>
      <c r="CA182" s="33">
        <v>0</v>
      </c>
      <c r="CB182" s="33">
        <f t="shared" ref="CB182:CB204" si="605">CA182/12*9*C182*E182*F182*N182*$CB$6+CA182/12*3*C182*E182*F182*N182*$CA$6</f>
        <v>0</v>
      </c>
      <c r="CC182" s="33">
        <v>0</v>
      </c>
      <c r="CD182" s="33">
        <f t="shared" ref="CD182:CD204" si="606">CC182/12*9*C182*E182*F182*N182*$CD$6+CC182/12*3*C182*E182*F182*N182*$CC$6</f>
        <v>0</v>
      </c>
      <c r="CE182" s="33">
        <v>0</v>
      </c>
      <c r="CF182" s="33">
        <f t="shared" ref="CF182:CF204" si="607">CE182/12*9*C182*E182*F182*N182*$CF$6+CE182/12*3*C182*E182*F182*N182*$CE$6</f>
        <v>0</v>
      </c>
      <c r="CG182" s="33">
        <v>14</v>
      </c>
      <c r="CH182" s="33">
        <f t="shared" ref="CH182:CH204" si="608">CG182/12*9*C182*E182*F182*N182*$CH$6+CG182/12*3*C182*E182*F182*N182*$CG$6</f>
        <v>431229.46907039999</v>
      </c>
      <c r="CI182" s="33">
        <v>5</v>
      </c>
      <c r="CJ182" s="33">
        <f t="shared" ref="CJ182:CJ204" si="609">CI182/12*9*C182*E182*F182*N182*$CJ$6+CI182/12*3*C182*E182*F182*N182*$CI$6</f>
        <v>170200.31028000001</v>
      </c>
      <c r="CK182" s="33">
        <v>0</v>
      </c>
      <c r="CL182" s="33">
        <f t="shared" ref="CL182:CL204" si="610">CK182/12*9*C182*E182*F182*O182*$CL$6+CK182/12*3*C182*E182*F182*O182*$CK$6</f>
        <v>0</v>
      </c>
      <c r="CM182" s="33">
        <v>0</v>
      </c>
      <c r="CN182" s="33">
        <f t="shared" ref="CN182:CN204" si="611">CM182/12*9*C182*E182*F182*P182*$CN$6+CM182/12*3*C182*E182*F182*P182*$CM$6</f>
        <v>0</v>
      </c>
    </row>
    <row r="183" spans="1:92" ht="30" x14ac:dyDescent="0.25">
      <c r="A183" s="29">
        <v>179</v>
      </c>
      <c r="B183" s="30" t="s">
        <v>235</v>
      </c>
      <c r="C183" s="25">
        <v>19007.45</v>
      </c>
      <c r="D183" s="25">
        <f t="shared" si="570"/>
        <v>15396.034500000002</v>
      </c>
      <c r="E183" s="31">
        <v>0.86</v>
      </c>
      <c r="F183" s="32">
        <v>1</v>
      </c>
      <c r="G183" s="32"/>
      <c r="H183" s="27">
        <v>0.6</v>
      </c>
      <c r="I183" s="27">
        <v>0.17</v>
      </c>
      <c r="J183" s="27">
        <v>0.04</v>
      </c>
      <c r="K183" s="27">
        <v>0.19</v>
      </c>
      <c r="L183" s="32">
        <v>1</v>
      </c>
      <c r="M183" s="25">
        <v>1.4</v>
      </c>
      <c r="N183" s="25">
        <v>1.68</v>
      </c>
      <c r="O183" s="25">
        <v>2.23</v>
      </c>
      <c r="P183" s="25">
        <v>2.39</v>
      </c>
      <c r="Q183" s="33">
        <v>200</v>
      </c>
      <c r="R183" s="33">
        <f t="shared" si="574"/>
        <v>5950092.148</v>
      </c>
      <c r="S183" s="33"/>
      <c r="T183" s="33">
        <f t="shared" si="575"/>
        <v>0</v>
      </c>
      <c r="U183" s="33">
        <v>119</v>
      </c>
      <c r="V183" s="33">
        <f t="shared" si="576"/>
        <v>2995642.5468200003</v>
      </c>
      <c r="W183" s="33">
        <v>17</v>
      </c>
      <c r="X183" s="33">
        <f t="shared" si="577"/>
        <v>375427.92956900003</v>
      </c>
      <c r="Y183" s="33">
        <v>24</v>
      </c>
      <c r="Z183" s="33">
        <f t="shared" si="578"/>
        <v>562970.25707999989</v>
      </c>
      <c r="AA183" s="33">
        <v>35</v>
      </c>
      <c r="AB183" s="33">
        <f t="shared" si="579"/>
        <v>772939.85499499983</v>
      </c>
      <c r="AC183" s="33">
        <v>20</v>
      </c>
      <c r="AD183" s="33">
        <f t="shared" si="580"/>
        <v>441679.91713999998</v>
      </c>
      <c r="AE183" s="33">
        <v>52</v>
      </c>
      <c r="AF183" s="33">
        <f t="shared" si="581"/>
        <v>1219768.8903399999</v>
      </c>
      <c r="AG183" s="33">
        <v>0</v>
      </c>
      <c r="AH183" s="33">
        <f t="shared" si="582"/>
        <v>0</v>
      </c>
      <c r="AI183" s="33">
        <v>293</v>
      </c>
      <c r="AJ183" s="33">
        <f t="shared" si="583"/>
        <v>7191430.1223764997</v>
      </c>
      <c r="AK183" s="33">
        <v>65</v>
      </c>
      <c r="AL183" s="33">
        <f t="shared" si="584"/>
        <v>1595368.4571825</v>
      </c>
      <c r="AM183" s="33">
        <v>10</v>
      </c>
      <c r="AN183" s="33">
        <f t="shared" si="585"/>
        <v>251734.66780000002</v>
      </c>
      <c r="AO183" s="33">
        <v>1</v>
      </c>
      <c r="AP183" s="33">
        <f t="shared" si="586"/>
        <v>24544.130110500002</v>
      </c>
      <c r="AQ183" s="33"/>
      <c r="AR183" s="33">
        <f t="shared" si="587"/>
        <v>0</v>
      </c>
      <c r="AS183" s="33">
        <v>2</v>
      </c>
      <c r="AT183" s="33">
        <f t="shared" si="588"/>
        <v>76206.949434000009</v>
      </c>
      <c r="AU183" s="33">
        <v>8</v>
      </c>
      <c r="AV183" s="33">
        <f t="shared" si="589"/>
        <v>346020.74337600009</v>
      </c>
      <c r="AW183" s="33">
        <v>50</v>
      </c>
      <c r="AX183" s="33">
        <f t="shared" si="590"/>
        <v>1407425.6426999997</v>
      </c>
      <c r="AY183" s="33">
        <v>40</v>
      </c>
      <c r="AZ183" s="33">
        <f t="shared" si="591"/>
        <v>1060031.8011360001</v>
      </c>
      <c r="BA183" s="33">
        <v>1</v>
      </c>
      <c r="BB183" s="33">
        <f t="shared" si="592"/>
        <v>26912.724484799997</v>
      </c>
      <c r="BC183" s="33">
        <v>10</v>
      </c>
      <c r="BD183" s="33">
        <f t="shared" si="593"/>
        <v>370736.51076000003</v>
      </c>
      <c r="BE183" s="33">
        <v>68</v>
      </c>
      <c r="BF183" s="33">
        <f t="shared" si="594"/>
        <v>1802054.0619311999</v>
      </c>
      <c r="BG183" s="33">
        <v>155</v>
      </c>
      <c r="BH183" s="33">
        <f t="shared" si="595"/>
        <v>4107623.2294019996</v>
      </c>
      <c r="BI183" s="33">
        <v>2</v>
      </c>
      <c r="BJ183" s="33">
        <f t="shared" si="596"/>
        <v>53825.448969600002</v>
      </c>
      <c r="BK183" s="33"/>
      <c r="BL183" s="33">
        <f t="shared" si="597"/>
        <v>0</v>
      </c>
      <c r="BM183" s="33">
        <v>5</v>
      </c>
      <c r="BN183" s="33">
        <f t="shared" si="598"/>
        <v>134563.622424</v>
      </c>
      <c r="BO183" s="33">
        <v>52</v>
      </c>
      <c r="BP183" s="33">
        <f t="shared" si="599"/>
        <v>1347100.8623072002</v>
      </c>
      <c r="BQ183" s="33">
        <v>2</v>
      </c>
      <c r="BR183" s="33">
        <f t="shared" si="600"/>
        <v>53825.448969600002</v>
      </c>
      <c r="BS183" s="33">
        <v>0</v>
      </c>
      <c r="BT183" s="33">
        <f t="shared" si="601"/>
        <v>0</v>
      </c>
      <c r="BU183" s="33">
        <v>332</v>
      </c>
      <c r="BV183" s="33">
        <f t="shared" si="602"/>
        <v>9778381.4360231999</v>
      </c>
      <c r="BW183" s="62">
        <v>24</v>
      </c>
      <c r="BX183" s="62">
        <f t="shared" si="603"/>
        <v>706870.94718240004</v>
      </c>
      <c r="BY183" s="33">
        <v>5</v>
      </c>
      <c r="BZ183" s="33">
        <f t="shared" si="604"/>
        <v>147264.78066300001</v>
      </c>
      <c r="CA183" s="33">
        <v>0</v>
      </c>
      <c r="CB183" s="33">
        <f t="shared" si="605"/>
        <v>0</v>
      </c>
      <c r="CC183" s="33">
        <v>132</v>
      </c>
      <c r="CD183" s="33">
        <f t="shared" si="606"/>
        <v>4241225.6830944</v>
      </c>
      <c r="CE183" s="33">
        <v>5</v>
      </c>
      <c r="CF183" s="33">
        <f t="shared" si="607"/>
        <v>160652.48799600001</v>
      </c>
      <c r="CG183" s="33">
        <v>16</v>
      </c>
      <c r="CH183" s="33">
        <f t="shared" si="608"/>
        <v>407535.54219840001</v>
      </c>
      <c r="CI183" s="33">
        <v>7</v>
      </c>
      <c r="CJ183" s="33">
        <f t="shared" si="609"/>
        <v>197039.589978</v>
      </c>
      <c r="CK183" s="33">
        <v>10</v>
      </c>
      <c r="CL183" s="33">
        <f t="shared" si="610"/>
        <v>574126.67985750001</v>
      </c>
      <c r="CM183" s="33">
        <v>2</v>
      </c>
      <c r="CN183" s="33">
        <f t="shared" si="611"/>
        <v>108413.45782575003</v>
      </c>
    </row>
    <row r="184" spans="1:92" ht="30" x14ac:dyDescent="0.25">
      <c r="A184" s="29">
        <v>180</v>
      </c>
      <c r="B184" s="30" t="s">
        <v>236</v>
      </c>
      <c r="C184" s="25">
        <v>19007.45</v>
      </c>
      <c r="D184" s="25">
        <f t="shared" si="570"/>
        <v>15586.109000000002</v>
      </c>
      <c r="E184" s="31">
        <v>0.68</v>
      </c>
      <c r="F184" s="32">
        <v>1</v>
      </c>
      <c r="G184" s="32"/>
      <c r="H184" s="27">
        <v>0.67</v>
      </c>
      <c r="I184" s="27">
        <v>0.11</v>
      </c>
      <c r="J184" s="27">
        <v>0.04</v>
      </c>
      <c r="K184" s="27">
        <v>0.18</v>
      </c>
      <c r="L184" s="32">
        <v>1</v>
      </c>
      <c r="M184" s="25">
        <v>1.4</v>
      </c>
      <c r="N184" s="25">
        <v>1.68</v>
      </c>
      <c r="O184" s="25">
        <v>2.23</v>
      </c>
      <c r="P184" s="25">
        <v>2.39</v>
      </c>
      <c r="Q184" s="33">
        <v>35</v>
      </c>
      <c r="R184" s="33">
        <f t="shared" si="574"/>
        <v>823326.70420000015</v>
      </c>
      <c r="S184" s="33">
        <v>2</v>
      </c>
      <c r="T184" s="33">
        <f t="shared" si="575"/>
        <v>39809.203280000009</v>
      </c>
      <c r="U184" s="33">
        <v>159</v>
      </c>
      <c r="V184" s="33">
        <f t="shared" si="576"/>
        <v>3164831.6607600008</v>
      </c>
      <c r="W184" s="33">
        <v>5</v>
      </c>
      <c r="X184" s="33">
        <f t="shared" si="577"/>
        <v>87308.820829999997</v>
      </c>
      <c r="Y184" s="33">
        <v>11</v>
      </c>
      <c r="Z184" s="33">
        <f t="shared" si="578"/>
        <v>204022.16681</v>
      </c>
      <c r="AA184" s="33">
        <v>25</v>
      </c>
      <c r="AB184" s="33">
        <f t="shared" si="579"/>
        <v>436544.10414999997</v>
      </c>
      <c r="AC184" s="33">
        <v>50</v>
      </c>
      <c r="AD184" s="33">
        <f t="shared" si="580"/>
        <v>873088.20829999994</v>
      </c>
      <c r="AE184" s="33">
        <v>92</v>
      </c>
      <c r="AF184" s="33">
        <f t="shared" si="581"/>
        <v>1706367.2133200001</v>
      </c>
      <c r="AG184" s="33">
        <v>0</v>
      </c>
      <c r="AH184" s="33">
        <f t="shared" si="582"/>
        <v>0</v>
      </c>
      <c r="AI184" s="33">
        <f>701-18</f>
        <v>683</v>
      </c>
      <c r="AJ184" s="33">
        <f t="shared" si="583"/>
        <v>13254971.847117003</v>
      </c>
      <c r="AK184" s="33"/>
      <c r="AL184" s="33">
        <f t="shared" si="584"/>
        <v>0</v>
      </c>
      <c r="AM184" s="33">
        <v>40</v>
      </c>
      <c r="AN184" s="33">
        <f t="shared" si="585"/>
        <v>796184.06560000009</v>
      </c>
      <c r="AO184" s="33">
        <v>1</v>
      </c>
      <c r="AP184" s="33">
        <f t="shared" si="586"/>
        <v>19406.986599000003</v>
      </c>
      <c r="AQ184" s="33">
        <v>8</v>
      </c>
      <c r="AR184" s="33">
        <f t="shared" si="587"/>
        <v>134265.58560799999</v>
      </c>
      <c r="AS184" s="33">
        <v>11</v>
      </c>
      <c r="AT184" s="33">
        <f t="shared" si="588"/>
        <v>331411.61730599997</v>
      </c>
      <c r="AU184" s="33">
        <v>3</v>
      </c>
      <c r="AV184" s="33">
        <f t="shared" si="589"/>
        <v>102599.17390800001</v>
      </c>
      <c r="AW184" s="33">
        <v>60</v>
      </c>
      <c r="AX184" s="33">
        <f t="shared" si="590"/>
        <v>1335417.8191200001</v>
      </c>
      <c r="AY184" s="33">
        <v>86</v>
      </c>
      <c r="AZ184" s="33">
        <f t="shared" si="591"/>
        <v>1802054.0619311999</v>
      </c>
      <c r="BA184" s="33">
        <v>3</v>
      </c>
      <c r="BB184" s="33">
        <f t="shared" si="592"/>
        <v>63839.485987200002</v>
      </c>
      <c r="BC184" s="33">
        <v>22</v>
      </c>
      <c r="BD184" s="33">
        <f t="shared" si="593"/>
        <v>644909.0931360001</v>
      </c>
      <c r="BE184" s="33">
        <v>90</v>
      </c>
      <c r="BF184" s="33">
        <f t="shared" si="594"/>
        <v>1885870.5299279999</v>
      </c>
      <c r="BG184" s="33">
        <v>135</v>
      </c>
      <c r="BH184" s="33">
        <f t="shared" si="595"/>
        <v>2828805.794892</v>
      </c>
      <c r="BI184" s="33">
        <v>0</v>
      </c>
      <c r="BJ184" s="33">
        <f t="shared" si="596"/>
        <v>0</v>
      </c>
      <c r="BK184" s="33">
        <v>5</v>
      </c>
      <c r="BL184" s="33">
        <f t="shared" si="597"/>
        <v>111284.81826</v>
      </c>
      <c r="BM184" s="33">
        <v>2</v>
      </c>
      <c r="BN184" s="33">
        <f t="shared" si="598"/>
        <v>42559.657324800006</v>
      </c>
      <c r="BO184" s="33">
        <v>57</v>
      </c>
      <c r="BP184" s="33">
        <f t="shared" si="599"/>
        <v>1167567.7420176002</v>
      </c>
      <c r="BQ184" s="33">
        <v>4</v>
      </c>
      <c r="BR184" s="33">
        <f t="shared" si="600"/>
        <v>85119.314649599997</v>
      </c>
      <c r="BS184" s="33">
        <v>0</v>
      </c>
      <c r="BT184" s="33">
        <f t="shared" si="601"/>
        <v>0</v>
      </c>
      <c r="BU184" s="33">
        <v>500</v>
      </c>
      <c r="BV184" s="33">
        <f t="shared" si="602"/>
        <v>11644191.959400002</v>
      </c>
      <c r="BW184" s="62">
        <v>0</v>
      </c>
      <c r="BX184" s="62">
        <f t="shared" si="603"/>
        <v>0</v>
      </c>
      <c r="BY184" s="33"/>
      <c r="BZ184" s="33">
        <f t="shared" si="604"/>
        <v>0</v>
      </c>
      <c r="CA184" s="33">
        <v>0</v>
      </c>
      <c r="CB184" s="33">
        <f t="shared" si="605"/>
        <v>0</v>
      </c>
      <c r="CC184" s="33">
        <v>2</v>
      </c>
      <c r="CD184" s="33">
        <f t="shared" si="606"/>
        <v>50811.019459200004</v>
      </c>
      <c r="CE184" s="33">
        <v>0</v>
      </c>
      <c r="CF184" s="33">
        <f t="shared" si="607"/>
        <v>0</v>
      </c>
      <c r="CG184" s="33">
        <v>21</v>
      </c>
      <c r="CH184" s="33">
        <f t="shared" si="608"/>
        <v>422936.59466520004</v>
      </c>
      <c r="CI184" s="33">
        <v>19</v>
      </c>
      <c r="CJ184" s="33">
        <f t="shared" si="609"/>
        <v>422882.30938800005</v>
      </c>
      <c r="CK184" s="33">
        <v>2</v>
      </c>
      <c r="CL184" s="33">
        <f t="shared" si="610"/>
        <v>90792.126117000007</v>
      </c>
      <c r="CM184" s="33">
        <v>12</v>
      </c>
      <c r="CN184" s="33">
        <f t="shared" si="611"/>
        <v>514333.61387100013</v>
      </c>
    </row>
    <row r="185" spans="1:92" x14ac:dyDescent="0.25">
      <c r="A185" s="29">
        <v>201</v>
      </c>
      <c r="B185" s="30" t="s">
        <v>237</v>
      </c>
      <c r="C185" s="25">
        <v>19007.45</v>
      </c>
      <c r="D185" s="25">
        <f t="shared" si="570"/>
        <v>15966.258000000002</v>
      </c>
      <c r="E185" s="31">
        <v>0.9</v>
      </c>
      <c r="F185" s="32">
        <v>1</v>
      </c>
      <c r="G185" s="32"/>
      <c r="H185" s="27">
        <v>0.65</v>
      </c>
      <c r="I185" s="27">
        <v>0.15</v>
      </c>
      <c r="J185" s="27">
        <v>0.04</v>
      </c>
      <c r="K185" s="27">
        <v>0.16</v>
      </c>
      <c r="L185" s="32">
        <v>1</v>
      </c>
      <c r="M185" s="25">
        <v>1.4</v>
      </c>
      <c r="N185" s="25">
        <v>1.68</v>
      </c>
      <c r="O185" s="25">
        <v>2.23</v>
      </c>
      <c r="P185" s="25">
        <v>2.39</v>
      </c>
      <c r="Q185" s="33"/>
      <c r="R185" s="33">
        <f t="shared" si="574"/>
        <v>0</v>
      </c>
      <c r="S185" s="33">
        <v>0</v>
      </c>
      <c r="T185" s="33">
        <f t="shared" si="575"/>
        <v>0</v>
      </c>
      <c r="U185" s="33">
        <v>136</v>
      </c>
      <c r="V185" s="33">
        <f t="shared" si="576"/>
        <v>3582828.2952000005</v>
      </c>
      <c r="W185" s="33">
        <v>2</v>
      </c>
      <c r="X185" s="33">
        <f t="shared" si="577"/>
        <v>46222.316910000009</v>
      </c>
      <c r="Y185" s="33">
        <v>5</v>
      </c>
      <c r="Z185" s="33">
        <f t="shared" si="578"/>
        <v>122740.608375</v>
      </c>
      <c r="AA185" s="33">
        <v>12</v>
      </c>
      <c r="AB185" s="33">
        <f t="shared" si="579"/>
        <v>277333.90146000002</v>
      </c>
      <c r="AC185" s="33">
        <v>5</v>
      </c>
      <c r="AD185" s="33">
        <f t="shared" si="580"/>
        <v>115555.792275</v>
      </c>
      <c r="AE185" s="33">
        <v>7</v>
      </c>
      <c r="AF185" s="33">
        <f t="shared" si="581"/>
        <v>171836.85172499999</v>
      </c>
      <c r="AG185" s="33">
        <v>0</v>
      </c>
      <c r="AH185" s="33">
        <f t="shared" si="582"/>
        <v>0</v>
      </c>
      <c r="AI185" s="33">
        <f>60-1</f>
        <v>59</v>
      </c>
      <c r="AJ185" s="33">
        <f t="shared" si="583"/>
        <v>1515457.3358925001</v>
      </c>
      <c r="AK185" s="33"/>
      <c r="AL185" s="33">
        <f t="shared" si="584"/>
        <v>0</v>
      </c>
      <c r="AM185" s="33">
        <v>30</v>
      </c>
      <c r="AN185" s="33">
        <f t="shared" si="585"/>
        <v>790329.77100000007</v>
      </c>
      <c r="AO185" s="33">
        <v>7</v>
      </c>
      <c r="AP185" s="33">
        <f t="shared" si="586"/>
        <v>179800.0229025</v>
      </c>
      <c r="AQ185" s="33">
        <v>2</v>
      </c>
      <c r="AR185" s="33">
        <f t="shared" si="587"/>
        <v>44426.112885000002</v>
      </c>
      <c r="AS185" s="33">
        <v>5</v>
      </c>
      <c r="AT185" s="33">
        <f t="shared" si="588"/>
        <v>199378.64677500003</v>
      </c>
      <c r="AU185" s="33"/>
      <c r="AV185" s="33">
        <f t="shared" si="589"/>
        <v>0</v>
      </c>
      <c r="AW185" s="33">
        <v>5</v>
      </c>
      <c r="AX185" s="33">
        <f t="shared" si="590"/>
        <v>147288.73005000001</v>
      </c>
      <c r="AY185" s="33">
        <v>11</v>
      </c>
      <c r="AZ185" s="33">
        <f t="shared" si="591"/>
        <v>305067.29160599998</v>
      </c>
      <c r="BA185" s="33">
        <v>0</v>
      </c>
      <c r="BB185" s="33">
        <f t="shared" si="592"/>
        <v>0</v>
      </c>
      <c r="BC185" s="33">
        <v>2</v>
      </c>
      <c r="BD185" s="33">
        <f t="shared" si="593"/>
        <v>77596.013880000013</v>
      </c>
      <c r="BE185" s="33">
        <v>16</v>
      </c>
      <c r="BF185" s="33">
        <f t="shared" si="594"/>
        <v>443734.24233599997</v>
      </c>
      <c r="BG185" s="33">
        <v>17</v>
      </c>
      <c r="BH185" s="33">
        <f t="shared" si="595"/>
        <v>471467.63248199999</v>
      </c>
      <c r="BI185" s="33"/>
      <c r="BJ185" s="33">
        <f t="shared" si="596"/>
        <v>0</v>
      </c>
      <c r="BK185" s="33">
        <v>40</v>
      </c>
      <c r="BL185" s="33">
        <f t="shared" si="597"/>
        <v>1178309.8404000001</v>
      </c>
      <c r="BM185" s="33"/>
      <c r="BN185" s="33">
        <f t="shared" si="598"/>
        <v>0</v>
      </c>
      <c r="BO185" s="33">
        <v>10</v>
      </c>
      <c r="BP185" s="33">
        <f t="shared" si="599"/>
        <v>271107.06083999999</v>
      </c>
      <c r="BQ185" s="33">
        <v>1</v>
      </c>
      <c r="BR185" s="33">
        <f t="shared" si="600"/>
        <v>28164.479112000005</v>
      </c>
      <c r="BS185" s="33">
        <v>0</v>
      </c>
      <c r="BT185" s="33">
        <f t="shared" si="601"/>
        <v>0</v>
      </c>
      <c r="BU185" s="33">
        <v>32</v>
      </c>
      <c r="BV185" s="33">
        <f t="shared" si="602"/>
        <v>986331.55420800007</v>
      </c>
      <c r="BW185" s="62">
        <v>0</v>
      </c>
      <c r="BX185" s="62">
        <f t="shared" si="603"/>
        <v>0</v>
      </c>
      <c r="BY185" s="33"/>
      <c r="BZ185" s="33">
        <f t="shared" si="604"/>
        <v>0</v>
      </c>
      <c r="CA185" s="33">
        <v>0</v>
      </c>
      <c r="CB185" s="33">
        <f t="shared" si="605"/>
        <v>0</v>
      </c>
      <c r="CC185" s="33"/>
      <c r="CD185" s="33">
        <f t="shared" si="606"/>
        <v>0</v>
      </c>
      <c r="CE185" s="33">
        <v>0</v>
      </c>
      <c r="CF185" s="33">
        <f t="shared" si="607"/>
        <v>0</v>
      </c>
      <c r="CG185" s="33">
        <v>28</v>
      </c>
      <c r="CH185" s="33">
        <f t="shared" si="608"/>
        <v>746358.69646799983</v>
      </c>
      <c r="CI185" s="33">
        <v>5</v>
      </c>
      <c r="CJ185" s="33">
        <f t="shared" si="609"/>
        <v>147288.73005000001</v>
      </c>
      <c r="CK185" s="33">
        <v>2</v>
      </c>
      <c r="CL185" s="33">
        <f t="shared" si="610"/>
        <v>120166.04927250002</v>
      </c>
      <c r="CM185" s="33">
        <v>29</v>
      </c>
      <c r="CN185" s="33">
        <f t="shared" si="611"/>
        <v>1645111.1914256252</v>
      </c>
    </row>
    <row r="186" spans="1:92" ht="30" x14ac:dyDescent="0.25">
      <c r="A186" s="29">
        <v>202</v>
      </c>
      <c r="B186" s="30" t="s">
        <v>238</v>
      </c>
      <c r="C186" s="25">
        <v>19007.45</v>
      </c>
      <c r="D186" s="25">
        <f t="shared" si="570"/>
        <v>15966.258000000002</v>
      </c>
      <c r="E186" s="31">
        <v>0.67</v>
      </c>
      <c r="F186" s="32">
        <v>1</v>
      </c>
      <c r="G186" s="32"/>
      <c r="H186" s="27">
        <v>0.67</v>
      </c>
      <c r="I186" s="27">
        <v>0.13</v>
      </c>
      <c r="J186" s="27">
        <v>0.04</v>
      </c>
      <c r="K186" s="27">
        <v>0.16</v>
      </c>
      <c r="L186" s="32">
        <v>1</v>
      </c>
      <c r="M186" s="25">
        <v>1.4</v>
      </c>
      <c r="N186" s="25">
        <v>1.68</v>
      </c>
      <c r="O186" s="25">
        <v>2.23</v>
      </c>
      <c r="P186" s="25">
        <v>2.39</v>
      </c>
      <c r="Q186" s="33">
        <v>75</v>
      </c>
      <c r="R186" s="33">
        <f t="shared" si="574"/>
        <v>1738326.33975</v>
      </c>
      <c r="S186" s="33">
        <v>0</v>
      </c>
      <c r="T186" s="33">
        <f t="shared" si="575"/>
        <v>0</v>
      </c>
      <c r="U186" s="33">
        <v>104</v>
      </c>
      <c r="V186" s="33">
        <f t="shared" si="576"/>
        <v>2039636.2386400003</v>
      </c>
      <c r="W186" s="33">
        <v>5</v>
      </c>
      <c r="X186" s="33">
        <f t="shared" si="577"/>
        <v>86024.867582499981</v>
      </c>
      <c r="Y186" s="33">
        <v>2</v>
      </c>
      <c r="Z186" s="33">
        <f t="shared" si="578"/>
        <v>36549.425604999997</v>
      </c>
      <c r="AA186" s="33">
        <v>25</v>
      </c>
      <c r="AB186" s="33">
        <f t="shared" si="579"/>
        <v>430124.33791249996</v>
      </c>
      <c r="AC186" s="33">
        <v>1</v>
      </c>
      <c r="AD186" s="33">
        <f t="shared" si="580"/>
        <v>17204.973516500002</v>
      </c>
      <c r="AE186" s="33">
        <v>9</v>
      </c>
      <c r="AF186" s="33">
        <f t="shared" si="581"/>
        <v>164472.41522250001</v>
      </c>
      <c r="AG186" s="33">
        <v>0</v>
      </c>
      <c r="AH186" s="33">
        <f t="shared" si="582"/>
        <v>0</v>
      </c>
      <c r="AI186" s="33">
        <v>153</v>
      </c>
      <c r="AJ186" s="33">
        <f t="shared" si="583"/>
        <v>2925603.2297992501</v>
      </c>
      <c r="AK186" s="33"/>
      <c r="AL186" s="33">
        <f t="shared" si="584"/>
        <v>0</v>
      </c>
      <c r="AM186" s="33"/>
      <c r="AN186" s="33">
        <f t="shared" si="585"/>
        <v>0</v>
      </c>
      <c r="AO186" s="33"/>
      <c r="AP186" s="33">
        <f t="shared" si="586"/>
        <v>0</v>
      </c>
      <c r="AQ186" s="33">
        <v>2</v>
      </c>
      <c r="AR186" s="33">
        <f t="shared" si="587"/>
        <v>33072.772925500001</v>
      </c>
      <c r="AS186" s="33">
        <v>5</v>
      </c>
      <c r="AT186" s="33">
        <f t="shared" si="588"/>
        <v>148426.32593250001</v>
      </c>
      <c r="AU186" s="33">
        <v>0</v>
      </c>
      <c r="AV186" s="33">
        <f t="shared" si="589"/>
        <v>0</v>
      </c>
      <c r="AW186" s="33">
        <v>40</v>
      </c>
      <c r="AX186" s="33">
        <f t="shared" si="590"/>
        <v>877186.21452000004</v>
      </c>
      <c r="AY186" s="33">
        <v>23</v>
      </c>
      <c r="AZ186" s="33">
        <f t="shared" si="591"/>
        <v>474857.26905540004</v>
      </c>
      <c r="BA186" s="33">
        <v>1</v>
      </c>
      <c r="BB186" s="33">
        <f t="shared" si="592"/>
        <v>20966.890005599998</v>
      </c>
      <c r="BC186" s="33">
        <v>5</v>
      </c>
      <c r="BD186" s="33">
        <f t="shared" si="593"/>
        <v>144414.80361</v>
      </c>
      <c r="BE186" s="33">
        <v>32</v>
      </c>
      <c r="BF186" s="33">
        <f t="shared" si="594"/>
        <v>660670.98303360003</v>
      </c>
      <c r="BG186" s="33">
        <v>66</v>
      </c>
      <c r="BH186" s="33">
        <f t="shared" si="595"/>
        <v>1362633.9025068001</v>
      </c>
      <c r="BI186" s="33">
        <v>0</v>
      </c>
      <c r="BJ186" s="33">
        <f t="shared" si="596"/>
        <v>0</v>
      </c>
      <c r="BK186" s="33">
        <v>10</v>
      </c>
      <c r="BL186" s="33">
        <f t="shared" si="597"/>
        <v>219296.55363000001</v>
      </c>
      <c r="BM186" s="33"/>
      <c r="BN186" s="33">
        <f t="shared" si="598"/>
        <v>0</v>
      </c>
      <c r="BO186" s="33">
        <v>18</v>
      </c>
      <c r="BP186" s="33">
        <f t="shared" si="599"/>
        <v>363283.4615256</v>
      </c>
      <c r="BQ186" s="33">
        <v>0</v>
      </c>
      <c r="BR186" s="33">
        <f t="shared" si="600"/>
        <v>0</v>
      </c>
      <c r="BS186" s="33">
        <v>0</v>
      </c>
      <c r="BT186" s="33">
        <f t="shared" si="601"/>
        <v>0</v>
      </c>
      <c r="BU186" s="33">
        <v>152</v>
      </c>
      <c r="BV186" s="33">
        <f t="shared" si="602"/>
        <v>3487777.9680744004</v>
      </c>
      <c r="BW186" s="62">
        <v>0</v>
      </c>
      <c r="BX186" s="62">
        <f t="shared" si="603"/>
        <v>0</v>
      </c>
      <c r="BY186" s="33">
        <v>65</v>
      </c>
      <c r="BZ186" s="33">
        <f t="shared" si="604"/>
        <v>1491483.9995055001</v>
      </c>
      <c r="CA186" s="33">
        <v>0</v>
      </c>
      <c r="CB186" s="33">
        <f t="shared" si="605"/>
        <v>0</v>
      </c>
      <c r="CC186" s="33">
        <v>65</v>
      </c>
      <c r="CD186" s="33">
        <f t="shared" si="606"/>
        <v>1627073.454006</v>
      </c>
      <c r="CE186" s="33">
        <v>0</v>
      </c>
      <c r="CF186" s="33">
        <f t="shared" si="607"/>
        <v>0</v>
      </c>
      <c r="CG186" s="33"/>
      <c r="CH186" s="33">
        <f t="shared" si="608"/>
        <v>0</v>
      </c>
      <c r="CI186" s="33">
        <v>4</v>
      </c>
      <c r="CJ186" s="33">
        <f t="shared" si="609"/>
        <v>87718.621452000007</v>
      </c>
      <c r="CK186" s="33">
        <v>0</v>
      </c>
      <c r="CL186" s="33">
        <f t="shared" si="610"/>
        <v>0</v>
      </c>
      <c r="CM186" s="33">
        <v>2</v>
      </c>
      <c r="CN186" s="33">
        <f t="shared" si="611"/>
        <v>84461.647375875007</v>
      </c>
    </row>
    <row r="187" spans="1:92" ht="30" x14ac:dyDescent="0.25">
      <c r="A187" s="29">
        <v>128</v>
      </c>
      <c r="B187" s="30" t="s">
        <v>239</v>
      </c>
      <c r="C187" s="25">
        <v>19007.45</v>
      </c>
      <c r="D187" s="25"/>
      <c r="E187" s="31">
        <v>2.56</v>
      </c>
      <c r="F187" s="32">
        <v>1</v>
      </c>
      <c r="G187" s="32"/>
      <c r="H187" s="27">
        <v>0.67</v>
      </c>
      <c r="I187" s="27">
        <v>0.13</v>
      </c>
      <c r="J187" s="27">
        <v>0.04</v>
      </c>
      <c r="K187" s="27">
        <v>0.16</v>
      </c>
      <c r="L187" s="32">
        <v>1</v>
      </c>
      <c r="M187" s="25">
        <v>1.4</v>
      </c>
      <c r="N187" s="25">
        <v>1.68</v>
      </c>
      <c r="O187" s="25">
        <v>2.23</v>
      </c>
      <c r="P187" s="25">
        <v>2.39</v>
      </c>
      <c r="Q187" s="33"/>
      <c r="R187" s="33">
        <f t="shared" si="574"/>
        <v>0</v>
      </c>
      <c r="S187" s="33"/>
      <c r="T187" s="33">
        <f t="shared" si="575"/>
        <v>0</v>
      </c>
      <c r="U187" s="33">
        <v>6</v>
      </c>
      <c r="V187" s="33">
        <f t="shared" si="576"/>
        <v>449609.82528000005</v>
      </c>
      <c r="W187" s="33"/>
      <c r="X187" s="33">
        <f t="shared" si="577"/>
        <v>0</v>
      </c>
      <c r="Y187" s="33"/>
      <c r="Z187" s="33">
        <f t="shared" si="578"/>
        <v>0</v>
      </c>
      <c r="AA187" s="33"/>
      <c r="AB187" s="33">
        <f t="shared" si="579"/>
        <v>0</v>
      </c>
      <c r="AC187" s="33"/>
      <c r="AD187" s="33">
        <f t="shared" si="580"/>
        <v>0</v>
      </c>
      <c r="AE187" s="33"/>
      <c r="AF187" s="33">
        <f t="shared" si="581"/>
        <v>0</v>
      </c>
      <c r="AG187" s="33"/>
      <c r="AH187" s="33">
        <f t="shared" si="582"/>
        <v>0</v>
      </c>
      <c r="AI187" s="33"/>
      <c r="AJ187" s="33">
        <f t="shared" si="583"/>
        <v>0</v>
      </c>
      <c r="AK187" s="33"/>
      <c r="AL187" s="33">
        <f t="shared" si="584"/>
        <v>0</v>
      </c>
      <c r="AM187" s="33"/>
      <c r="AN187" s="33">
        <f t="shared" si="585"/>
        <v>0</v>
      </c>
      <c r="AO187" s="33"/>
      <c r="AP187" s="33">
        <f t="shared" si="586"/>
        <v>0</v>
      </c>
      <c r="AQ187" s="33"/>
      <c r="AR187" s="33">
        <f t="shared" si="587"/>
        <v>0</v>
      </c>
      <c r="AS187" s="33"/>
      <c r="AT187" s="33">
        <f t="shared" si="588"/>
        <v>0</v>
      </c>
      <c r="AU187" s="33"/>
      <c r="AV187" s="33">
        <f t="shared" si="589"/>
        <v>0</v>
      </c>
      <c r="AW187" s="33"/>
      <c r="AX187" s="33">
        <f t="shared" si="590"/>
        <v>0</v>
      </c>
      <c r="AY187" s="33"/>
      <c r="AZ187" s="33">
        <f t="shared" si="591"/>
        <v>0</v>
      </c>
      <c r="BA187" s="33">
        <v>0</v>
      </c>
      <c r="BB187" s="33">
        <f t="shared" si="592"/>
        <v>0</v>
      </c>
      <c r="BC187" s="33"/>
      <c r="BD187" s="33">
        <f t="shared" si="593"/>
        <v>0</v>
      </c>
      <c r="BE187" s="33"/>
      <c r="BF187" s="33">
        <f t="shared" si="594"/>
        <v>0</v>
      </c>
      <c r="BG187" s="33">
        <v>0</v>
      </c>
      <c r="BH187" s="33">
        <f t="shared" si="595"/>
        <v>0</v>
      </c>
      <c r="BI187" s="33"/>
      <c r="BJ187" s="33">
        <f t="shared" si="596"/>
        <v>0</v>
      </c>
      <c r="BK187" s="33"/>
      <c r="BL187" s="33">
        <f t="shared" si="597"/>
        <v>0</v>
      </c>
      <c r="BM187" s="33"/>
      <c r="BN187" s="33">
        <f t="shared" si="598"/>
        <v>0</v>
      </c>
      <c r="BO187" s="33">
        <v>0</v>
      </c>
      <c r="BP187" s="33">
        <f t="shared" si="599"/>
        <v>0</v>
      </c>
      <c r="BQ187" s="33"/>
      <c r="BR187" s="33">
        <f t="shared" si="600"/>
        <v>0</v>
      </c>
      <c r="BS187" s="33"/>
      <c r="BT187" s="33">
        <f t="shared" si="601"/>
        <v>0</v>
      </c>
      <c r="BU187" s="33"/>
      <c r="BV187" s="33">
        <f t="shared" si="602"/>
        <v>0</v>
      </c>
      <c r="BW187" s="62"/>
      <c r="BX187" s="62">
        <f t="shared" si="603"/>
        <v>0</v>
      </c>
      <c r="BY187" s="33"/>
      <c r="BZ187" s="33">
        <f t="shared" si="604"/>
        <v>0</v>
      </c>
      <c r="CA187" s="33"/>
      <c r="CB187" s="33">
        <f t="shared" si="605"/>
        <v>0</v>
      </c>
      <c r="CC187" s="33"/>
      <c r="CD187" s="33">
        <f t="shared" si="606"/>
        <v>0</v>
      </c>
      <c r="CE187" s="33"/>
      <c r="CF187" s="33">
        <f t="shared" si="607"/>
        <v>0</v>
      </c>
      <c r="CG187" s="33"/>
      <c r="CH187" s="33">
        <f t="shared" si="608"/>
        <v>0</v>
      </c>
      <c r="CI187" s="33"/>
      <c r="CJ187" s="33">
        <f t="shared" si="609"/>
        <v>0</v>
      </c>
      <c r="CK187" s="33"/>
      <c r="CL187" s="33">
        <f t="shared" si="610"/>
        <v>0</v>
      </c>
      <c r="CM187" s="33"/>
      <c r="CN187" s="33">
        <f t="shared" si="611"/>
        <v>0</v>
      </c>
    </row>
    <row r="188" spans="1:92" ht="30" x14ac:dyDescent="0.25">
      <c r="A188" s="29">
        <v>129</v>
      </c>
      <c r="B188" s="30" t="s">
        <v>240</v>
      </c>
      <c r="C188" s="25">
        <v>19007.45</v>
      </c>
      <c r="D188" s="25"/>
      <c r="E188" s="31">
        <v>3.6</v>
      </c>
      <c r="F188" s="32">
        <v>1</v>
      </c>
      <c r="G188" s="32"/>
      <c r="H188" s="27">
        <v>0.67</v>
      </c>
      <c r="I188" s="27">
        <v>0.13</v>
      </c>
      <c r="J188" s="27">
        <v>0.04</v>
      </c>
      <c r="K188" s="27">
        <v>0.16</v>
      </c>
      <c r="L188" s="32">
        <v>1</v>
      </c>
      <c r="M188" s="25">
        <v>1.4</v>
      </c>
      <c r="N188" s="25">
        <v>1.68</v>
      </c>
      <c r="O188" s="25">
        <v>2.23</v>
      </c>
      <c r="P188" s="25">
        <v>2.39</v>
      </c>
      <c r="Q188" s="33"/>
      <c r="R188" s="33">
        <f t="shared" si="574"/>
        <v>0</v>
      </c>
      <c r="S188" s="33"/>
      <c r="T188" s="33">
        <f t="shared" si="575"/>
        <v>0</v>
      </c>
      <c r="U188" s="33"/>
      <c r="V188" s="33">
        <f t="shared" si="576"/>
        <v>0</v>
      </c>
      <c r="W188" s="33"/>
      <c r="X188" s="33">
        <f t="shared" si="577"/>
        <v>0</v>
      </c>
      <c r="Y188" s="33"/>
      <c r="Z188" s="33">
        <f t="shared" si="578"/>
        <v>0</v>
      </c>
      <c r="AA188" s="33"/>
      <c r="AB188" s="33">
        <f t="shared" si="579"/>
        <v>0</v>
      </c>
      <c r="AC188" s="33"/>
      <c r="AD188" s="33">
        <f t="shared" si="580"/>
        <v>0</v>
      </c>
      <c r="AE188" s="33"/>
      <c r="AF188" s="33">
        <f t="shared" si="581"/>
        <v>0</v>
      </c>
      <c r="AG188" s="33"/>
      <c r="AH188" s="33">
        <f t="shared" si="582"/>
        <v>0</v>
      </c>
      <c r="AI188" s="33"/>
      <c r="AJ188" s="33">
        <f t="shared" si="583"/>
        <v>0</v>
      </c>
      <c r="AK188" s="33"/>
      <c r="AL188" s="33">
        <f t="shared" si="584"/>
        <v>0</v>
      </c>
      <c r="AM188" s="33"/>
      <c r="AN188" s="33">
        <f t="shared" si="585"/>
        <v>0</v>
      </c>
      <c r="AO188" s="33"/>
      <c r="AP188" s="33">
        <f t="shared" si="586"/>
        <v>0</v>
      </c>
      <c r="AQ188" s="33"/>
      <c r="AR188" s="33">
        <f t="shared" si="587"/>
        <v>0</v>
      </c>
      <c r="AS188" s="33"/>
      <c r="AT188" s="33">
        <f t="shared" si="588"/>
        <v>0</v>
      </c>
      <c r="AU188" s="33"/>
      <c r="AV188" s="33">
        <f t="shared" si="589"/>
        <v>0</v>
      </c>
      <c r="AW188" s="33"/>
      <c r="AX188" s="33">
        <f t="shared" si="590"/>
        <v>0</v>
      </c>
      <c r="AY188" s="33"/>
      <c r="AZ188" s="33">
        <f t="shared" si="591"/>
        <v>0</v>
      </c>
      <c r="BA188" s="33"/>
      <c r="BB188" s="33">
        <f t="shared" si="592"/>
        <v>0</v>
      </c>
      <c r="BC188" s="33"/>
      <c r="BD188" s="33">
        <f t="shared" si="593"/>
        <v>0</v>
      </c>
      <c r="BE188" s="33"/>
      <c r="BF188" s="33">
        <f t="shared" si="594"/>
        <v>0</v>
      </c>
      <c r="BG188" s="33">
        <v>0</v>
      </c>
      <c r="BH188" s="33">
        <f t="shared" si="595"/>
        <v>0</v>
      </c>
      <c r="BI188" s="33"/>
      <c r="BJ188" s="33">
        <f t="shared" si="596"/>
        <v>0</v>
      </c>
      <c r="BK188" s="33"/>
      <c r="BL188" s="33">
        <f t="shared" si="597"/>
        <v>0</v>
      </c>
      <c r="BM188" s="33"/>
      <c r="BN188" s="33">
        <f t="shared" si="598"/>
        <v>0</v>
      </c>
      <c r="BO188" s="33">
        <v>0</v>
      </c>
      <c r="BP188" s="33">
        <f t="shared" si="599"/>
        <v>0</v>
      </c>
      <c r="BQ188" s="33"/>
      <c r="BR188" s="33">
        <f t="shared" si="600"/>
        <v>0</v>
      </c>
      <c r="BS188" s="33"/>
      <c r="BT188" s="33">
        <f t="shared" si="601"/>
        <v>0</v>
      </c>
      <c r="BU188" s="33"/>
      <c r="BV188" s="33">
        <f t="shared" si="602"/>
        <v>0</v>
      </c>
      <c r="BW188" s="62"/>
      <c r="BX188" s="62">
        <f t="shared" si="603"/>
        <v>0</v>
      </c>
      <c r="BY188" s="33"/>
      <c r="BZ188" s="33">
        <f t="shared" si="604"/>
        <v>0</v>
      </c>
      <c r="CA188" s="33"/>
      <c r="CB188" s="33">
        <f t="shared" si="605"/>
        <v>0</v>
      </c>
      <c r="CC188" s="33"/>
      <c r="CD188" s="33">
        <f t="shared" si="606"/>
        <v>0</v>
      </c>
      <c r="CE188" s="33"/>
      <c r="CF188" s="33">
        <f t="shared" si="607"/>
        <v>0</v>
      </c>
      <c r="CG188" s="33"/>
      <c r="CH188" s="33">
        <f t="shared" si="608"/>
        <v>0</v>
      </c>
      <c r="CI188" s="33"/>
      <c r="CJ188" s="33">
        <f t="shared" si="609"/>
        <v>0</v>
      </c>
      <c r="CK188" s="33"/>
      <c r="CL188" s="33">
        <f t="shared" si="610"/>
        <v>0</v>
      </c>
      <c r="CM188" s="33"/>
      <c r="CN188" s="33">
        <f t="shared" si="611"/>
        <v>0</v>
      </c>
    </row>
    <row r="189" spans="1:92" ht="18.75" customHeight="1" x14ac:dyDescent="0.25">
      <c r="A189" s="29">
        <v>203</v>
      </c>
      <c r="B189" s="30" t="s">
        <v>241</v>
      </c>
      <c r="C189" s="25">
        <v>19007.45</v>
      </c>
      <c r="D189" s="25">
        <f>C189*(H189+I189+J189)</f>
        <v>15015.885500000002</v>
      </c>
      <c r="E189" s="31">
        <v>1.2</v>
      </c>
      <c r="F189" s="32">
        <v>1</v>
      </c>
      <c r="G189" s="32"/>
      <c r="H189" s="27">
        <v>0.63</v>
      </c>
      <c r="I189" s="27">
        <v>0.12</v>
      </c>
      <c r="J189" s="27">
        <v>0.04</v>
      </c>
      <c r="K189" s="27">
        <v>0.21</v>
      </c>
      <c r="L189" s="32">
        <v>1</v>
      </c>
      <c r="M189" s="25">
        <v>1.4</v>
      </c>
      <c r="N189" s="25">
        <v>1.68</v>
      </c>
      <c r="O189" s="25">
        <v>2.23</v>
      </c>
      <c r="P189" s="25">
        <v>2.39</v>
      </c>
      <c r="Q189" s="33"/>
      <c r="R189" s="33">
        <f t="shared" si="574"/>
        <v>0</v>
      </c>
      <c r="S189" s="33">
        <v>0</v>
      </c>
      <c r="T189" s="33">
        <f t="shared" si="575"/>
        <v>0</v>
      </c>
      <c r="U189" s="33">
        <v>15</v>
      </c>
      <c r="V189" s="33">
        <f t="shared" si="576"/>
        <v>526886.51399999997</v>
      </c>
      <c r="W189" s="33"/>
      <c r="X189" s="33">
        <f t="shared" si="577"/>
        <v>0</v>
      </c>
      <c r="Y189" s="33">
        <v>5</v>
      </c>
      <c r="Z189" s="33">
        <f t="shared" si="578"/>
        <v>163654.14449999999</v>
      </c>
      <c r="AA189" s="33">
        <v>0</v>
      </c>
      <c r="AB189" s="33">
        <f t="shared" si="579"/>
        <v>0</v>
      </c>
      <c r="AC189" s="33">
        <v>6</v>
      </c>
      <c r="AD189" s="33">
        <f t="shared" si="580"/>
        <v>184889.26764000003</v>
      </c>
      <c r="AE189" s="33">
        <v>16</v>
      </c>
      <c r="AF189" s="33">
        <f t="shared" si="581"/>
        <v>523693.26240000001</v>
      </c>
      <c r="AG189" s="33">
        <v>0</v>
      </c>
      <c r="AH189" s="33">
        <f t="shared" si="582"/>
        <v>0</v>
      </c>
      <c r="AI189" s="33"/>
      <c r="AJ189" s="33">
        <f t="shared" si="583"/>
        <v>0</v>
      </c>
      <c r="AK189" s="33"/>
      <c r="AL189" s="33">
        <f t="shared" si="584"/>
        <v>0</v>
      </c>
      <c r="AM189" s="33">
        <v>10</v>
      </c>
      <c r="AN189" s="33">
        <f t="shared" si="585"/>
        <v>351257.67599999998</v>
      </c>
      <c r="AO189" s="33"/>
      <c r="AP189" s="33">
        <f t="shared" si="586"/>
        <v>0</v>
      </c>
      <c r="AQ189" s="33">
        <v>0</v>
      </c>
      <c r="AR189" s="33">
        <f t="shared" si="587"/>
        <v>0</v>
      </c>
      <c r="AS189" s="33">
        <v>0</v>
      </c>
      <c r="AT189" s="33">
        <f t="shared" si="588"/>
        <v>0</v>
      </c>
      <c r="AU189" s="33">
        <v>0</v>
      </c>
      <c r="AV189" s="33">
        <f t="shared" si="589"/>
        <v>0</v>
      </c>
      <c r="AW189" s="33"/>
      <c r="AX189" s="33">
        <f t="shared" si="590"/>
        <v>0</v>
      </c>
      <c r="AY189" s="33">
        <v>7</v>
      </c>
      <c r="AZ189" s="33">
        <f t="shared" si="591"/>
        <v>258844.97469599996</v>
      </c>
      <c r="BA189" s="33">
        <v>1</v>
      </c>
      <c r="BB189" s="33">
        <f t="shared" si="592"/>
        <v>37552.638815999991</v>
      </c>
      <c r="BC189" s="33">
        <v>6</v>
      </c>
      <c r="BD189" s="33">
        <f t="shared" si="593"/>
        <v>310384.05552000005</v>
      </c>
      <c r="BE189" s="33">
        <v>17</v>
      </c>
      <c r="BF189" s="33">
        <f t="shared" si="594"/>
        <v>628623.50997600006</v>
      </c>
      <c r="BG189" s="33">
        <v>45</v>
      </c>
      <c r="BH189" s="33">
        <f t="shared" si="595"/>
        <v>1664003.4087599996</v>
      </c>
      <c r="BI189" s="33">
        <v>0</v>
      </c>
      <c r="BJ189" s="33">
        <f t="shared" si="596"/>
        <v>0</v>
      </c>
      <c r="BK189" s="33">
        <v>4</v>
      </c>
      <c r="BL189" s="33">
        <f t="shared" si="597"/>
        <v>157107.97872000001</v>
      </c>
      <c r="BM189" s="33"/>
      <c r="BN189" s="33">
        <f t="shared" si="598"/>
        <v>0</v>
      </c>
      <c r="BO189" s="33">
        <v>10</v>
      </c>
      <c r="BP189" s="33">
        <f t="shared" si="599"/>
        <v>361476.08111999993</v>
      </c>
      <c r="BQ189" s="33">
        <v>0</v>
      </c>
      <c r="BR189" s="33">
        <f t="shared" si="600"/>
        <v>0</v>
      </c>
      <c r="BS189" s="33">
        <v>0</v>
      </c>
      <c r="BT189" s="33">
        <f t="shared" si="601"/>
        <v>0</v>
      </c>
      <c r="BU189" s="33">
        <v>125</v>
      </c>
      <c r="BV189" s="33">
        <f t="shared" si="602"/>
        <v>5137143.5115</v>
      </c>
      <c r="BW189" s="62">
        <v>0</v>
      </c>
      <c r="BX189" s="62">
        <f t="shared" si="603"/>
        <v>0</v>
      </c>
      <c r="BY189" s="33">
        <v>82</v>
      </c>
      <c r="BZ189" s="33">
        <f t="shared" si="604"/>
        <v>3369966.1435440006</v>
      </c>
      <c r="CA189" s="33"/>
      <c r="CB189" s="33">
        <f t="shared" si="605"/>
        <v>0</v>
      </c>
      <c r="CC189" s="33">
        <v>0</v>
      </c>
      <c r="CD189" s="33">
        <f t="shared" si="606"/>
        <v>0</v>
      </c>
      <c r="CE189" s="33">
        <v>0</v>
      </c>
      <c r="CF189" s="33">
        <f t="shared" si="607"/>
        <v>0</v>
      </c>
      <c r="CG189" s="33"/>
      <c r="CH189" s="33">
        <f t="shared" si="608"/>
        <v>0</v>
      </c>
      <c r="CI189" s="33">
        <v>2</v>
      </c>
      <c r="CJ189" s="33">
        <f t="shared" si="609"/>
        <v>78553.989360000007</v>
      </c>
      <c r="CK189" s="33">
        <v>0</v>
      </c>
      <c r="CL189" s="33">
        <f t="shared" si="610"/>
        <v>0</v>
      </c>
      <c r="CM189" s="33">
        <v>4</v>
      </c>
      <c r="CN189" s="33">
        <f t="shared" si="611"/>
        <v>302549.18463000003</v>
      </c>
    </row>
    <row r="190" spans="1:92" x14ac:dyDescent="0.25">
      <c r="A190" s="29">
        <v>204</v>
      </c>
      <c r="B190" s="30" t="s">
        <v>242</v>
      </c>
      <c r="C190" s="25">
        <v>19007.45</v>
      </c>
      <c r="D190" s="25">
        <f>C190*(H190+I190+J190)</f>
        <v>15776.183500000003</v>
      </c>
      <c r="E190" s="31">
        <v>1.39</v>
      </c>
      <c r="F190" s="32">
        <v>1</v>
      </c>
      <c r="G190" s="32"/>
      <c r="H190" s="27">
        <v>0.62</v>
      </c>
      <c r="I190" s="27">
        <v>0.17</v>
      </c>
      <c r="J190" s="27">
        <v>0.04</v>
      </c>
      <c r="K190" s="27">
        <v>0.17</v>
      </c>
      <c r="L190" s="32">
        <v>1</v>
      </c>
      <c r="M190" s="25">
        <v>1.4</v>
      </c>
      <c r="N190" s="25">
        <v>1.68</v>
      </c>
      <c r="O190" s="25">
        <v>2.23</v>
      </c>
      <c r="P190" s="25">
        <v>2.39</v>
      </c>
      <c r="Q190" s="33">
        <v>0</v>
      </c>
      <c r="R190" s="33">
        <f t="shared" si="574"/>
        <v>0</v>
      </c>
      <c r="S190" s="33"/>
      <c r="T190" s="33">
        <f t="shared" si="575"/>
        <v>0</v>
      </c>
      <c r="U190" s="33">
        <v>173</v>
      </c>
      <c r="V190" s="33">
        <f t="shared" si="576"/>
        <v>7038911.1123100007</v>
      </c>
      <c r="W190" s="33">
        <v>0</v>
      </c>
      <c r="X190" s="33">
        <f t="shared" si="577"/>
        <v>0</v>
      </c>
      <c r="Y190" s="33"/>
      <c r="Z190" s="33">
        <f t="shared" si="578"/>
        <v>0</v>
      </c>
      <c r="AA190" s="33">
        <v>0</v>
      </c>
      <c r="AB190" s="33">
        <f t="shared" si="579"/>
        <v>0</v>
      </c>
      <c r="AC190" s="33"/>
      <c r="AD190" s="33">
        <f t="shared" si="580"/>
        <v>0</v>
      </c>
      <c r="AE190" s="33"/>
      <c r="AF190" s="33">
        <f t="shared" si="581"/>
        <v>0</v>
      </c>
      <c r="AG190" s="33">
        <v>0</v>
      </c>
      <c r="AH190" s="33">
        <f t="shared" si="582"/>
        <v>0</v>
      </c>
      <c r="AI190" s="33">
        <f>138</f>
        <v>138</v>
      </c>
      <c r="AJ190" s="33">
        <f t="shared" si="583"/>
        <v>5474482.6020885007</v>
      </c>
      <c r="AK190" s="33">
        <v>2</v>
      </c>
      <c r="AL190" s="33">
        <f t="shared" si="584"/>
        <v>79340.327566499996</v>
      </c>
      <c r="AM190" s="33"/>
      <c r="AN190" s="33">
        <f t="shared" si="585"/>
        <v>0</v>
      </c>
      <c r="AO190" s="33">
        <v>6</v>
      </c>
      <c r="AP190" s="33">
        <f t="shared" si="586"/>
        <v>238020.98269950002</v>
      </c>
      <c r="AQ190" s="33">
        <v>0</v>
      </c>
      <c r="AR190" s="33">
        <f t="shared" si="587"/>
        <v>0</v>
      </c>
      <c r="AS190" s="33"/>
      <c r="AT190" s="33">
        <f t="shared" si="588"/>
        <v>0</v>
      </c>
      <c r="AU190" s="33">
        <v>0</v>
      </c>
      <c r="AV190" s="33">
        <f t="shared" si="589"/>
        <v>0</v>
      </c>
      <c r="AW190" s="33">
        <v>9</v>
      </c>
      <c r="AX190" s="33">
        <f t="shared" si="590"/>
        <v>409462.66953899997</v>
      </c>
      <c r="AY190" s="33"/>
      <c r="AZ190" s="33">
        <f t="shared" si="591"/>
        <v>0</v>
      </c>
      <c r="BA190" s="33">
        <v>0</v>
      </c>
      <c r="BB190" s="33">
        <f t="shared" si="592"/>
        <v>0</v>
      </c>
      <c r="BC190" s="33"/>
      <c r="BD190" s="33">
        <f t="shared" si="593"/>
        <v>0</v>
      </c>
      <c r="BE190" s="33"/>
      <c r="BF190" s="33">
        <f t="shared" si="594"/>
        <v>0</v>
      </c>
      <c r="BG190" s="33">
        <v>1</v>
      </c>
      <c r="BH190" s="33">
        <f t="shared" si="595"/>
        <v>42832.680336599995</v>
      </c>
      <c r="BI190" s="33">
        <v>0</v>
      </c>
      <c r="BJ190" s="33">
        <f t="shared" si="596"/>
        <v>0</v>
      </c>
      <c r="BK190" s="33">
        <v>2</v>
      </c>
      <c r="BL190" s="33">
        <f t="shared" si="597"/>
        <v>90991.704341999983</v>
      </c>
      <c r="BM190" s="33"/>
      <c r="BN190" s="33">
        <f t="shared" si="598"/>
        <v>0</v>
      </c>
      <c r="BO190" s="33"/>
      <c r="BP190" s="33">
        <f t="shared" si="599"/>
        <v>0</v>
      </c>
      <c r="BQ190" s="33">
        <v>0</v>
      </c>
      <c r="BR190" s="33">
        <f t="shared" si="600"/>
        <v>0</v>
      </c>
      <c r="BS190" s="33">
        <v>0</v>
      </c>
      <c r="BT190" s="33">
        <f t="shared" si="601"/>
        <v>0</v>
      </c>
      <c r="BU190" s="33">
        <v>2</v>
      </c>
      <c r="BV190" s="33">
        <f t="shared" si="602"/>
        <v>95208.393079799993</v>
      </c>
      <c r="BW190" s="62">
        <v>0</v>
      </c>
      <c r="BX190" s="62">
        <f t="shared" si="603"/>
        <v>0</v>
      </c>
      <c r="BY190" s="33"/>
      <c r="BZ190" s="33">
        <f t="shared" si="604"/>
        <v>0</v>
      </c>
      <c r="CA190" s="33">
        <v>0</v>
      </c>
      <c r="CB190" s="33">
        <f t="shared" si="605"/>
        <v>0</v>
      </c>
      <c r="CC190" s="33">
        <v>0</v>
      </c>
      <c r="CD190" s="33">
        <f t="shared" si="606"/>
        <v>0</v>
      </c>
      <c r="CE190" s="33">
        <v>0</v>
      </c>
      <c r="CF190" s="33">
        <f t="shared" si="607"/>
        <v>0</v>
      </c>
      <c r="CG190" s="33"/>
      <c r="CH190" s="33">
        <f t="shared" si="608"/>
        <v>0</v>
      </c>
      <c r="CI190" s="33">
        <v>4</v>
      </c>
      <c r="CJ190" s="33">
        <f t="shared" si="609"/>
        <v>181983.40868399997</v>
      </c>
      <c r="CK190" s="33">
        <v>0</v>
      </c>
      <c r="CL190" s="33">
        <f t="shared" si="610"/>
        <v>0</v>
      </c>
      <c r="CM190" s="33"/>
      <c r="CN190" s="33">
        <f t="shared" si="611"/>
        <v>0</v>
      </c>
    </row>
    <row r="191" spans="1:92" x14ac:dyDescent="0.25">
      <c r="A191" s="29">
        <v>205</v>
      </c>
      <c r="B191" s="30" t="s">
        <v>243</v>
      </c>
      <c r="C191" s="25">
        <v>19007.45</v>
      </c>
      <c r="D191" s="25">
        <f>C191*(H191+I191+J191)</f>
        <v>16726.556000000004</v>
      </c>
      <c r="E191" s="31">
        <v>2.0099999999999998</v>
      </c>
      <c r="F191" s="32">
        <v>1</v>
      </c>
      <c r="G191" s="32"/>
      <c r="H191" s="27">
        <v>0.68</v>
      </c>
      <c r="I191" s="27">
        <v>0.17</v>
      </c>
      <c r="J191" s="27">
        <v>0.03</v>
      </c>
      <c r="K191" s="27">
        <v>0.12</v>
      </c>
      <c r="L191" s="32">
        <v>1</v>
      </c>
      <c r="M191" s="25">
        <v>1.4</v>
      </c>
      <c r="N191" s="25">
        <v>1.68</v>
      </c>
      <c r="O191" s="25">
        <v>2.23</v>
      </c>
      <c r="P191" s="25">
        <v>2.39</v>
      </c>
      <c r="Q191" s="33">
        <v>0</v>
      </c>
      <c r="R191" s="33">
        <f t="shared" si="574"/>
        <v>0</v>
      </c>
      <c r="S191" s="33">
        <v>0</v>
      </c>
      <c r="T191" s="33">
        <f t="shared" si="575"/>
        <v>0</v>
      </c>
      <c r="U191" s="33">
        <v>10</v>
      </c>
      <c r="V191" s="33">
        <f t="shared" si="576"/>
        <v>588356.60729999992</v>
      </c>
      <c r="W191" s="33">
        <v>0</v>
      </c>
      <c r="X191" s="33">
        <f t="shared" si="577"/>
        <v>0</v>
      </c>
      <c r="Y191" s="33">
        <v>0</v>
      </c>
      <c r="Z191" s="33">
        <f t="shared" si="578"/>
        <v>0</v>
      </c>
      <c r="AA191" s="33">
        <v>0</v>
      </c>
      <c r="AB191" s="33">
        <f t="shared" si="579"/>
        <v>0</v>
      </c>
      <c r="AC191" s="33">
        <v>0</v>
      </c>
      <c r="AD191" s="33">
        <f t="shared" si="580"/>
        <v>0</v>
      </c>
      <c r="AE191" s="33"/>
      <c r="AF191" s="33">
        <f t="shared" si="581"/>
        <v>0</v>
      </c>
      <c r="AG191" s="33">
        <v>0</v>
      </c>
      <c r="AH191" s="33">
        <f t="shared" si="582"/>
        <v>0</v>
      </c>
      <c r="AI191" s="33">
        <v>2</v>
      </c>
      <c r="AJ191" s="33">
        <f t="shared" si="583"/>
        <v>114729.53842349999</v>
      </c>
      <c r="AK191" s="33">
        <v>0</v>
      </c>
      <c r="AL191" s="33">
        <f t="shared" si="584"/>
        <v>0</v>
      </c>
      <c r="AM191" s="33"/>
      <c r="AN191" s="33">
        <f t="shared" si="585"/>
        <v>0</v>
      </c>
      <c r="AO191" s="33">
        <v>1</v>
      </c>
      <c r="AP191" s="33">
        <f t="shared" si="586"/>
        <v>57364.769211749997</v>
      </c>
      <c r="AQ191" s="33">
        <v>0</v>
      </c>
      <c r="AR191" s="33">
        <f t="shared" si="587"/>
        <v>0</v>
      </c>
      <c r="AS191" s="33">
        <v>0</v>
      </c>
      <c r="AT191" s="33">
        <f t="shared" si="588"/>
        <v>0</v>
      </c>
      <c r="AU191" s="33">
        <v>0</v>
      </c>
      <c r="AV191" s="33">
        <f t="shared" si="589"/>
        <v>0</v>
      </c>
      <c r="AW191" s="33">
        <v>0</v>
      </c>
      <c r="AX191" s="33">
        <f t="shared" si="590"/>
        <v>0</v>
      </c>
      <c r="AY191" s="33"/>
      <c r="AZ191" s="33">
        <f t="shared" si="591"/>
        <v>0</v>
      </c>
      <c r="BA191" s="33"/>
      <c r="BB191" s="33">
        <f t="shared" si="592"/>
        <v>0</v>
      </c>
      <c r="BC191" s="33"/>
      <c r="BD191" s="33">
        <f t="shared" si="593"/>
        <v>0</v>
      </c>
      <c r="BE191" s="33"/>
      <c r="BF191" s="33">
        <f t="shared" si="594"/>
        <v>0</v>
      </c>
      <c r="BG191" s="33">
        <v>0</v>
      </c>
      <c r="BH191" s="33">
        <f t="shared" si="595"/>
        <v>0</v>
      </c>
      <c r="BI191" s="33">
        <v>0</v>
      </c>
      <c r="BJ191" s="33">
        <f t="shared" si="596"/>
        <v>0</v>
      </c>
      <c r="BK191" s="33">
        <v>1</v>
      </c>
      <c r="BL191" s="33">
        <f t="shared" si="597"/>
        <v>65788.966088999994</v>
      </c>
      <c r="BM191" s="33"/>
      <c r="BN191" s="33">
        <f t="shared" si="598"/>
        <v>0</v>
      </c>
      <c r="BO191" s="33"/>
      <c r="BP191" s="33">
        <f t="shared" si="599"/>
        <v>0</v>
      </c>
      <c r="BQ191" s="33">
        <v>0</v>
      </c>
      <c r="BR191" s="33">
        <f t="shared" si="600"/>
        <v>0</v>
      </c>
      <c r="BS191" s="33">
        <v>0</v>
      </c>
      <c r="BT191" s="33">
        <f t="shared" si="601"/>
        <v>0</v>
      </c>
      <c r="BU191" s="33"/>
      <c r="BV191" s="33">
        <f t="shared" si="602"/>
        <v>0</v>
      </c>
      <c r="BW191" s="62">
        <v>0</v>
      </c>
      <c r="BX191" s="62">
        <f t="shared" si="603"/>
        <v>0</v>
      </c>
      <c r="BY191" s="33">
        <v>0</v>
      </c>
      <c r="BZ191" s="33">
        <f t="shared" si="604"/>
        <v>0</v>
      </c>
      <c r="CA191" s="33"/>
      <c r="CB191" s="33">
        <f t="shared" si="605"/>
        <v>0</v>
      </c>
      <c r="CC191" s="33">
        <v>0</v>
      </c>
      <c r="CD191" s="33">
        <f t="shared" si="606"/>
        <v>0</v>
      </c>
      <c r="CE191" s="33">
        <v>0</v>
      </c>
      <c r="CF191" s="33">
        <f t="shared" si="607"/>
        <v>0</v>
      </c>
      <c r="CG191" s="33">
        <v>27</v>
      </c>
      <c r="CH191" s="33">
        <f t="shared" si="608"/>
        <v>1607336.7641792998</v>
      </c>
      <c r="CI191" s="33"/>
      <c r="CJ191" s="33">
        <f t="shared" si="609"/>
        <v>0</v>
      </c>
      <c r="CK191" s="33">
        <v>0</v>
      </c>
      <c r="CL191" s="33">
        <f t="shared" si="610"/>
        <v>0</v>
      </c>
      <c r="CM191" s="33"/>
      <c r="CN191" s="33">
        <f t="shared" si="611"/>
        <v>0</v>
      </c>
    </row>
    <row r="192" spans="1:92" ht="30" x14ac:dyDescent="0.25">
      <c r="A192" s="34">
        <v>37</v>
      </c>
      <c r="B192" s="30" t="s">
        <v>244</v>
      </c>
      <c r="C192" s="25">
        <v>19007.45</v>
      </c>
      <c r="D192" s="25"/>
      <c r="E192" s="31">
        <v>1.01</v>
      </c>
      <c r="F192" s="32">
        <v>1</v>
      </c>
      <c r="G192" s="32"/>
      <c r="H192" s="27">
        <v>0.63</v>
      </c>
      <c r="I192" s="27">
        <v>0.12</v>
      </c>
      <c r="J192" s="27">
        <v>0.04</v>
      </c>
      <c r="K192" s="27">
        <v>0.21</v>
      </c>
      <c r="L192" s="32">
        <v>1</v>
      </c>
      <c r="M192" s="25">
        <v>1.4</v>
      </c>
      <c r="N192" s="25">
        <v>1.68</v>
      </c>
      <c r="O192" s="25">
        <v>2.23</v>
      </c>
      <c r="P192" s="25">
        <v>2.39</v>
      </c>
      <c r="Q192" s="33">
        <v>355</v>
      </c>
      <c r="R192" s="33">
        <f t="shared" si="574"/>
        <v>12403520.579449998</v>
      </c>
      <c r="S192" s="33"/>
      <c r="T192" s="33">
        <f t="shared" si="575"/>
        <v>0</v>
      </c>
      <c r="U192" s="33"/>
      <c r="V192" s="33">
        <f t="shared" si="576"/>
        <v>0</v>
      </c>
      <c r="W192" s="33"/>
      <c r="X192" s="33">
        <f t="shared" si="577"/>
        <v>0</v>
      </c>
      <c r="Y192" s="33"/>
      <c r="Z192" s="33">
        <f t="shared" si="578"/>
        <v>0</v>
      </c>
      <c r="AA192" s="33"/>
      <c r="AB192" s="33">
        <f t="shared" si="579"/>
        <v>0</v>
      </c>
      <c r="AC192" s="33"/>
      <c r="AD192" s="33">
        <f t="shared" si="580"/>
        <v>0</v>
      </c>
      <c r="AE192" s="33"/>
      <c r="AF192" s="33">
        <f t="shared" si="581"/>
        <v>0</v>
      </c>
      <c r="AG192" s="33"/>
      <c r="AH192" s="33">
        <f t="shared" si="582"/>
        <v>0</v>
      </c>
      <c r="AI192" s="33"/>
      <c r="AJ192" s="33">
        <f t="shared" si="583"/>
        <v>0</v>
      </c>
      <c r="AK192" s="33"/>
      <c r="AL192" s="33">
        <f t="shared" si="584"/>
        <v>0</v>
      </c>
      <c r="AM192" s="33"/>
      <c r="AN192" s="33">
        <f t="shared" si="585"/>
        <v>0</v>
      </c>
      <c r="AO192" s="33"/>
      <c r="AP192" s="33">
        <f t="shared" si="586"/>
        <v>0</v>
      </c>
      <c r="AQ192" s="33"/>
      <c r="AR192" s="33">
        <f t="shared" si="587"/>
        <v>0</v>
      </c>
      <c r="AS192" s="33"/>
      <c r="AT192" s="33">
        <f t="shared" si="588"/>
        <v>0</v>
      </c>
      <c r="AU192" s="33"/>
      <c r="AV192" s="33">
        <f t="shared" si="589"/>
        <v>0</v>
      </c>
      <c r="AW192" s="33"/>
      <c r="AX192" s="33">
        <f t="shared" si="590"/>
        <v>0</v>
      </c>
      <c r="AY192" s="33"/>
      <c r="AZ192" s="33">
        <f t="shared" si="591"/>
        <v>0</v>
      </c>
      <c r="BA192" s="33">
        <v>1</v>
      </c>
      <c r="BB192" s="33">
        <f t="shared" si="592"/>
        <v>31606.8043368</v>
      </c>
      <c r="BC192" s="33"/>
      <c r="BD192" s="33">
        <f t="shared" si="593"/>
        <v>0</v>
      </c>
      <c r="BE192" s="33"/>
      <c r="BF192" s="33">
        <f t="shared" si="594"/>
        <v>0</v>
      </c>
      <c r="BG192" s="33">
        <v>0</v>
      </c>
      <c r="BH192" s="33">
        <f t="shared" si="595"/>
        <v>0</v>
      </c>
      <c r="BI192" s="33"/>
      <c r="BJ192" s="33">
        <f t="shared" si="596"/>
        <v>0</v>
      </c>
      <c r="BK192" s="33"/>
      <c r="BL192" s="33">
        <f t="shared" si="597"/>
        <v>0</v>
      </c>
      <c r="BM192" s="33"/>
      <c r="BN192" s="33">
        <f t="shared" si="598"/>
        <v>0</v>
      </c>
      <c r="BO192" s="33"/>
      <c r="BP192" s="33">
        <f t="shared" si="599"/>
        <v>0</v>
      </c>
      <c r="BQ192" s="33"/>
      <c r="BR192" s="33">
        <f t="shared" si="600"/>
        <v>0</v>
      </c>
      <c r="BS192" s="33"/>
      <c r="BT192" s="33">
        <f t="shared" si="601"/>
        <v>0</v>
      </c>
      <c r="BU192" s="33"/>
      <c r="BV192" s="33">
        <f t="shared" si="602"/>
        <v>0</v>
      </c>
      <c r="BW192" s="62"/>
      <c r="BX192" s="62">
        <f t="shared" si="603"/>
        <v>0</v>
      </c>
      <c r="BY192" s="33"/>
      <c r="BZ192" s="33">
        <f t="shared" si="604"/>
        <v>0</v>
      </c>
      <c r="CA192" s="33"/>
      <c r="CB192" s="33">
        <f t="shared" si="605"/>
        <v>0</v>
      </c>
      <c r="CC192" s="33"/>
      <c r="CD192" s="33">
        <f t="shared" si="606"/>
        <v>0</v>
      </c>
      <c r="CE192" s="33"/>
      <c r="CF192" s="33">
        <f t="shared" si="607"/>
        <v>0</v>
      </c>
      <c r="CG192" s="33"/>
      <c r="CH192" s="33">
        <f t="shared" si="608"/>
        <v>0</v>
      </c>
      <c r="CI192" s="33"/>
      <c r="CJ192" s="33">
        <f t="shared" si="609"/>
        <v>0</v>
      </c>
      <c r="CK192" s="33"/>
      <c r="CL192" s="33">
        <f t="shared" si="610"/>
        <v>0</v>
      </c>
      <c r="CM192" s="33"/>
      <c r="CN192" s="33">
        <f t="shared" si="611"/>
        <v>0</v>
      </c>
    </row>
    <row r="193" spans="1:92" ht="30" x14ac:dyDescent="0.25">
      <c r="A193" s="34">
        <v>38</v>
      </c>
      <c r="B193" s="30" t="s">
        <v>245</v>
      </c>
      <c r="C193" s="25">
        <v>19007.45</v>
      </c>
      <c r="D193" s="25"/>
      <c r="E193" s="31">
        <v>1.2</v>
      </c>
      <c r="F193" s="32">
        <v>1</v>
      </c>
      <c r="G193" s="32"/>
      <c r="H193" s="27">
        <v>0.62</v>
      </c>
      <c r="I193" s="27">
        <v>0.17</v>
      </c>
      <c r="J193" s="27">
        <v>0.04</v>
      </c>
      <c r="K193" s="27">
        <v>0.17</v>
      </c>
      <c r="L193" s="32">
        <v>1</v>
      </c>
      <c r="M193" s="25">
        <v>1.4</v>
      </c>
      <c r="N193" s="25">
        <v>1.68</v>
      </c>
      <c r="O193" s="25">
        <v>2.23</v>
      </c>
      <c r="P193" s="25">
        <v>2.39</v>
      </c>
      <c r="Q193" s="33"/>
      <c r="R193" s="33">
        <f t="shared" si="574"/>
        <v>0</v>
      </c>
      <c r="S193" s="33"/>
      <c r="T193" s="33">
        <f t="shared" si="575"/>
        <v>0</v>
      </c>
      <c r="U193" s="33"/>
      <c r="V193" s="33">
        <f t="shared" si="576"/>
        <v>0</v>
      </c>
      <c r="W193" s="33"/>
      <c r="X193" s="33">
        <f t="shared" si="577"/>
        <v>0</v>
      </c>
      <c r="Y193" s="33"/>
      <c r="Z193" s="33">
        <f t="shared" si="578"/>
        <v>0</v>
      </c>
      <c r="AA193" s="33"/>
      <c r="AB193" s="33">
        <f t="shared" si="579"/>
        <v>0</v>
      </c>
      <c r="AC193" s="33"/>
      <c r="AD193" s="33">
        <f t="shared" si="580"/>
        <v>0</v>
      </c>
      <c r="AE193" s="33"/>
      <c r="AF193" s="33">
        <f t="shared" si="581"/>
        <v>0</v>
      </c>
      <c r="AG193" s="33"/>
      <c r="AH193" s="33">
        <f t="shared" si="582"/>
        <v>0</v>
      </c>
      <c r="AI193" s="33"/>
      <c r="AJ193" s="33">
        <f t="shared" si="583"/>
        <v>0</v>
      </c>
      <c r="AK193" s="33"/>
      <c r="AL193" s="33">
        <f t="shared" si="584"/>
        <v>0</v>
      </c>
      <c r="AM193" s="33"/>
      <c r="AN193" s="33">
        <f t="shared" si="585"/>
        <v>0</v>
      </c>
      <c r="AO193" s="33"/>
      <c r="AP193" s="33">
        <f t="shared" si="586"/>
        <v>0</v>
      </c>
      <c r="AQ193" s="33"/>
      <c r="AR193" s="33">
        <f t="shared" si="587"/>
        <v>0</v>
      </c>
      <c r="AS193" s="33"/>
      <c r="AT193" s="33">
        <f t="shared" si="588"/>
        <v>0</v>
      </c>
      <c r="AU193" s="33"/>
      <c r="AV193" s="33">
        <f t="shared" si="589"/>
        <v>0</v>
      </c>
      <c r="AW193" s="33"/>
      <c r="AX193" s="33">
        <f t="shared" si="590"/>
        <v>0</v>
      </c>
      <c r="AY193" s="33"/>
      <c r="AZ193" s="33">
        <f t="shared" si="591"/>
        <v>0</v>
      </c>
      <c r="BA193" s="33"/>
      <c r="BB193" s="33">
        <f t="shared" si="592"/>
        <v>0</v>
      </c>
      <c r="BC193" s="33"/>
      <c r="BD193" s="33">
        <f t="shared" si="593"/>
        <v>0</v>
      </c>
      <c r="BE193" s="33"/>
      <c r="BF193" s="33">
        <f t="shared" si="594"/>
        <v>0</v>
      </c>
      <c r="BG193" s="33">
        <v>0</v>
      </c>
      <c r="BH193" s="33">
        <f t="shared" si="595"/>
        <v>0</v>
      </c>
      <c r="BI193" s="33"/>
      <c r="BJ193" s="33">
        <f t="shared" si="596"/>
        <v>0</v>
      </c>
      <c r="BK193" s="33"/>
      <c r="BL193" s="33">
        <f t="shared" si="597"/>
        <v>0</v>
      </c>
      <c r="BM193" s="33"/>
      <c r="BN193" s="33">
        <f t="shared" si="598"/>
        <v>0</v>
      </c>
      <c r="BO193" s="33"/>
      <c r="BP193" s="33">
        <f t="shared" si="599"/>
        <v>0</v>
      </c>
      <c r="BQ193" s="33"/>
      <c r="BR193" s="33">
        <f t="shared" si="600"/>
        <v>0</v>
      </c>
      <c r="BS193" s="33"/>
      <c r="BT193" s="33">
        <f t="shared" si="601"/>
        <v>0</v>
      </c>
      <c r="BU193" s="33"/>
      <c r="BV193" s="33">
        <f t="shared" si="602"/>
        <v>0</v>
      </c>
      <c r="BW193" s="62"/>
      <c r="BX193" s="62">
        <f t="shared" si="603"/>
        <v>0</v>
      </c>
      <c r="BY193" s="33"/>
      <c r="BZ193" s="33">
        <f t="shared" si="604"/>
        <v>0</v>
      </c>
      <c r="CA193" s="33"/>
      <c r="CB193" s="33">
        <f t="shared" si="605"/>
        <v>0</v>
      </c>
      <c r="CC193" s="33"/>
      <c r="CD193" s="33">
        <f t="shared" si="606"/>
        <v>0</v>
      </c>
      <c r="CE193" s="33"/>
      <c r="CF193" s="33">
        <f t="shared" si="607"/>
        <v>0</v>
      </c>
      <c r="CG193" s="33"/>
      <c r="CH193" s="33">
        <f t="shared" si="608"/>
        <v>0</v>
      </c>
      <c r="CI193" s="33"/>
      <c r="CJ193" s="33">
        <f t="shared" si="609"/>
        <v>0</v>
      </c>
      <c r="CK193" s="33"/>
      <c r="CL193" s="33">
        <f t="shared" si="610"/>
        <v>0</v>
      </c>
      <c r="CM193" s="33"/>
      <c r="CN193" s="33">
        <f t="shared" si="611"/>
        <v>0</v>
      </c>
    </row>
    <row r="194" spans="1:92" ht="30" x14ac:dyDescent="0.25">
      <c r="A194" s="34">
        <v>39</v>
      </c>
      <c r="B194" s="30" t="s">
        <v>246</v>
      </c>
      <c r="C194" s="25">
        <v>19007.45</v>
      </c>
      <c r="D194" s="25"/>
      <c r="E194" s="31">
        <v>1.97</v>
      </c>
      <c r="F194" s="32">
        <v>1</v>
      </c>
      <c r="G194" s="32"/>
      <c r="H194" s="27">
        <v>0.68</v>
      </c>
      <c r="I194" s="27">
        <v>0.17</v>
      </c>
      <c r="J194" s="27">
        <v>0.03</v>
      </c>
      <c r="K194" s="27">
        <v>0.12</v>
      </c>
      <c r="L194" s="32">
        <v>1</v>
      </c>
      <c r="M194" s="25">
        <v>1.4</v>
      </c>
      <c r="N194" s="25">
        <v>1.68</v>
      </c>
      <c r="O194" s="25">
        <v>2.23</v>
      </c>
      <c r="P194" s="25">
        <v>2.39</v>
      </c>
      <c r="Q194" s="33"/>
      <c r="R194" s="33">
        <f t="shared" si="574"/>
        <v>0</v>
      </c>
      <c r="S194" s="33"/>
      <c r="T194" s="33">
        <f t="shared" si="575"/>
        <v>0</v>
      </c>
      <c r="U194" s="33"/>
      <c r="V194" s="33">
        <f t="shared" si="576"/>
        <v>0</v>
      </c>
      <c r="W194" s="33"/>
      <c r="X194" s="33">
        <f t="shared" si="577"/>
        <v>0</v>
      </c>
      <c r="Y194" s="33"/>
      <c r="Z194" s="33">
        <f t="shared" si="578"/>
        <v>0</v>
      </c>
      <c r="AA194" s="33"/>
      <c r="AB194" s="33">
        <f t="shared" si="579"/>
        <v>0</v>
      </c>
      <c r="AC194" s="33"/>
      <c r="AD194" s="33">
        <f t="shared" si="580"/>
        <v>0</v>
      </c>
      <c r="AE194" s="33"/>
      <c r="AF194" s="33">
        <f t="shared" si="581"/>
        <v>0</v>
      </c>
      <c r="AG194" s="33"/>
      <c r="AH194" s="33">
        <f t="shared" si="582"/>
        <v>0</v>
      </c>
      <c r="AI194" s="33"/>
      <c r="AJ194" s="33">
        <f t="shared" si="583"/>
        <v>0</v>
      </c>
      <c r="AK194" s="33"/>
      <c r="AL194" s="33">
        <f t="shared" si="584"/>
        <v>0</v>
      </c>
      <c r="AM194" s="33"/>
      <c r="AN194" s="33">
        <f t="shared" si="585"/>
        <v>0</v>
      </c>
      <c r="AO194" s="33"/>
      <c r="AP194" s="33">
        <f t="shared" si="586"/>
        <v>0</v>
      </c>
      <c r="AQ194" s="33"/>
      <c r="AR194" s="33">
        <f t="shared" si="587"/>
        <v>0</v>
      </c>
      <c r="AS194" s="33"/>
      <c r="AT194" s="33">
        <f t="shared" si="588"/>
        <v>0</v>
      </c>
      <c r="AU194" s="33"/>
      <c r="AV194" s="33">
        <f t="shared" si="589"/>
        <v>0</v>
      </c>
      <c r="AW194" s="33"/>
      <c r="AX194" s="33">
        <f t="shared" si="590"/>
        <v>0</v>
      </c>
      <c r="AY194" s="33"/>
      <c r="AZ194" s="33">
        <f t="shared" si="591"/>
        <v>0</v>
      </c>
      <c r="BA194" s="33"/>
      <c r="BB194" s="33">
        <f t="shared" si="592"/>
        <v>0</v>
      </c>
      <c r="BC194" s="33"/>
      <c r="BD194" s="33">
        <f t="shared" si="593"/>
        <v>0</v>
      </c>
      <c r="BE194" s="33"/>
      <c r="BF194" s="33">
        <f t="shared" si="594"/>
        <v>0</v>
      </c>
      <c r="BG194" s="33">
        <v>0</v>
      </c>
      <c r="BH194" s="33">
        <f t="shared" si="595"/>
        <v>0</v>
      </c>
      <c r="BI194" s="33"/>
      <c r="BJ194" s="33">
        <f t="shared" si="596"/>
        <v>0</v>
      </c>
      <c r="BK194" s="33"/>
      <c r="BL194" s="33">
        <f t="shared" si="597"/>
        <v>0</v>
      </c>
      <c r="BM194" s="33"/>
      <c r="BN194" s="33">
        <f t="shared" si="598"/>
        <v>0</v>
      </c>
      <c r="BO194" s="33"/>
      <c r="BP194" s="33">
        <f t="shared" si="599"/>
        <v>0</v>
      </c>
      <c r="BQ194" s="33"/>
      <c r="BR194" s="33">
        <f t="shared" si="600"/>
        <v>0</v>
      </c>
      <c r="BS194" s="33"/>
      <c r="BT194" s="33">
        <f t="shared" si="601"/>
        <v>0</v>
      </c>
      <c r="BU194" s="33"/>
      <c r="BV194" s="33">
        <f t="shared" si="602"/>
        <v>0</v>
      </c>
      <c r="BW194" s="62"/>
      <c r="BX194" s="62">
        <f t="shared" si="603"/>
        <v>0</v>
      </c>
      <c r="BY194" s="33"/>
      <c r="BZ194" s="33">
        <f t="shared" si="604"/>
        <v>0</v>
      </c>
      <c r="CA194" s="33"/>
      <c r="CB194" s="33">
        <f t="shared" si="605"/>
        <v>0</v>
      </c>
      <c r="CC194" s="33"/>
      <c r="CD194" s="33">
        <f t="shared" si="606"/>
        <v>0</v>
      </c>
      <c r="CE194" s="33"/>
      <c r="CF194" s="33">
        <f t="shared" si="607"/>
        <v>0</v>
      </c>
      <c r="CG194" s="33"/>
      <c r="CH194" s="33">
        <f t="shared" si="608"/>
        <v>0</v>
      </c>
      <c r="CI194" s="33"/>
      <c r="CJ194" s="33">
        <f t="shared" si="609"/>
        <v>0</v>
      </c>
      <c r="CK194" s="33"/>
      <c r="CL194" s="33">
        <f t="shared" si="610"/>
        <v>0</v>
      </c>
      <c r="CM194" s="33"/>
      <c r="CN194" s="33">
        <f t="shared" si="611"/>
        <v>0</v>
      </c>
    </row>
    <row r="195" spans="1:92" ht="30" x14ac:dyDescent="0.25">
      <c r="A195" s="29">
        <v>114</v>
      </c>
      <c r="B195" s="30" t="s">
        <v>247</v>
      </c>
      <c r="C195" s="25">
        <v>19007.45</v>
      </c>
      <c r="D195" s="25">
        <f>C195*(H195+I195+J195)</f>
        <v>16916.630500000003</v>
      </c>
      <c r="E195" s="31">
        <v>1.8</v>
      </c>
      <c r="F195" s="32">
        <v>1</v>
      </c>
      <c r="G195" s="32"/>
      <c r="H195" s="27">
        <v>0.68</v>
      </c>
      <c r="I195" s="27">
        <v>0.18</v>
      </c>
      <c r="J195" s="27">
        <v>0.03</v>
      </c>
      <c r="K195" s="27">
        <v>0.11</v>
      </c>
      <c r="L195" s="32">
        <v>1</v>
      </c>
      <c r="M195" s="25">
        <v>1.4</v>
      </c>
      <c r="N195" s="25">
        <v>1.68</v>
      </c>
      <c r="O195" s="25">
        <v>2.23</v>
      </c>
      <c r="P195" s="25">
        <v>2.39</v>
      </c>
      <c r="Q195" s="33"/>
      <c r="R195" s="33">
        <f t="shared" si="574"/>
        <v>0</v>
      </c>
      <c r="S195" s="33">
        <v>0</v>
      </c>
      <c r="T195" s="33">
        <f t="shared" si="575"/>
        <v>0</v>
      </c>
      <c r="U195" s="33">
        <v>12</v>
      </c>
      <c r="V195" s="33">
        <f t="shared" si="576"/>
        <v>632263.81680000015</v>
      </c>
      <c r="W195" s="33">
        <v>0</v>
      </c>
      <c r="X195" s="33">
        <f t="shared" si="577"/>
        <v>0</v>
      </c>
      <c r="Y195" s="33">
        <v>0</v>
      </c>
      <c r="Z195" s="33">
        <f t="shared" si="578"/>
        <v>0</v>
      </c>
      <c r="AA195" s="33">
        <v>0</v>
      </c>
      <c r="AB195" s="33">
        <f t="shared" si="579"/>
        <v>0</v>
      </c>
      <c r="AC195" s="33">
        <v>0</v>
      </c>
      <c r="AD195" s="33">
        <f t="shared" si="580"/>
        <v>0</v>
      </c>
      <c r="AE195" s="33"/>
      <c r="AF195" s="33">
        <f t="shared" si="581"/>
        <v>0</v>
      </c>
      <c r="AG195" s="33">
        <v>0</v>
      </c>
      <c r="AH195" s="33">
        <f t="shared" si="582"/>
        <v>0</v>
      </c>
      <c r="AI195" s="33">
        <v>8</v>
      </c>
      <c r="AJ195" s="33">
        <f t="shared" si="583"/>
        <v>410971.48092000006</v>
      </c>
      <c r="AK195" s="33">
        <v>0</v>
      </c>
      <c r="AL195" s="33">
        <f t="shared" si="584"/>
        <v>0</v>
      </c>
      <c r="AM195" s="33"/>
      <c r="AN195" s="33">
        <f t="shared" si="585"/>
        <v>0</v>
      </c>
      <c r="AO195" s="33">
        <v>0</v>
      </c>
      <c r="AP195" s="33">
        <f t="shared" si="586"/>
        <v>0</v>
      </c>
      <c r="AQ195" s="33">
        <v>0</v>
      </c>
      <c r="AR195" s="33">
        <f t="shared" si="587"/>
        <v>0</v>
      </c>
      <c r="AS195" s="33">
        <v>0</v>
      </c>
      <c r="AT195" s="33">
        <f t="shared" si="588"/>
        <v>0</v>
      </c>
      <c r="AU195" s="33">
        <v>0</v>
      </c>
      <c r="AV195" s="33">
        <f t="shared" si="589"/>
        <v>0</v>
      </c>
      <c r="AW195" s="33">
        <v>0</v>
      </c>
      <c r="AX195" s="33">
        <f t="shared" si="590"/>
        <v>0</v>
      </c>
      <c r="AY195" s="33"/>
      <c r="AZ195" s="33">
        <f t="shared" si="591"/>
        <v>0</v>
      </c>
      <c r="BA195" s="33"/>
      <c r="BB195" s="33">
        <f t="shared" si="592"/>
        <v>0</v>
      </c>
      <c r="BC195" s="33"/>
      <c r="BD195" s="33">
        <f t="shared" si="593"/>
        <v>0</v>
      </c>
      <c r="BE195" s="33">
        <v>1</v>
      </c>
      <c r="BF195" s="33">
        <f t="shared" si="594"/>
        <v>55466.780291999996</v>
      </c>
      <c r="BG195" s="33">
        <v>0</v>
      </c>
      <c r="BH195" s="33">
        <f t="shared" si="595"/>
        <v>0</v>
      </c>
      <c r="BI195" s="33">
        <v>0</v>
      </c>
      <c r="BJ195" s="33">
        <f t="shared" si="596"/>
        <v>0</v>
      </c>
      <c r="BK195" s="33"/>
      <c r="BL195" s="33">
        <f t="shared" si="597"/>
        <v>0</v>
      </c>
      <c r="BM195" s="33"/>
      <c r="BN195" s="33">
        <f t="shared" si="598"/>
        <v>0</v>
      </c>
      <c r="BO195" s="33"/>
      <c r="BP195" s="33">
        <f t="shared" si="599"/>
        <v>0</v>
      </c>
      <c r="BQ195" s="33">
        <v>0</v>
      </c>
      <c r="BR195" s="33">
        <f t="shared" si="600"/>
        <v>0</v>
      </c>
      <c r="BS195" s="33">
        <v>0</v>
      </c>
      <c r="BT195" s="33">
        <f t="shared" si="601"/>
        <v>0</v>
      </c>
      <c r="BU195" s="33"/>
      <c r="BV195" s="33">
        <f t="shared" si="602"/>
        <v>0</v>
      </c>
      <c r="BW195" s="62">
        <v>0</v>
      </c>
      <c r="BX195" s="62">
        <f t="shared" si="603"/>
        <v>0</v>
      </c>
      <c r="BY195" s="33">
        <v>0</v>
      </c>
      <c r="BZ195" s="33">
        <f t="shared" si="604"/>
        <v>0</v>
      </c>
      <c r="CA195" s="33">
        <v>0</v>
      </c>
      <c r="CB195" s="33">
        <f t="shared" si="605"/>
        <v>0</v>
      </c>
      <c r="CC195" s="33">
        <v>0</v>
      </c>
      <c r="CD195" s="33">
        <f t="shared" si="606"/>
        <v>0</v>
      </c>
      <c r="CE195" s="33">
        <v>0</v>
      </c>
      <c r="CF195" s="33">
        <f t="shared" si="607"/>
        <v>0</v>
      </c>
      <c r="CG195" s="33"/>
      <c r="CH195" s="33">
        <f t="shared" si="608"/>
        <v>0</v>
      </c>
      <c r="CI195" s="33"/>
      <c r="CJ195" s="33">
        <f t="shared" si="609"/>
        <v>0</v>
      </c>
      <c r="CK195" s="33">
        <v>0</v>
      </c>
      <c r="CL195" s="33">
        <f t="shared" si="610"/>
        <v>0</v>
      </c>
      <c r="CM195" s="33">
        <v>0</v>
      </c>
      <c r="CN195" s="33">
        <f t="shared" si="611"/>
        <v>0</v>
      </c>
    </row>
    <row r="196" spans="1:92" ht="30" x14ac:dyDescent="0.25">
      <c r="A196" s="29">
        <v>115</v>
      </c>
      <c r="B196" s="30" t="s">
        <v>248</v>
      </c>
      <c r="C196" s="25">
        <v>19007.45</v>
      </c>
      <c r="D196" s="25"/>
      <c r="E196" s="31">
        <v>2.46</v>
      </c>
      <c r="F196" s="32">
        <v>1</v>
      </c>
      <c r="G196" s="32"/>
      <c r="H196" s="27">
        <v>0.68</v>
      </c>
      <c r="I196" s="27">
        <v>0.18</v>
      </c>
      <c r="J196" s="27">
        <v>0.03</v>
      </c>
      <c r="K196" s="27">
        <v>0.11</v>
      </c>
      <c r="L196" s="32">
        <v>1</v>
      </c>
      <c r="M196" s="25">
        <v>1.4</v>
      </c>
      <c r="N196" s="25">
        <v>1.68</v>
      </c>
      <c r="O196" s="25">
        <v>2.23</v>
      </c>
      <c r="P196" s="25">
        <v>2.39</v>
      </c>
      <c r="Q196" s="33"/>
      <c r="R196" s="33">
        <f t="shared" si="574"/>
        <v>0</v>
      </c>
      <c r="S196" s="33"/>
      <c r="T196" s="33">
        <f t="shared" si="575"/>
        <v>0</v>
      </c>
      <c r="U196" s="33">
        <v>6</v>
      </c>
      <c r="V196" s="33">
        <f t="shared" si="576"/>
        <v>432046.94147999998</v>
      </c>
      <c r="W196" s="33"/>
      <c r="X196" s="33">
        <f t="shared" si="577"/>
        <v>0</v>
      </c>
      <c r="Y196" s="33"/>
      <c r="Z196" s="33">
        <f t="shared" si="578"/>
        <v>0</v>
      </c>
      <c r="AA196" s="33"/>
      <c r="AB196" s="33">
        <f t="shared" si="579"/>
        <v>0</v>
      </c>
      <c r="AC196" s="33"/>
      <c r="AD196" s="33">
        <f t="shared" si="580"/>
        <v>0</v>
      </c>
      <c r="AE196" s="33"/>
      <c r="AF196" s="33">
        <f t="shared" si="581"/>
        <v>0</v>
      </c>
      <c r="AG196" s="33"/>
      <c r="AH196" s="33">
        <f t="shared" si="582"/>
        <v>0</v>
      </c>
      <c r="AI196" s="33">
        <v>3</v>
      </c>
      <c r="AJ196" s="33">
        <f t="shared" si="583"/>
        <v>210622.88397150004</v>
      </c>
      <c r="AK196" s="33"/>
      <c r="AL196" s="33">
        <f t="shared" si="584"/>
        <v>0</v>
      </c>
      <c r="AM196" s="33"/>
      <c r="AN196" s="33">
        <f t="shared" si="585"/>
        <v>0</v>
      </c>
      <c r="AO196" s="33"/>
      <c r="AP196" s="33">
        <f t="shared" si="586"/>
        <v>0</v>
      </c>
      <c r="AQ196" s="33"/>
      <c r="AR196" s="33">
        <f t="shared" si="587"/>
        <v>0</v>
      </c>
      <c r="AS196" s="33"/>
      <c r="AT196" s="33">
        <f t="shared" si="588"/>
        <v>0</v>
      </c>
      <c r="AU196" s="33"/>
      <c r="AV196" s="33">
        <f t="shared" si="589"/>
        <v>0</v>
      </c>
      <c r="AW196" s="33"/>
      <c r="AX196" s="33">
        <f t="shared" si="590"/>
        <v>0</v>
      </c>
      <c r="AY196" s="33"/>
      <c r="AZ196" s="33">
        <f t="shared" si="591"/>
        <v>0</v>
      </c>
      <c r="BA196" s="33"/>
      <c r="BB196" s="33">
        <f t="shared" si="592"/>
        <v>0</v>
      </c>
      <c r="BC196" s="33"/>
      <c r="BD196" s="33">
        <f t="shared" si="593"/>
        <v>0</v>
      </c>
      <c r="BE196" s="33"/>
      <c r="BF196" s="33">
        <f t="shared" si="594"/>
        <v>0</v>
      </c>
      <c r="BG196" s="33">
        <v>0</v>
      </c>
      <c r="BH196" s="33">
        <f t="shared" si="595"/>
        <v>0</v>
      </c>
      <c r="BI196" s="33"/>
      <c r="BJ196" s="33">
        <f t="shared" si="596"/>
        <v>0</v>
      </c>
      <c r="BK196" s="33"/>
      <c r="BL196" s="33">
        <f t="shared" si="597"/>
        <v>0</v>
      </c>
      <c r="BM196" s="33"/>
      <c r="BN196" s="33">
        <f t="shared" si="598"/>
        <v>0</v>
      </c>
      <c r="BO196" s="33"/>
      <c r="BP196" s="33">
        <f t="shared" si="599"/>
        <v>0</v>
      </c>
      <c r="BQ196" s="33"/>
      <c r="BR196" s="33">
        <f t="shared" si="600"/>
        <v>0</v>
      </c>
      <c r="BS196" s="33"/>
      <c r="BT196" s="33">
        <f t="shared" si="601"/>
        <v>0</v>
      </c>
      <c r="BU196" s="33"/>
      <c r="BV196" s="33">
        <f t="shared" si="602"/>
        <v>0</v>
      </c>
      <c r="BW196" s="62"/>
      <c r="BX196" s="62">
        <f t="shared" si="603"/>
        <v>0</v>
      </c>
      <c r="BY196" s="33"/>
      <c r="BZ196" s="33">
        <f t="shared" si="604"/>
        <v>0</v>
      </c>
      <c r="CA196" s="33"/>
      <c r="CB196" s="33">
        <f t="shared" si="605"/>
        <v>0</v>
      </c>
      <c r="CC196" s="33"/>
      <c r="CD196" s="33">
        <f t="shared" si="606"/>
        <v>0</v>
      </c>
      <c r="CE196" s="33"/>
      <c r="CF196" s="33">
        <f t="shared" si="607"/>
        <v>0</v>
      </c>
      <c r="CG196" s="33"/>
      <c r="CH196" s="33">
        <f t="shared" si="608"/>
        <v>0</v>
      </c>
      <c r="CI196" s="33"/>
      <c r="CJ196" s="33">
        <f t="shared" si="609"/>
        <v>0</v>
      </c>
      <c r="CK196" s="33"/>
      <c r="CL196" s="33">
        <f t="shared" si="610"/>
        <v>0</v>
      </c>
      <c r="CM196" s="33"/>
      <c r="CN196" s="33">
        <f t="shared" si="611"/>
        <v>0</v>
      </c>
    </row>
    <row r="197" spans="1:92" ht="30" x14ac:dyDescent="0.25">
      <c r="A197" s="29">
        <v>206</v>
      </c>
      <c r="B197" s="30" t="s">
        <v>249</v>
      </c>
      <c r="C197" s="25">
        <v>19007.45</v>
      </c>
      <c r="D197" s="25">
        <f>C197*(H197+I197+J197)</f>
        <v>15776.183500000003</v>
      </c>
      <c r="E197" s="31">
        <v>1.08</v>
      </c>
      <c r="F197" s="32">
        <v>1</v>
      </c>
      <c r="G197" s="32"/>
      <c r="H197" s="27">
        <v>0.61</v>
      </c>
      <c r="I197" s="27">
        <v>0.18</v>
      </c>
      <c r="J197" s="27">
        <v>0.04</v>
      </c>
      <c r="K197" s="27">
        <v>0.17</v>
      </c>
      <c r="L197" s="32">
        <v>1</v>
      </c>
      <c r="M197" s="25">
        <v>1.4</v>
      </c>
      <c r="N197" s="25">
        <v>1.68</v>
      </c>
      <c r="O197" s="25">
        <v>2.23</v>
      </c>
      <c r="P197" s="25">
        <v>2.39</v>
      </c>
      <c r="Q197" s="33"/>
      <c r="R197" s="33">
        <f t="shared" si="574"/>
        <v>0</v>
      </c>
      <c r="S197" s="33"/>
      <c r="T197" s="33">
        <f t="shared" si="575"/>
        <v>0</v>
      </c>
      <c r="U197" s="33">
        <v>5</v>
      </c>
      <c r="V197" s="33">
        <f t="shared" si="576"/>
        <v>158065.95420000004</v>
      </c>
      <c r="W197" s="33">
        <v>0</v>
      </c>
      <c r="X197" s="33">
        <f t="shared" si="577"/>
        <v>0</v>
      </c>
      <c r="Y197" s="33">
        <v>0</v>
      </c>
      <c r="Z197" s="33">
        <f t="shared" si="578"/>
        <v>0</v>
      </c>
      <c r="AA197" s="33">
        <v>0</v>
      </c>
      <c r="AB197" s="33">
        <f t="shared" si="579"/>
        <v>0</v>
      </c>
      <c r="AC197" s="33">
        <v>0</v>
      </c>
      <c r="AD197" s="33">
        <f t="shared" si="580"/>
        <v>0</v>
      </c>
      <c r="AE197" s="33"/>
      <c r="AF197" s="33">
        <f t="shared" si="581"/>
        <v>0</v>
      </c>
      <c r="AG197" s="33">
        <v>0</v>
      </c>
      <c r="AH197" s="33">
        <f t="shared" si="582"/>
        <v>0</v>
      </c>
      <c r="AI197" s="33">
        <v>33</v>
      </c>
      <c r="AJ197" s="33">
        <f t="shared" si="583"/>
        <v>1017154.4152770002</v>
      </c>
      <c r="AK197" s="33"/>
      <c r="AL197" s="33">
        <f t="shared" si="584"/>
        <v>0</v>
      </c>
      <c r="AM197" s="33"/>
      <c r="AN197" s="33">
        <f t="shared" si="585"/>
        <v>0</v>
      </c>
      <c r="AO197" s="33">
        <v>0</v>
      </c>
      <c r="AP197" s="33">
        <f t="shared" si="586"/>
        <v>0</v>
      </c>
      <c r="AQ197" s="33">
        <v>0</v>
      </c>
      <c r="AR197" s="33">
        <f t="shared" si="587"/>
        <v>0</v>
      </c>
      <c r="AS197" s="33"/>
      <c r="AT197" s="33">
        <f t="shared" si="588"/>
        <v>0</v>
      </c>
      <c r="AU197" s="33">
        <v>0</v>
      </c>
      <c r="AV197" s="33">
        <f t="shared" si="589"/>
        <v>0</v>
      </c>
      <c r="AW197" s="33">
        <v>0</v>
      </c>
      <c r="AX197" s="33">
        <f t="shared" si="590"/>
        <v>0</v>
      </c>
      <c r="AY197" s="33">
        <v>4</v>
      </c>
      <c r="AZ197" s="33">
        <f t="shared" si="591"/>
        <v>133120.27270080001</v>
      </c>
      <c r="BA197" s="33"/>
      <c r="BB197" s="33">
        <f t="shared" si="592"/>
        <v>0</v>
      </c>
      <c r="BC197" s="33"/>
      <c r="BD197" s="33">
        <f t="shared" si="593"/>
        <v>0</v>
      </c>
      <c r="BE197" s="33">
        <v>6</v>
      </c>
      <c r="BF197" s="33">
        <f t="shared" si="594"/>
        <v>199680.4090512</v>
      </c>
      <c r="BG197" s="33">
        <v>2</v>
      </c>
      <c r="BH197" s="33">
        <f t="shared" si="595"/>
        <v>66560.136350400004</v>
      </c>
      <c r="BI197" s="33">
        <v>0</v>
      </c>
      <c r="BJ197" s="33">
        <f t="shared" si="596"/>
        <v>0</v>
      </c>
      <c r="BK197" s="33">
        <v>2</v>
      </c>
      <c r="BL197" s="33">
        <f t="shared" si="597"/>
        <v>70698.590424000009</v>
      </c>
      <c r="BM197" s="33"/>
      <c r="BN197" s="33">
        <f t="shared" si="598"/>
        <v>0</v>
      </c>
      <c r="BO197" s="33"/>
      <c r="BP197" s="33">
        <f t="shared" si="599"/>
        <v>0</v>
      </c>
      <c r="BQ197" s="33">
        <v>0</v>
      </c>
      <c r="BR197" s="33">
        <f t="shared" si="600"/>
        <v>0</v>
      </c>
      <c r="BS197" s="33">
        <v>0</v>
      </c>
      <c r="BT197" s="33">
        <f t="shared" si="601"/>
        <v>0</v>
      </c>
      <c r="BU197" s="33">
        <v>27</v>
      </c>
      <c r="BV197" s="33">
        <f t="shared" si="602"/>
        <v>998660.69863560016</v>
      </c>
      <c r="BW197" s="62">
        <v>0</v>
      </c>
      <c r="BX197" s="62">
        <f t="shared" si="603"/>
        <v>0</v>
      </c>
      <c r="BY197" s="33">
        <v>0</v>
      </c>
      <c r="BZ197" s="33">
        <f t="shared" si="604"/>
        <v>0</v>
      </c>
      <c r="CA197" s="33">
        <v>0</v>
      </c>
      <c r="CB197" s="33">
        <f t="shared" si="605"/>
        <v>0</v>
      </c>
      <c r="CC197" s="33">
        <v>0</v>
      </c>
      <c r="CD197" s="33">
        <f t="shared" si="606"/>
        <v>0</v>
      </c>
      <c r="CE197" s="33">
        <v>0</v>
      </c>
      <c r="CF197" s="33">
        <f t="shared" si="607"/>
        <v>0</v>
      </c>
      <c r="CG197" s="33"/>
      <c r="CH197" s="33">
        <f t="shared" si="608"/>
        <v>0</v>
      </c>
      <c r="CI197" s="33">
        <v>2</v>
      </c>
      <c r="CJ197" s="33">
        <f t="shared" si="609"/>
        <v>70698.590424000009</v>
      </c>
      <c r="CK197" s="33">
        <v>0</v>
      </c>
      <c r="CL197" s="33">
        <f t="shared" si="610"/>
        <v>0</v>
      </c>
      <c r="CM197" s="33">
        <v>0</v>
      </c>
      <c r="CN197" s="33">
        <f t="shared" si="611"/>
        <v>0</v>
      </c>
    </row>
    <row r="198" spans="1:92" ht="30" x14ac:dyDescent="0.25">
      <c r="A198" s="29">
        <v>207</v>
      </c>
      <c r="B198" s="30" t="s">
        <v>250</v>
      </c>
      <c r="C198" s="25">
        <v>19007.45</v>
      </c>
      <c r="D198" s="25">
        <f>C198*(H198+I198+J198)</f>
        <v>15966.258000000002</v>
      </c>
      <c r="E198" s="31">
        <v>1.1200000000000001</v>
      </c>
      <c r="F198" s="32">
        <v>1</v>
      </c>
      <c r="G198" s="32"/>
      <c r="H198" s="27">
        <v>0.62</v>
      </c>
      <c r="I198" s="27">
        <v>0.18</v>
      </c>
      <c r="J198" s="27">
        <v>0.04</v>
      </c>
      <c r="K198" s="27">
        <v>0.16</v>
      </c>
      <c r="L198" s="32">
        <v>1</v>
      </c>
      <c r="M198" s="25">
        <v>1.4</v>
      </c>
      <c r="N198" s="25">
        <v>1.68</v>
      </c>
      <c r="O198" s="25">
        <v>2.23</v>
      </c>
      <c r="P198" s="25">
        <v>2.39</v>
      </c>
      <c r="Q198" s="33"/>
      <c r="R198" s="33">
        <f t="shared" si="574"/>
        <v>0</v>
      </c>
      <c r="S198" s="33"/>
      <c r="T198" s="33">
        <f t="shared" si="575"/>
        <v>0</v>
      </c>
      <c r="U198" s="33">
        <v>5</v>
      </c>
      <c r="V198" s="33">
        <f t="shared" si="576"/>
        <v>163920.24880000003</v>
      </c>
      <c r="W198" s="33">
        <v>0</v>
      </c>
      <c r="X198" s="33">
        <f t="shared" si="577"/>
        <v>0</v>
      </c>
      <c r="Y198" s="33">
        <v>0</v>
      </c>
      <c r="Z198" s="33">
        <f t="shared" si="578"/>
        <v>0</v>
      </c>
      <c r="AA198" s="33"/>
      <c r="AB198" s="33">
        <f t="shared" si="579"/>
        <v>0</v>
      </c>
      <c r="AC198" s="33">
        <v>0</v>
      </c>
      <c r="AD198" s="33">
        <f t="shared" si="580"/>
        <v>0</v>
      </c>
      <c r="AE198" s="33"/>
      <c r="AF198" s="33">
        <f t="shared" si="581"/>
        <v>0</v>
      </c>
      <c r="AG198" s="33">
        <v>0</v>
      </c>
      <c r="AH198" s="33">
        <f t="shared" si="582"/>
        <v>0</v>
      </c>
      <c r="AI198" s="33">
        <f>7</f>
        <v>7</v>
      </c>
      <c r="AJ198" s="33">
        <f t="shared" si="583"/>
        <v>223751.139612</v>
      </c>
      <c r="AK198" s="33">
        <v>0</v>
      </c>
      <c r="AL198" s="33">
        <f t="shared" si="584"/>
        <v>0</v>
      </c>
      <c r="AM198" s="33">
        <v>10</v>
      </c>
      <c r="AN198" s="33">
        <f t="shared" si="585"/>
        <v>327840.49760000006</v>
      </c>
      <c r="AO198" s="33">
        <v>0</v>
      </c>
      <c r="AP198" s="33">
        <f t="shared" si="586"/>
        <v>0</v>
      </c>
      <c r="AQ198" s="33">
        <v>0</v>
      </c>
      <c r="AR198" s="33">
        <f t="shared" si="587"/>
        <v>0</v>
      </c>
      <c r="AS198" s="33">
        <v>0</v>
      </c>
      <c r="AT198" s="33">
        <f t="shared" si="588"/>
        <v>0</v>
      </c>
      <c r="AU198" s="33">
        <v>0</v>
      </c>
      <c r="AV198" s="33">
        <f t="shared" si="589"/>
        <v>0</v>
      </c>
      <c r="AW198" s="33"/>
      <c r="AX198" s="33">
        <f t="shared" si="590"/>
        <v>0</v>
      </c>
      <c r="AY198" s="33"/>
      <c r="AZ198" s="33">
        <f t="shared" si="591"/>
        <v>0</v>
      </c>
      <c r="BA198" s="33"/>
      <c r="BB198" s="33">
        <f t="shared" si="592"/>
        <v>0</v>
      </c>
      <c r="BC198" s="33"/>
      <c r="BD198" s="33">
        <f t="shared" si="593"/>
        <v>0</v>
      </c>
      <c r="BE198" s="33"/>
      <c r="BF198" s="33">
        <f t="shared" si="594"/>
        <v>0</v>
      </c>
      <c r="BG198" s="33">
        <v>4</v>
      </c>
      <c r="BH198" s="33">
        <f t="shared" si="595"/>
        <v>138050.65317120001</v>
      </c>
      <c r="BI198" s="33">
        <v>0</v>
      </c>
      <c r="BJ198" s="33">
        <f t="shared" si="596"/>
        <v>0</v>
      </c>
      <c r="BK198" s="33">
        <v>0</v>
      </c>
      <c r="BL198" s="33">
        <f t="shared" si="597"/>
        <v>0</v>
      </c>
      <c r="BM198" s="33"/>
      <c r="BN198" s="33">
        <f t="shared" si="598"/>
        <v>0</v>
      </c>
      <c r="BO198" s="33"/>
      <c r="BP198" s="33">
        <f t="shared" si="599"/>
        <v>0</v>
      </c>
      <c r="BQ198" s="33">
        <v>0</v>
      </c>
      <c r="BR198" s="33">
        <f t="shared" si="600"/>
        <v>0</v>
      </c>
      <c r="BS198" s="33">
        <v>0</v>
      </c>
      <c r="BT198" s="33">
        <f t="shared" si="601"/>
        <v>0</v>
      </c>
      <c r="BU198" s="33">
        <v>22</v>
      </c>
      <c r="BV198" s="33">
        <f t="shared" si="602"/>
        <v>843861.44082240015</v>
      </c>
      <c r="BW198" s="62">
        <v>0</v>
      </c>
      <c r="BX198" s="62">
        <f t="shared" si="603"/>
        <v>0</v>
      </c>
      <c r="BY198" s="33"/>
      <c r="BZ198" s="33">
        <f t="shared" si="604"/>
        <v>0</v>
      </c>
      <c r="CA198" s="33"/>
      <c r="CB198" s="33">
        <f t="shared" si="605"/>
        <v>0</v>
      </c>
      <c r="CC198" s="33">
        <v>0</v>
      </c>
      <c r="CD198" s="33">
        <f t="shared" si="606"/>
        <v>0</v>
      </c>
      <c r="CE198" s="33">
        <v>0</v>
      </c>
      <c r="CF198" s="33">
        <f t="shared" si="607"/>
        <v>0</v>
      </c>
      <c r="CG198" s="33">
        <v>2</v>
      </c>
      <c r="CH198" s="33">
        <f t="shared" si="608"/>
        <v>66342.995241600016</v>
      </c>
      <c r="CI198" s="33">
        <v>2</v>
      </c>
      <c r="CJ198" s="33">
        <f t="shared" si="609"/>
        <v>73317.056736000013</v>
      </c>
      <c r="CK198" s="33">
        <v>0</v>
      </c>
      <c r="CL198" s="33">
        <f t="shared" si="610"/>
        <v>0</v>
      </c>
      <c r="CM198" s="33"/>
      <c r="CN198" s="33">
        <f t="shared" si="611"/>
        <v>0</v>
      </c>
    </row>
    <row r="199" spans="1:92" ht="30" x14ac:dyDescent="0.25">
      <c r="A199" s="29">
        <v>208</v>
      </c>
      <c r="B199" s="30" t="s">
        <v>251</v>
      </c>
      <c r="C199" s="25">
        <v>19007.45</v>
      </c>
      <c r="D199" s="25">
        <f>C199*(H199+I199+J199)</f>
        <v>16156.332500000002</v>
      </c>
      <c r="E199" s="31">
        <v>1.62</v>
      </c>
      <c r="F199" s="32">
        <v>1</v>
      </c>
      <c r="G199" s="32"/>
      <c r="H199" s="27">
        <v>0.63</v>
      </c>
      <c r="I199" s="27">
        <v>0.19</v>
      </c>
      <c r="J199" s="27">
        <v>0.03</v>
      </c>
      <c r="K199" s="27">
        <v>0.15</v>
      </c>
      <c r="L199" s="32">
        <v>1</v>
      </c>
      <c r="M199" s="25">
        <v>1.4</v>
      </c>
      <c r="N199" s="25">
        <v>1.68</v>
      </c>
      <c r="O199" s="25">
        <v>2.23</v>
      </c>
      <c r="P199" s="25">
        <v>2.39</v>
      </c>
      <c r="Q199" s="33">
        <v>195</v>
      </c>
      <c r="R199" s="33">
        <f t="shared" si="574"/>
        <v>10928105.2881</v>
      </c>
      <c r="S199" s="33">
        <v>2</v>
      </c>
      <c r="T199" s="33">
        <f t="shared" si="575"/>
        <v>94839.572520000002</v>
      </c>
      <c r="U199" s="33">
        <v>400</v>
      </c>
      <c r="V199" s="33">
        <f t="shared" si="576"/>
        <v>18967914.504000001</v>
      </c>
      <c r="W199" s="33">
        <v>0</v>
      </c>
      <c r="X199" s="33">
        <f t="shared" si="577"/>
        <v>0</v>
      </c>
      <c r="Y199" s="33">
        <v>0</v>
      </c>
      <c r="Z199" s="33">
        <f t="shared" si="578"/>
        <v>0</v>
      </c>
      <c r="AA199" s="33">
        <v>0</v>
      </c>
      <c r="AB199" s="33">
        <f t="shared" si="579"/>
        <v>0</v>
      </c>
      <c r="AC199" s="33">
        <v>0</v>
      </c>
      <c r="AD199" s="33">
        <f t="shared" si="580"/>
        <v>0</v>
      </c>
      <c r="AE199" s="33"/>
      <c r="AF199" s="33">
        <f t="shared" si="581"/>
        <v>0</v>
      </c>
      <c r="AG199" s="33">
        <v>0</v>
      </c>
      <c r="AH199" s="33">
        <f t="shared" si="582"/>
        <v>0</v>
      </c>
      <c r="AI199" s="33">
        <f>509-9</f>
        <v>500</v>
      </c>
      <c r="AJ199" s="33">
        <f t="shared" si="583"/>
        <v>23117145.801750001</v>
      </c>
      <c r="AK199" s="33">
        <v>0</v>
      </c>
      <c r="AL199" s="33">
        <f t="shared" si="584"/>
        <v>0</v>
      </c>
      <c r="AM199" s="33">
        <v>7</v>
      </c>
      <c r="AN199" s="33">
        <f t="shared" si="585"/>
        <v>331938.50381999998</v>
      </c>
      <c r="AO199" s="33">
        <v>20</v>
      </c>
      <c r="AP199" s="33">
        <f t="shared" si="586"/>
        <v>924685.83207</v>
      </c>
      <c r="AQ199" s="33">
        <v>0</v>
      </c>
      <c r="AR199" s="33">
        <f t="shared" si="587"/>
        <v>0</v>
      </c>
      <c r="AS199" s="33">
        <v>0</v>
      </c>
      <c r="AT199" s="33">
        <f t="shared" si="588"/>
        <v>0</v>
      </c>
      <c r="AU199" s="33">
        <v>0</v>
      </c>
      <c r="AV199" s="33">
        <f t="shared" si="589"/>
        <v>0</v>
      </c>
      <c r="AW199" s="33"/>
      <c r="AX199" s="33">
        <f t="shared" si="590"/>
        <v>0</v>
      </c>
      <c r="AY199" s="33">
        <v>1</v>
      </c>
      <c r="AZ199" s="33">
        <f t="shared" si="591"/>
        <v>49920.102262799999</v>
      </c>
      <c r="BA199" s="33"/>
      <c r="BB199" s="33">
        <f t="shared" si="592"/>
        <v>0</v>
      </c>
      <c r="BC199" s="33"/>
      <c r="BD199" s="33">
        <f t="shared" si="593"/>
        <v>0</v>
      </c>
      <c r="BE199" s="33">
        <v>9</v>
      </c>
      <c r="BF199" s="33">
        <f t="shared" si="594"/>
        <v>449280.92036520003</v>
      </c>
      <c r="BG199" s="33">
        <v>19</v>
      </c>
      <c r="BH199" s="33">
        <f t="shared" si="595"/>
        <v>948481.94299320015</v>
      </c>
      <c r="BI199" s="33">
        <v>0</v>
      </c>
      <c r="BJ199" s="33">
        <f t="shared" si="596"/>
        <v>0</v>
      </c>
      <c r="BK199" s="33">
        <v>0</v>
      </c>
      <c r="BL199" s="33">
        <f t="shared" si="597"/>
        <v>0</v>
      </c>
      <c r="BM199" s="33"/>
      <c r="BN199" s="33">
        <f t="shared" si="598"/>
        <v>0</v>
      </c>
      <c r="BO199" s="33"/>
      <c r="BP199" s="33">
        <f t="shared" si="599"/>
        <v>0</v>
      </c>
      <c r="BQ199" s="33">
        <v>0</v>
      </c>
      <c r="BR199" s="33">
        <f t="shared" si="600"/>
        <v>0</v>
      </c>
      <c r="BS199" s="33">
        <v>0</v>
      </c>
      <c r="BT199" s="33">
        <f t="shared" si="601"/>
        <v>0</v>
      </c>
      <c r="BU199" s="33">
        <v>176</v>
      </c>
      <c r="BV199" s="33">
        <f t="shared" si="602"/>
        <v>9764682.3866592012</v>
      </c>
      <c r="BW199" s="62">
        <v>0</v>
      </c>
      <c r="BX199" s="62">
        <f t="shared" si="603"/>
        <v>0</v>
      </c>
      <c r="BY199" s="33">
        <v>45</v>
      </c>
      <c r="BZ199" s="33">
        <f t="shared" si="604"/>
        <v>2496651.7465890003</v>
      </c>
      <c r="CA199" s="33">
        <v>9</v>
      </c>
      <c r="CB199" s="33">
        <f t="shared" si="605"/>
        <v>499330.34931780014</v>
      </c>
      <c r="CC199" s="33">
        <v>0</v>
      </c>
      <c r="CD199" s="33">
        <f t="shared" si="606"/>
        <v>0</v>
      </c>
      <c r="CE199" s="33">
        <v>0</v>
      </c>
      <c r="CF199" s="33">
        <f t="shared" si="607"/>
        <v>0</v>
      </c>
      <c r="CG199" s="33"/>
      <c r="CH199" s="33">
        <f t="shared" si="608"/>
        <v>0</v>
      </c>
      <c r="CI199" s="33">
        <v>0</v>
      </c>
      <c r="CJ199" s="33">
        <f t="shared" si="609"/>
        <v>0</v>
      </c>
      <c r="CK199" s="33">
        <v>0</v>
      </c>
      <c r="CL199" s="33">
        <f t="shared" si="610"/>
        <v>0</v>
      </c>
      <c r="CM199" s="33"/>
      <c r="CN199" s="33">
        <f t="shared" si="611"/>
        <v>0</v>
      </c>
    </row>
    <row r="200" spans="1:92" ht="30" x14ac:dyDescent="0.25">
      <c r="A200" s="29">
        <v>209</v>
      </c>
      <c r="B200" s="30" t="s">
        <v>252</v>
      </c>
      <c r="C200" s="25">
        <v>19007.45</v>
      </c>
      <c r="D200" s="25">
        <f>C200*(H200+I200+J200)</f>
        <v>16536.481500000002</v>
      </c>
      <c r="E200" s="31">
        <v>1.95</v>
      </c>
      <c r="F200" s="32">
        <v>1</v>
      </c>
      <c r="G200" s="32"/>
      <c r="H200" s="27">
        <v>0.64</v>
      </c>
      <c r="I200" s="27">
        <v>0.2</v>
      </c>
      <c r="J200" s="27">
        <v>0.03</v>
      </c>
      <c r="K200" s="27">
        <v>0.13</v>
      </c>
      <c r="L200" s="32">
        <v>1</v>
      </c>
      <c r="M200" s="25">
        <v>1.4</v>
      </c>
      <c r="N200" s="25">
        <v>1.68</v>
      </c>
      <c r="O200" s="25">
        <v>2.23</v>
      </c>
      <c r="P200" s="25">
        <v>2.39</v>
      </c>
      <c r="Q200" s="33">
        <v>70</v>
      </c>
      <c r="R200" s="33">
        <f t="shared" si="574"/>
        <v>4722020.8034999995</v>
      </c>
      <c r="S200" s="33">
        <v>0</v>
      </c>
      <c r="T200" s="33">
        <f t="shared" si="575"/>
        <v>0</v>
      </c>
      <c r="U200" s="33">
        <v>160</v>
      </c>
      <c r="V200" s="33">
        <f t="shared" si="576"/>
        <v>9132699.5759999994</v>
      </c>
      <c r="W200" s="33">
        <v>0</v>
      </c>
      <c r="X200" s="33">
        <f t="shared" si="577"/>
        <v>0</v>
      </c>
      <c r="Y200" s="33">
        <v>0</v>
      </c>
      <c r="Z200" s="33">
        <f t="shared" si="578"/>
        <v>0</v>
      </c>
      <c r="AA200" s="33">
        <v>0</v>
      </c>
      <c r="AB200" s="33">
        <f t="shared" si="579"/>
        <v>0</v>
      </c>
      <c r="AC200" s="33"/>
      <c r="AD200" s="33">
        <f t="shared" si="580"/>
        <v>0</v>
      </c>
      <c r="AE200" s="33"/>
      <c r="AF200" s="33">
        <f t="shared" si="581"/>
        <v>0</v>
      </c>
      <c r="AG200" s="33">
        <v>0</v>
      </c>
      <c r="AH200" s="33">
        <f t="shared" si="582"/>
        <v>0</v>
      </c>
      <c r="AI200" s="33">
        <v>19</v>
      </c>
      <c r="AJ200" s="33">
        <f t="shared" si="583"/>
        <v>1057395.3727837501</v>
      </c>
      <c r="AK200" s="33"/>
      <c r="AL200" s="33">
        <f t="shared" si="584"/>
        <v>0</v>
      </c>
      <c r="AM200" s="33">
        <v>45</v>
      </c>
      <c r="AN200" s="33">
        <f t="shared" si="585"/>
        <v>2568571.75575</v>
      </c>
      <c r="AO200" s="33">
        <v>10</v>
      </c>
      <c r="AP200" s="33">
        <f t="shared" si="586"/>
        <v>556523.8804125</v>
      </c>
      <c r="AQ200" s="33">
        <v>0</v>
      </c>
      <c r="AR200" s="33">
        <f t="shared" si="587"/>
        <v>0</v>
      </c>
      <c r="AS200" s="33">
        <v>0</v>
      </c>
      <c r="AT200" s="33">
        <f t="shared" si="588"/>
        <v>0</v>
      </c>
      <c r="AU200" s="33">
        <v>0</v>
      </c>
      <c r="AV200" s="33">
        <f t="shared" si="589"/>
        <v>0</v>
      </c>
      <c r="AW200" s="33">
        <v>0</v>
      </c>
      <c r="AX200" s="33">
        <f t="shared" si="590"/>
        <v>0</v>
      </c>
      <c r="AY200" s="33">
        <v>0</v>
      </c>
      <c r="AZ200" s="33">
        <f t="shared" si="591"/>
        <v>0</v>
      </c>
      <c r="BA200" s="33"/>
      <c r="BB200" s="33">
        <f t="shared" si="592"/>
        <v>0</v>
      </c>
      <c r="BC200" s="33"/>
      <c r="BD200" s="33">
        <f t="shared" si="593"/>
        <v>0</v>
      </c>
      <c r="BE200" s="33">
        <v>1</v>
      </c>
      <c r="BF200" s="33">
        <f t="shared" si="594"/>
        <v>60089.011982999997</v>
      </c>
      <c r="BG200" s="33">
        <v>0</v>
      </c>
      <c r="BH200" s="33">
        <f t="shared" si="595"/>
        <v>0</v>
      </c>
      <c r="BI200" s="33">
        <v>0</v>
      </c>
      <c r="BJ200" s="33">
        <f t="shared" si="596"/>
        <v>0</v>
      </c>
      <c r="BK200" s="33">
        <v>0</v>
      </c>
      <c r="BL200" s="33">
        <f t="shared" si="597"/>
        <v>0</v>
      </c>
      <c r="BM200" s="33"/>
      <c r="BN200" s="33">
        <f t="shared" si="598"/>
        <v>0</v>
      </c>
      <c r="BO200" s="33"/>
      <c r="BP200" s="33">
        <f t="shared" si="599"/>
        <v>0</v>
      </c>
      <c r="BQ200" s="33">
        <v>0</v>
      </c>
      <c r="BR200" s="33">
        <f t="shared" si="600"/>
        <v>0</v>
      </c>
      <c r="BS200" s="33">
        <v>0</v>
      </c>
      <c r="BT200" s="33">
        <f t="shared" si="601"/>
        <v>0</v>
      </c>
      <c r="BU200" s="33">
        <v>156</v>
      </c>
      <c r="BV200" s="33">
        <f t="shared" si="602"/>
        <v>10418127.041321998</v>
      </c>
      <c r="BW200" s="62">
        <v>0</v>
      </c>
      <c r="BX200" s="62">
        <f t="shared" si="603"/>
        <v>0</v>
      </c>
      <c r="BY200" s="33"/>
      <c r="BZ200" s="33">
        <f t="shared" si="604"/>
        <v>0</v>
      </c>
      <c r="CA200" s="33">
        <v>40</v>
      </c>
      <c r="CB200" s="33">
        <f t="shared" si="605"/>
        <v>2671314.62598</v>
      </c>
      <c r="CC200" s="33">
        <v>0</v>
      </c>
      <c r="CD200" s="33">
        <f t="shared" si="606"/>
        <v>0</v>
      </c>
      <c r="CE200" s="33">
        <v>0</v>
      </c>
      <c r="CF200" s="33">
        <f t="shared" si="607"/>
        <v>0</v>
      </c>
      <c r="CG200" s="33">
        <v>0</v>
      </c>
      <c r="CH200" s="33">
        <f t="shared" si="608"/>
        <v>0</v>
      </c>
      <c r="CI200" s="33">
        <v>0</v>
      </c>
      <c r="CJ200" s="33">
        <f t="shared" si="609"/>
        <v>0</v>
      </c>
      <c r="CK200" s="33">
        <v>0</v>
      </c>
      <c r="CL200" s="33">
        <f t="shared" si="610"/>
        <v>0</v>
      </c>
      <c r="CM200" s="33">
        <v>0</v>
      </c>
      <c r="CN200" s="33">
        <f t="shared" si="611"/>
        <v>0</v>
      </c>
    </row>
    <row r="201" spans="1:92" ht="30" x14ac:dyDescent="0.25">
      <c r="A201" s="29">
        <v>40</v>
      </c>
      <c r="B201" s="30" t="s">
        <v>253</v>
      </c>
      <c r="C201" s="25">
        <v>19007.45</v>
      </c>
      <c r="D201" s="25"/>
      <c r="E201" s="31">
        <v>1.1499999999999999</v>
      </c>
      <c r="F201" s="32">
        <v>1</v>
      </c>
      <c r="G201" s="32"/>
      <c r="H201" s="27">
        <v>0.61</v>
      </c>
      <c r="I201" s="27">
        <v>0.18</v>
      </c>
      <c r="J201" s="27">
        <v>0.04</v>
      </c>
      <c r="K201" s="27">
        <v>0.17</v>
      </c>
      <c r="L201" s="32">
        <v>1</v>
      </c>
      <c r="M201" s="25">
        <v>1.4</v>
      </c>
      <c r="N201" s="25">
        <v>1.68</v>
      </c>
      <c r="O201" s="25">
        <v>2.23</v>
      </c>
      <c r="P201" s="25">
        <v>2.39</v>
      </c>
      <c r="Q201" s="33">
        <v>5</v>
      </c>
      <c r="R201" s="33">
        <f t="shared" si="574"/>
        <v>198912.96424999996</v>
      </c>
      <c r="S201" s="33"/>
      <c r="T201" s="33">
        <f t="shared" si="575"/>
        <v>0</v>
      </c>
      <c r="U201" s="33"/>
      <c r="V201" s="33">
        <f t="shared" si="576"/>
        <v>0</v>
      </c>
      <c r="W201" s="33"/>
      <c r="X201" s="33">
        <f t="shared" si="577"/>
        <v>0</v>
      </c>
      <c r="Y201" s="33"/>
      <c r="Z201" s="33">
        <f t="shared" si="578"/>
        <v>0</v>
      </c>
      <c r="AA201" s="33"/>
      <c r="AB201" s="33">
        <f t="shared" si="579"/>
        <v>0</v>
      </c>
      <c r="AC201" s="33"/>
      <c r="AD201" s="33">
        <f t="shared" si="580"/>
        <v>0</v>
      </c>
      <c r="AE201" s="33"/>
      <c r="AF201" s="33">
        <f t="shared" si="581"/>
        <v>0</v>
      </c>
      <c r="AG201" s="33"/>
      <c r="AH201" s="33">
        <f t="shared" si="582"/>
        <v>0</v>
      </c>
      <c r="AI201" s="33"/>
      <c r="AJ201" s="33">
        <f t="shared" si="583"/>
        <v>0</v>
      </c>
      <c r="AK201" s="33"/>
      <c r="AL201" s="33">
        <f t="shared" si="584"/>
        <v>0</v>
      </c>
      <c r="AM201" s="33"/>
      <c r="AN201" s="33">
        <f t="shared" si="585"/>
        <v>0</v>
      </c>
      <c r="AO201" s="33"/>
      <c r="AP201" s="33">
        <f t="shared" si="586"/>
        <v>0</v>
      </c>
      <c r="AQ201" s="33"/>
      <c r="AR201" s="33">
        <f t="shared" si="587"/>
        <v>0</v>
      </c>
      <c r="AS201" s="33"/>
      <c r="AT201" s="33">
        <f t="shared" si="588"/>
        <v>0</v>
      </c>
      <c r="AU201" s="33"/>
      <c r="AV201" s="33">
        <f t="shared" si="589"/>
        <v>0</v>
      </c>
      <c r="AW201" s="33"/>
      <c r="AX201" s="33">
        <f t="shared" si="590"/>
        <v>0</v>
      </c>
      <c r="AY201" s="33"/>
      <c r="AZ201" s="33">
        <f t="shared" si="591"/>
        <v>0</v>
      </c>
      <c r="BA201" s="33"/>
      <c r="BB201" s="33">
        <f t="shared" si="592"/>
        <v>0</v>
      </c>
      <c r="BC201" s="33"/>
      <c r="BD201" s="33">
        <f t="shared" si="593"/>
        <v>0</v>
      </c>
      <c r="BE201" s="33"/>
      <c r="BF201" s="33">
        <f t="shared" si="594"/>
        <v>0</v>
      </c>
      <c r="BG201" s="33"/>
      <c r="BH201" s="33">
        <f t="shared" si="595"/>
        <v>0</v>
      </c>
      <c r="BI201" s="33"/>
      <c r="BJ201" s="33">
        <f t="shared" si="596"/>
        <v>0</v>
      </c>
      <c r="BK201" s="33"/>
      <c r="BL201" s="33">
        <f t="shared" si="597"/>
        <v>0</v>
      </c>
      <c r="BM201" s="33"/>
      <c r="BN201" s="33">
        <f t="shared" si="598"/>
        <v>0</v>
      </c>
      <c r="BO201" s="33"/>
      <c r="BP201" s="33">
        <f t="shared" si="599"/>
        <v>0</v>
      </c>
      <c r="BQ201" s="33"/>
      <c r="BR201" s="33">
        <f t="shared" si="600"/>
        <v>0</v>
      </c>
      <c r="BS201" s="33"/>
      <c r="BT201" s="33">
        <f t="shared" si="601"/>
        <v>0</v>
      </c>
      <c r="BU201" s="33"/>
      <c r="BV201" s="33">
        <f t="shared" si="602"/>
        <v>0</v>
      </c>
      <c r="BW201" s="62"/>
      <c r="BX201" s="62">
        <f t="shared" si="603"/>
        <v>0</v>
      </c>
      <c r="BY201" s="33"/>
      <c r="BZ201" s="33">
        <f t="shared" si="604"/>
        <v>0</v>
      </c>
      <c r="CA201" s="33"/>
      <c r="CB201" s="33">
        <f t="shared" si="605"/>
        <v>0</v>
      </c>
      <c r="CC201" s="33"/>
      <c r="CD201" s="33">
        <f t="shared" si="606"/>
        <v>0</v>
      </c>
      <c r="CE201" s="33"/>
      <c r="CF201" s="33">
        <f t="shared" si="607"/>
        <v>0</v>
      </c>
      <c r="CG201" s="33"/>
      <c r="CH201" s="33">
        <f t="shared" si="608"/>
        <v>0</v>
      </c>
      <c r="CI201" s="33"/>
      <c r="CJ201" s="33">
        <f t="shared" si="609"/>
        <v>0</v>
      </c>
      <c r="CK201" s="33"/>
      <c r="CL201" s="33">
        <f t="shared" si="610"/>
        <v>0</v>
      </c>
      <c r="CM201" s="33"/>
      <c r="CN201" s="33">
        <f t="shared" si="611"/>
        <v>0</v>
      </c>
    </row>
    <row r="202" spans="1:92" ht="30" x14ac:dyDescent="0.25">
      <c r="A202" s="29">
        <v>41</v>
      </c>
      <c r="B202" s="30" t="s">
        <v>254</v>
      </c>
      <c r="C202" s="25">
        <v>19007.45</v>
      </c>
      <c r="D202" s="25"/>
      <c r="E202" s="31">
        <v>1.22</v>
      </c>
      <c r="F202" s="32">
        <v>1</v>
      </c>
      <c r="G202" s="32"/>
      <c r="H202" s="27">
        <v>0.62</v>
      </c>
      <c r="I202" s="27">
        <v>0.18</v>
      </c>
      <c r="J202" s="27">
        <v>0.04</v>
      </c>
      <c r="K202" s="27">
        <v>0.16</v>
      </c>
      <c r="L202" s="32">
        <v>1</v>
      </c>
      <c r="M202" s="25">
        <v>1.4</v>
      </c>
      <c r="N202" s="25">
        <v>1.68</v>
      </c>
      <c r="O202" s="25">
        <v>2.23</v>
      </c>
      <c r="P202" s="25">
        <v>2.39</v>
      </c>
      <c r="Q202" s="33">
        <v>0</v>
      </c>
      <c r="R202" s="33">
        <f t="shared" si="574"/>
        <v>0</v>
      </c>
      <c r="S202" s="33"/>
      <c r="T202" s="33">
        <f t="shared" si="575"/>
        <v>0</v>
      </c>
      <c r="U202" s="33"/>
      <c r="V202" s="33">
        <f t="shared" si="576"/>
        <v>0</v>
      </c>
      <c r="W202" s="33"/>
      <c r="X202" s="33">
        <f t="shared" si="577"/>
        <v>0</v>
      </c>
      <c r="Y202" s="33"/>
      <c r="Z202" s="33">
        <f t="shared" si="578"/>
        <v>0</v>
      </c>
      <c r="AA202" s="33"/>
      <c r="AB202" s="33">
        <f t="shared" si="579"/>
        <v>0</v>
      </c>
      <c r="AC202" s="33"/>
      <c r="AD202" s="33">
        <f t="shared" si="580"/>
        <v>0</v>
      </c>
      <c r="AE202" s="33"/>
      <c r="AF202" s="33">
        <f t="shared" si="581"/>
        <v>0</v>
      </c>
      <c r="AG202" s="33"/>
      <c r="AH202" s="33">
        <f t="shared" si="582"/>
        <v>0</v>
      </c>
      <c r="AI202" s="33"/>
      <c r="AJ202" s="33">
        <f t="shared" si="583"/>
        <v>0</v>
      </c>
      <c r="AK202" s="33"/>
      <c r="AL202" s="33">
        <f t="shared" si="584"/>
        <v>0</v>
      </c>
      <c r="AM202" s="33"/>
      <c r="AN202" s="33">
        <f t="shared" si="585"/>
        <v>0</v>
      </c>
      <c r="AO202" s="33"/>
      <c r="AP202" s="33">
        <f t="shared" si="586"/>
        <v>0</v>
      </c>
      <c r="AQ202" s="33"/>
      <c r="AR202" s="33">
        <f t="shared" si="587"/>
        <v>0</v>
      </c>
      <c r="AS202" s="33"/>
      <c r="AT202" s="33">
        <f t="shared" si="588"/>
        <v>0</v>
      </c>
      <c r="AU202" s="33"/>
      <c r="AV202" s="33">
        <f t="shared" si="589"/>
        <v>0</v>
      </c>
      <c r="AW202" s="33"/>
      <c r="AX202" s="33">
        <f t="shared" si="590"/>
        <v>0</v>
      </c>
      <c r="AY202" s="33"/>
      <c r="AZ202" s="33">
        <f t="shared" si="591"/>
        <v>0</v>
      </c>
      <c r="BA202" s="33"/>
      <c r="BB202" s="33">
        <f t="shared" si="592"/>
        <v>0</v>
      </c>
      <c r="BC202" s="33"/>
      <c r="BD202" s="33">
        <f t="shared" si="593"/>
        <v>0</v>
      </c>
      <c r="BE202" s="33"/>
      <c r="BF202" s="33">
        <f t="shared" si="594"/>
        <v>0</v>
      </c>
      <c r="BG202" s="33"/>
      <c r="BH202" s="33">
        <f t="shared" si="595"/>
        <v>0</v>
      </c>
      <c r="BI202" s="33"/>
      <c r="BJ202" s="33">
        <f t="shared" si="596"/>
        <v>0</v>
      </c>
      <c r="BK202" s="33"/>
      <c r="BL202" s="33">
        <f t="shared" si="597"/>
        <v>0</v>
      </c>
      <c r="BM202" s="33"/>
      <c r="BN202" s="33">
        <f t="shared" si="598"/>
        <v>0</v>
      </c>
      <c r="BO202" s="33"/>
      <c r="BP202" s="33">
        <f t="shared" si="599"/>
        <v>0</v>
      </c>
      <c r="BQ202" s="33"/>
      <c r="BR202" s="33">
        <f t="shared" si="600"/>
        <v>0</v>
      </c>
      <c r="BS202" s="33"/>
      <c r="BT202" s="33">
        <f t="shared" si="601"/>
        <v>0</v>
      </c>
      <c r="BU202" s="33"/>
      <c r="BV202" s="33">
        <f t="shared" si="602"/>
        <v>0</v>
      </c>
      <c r="BW202" s="62"/>
      <c r="BX202" s="62">
        <f t="shared" si="603"/>
        <v>0</v>
      </c>
      <c r="BY202" s="33"/>
      <c r="BZ202" s="33">
        <f t="shared" si="604"/>
        <v>0</v>
      </c>
      <c r="CA202" s="33"/>
      <c r="CB202" s="33">
        <f t="shared" si="605"/>
        <v>0</v>
      </c>
      <c r="CC202" s="33"/>
      <c r="CD202" s="33">
        <f t="shared" si="606"/>
        <v>0</v>
      </c>
      <c r="CE202" s="33"/>
      <c r="CF202" s="33">
        <f t="shared" si="607"/>
        <v>0</v>
      </c>
      <c r="CG202" s="33"/>
      <c r="CH202" s="33">
        <f t="shared" si="608"/>
        <v>0</v>
      </c>
      <c r="CI202" s="33"/>
      <c r="CJ202" s="33">
        <f t="shared" si="609"/>
        <v>0</v>
      </c>
      <c r="CK202" s="33"/>
      <c r="CL202" s="33">
        <f t="shared" si="610"/>
        <v>0</v>
      </c>
      <c r="CM202" s="33"/>
      <c r="CN202" s="33">
        <f t="shared" si="611"/>
        <v>0</v>
      </c>
    </row>
    <row r="203" spans="1:92" ht="30" x14ac:dyDescent="0.25">
      <c r="A203" s="29">
        <v>42</v>
      </c>
      <c r="B203" s="30" t="s">
        <v>255</v>
      </c>
      <c r="C203" s="25">
        <v>19007.45</v>
      </c>
      <c r="D203" s="25"/>
      <c r="E203" s="31">
        <v>1.78</v>
      </c>
      <c r="F203" s="32">
        <v>1</v>
      </c>
      <c r="G203" s="32"/>
      <c r="H203" s="27">
        <v>0.63</v>
      </c>
      <c r="I203" s="27">
        <v>0.19</v>
      </c>
      <c r="J203" s="27">
        <v>0.03</v>
      </c>
      <c r="K203" s="27">
        <v>0.15</v>
      </c>
      <c r="L203" s="32">
        <v>1</v>
      </c>
      <c r="M203" s="25">
        <v>1.4</v>
      </c>
      <c r="N203" s="25">
        <v>1.68</v>
      </c>
      <c r="O203" s="25">
        <v>2.23</v>
      </c>
      <c r="P203" s="25">
        <v>2.39</v>
      </c>
      <c r="Q203" s="33">
        <v>155</v>
      </c>
      <c r="R203" s="33">
        <f t="shared" si="574"/>
        <v>9544362.9281000011</v>
      </c>
      <c r="S203" s="33"/>
      <c r="T203" s="33">
        <f t="shared" si="575"/>
        <v>0</v>
      </c>
      <c r="U203" s="33"/>
      <c r="V203" s="33">
        <f t="shared" si="576"/>
        <v>0</v>
      </c>
      <c r="W203" s="33"/>
      <c r="X203" s="33">
        <f t="shared" si="577"/>
        <v>0</v>
      </c>
      <c r="Y203" s="33"/>
      <c r="Z203" s="33">
        <f t="shared" si="578"/>
        <v>0</v>
      </c>
      <c r="AA203" s="33"/>
      <c r="AB203" s="33">
        <f t="shared" si="579"/>
        <v>0</v>
      </c>
      <c r="AC203" s="33"/>
      <c r="AD203" s="33">
        <f t="shared" si="580"/>
        <v>0</v>
      </c>
      <c r="AE203" s="33"/>
      <c r="AF203" s="33">
        <f t="shared" si="581"/>
        <v>0</v>
      </c>
      <c r="AG203" s="33"/>
      <c r="AH203" s="33">
        <f t="shared" si="582"/>
        <v>0</v>
      </c>
      <c r="AI203" s="33"/>
      <c r="AJ203" s="33">
        <f t="shared" si="583"/>
        <v>0</v>
      </c>
      <c r="AK203" s="33"/>
      <c r="AL203" s="33">
        <f t="shared" si="584"/>
        <v>0</v>
      </c>
      <c r="AM203" s="33"/>
      <c r="AN203" s="33">
        <f t="shared" si="585"/>
        <v>0</v>
      </c>
      <c r="AO203" s="33"/>
      <c r="AP203" s="33">
        <f t="shared" si="586"/>
        <v>0</v>
      </c>
      <c r="AQ203" s="33"/>
      <c r="AR203" s="33">
        <f t="shared" si="587"/>
        <v>0</v>
      </c>
      <c r="AS203" s="33"/>
      <c r="AT203" s="33">
        <f t="shared" si="588"/>
        <v>0</v>
      </c>
      <c r="AU203" s="33"/>
      <c r="AV203" s="33">
        <f t="shared" si="589"/>
        <v>0</v>
      </c>
      <c r="AW203" s="33"/>
      <c r="AX203" s="33">
        <f t="shared" si="590"/>
        <v>0</v>
      </c>
      <c r="AY203" s="33"/>
      <c r="AZ203" s="33">
        <f t="shared" si="591"/>
        <v>0</v>
      </c>
      <c r="BA203" s="33"/>
      <c r="BB203" s="33">
        <f t="shared" si="592"/>
        <v>0</v>
      </c>
      <c r="BC203" s="33"/>
      <c r="BD203" s="33">
        <f t="shared" si="593"/>
        <v>0</v>
      </c>
      <c r="BE203" s="33"/>
      <c r="BF203" s="33">
        <f t="shared" si="594"/>
        <v>0</v>
      </c>
      <c r="BG203" s="33"/>
      <c r="BH203" s="33">
        <f t="shared" si="595"/>
        <v>0</v>
      </c>
      <c r="BI203" s="33"/>
      <c r="BJ203" s="33">
        <f t="shared" si="596"/>
        <v>0</v>
      </c>
      <c r="BK203" s="33"/>
      <c r="BL203" s="33">
        <f t="shared" si="597"/>
        <v>0</v>
      </c>
      <c r="BM203" s="33"/>
      <c r="BN203" s="33">
        <f t="shared" si="598"/>
        <v>0</v>
      </c>
      <c r="BO203" s="33"/>
      <c r="BP203" s="33">
        <f t="shared" si="599"/>
        <v>0</v>
      </c>
      <c r="BQ203" s="33"/>
      <c r="BR203" s="33">
        <f t="shared" si="600"/>
        <v>0</v>
      </c>
      <c r="BS203" s="33"/>
      <c r="BT203" s="33">
        <f t="shared" si="601"/>
        <v>0</v>
      </c>
      <c r="BU203" s="33"/>
      <c r="BV203" s="33">
        <f t="shared" si="602"/>
        <v>0</v>
      </c>
      <c r="BW203" s="62"/>
      <c r="BX203" s="62">
        <f t="shared" si="603"/>
        <v>0</v>
      </c>
      <c r="BY203" s="33"/>
      <c r="BZ203" s="33">
        <f t="shared" si="604"/>
        <v>0</v>
      </c>
      <c r="CA203" s="33"/>
      <c r="CB203" s="33">
        <f t="shared" si="605"/>
        <v>0</v>
      </c>
      <c r="CC203" s="33"/>
      <c r="CD203" s="33">
        <f t="shared" si="606"/>
        <v>0</v>
      </c>
      <c r="CE203" s="33"/>
      <c r="CF203" s="33">
        <f t="shared" si="607"/>
        <v>0</v>
      </c>
      <c r="CG203" s="33"/>
      <c r="CH203" s="33">
        <f t="shared" si="608"/>
        <v>0</v>
      </c>
      <c r="CI203" s="33"/>
      <c r="CJ203" s="33">
        <f t="shared" si="609"/>
        <v>0</v>
      </c>
      <c r="CK203" s="33"/>
      <c r="CL203" s="33">
        <f t="shared" si="610"/>
        <v>0</v>
      </c>
      <c r="CM203" s="33"/>
      <c r="CN203" s="33">
        <f t="shared" si="611"/>
        <v>0</v>
      </c>
    </row>
    <row r="204" spans="1:92" ht="30" x14ac:dyDescent="0.25">
      <c r="A204" s="29">
        <v>43</v>
      </c>
      <c r="B204" s="30" t="s">
        <v>256</v>
      </c>
      <c r="C204" s="25">
        <v>19007.45</v>
      </c>
      <c r="D204" s="25"/>
      <c r="E204" s="31">
        <v>2.35</v>
      </c>
      <c r="F204" s="32">
        <v>1</v>
      </c>
      <c r="G204" s="32"/>
      <c r="H204" s="27">
        <v>0.64</v>
      </c>
      <c r="I204" s="27">
        <v>0.2</v>
      </c>
      <c r="J204" s="27">
        <v>0.03</v>
      </c>
      <c r="K204" s="27">
        <v>0.13</v>
      </c>
      <c r="L204" s="32">
        <v>1</v>
      </c>
      <c r="M204" s="25">
        <v>1.4</v>
      </c>
      <c r="N204" s="25">
        <v>1.68</v>
      </c>
      <c r="O204" s="25">
        <v>2.23</v>
      </c>
      <c r="P204" s="25">
        <v>2.39</v>
      </c>
      <c r="Q204" s="33">
        <v>75</v>
      </c>
      <c r="R204" s="33">
        <f t="shared" si="574"/>
        <v>6097114.7737499997</v>
      </c>
      <c r="S204" s="33"/>
      <c r="T204" s="33">
        <f t="shared" si="575"/>
        <v>0</v>
      </c>
      <c r="U204" s="33"/>
      <c r="V204" s="33">
        <f t="shared" si="576"/>
        <v>0</v>
      </c>
      <c r="W204" s="33"/>
      <c r="X204" s="33">
        <f t="shared" si="577"/>
        <v>0</v>
      </c>
      <c r="Y204" s="33"/>
      <c r="Z204" s="33">
        <f t="shared" si="578"/>
        <v>0</v>
      </c>
      <c r="AA204" s="33"/>
      <c r="AB204" s="33">
        <f t="shared" si="579"/>
        <v>0</v>
      </c>
      <c r="AC204" s="33"/>
      <c r="AD204" s="33">
        <f t="shared" si="580"/>
        <v>0</v>
      </c>
      <c r="AE204" s="33"/>
      <c r="AF204" s="33">
        <f t="shared" si="581"/>
        <v>0</v>
      </c>
      <c r="AG204" s="33"/>
      <c r="AH204" s="33">
        <f t="shared" si="582"/>
        <v>0</v>
      </c>
      <c r="AI204" s="33"/>
      <c r="AJ204" s="33">
        <f t="shared" si="583"/>
        <v>0</v>
      </c>
      <c r="AK204" s="33"/>
      <c r="AL204" s="33">
        <f t="shared" si="584"/>
        <v>0</v>
      </c>
      <c r="AM204" s="33"/>
      <c r="AN204" s="33">
        <f t="shared" si="585"/>
        <v>0</v>
      </c>
      <c r="AO204" s="33"/>
      <c r="AP204" s="33">
        <f t="shared" si="586"/>
        <v>0</v>
      </c>
      <c r="AQ204" s="33"/>
      <c r="AR204" s="33">
        <f t="shared" si="587"/>
        <v>0</v>
      </c>
      <c r="AS204" s="33"/>
      <c r="AT204" s="33">
        <f t="shared" si="588"/>
        <v>0</v>
      </c>
      <c r="AU204" s="33"/>
      <c r="AV204" s="33">
        <f t="shared" si="589"/>
        <v>0</v>
      </c>
      <c r="AW204" s="33"/>
      <c r="AX204" s="33">
        <f t="shared" si="590"/>
        <v>0</v>
      </c>
      <c r="AY204" s="33"/>
      <c r="AZ204" s="33">
        <f t="shared" si="591"/>
        <v>0</v>
      </c>
      <c r="BA204" s="33"/>
      <c r="BB204" s="33">
        <f t="shared" si="592"/>
        <v>0</v>
      </c>
      <c r="BC204" s="33"/>
      <c r="BD204" s="33">
        <f t="shared" si="593"/>
        <v>0</v>
      </c>
      <c r="BE204" s="33"/>
      <c r="BF204" s="33">
        <f t="shared" si="594"/>
        <v>0</v>
      </c>
      <c r="BG204" s="33"/>
      <c r="BH204" s="33">
        <f t="shared" si="595"/>
        <v>0</v>
      </c>
      <c r="BI204" s="33"/>
      <c r="BJ204" s="33">
        <f t="shared" si="596"/>
        <v>0</v>
      </c>
      <c r="BK204" s="33"/>
      <c r="BL204" s="33">
        <f t="shared" si="597"/>
        <v>0</v>
      </c>
      <c r="BM204" s="33"/>
      <c r="BN204" s="33">
        <f t="shared" si="598"/>
        <v>0</v>
      </c>
      <c r="BO204" s="33"/>
      <c r="BP204" s="33">
        <f t="shared" si="599"/>
        <v>0</v>
      </c>
      <c r="BQ204" s="33"/>
      <c r="BR204" s="33">
        <f t="shared" si="600"/>
        <v>0</v>
      </c>
      <c r="BS204" s="33"/>
      <c r="BT204" s="33">
        <f t="shared" si="601"/>
        <v>0</v>
      </c>
      <c r="BU204" s="33"/>
      <c r="BV204" s="33">
        <f t="shared" si="602"/>
        <v>0</v>
      </c>
      <c r="BW204" s="62"/>
      <c r="BX204" s="62">
        <f t="shared" si="603"/>
        <v>0</v>
      </c>
      <c r="BY204" s="33"/>
      <c r="BZ204" s="33">
        <f t="shared" si="604"/>
        <v>0</v>
      </c>
      <c r="CA204" s="33"/>
      <c r="CB204" s="33">
        <f t="shared" si="605"/>
        <v>0</v>
      </c>
      <c r="CC204" s="33"/>
      <c r="CD204" s="33">
        <f t="shared" si="606"/>
        <v>0</v>
      </c>
      <c r="CE204" s="33"/>
      <c r="CF204" s="33">
        <f t="shared" si="607"/>
        <v>0</v>
      </c>
      <c r="CG204" s="33"/>
      <c r="CH204" s="33">
        <f t="shared" si="608"/>
        <v>0</v>
      </c>
      <c r="CI204" s="33"/>
      <c r="CJ204" s="33">
        <f t="shared" si="609"/>
        <v>0</v>
      </c>
      <c r="CK204" s="33"/>
      <c r="CL204" s="33">
        <f t="shared" si="610"/>
        <v>0</v>
      </c>
      <c r="CM204" s="33"/>
      <c r="CN204" s="33">
        <f t="shared" si="611"/>
        <v>0</v>
      </c>
    </row>
    <row r="205" spans="1:92" s="38" customFormat="1" x14ac:dyDescent="0.25">
      <c r="A205" s="61">
        <v>31</v>
      </c>
      <c r="B205" s="52" t="s">
        <v>257</v>
      </c>
      <c r="C205" s="25">
        <v>19007.45</v>
      </c>
      <c r="D205" s="35">
        <f>C205*(H205+I205+J205)</f>
        <v>0</v>
      </c>
      <c r="E205" s="45">
        <v>0.9</v>
      </c>
      <c r="F205" s="36">
        <v>1</v>
      </c>
      <c r="G205" s="36"/>
      <c r="H205" s="37"/>
      <c r="I205" s="37"/>
      <c r="J205" s="37"/>
      <c r="K205" s="37"/>
      <c r="L205" s="36">
        <v>1</v>
      </c>
      <c r="M205" s="25">
        <v>1.4</v>
      </c>
      <c r="N205" s="25">
        <v>1.68</v>
      </c>
      <c r="O205" s="25">
        <v>2.23</v>
      </c>
      <c r="P205" s="25">
        <v>2.39</v>
      </c>
      <c r="Q205" s="28">
        <f t="shared" ref="Q205:AW205" si="612">SUM(Q206:Q229)</f>
        <v>1092</v>
      </c>
      <c r="R205" s="28">
        <f t="shared" si="612"/>
        <v>35114537.998539999</v>
      </c>
      <c r="S205" s="28">
        <f t="shared" si="612"/>
        <v>1001</v>
      </c>
      <c r="T205" s="28">
        <f t="shared" si="612"/>
        <v>29123652.061350007</v>
      </c>
      <c r="U205" s="28">
        <f t="shared" si="612"/>
        <v>590</v>
      </c>
      <c r="V205" s="28">
        <f t="shared" si="612"/>
        <v>18069572.99763</v>
      </c>
      <c r="W205" s="28">
        <f t="shared" si="612"/>
        <v>403</v>
      </c>
      <c r="X205" s="28">
        <f t="shared" si="612"/>
        <v>8751425.3349600006</v>
      </c>
      <c r="Y205" s="28">
        <f t="shared" si="612"/>
        <v>30</v>
      </c>
      <c r="Z205" s="28">
        <f t="shared" si="612"/>
        <v>807087.68929250003</v>
      </c>
      <c r="AA205" s="28">
        <f t="shared" si="612"/>
        <v>118</v>
      </c>
      <c r="AB205" s="28">
        <f t="shared" si="612"/>
        <v>3791513.9398674993</v>
      </c>
      <c r="AC205" s="28">
        <f t="shared" si="612"/>
        <v>70</v>
      </c>
      <c r="AD205" s="28">
        <f t="shared" si="612"/>
        <v>1985248.5112844999</v>
      </c>
      <c r="AE205" s="28">
        <f t="shared" si="612"/>
        <v>236</v>
      </c>
      <c r="AF205" s="28">
        <f t="shared" si="612"/>
        <v>5962738.7548574992</v>
      </c>
      <c r="AG205" s="28">
        <f t="shared" si="612"/>
        <v>745</v>
      </c>
      <c r="AH205" s="28">
        <f t="shared" si="612"/>
        <v>15818121.062493753</v>
      </c>
      <c r="AI205" s="28">
        <f t="shared" si="612"/>
        <v>283</v>
      </c>
      <c r="AJ205" s="28">
        <f t="shared" si="612"/>
        <v>7488242.8585965</v>
      </c>
      <c r="AK205" s="28">
        <f t="shared" si="612"/>
        <v>209</v>
      </c>
      <c r="AL205" s="28">
        <f t="shared" si="612"/>
        <v>4972184.1254085004</v>
      </c>
      <c r="AM205" s="28">
        <f t="shared" si="612"/>
        <v>64</v>
      </c>
      <c r="AN205" s="28">
        <f t="shared" si="612"/>
        <v>2176334.01755</v>
      </c>
      <c r="AO205" s="28">
        <f t="shared" si="612"/>
        <v>26</v>
      </c>
      <c r="AP205" s="28">
        <f t="shared" si="612"/>
        <v>824796.93045750004</v>
      </c>
      <c r="AQ205" s="28">
        <f t="shared" si="612"/>
        <v>80</v>
      </c>
      <c r="AR205" s="28">
        <f t="shared" si="612"/>
        <v>1677332.573147</v>
      </c>
      <c r="AS205" s="28">
        <f t="shared" si="612"/>
        <v>26</v>
      </c>
      <c r="AT205" s="28">
        <f t="shared" si="612"/>
        <v>947270.10401100002</v>
      </c>
      <c r="AU205" s="28">
        <f t="shared" si="612"/>
        <v>31</v>
      </c>
      <c r="AV205" s="28">
        <f t="shared" si="612"/>
        <v>1451476.548522</v>
      </c>
      <c r="AW205" s="28">
        <f t="shared" si="612"/>
        <v>102</v>
      </c>
      <c r="AX205" s="28">
        <f t="shared" ref="AX205:CH205" si="613">SUM(AX206:AX229)</f>
        <v>3763390.7069220003</v>
      </c>
      <c r="AY205" s="28">
        <f t="shared" si="613"/>
        <v>237</v>
      </c>
      <c r="AZ205" s="28">
        <f t="shared" si="613"/>
        <v>6421820.5626960006</v>
      </c>
      <c r="BA205" s="28">
        <f t="shared" si="613"/>
        <v>37</v>
      </c>
      <c r="BB205" s="28">
        <f t="shared" si="613"/>
        <v>1032697.5674400001</v>
      </c>
      <c r="BC205" s="28">
        <f>SUM(BC206:BC229)</f>
        <v>152</v>
      </c>
      <c r="BD205" s="28">
        <f t="shared" si="613"/>
        <v>6178798.1496780002</v>
      </c>
      <c r="BE205" s="28">
        <f t="shared" si="613"/>
        <v>323</v>
      </c>
      <c r="BF205" s="28">
        <f t="shared" si="613"/>
        <v>8387501.6264885999</v>
      </c>
      <c r="BG205" s="28">
        <f t="shared" si="613"/>
        <v>483</v>
      </c>
      <c r="BH205" s="28">
        <f t="shared" si="613"/>
        <v>13006035.5321358</v>
      </c>
      <c r="BI205" s="28">
        <f t="shared" si="613"/>
        <v>6</v>
      </c>
      <c r="BJ205" s="28">
        <f t="shared" si="613"/>
        <v>148019.98466639998</v>
      </c>
      <c r="BK205" s="28">
        <f t="shared" si="613"/>
        <v>201</v>
      </c>
      <c r="BL205" s="28">
        <f t="shared" si="613"/>
        <v>6895403.7243630001</v>
      </c>
      <c r="BM205" s="28">
        <f t="shared" si="613"/>
        <v>14</v>
      </c>
      <c r="BN205" s="28">
        <f t="shared" si="613"/>
        <v>359879.45532000001</v>
      </c>
      <c r="BO205" s="28">
        <f t="shared" si="613"/>
        <v>122</v>
      </c>
      <c r="BP205" s="28">
        <f t="shared" si="613"/>
        <v>3176772.2929095998</v>
      </c>
      <c r="BQ205" s="28">
        <f t="shared" si="613"/>
        <v>12</v>
      </c>
      <c r="BR205" s="28">
        <f t="shared" si="613"/>
        <v>355498.31412479997</v>
      </c>
      <c r="BS205" s="28">
        <f t="shared" si="613"/>
        <v>7</v>
      </c>
      <c r="BT205" s="28">
        <f t="shared" si="613"/>
        <v>184516.45551569998</v>
      </c>
      <c r="BU205" s="28">
        <f t="shared" si="613"/>
        <v>167</v>
      </c>
      <c r="BV205" s="28">
        <f t="shared" si="613"/>
        <v>7173164.7232244993</v>
      </c>
      <c r="BW205" s="28">
        <f t="shared" si="613"/>
        <v>73</v>
      </c>
      <c r="BX205" s="28">
        <f t="shared" si="613"/>
        <v>1981567.4905026003</v>
      </c>
      <c r="BY205" s="28">
        <f t="shared" si="613"/>
        <v>1485</v>
      </c>
      <c r="BZ205" s="28">
        <f t="shared" si="613"/>
        <v>43879425.017828405</v>
      </c>
      <c r="CA205" s="28">
        <f t="shared" si="613"/>
        <v>454</v>
      </c>
      <c r="CB205" s="28">
        <f t="shared" si="613"/>
        <v>32482158.423214499</v>
      </c>
      <c r="CC205" s="28">
        <f t="shared" si="613"/>
        <v>10</v>
      </c>
      <c r="CD205" s="28">
        <f t="shared" si="613"/>
        <v>317195.26118279999</v>
      </c>
      <c r="CE205" s="28">
        <f t="shared" si="613"/>
        <v>98</v>
      </c>
      <c r="CF205" s="28">
        <f t="shared" si="613"/>
        <v>3222016.4104128</v>
      </c>
      <c r="CG205" s="28">
        <f t="shared" si="613"/>
        <v>52</v>
      </c>
      <c r="CH205" s="28">
        <f t="shared" si="613"/>
        <v>2340071.4526958996</v>
      </c>
      <c r="CI205" s="28">
        <f t="shared" ref="CI205:CN205" si="614">SUM(CI206:CI229)</f>
        <v>37</v>
      </c>
      <c r="CJ205" s="28">
        <f t="shared" si="614"/>
        <v>995344.50684900011</v>
      </c>
      <c r="CK205" s="28">
        <f t="shared" si="614"/>
        <v>12</v>
      </c>
      <c r="CL205" s="28">
        <f t="shared" si="614"/>
        <v>1104860.064144375</v>
      </c>
      <c r="CM205" s="28">
        <f t="shared" si="614"/>
        <v>86</v>
      </c>
      <c r="CN205" s="28">
        <f t="shared" si="614"/>
        <v>4930291.0878663752</v>
      </c>
    </row>
    <row r="206" spans="1:92" x14ac:dyDescent="0.25">
      <c r="A206" s="40">
        <v>210</v>
      </c>
      <c r="B206" s="41" t="s">
        <v>258</v>
      </c>
      <c r="C206" s="42">
        <v>19007.45</v>
      </c>
      <c r="D206" s="42">
        <f>C206*(H206+I206+J206)</f>
        <v>16346.407000000001</v>
      </c>
      <c r="E206" s="31">
        <v>0.82</v>
      </c>
      <c r="F206" s="32">
        <v>1</v>
      </c>
      <c r="G206" s="43"/>
      <c r="H206" s="44">
        <v>0.71</v>
      </c>
      <c r="I206" s="44">
        <v>0.12</v>
      </c>
      <c r="J206" s="44">
        <v>0.03</v>
      </c>
      <c r="K206" s="44">
        <v>0.14000000000000001</v>
      </c>
      <c r="L206" s="43">
        <v>1</v>
      </c>
      <c r="M206" s="42">
        <v>1.4</v>
      </c>
      <c r="N206" s="42">
        <v>1.68</v>
      </c>
      <c r="O206" s="42">
        <v>2.23</v>
      </c>
      <c r="P206" s="42">
        <v>2.39</v>
      </c>
      <c r="Q206" s="33">
        <v>300</v>
      </c>
      <c r="R206" s="33">
        <f t="shared" ref="R206:R229" si="615">Q206*C206*E206*F206*M206*$R$6</f>
        <v>8510015.5140000004</v>
      </c>
      <c r="S206" s="33">
        <v>5</v>
      </c>
      <c r="T206" s="33">
        <f t="shared" ref="T206:T229" si="616">S206*C206*E206*F206*M206*$T$6</f>
        <v>120013.0393</v>
      </c>
      <c r="U206" s="33">
        <v>22</v>
      </c>
      <c r="V206" s="33">
        <f t="shared" ref="V206:V229" si="617">U206*C206*E206*F206*M206*$V$6</f>
        <v>528057.37291999999</v>
      </c>
      <c r="W206" s="33">
        <v>0</v>
      </c>
      <c r="X206" s="33">
        <f t="shared" ref="X206:X229" si="618">W206/12*9*C206*E206*F206*M206*$X$6+W206/12*3*C206*E206*F206*M206*$W$6</f>
        <v>0</v>
      </c>
      <c r="Y206" s="33"/>
      <c r="Z206" s="33">
        <f t="shared" ref="Z206:Z229" si="619">Y206/12*9*C206*E206*F206*M206*$Z$6+Y206/12*3*C206*E206*F206*M206*$Y$6</f>
        <v>0</v>
      </c>
      <c r="AA206" s="33">
        <v>2</v>
      </c>
      <c r="AB206" s="33">
        <f t="shared" ref="AB206:AB229" si="620">AA206/12*9*C206*E206*F206*M206*$AB$6+AA206/12*3*C206*E206*F206*M206*$AA$6</f>
        <v>42113.666517999998</v>
      </c>
      <c r="AC206" s="33">
        <v>0</v>
      </c>
      <c r="AD206" s="33">
        <f t="shared" ref="AD206:AD229" si="621">AC206/12*3*C206*E206*F206*M206*$AC$6+AC206/12*9*C206*E206*F206*M206*$AD$6</f>
        <v>0</v>
      </c>
      <c r="AE206" s="33"/>
      <c r="AF206" s="33">
        <f t="shared" ref="AF206:AF229" si="622">(AE206/12*3*C206*E206*F206*M206*$AE$6)+(AE206/12*9*C206*E206*F206*M206*$AF$6)</f>
        <v>0</v>
      </c>
      <c r="AG206" s="33"/>
      <c r="AH206" s="33">
        <f t="shared" ref="AH206:AH229" si="623">AG206/12*9*C206*E206*F206*M206*$AH$6+AG206/12*3*C206*E206*F206*M206*$AG$6</f>
        <v>0</v>
      </c>
      <c r="AI206" s="33">
        <v>20</v>
      </c>
      <c r="AJ206" s="33">
        <f t="shared" ref="AJ206:AJ229" si="624">AI206/12*9*C206*E206*F206*M206*$AJ$6+AI206/12*3*C206*E206*F206*M206*$AI$6</f>
        <v>468050.85326999996</v>
      </c>
      <c r="AK206" s="33"/>
      <c r="AL206" s="33">
        <f t="shared" ref="AL206:AL229" si="625">AK206/12*9*C206*E206*F206*M206*$AL$6+AK206/12*3*C206*E206*F206*M206*$AK$6</f>
        <v>0</v>
      </c>
      <c r="AM206" s="33">
        <v>0</v>
      </c>
      <c r="AN206" s="33">
        <f t="shared" ref="AN206:AN229" si="626">AM206*C206*E206*F206*M206*$AN$6</f>
        <v>0</v>
      </c>
      <c r="AO206" s="33">
        <v>0</v>
      </c>
      <c r="AP206" s="33">
        <f t="shared" ref="AP206:AP229" si="627">AO206/12*9*C206*E206*F206*M206*$AP$6+AO206/12*3*C206*E206*F206*M206*$AO$6</f>
        <v>0</v>
      </c>
      <c r="AQ206" s="33">
        <v>0</v>
      </c>
      <c r="AR206" s="33">
        <f t="shared" ref="AR206:AR229" si="628">AQ206/12*9*C206*E206*F206*M206*$AR$6+AQ206/12*3*C206*E206*F206*M206*$AQ$6</f>
        <v>0</v>
      </c>
      <c r="AS206" s="33">
        <v>0</v>
      </c>
      <c r="AT206" s="33">
        <f t="shared" ref="AT206:AT229" si="629">AS206/12*9*C206*E206*F206*N206*$AT$6+AS206/12*3*C206*E206*F206*N206*$AS$6</f>
        <v>0</v>
      </c>
      <c r="AU206" s="33">
        <v>0</v>
      </c>
      <c r="AV206" s="33">
        <f t="shared" ref="AV206:AV229" si="630">AU206/12*9*C206*E206*F206*N206*$AV$6+AU206/12*3*C206*E206*F206*N206*$AU$6</f>
        <v>0</v>
      </c>
      <c r="AW206" s="33">
        <v>40</v>
      </c>
      <c r="AX206" s="33">
        <f t="shared" ref="AX206:AX229" si="631">AW206/12*9*C206*E206*F206*N206*$AX$6+AW206/12*3*C206*E206*F206*N206*$AW$6</f>
        <v>1073571.1879199999</v>
      </c>
      <c r="AY206" s="33">
        <v>11</v>
      </c>
      <c r="AZ206" s="33">
        <f t="shared" ref="AZ206:AZ229" si="632">AY206/12*9*C206*E206*F206*N206*$AZ$6+AY206/12*3*C206*E206*F206*N206*$AY$6</f>
        <v>277950.19901879993</v>
      </c>
      <c r="BA206" s="33"/>
      <c r="BB206" s="33">
        <f t="shared" ref="BB206:BB229" si="633">SUM(BA206*$BB$6*C206*E206*F206*N206)</f>
        <v>0</v>
      </c>
      <c r="BC206" s="33">
        <v>3</v>
      </c>
      <c r="BD206" s="33">
        <f t="shared" ref="BD206:BD229" si="634">SUM(BC206*C206*E206*F206*N206*$BD$6)</f>
        <v>106047.88563600002</v>
      </c>
      <c r="BE206" s="33">
        <v>15</v>
      </c>
      <c r="BF206" s="33">
        <f t="shared" ref="BF206:BF229" si="635">BE206/12*9*C206*E206*F206*N206*$BF$6+BE206/12*3*C206*E206*F206*N206*$BE$6</f>
        <v>379022.99866199994</v>
      </c>
      <c r="BG206" s="33">
        <v>20</v>
      </c>
      <c r="BH206" s="33">
        <f t="shared" ref="BH206:BH229" si="636">BG206/12*9*C206*E206*F206*N206*$BH$6+BG206/12*3*C206*E206*F206*N206*$BG$6</f>
        <v>505363.99821599992</v>
      </c>
      <c r="BI206" s="33">
        <v>0</v>
      </c>
      <c r="BJ206" s="33">
        <f t="shared" ref="BJ206:BJ229" si="637">BI206*C206*E206*F206*N206*$BJ$6</f>
        <v>0</v>
      </c>
      <c r="BK206" s="33">
        <v>0</v>
      </c>
      <c r="BL206" s="33">
        <f t="shared" ref="BL206:BL229" si="638">BK206/12*9*C206*E206*F206*N206*$BL$6+BK206/12*3*C206*E206*F206*N206*$BK$6</f>
        <v>0</v>
      </c>
      <c r="BM206" s="33"/>
      <c r="BN206" s="33">
        <f t="shared" ref="BN206:BN229" si="639">SUM(BM206*$BN$6*C206*E206*F206*N206)</f>
        <v>0</v>
      </c>
      <c r="BO206" s="33">
        <v>2</v>
      </c>
      <c r="BP206" s="33">
        <f t="shared" ref="BP206:BP229" si="640">(BO206/12*2*C206*E206*F206*N206*$BO$6)+(BO206/12*9*C206*E206*F206*N206*$BP$6)</f>
        <v>49401.731086400003</v>
      </c>
      <c r="BQ206" s="33">
        <v>0</v>
      </c>
      <c r="BR206" s="33">
        <f t="shared" ref="BR206:BR229" si="641">BQ206*C206*E206*F206*N206*$BR$6</f>
        <v>0</v>
      </c>
      <c r="BS206" s="33">
        <v>0</v>
      </c>
      <c r="BT206" s="33">
        <f t="shared" ref="BT206:BT229" si="642">BS206/12*9*C206*E206*F206*N206*$BT$6+BS206/12*3*C206*E206*F206*N206*$BS$6</f>
        <v>0</v>
      </c>
      <c r="BU206" s="33">
        <v>0</v>
      </c>
      <c r="BV206" s="33">
        <f t="shared" ref="BV206:BV229" si="643">BU206/12*9*C206*E206*F206*N206*$BV$6+BU206/12*3*C206*E206*F206*N206*$BU$6</f>
        <v>0</v>
      </c>
      <c r="BW206" s="62">
        <v>0</v>
      </c>
      <c r="BX206" s="62">
        <f t="shared" ref="BX206:BX229" si="644">BW206/12*9*C206*E206*F206*N206*$BX$6+BW206/12*3*C206*E206*F206*N206*$BW$6</f>
        <v>0</v>
      </c>
      <c r="BY206" s="33">
        <v>232</v>
      </c>
      <c r="BZ206" s="33">
        <f t="shared" ref="BZ206:BZ229" si="645">BY206/12*9*C206*E206*F206*N206*$BZ$6+BY206/12*3*C206*E206*F206*N206*$BY$6</f>
        <v>6515267.8775183996</v>
      </c>
      <c r="CA206" s="33">
        <v>0</v>
      </c>
      <c r="CB206" s="33">
        <f t="shared" ref="CB206:CB229" si="646">CA206/12*9*C206*E206*F206*N206*$CB$6+CA206/12*3*C206*E206*F206*N206*$CA$6</f>
        <v>0</v>
      </c>
      <c r="CC206" s="33">
        <v>0</v>
      </c>
      <c r="CD206" s="33">
        <f t="shared" ref="CD206:CD229" si="647">CC206/12*9*C206*E206*F206*N206*$CD$6+CC206/12*3*C206*E206*F206*N206*$CC$6</f>
        <v>0</v>
      </c>
      <c r="CE206" s="33">
        <v>0</v>
      </c>
      <c r="CF206" s="33">
        <f t="shared" ref="CF206:CF229" si="648">CE206/12*9*C206*E206*F206*N206*$CF$6+CE206/12*3*C206*E206*F206*N206*$CE$6</f>
        <v>0</v>
      </c>
      <c r="CG206" s="33"/>
      <c r="CH206" s="33">
        <f t="shared" ref="CH206:CH229" si="649">CG206/12*9*C206*E206*F206*N206*$CH$6+CG206/12*3*C206*E206*F206*N206*$CG$6</f>
        <v>0</v>
      </c>
      <c r="CI206" s="33">
        <v>2</v>
      </c>
      <c r="CJ206" s="33">
        <f t="shared" ref="CJ206:CJ229" si="650">CI206/12*9*C206*E206*F206*N206*$CJ$6+CI206/12*3*C206*E206*F206*N206*$CI$6</f>
        <v>53678.559396000011</v>
      </c>
      <c r="CK206" s="33">
        <v>0</v>
      </c>
      <c r="CL206" s="33">
        <f t="shared" ref="CL206:CL229" si="651">CK206/12*9*C206*E206*F206*O206*$CL$6+CK206/12*3*C206*E206*F206*O206*$CK$6</f>
        <v>0</v>
      </c>
      <c r="CM206" s="33">
        <v>0</v>
      </c>
      <c r="CN206" s="33">
        <f t="shared" ref="CN206:CN229" si="652">CM206/12*9*C206*E206*F206*P206*$CN$6+CM206/12*3*C206*E206*F206*P206*$CM$6</f>
        <v>0</v>
      </c>
    </row>
    <row r="207" spans="1:92" ht="30" x14ac:dyDescent="0.25">
      <c r="A207" s="40">
        <v>116</v>
      </c>
      <c r="B207" s="41" t="s">
        <v>259</v>
      </c>
      <c r="C207" s="42">
        <v>19007.45</v>
      </c>
      <c r="D207" s="42"/>
      <c r="E207" s="31">
        <v>1.29</v>
      </c>
      <c r="F207" s="32">
        <v>1</v>
      </c>
      <c r="G207" s="43"/>
      <c r="H207" s="44">
        <v>0.71</v>
      </c>
      <c r="I207" s="44">
        <v>0.12</v>
      </c>
      <c r="J207" s="44">
        <v>0.03</v>
      </c>
      <c r="K207" s="44">
        <v>0.14000000000000001</v>
      </c>
      <c r="L207" s="43">
        <v>1</v>
      </c>
      <c r="M207" s="42">
        <v>1.4</v>
      </c>
      <c r="N207" s="42">
        <v>1.68</v>
      </c>
      <c r="O207" s="42">
        <v>2.23</v>
      </c>
      <c r="P207" s="42">
        <v>2.39</v>
      </c>
      <c r="Q207" s="33"/>
      <c r="R207" s="33">
        <f t="shared" si="615"/>
        <v>0</v>
      </c>
      <c r="S207" s="33"/>
      <c r="T207" s="33">
        <f t="shared" si="616"/>
        <v>0</v>
      </c>
      <c r="U207" s="33">
        <v>5</v>
      </c>
      <c r="V207" s="33">
        <f t="shared" si="617"/>
        <v>188801.00085000004</v>
      </c>
      <c r="W207" s="33"/>
      <c r="X207" s="33">
        <f t="shared" si="618"/>
        <v>0</v>
      </c>
      <c r="Y207" s="33"/>
      <c r="Z207" s="33">
        <f t="shared" si="619"/>
        <v>0</v>
      </c>
      <c r="AA207" s="33"/>
      <c r="AB207" s="33">
        <f t="shared" si="620"/>
        <v>0</v>
      </c>
      <c r="AC207" s="33"/>
      <c r="AD207" s="33">
        <f t="shared" si="621"/>
        <v>0</v>
      </c>
      <c r="AE207" s="33"/>
      <c r="AF207" s="33">
        <f t="shared" si="622"/>
        <v>0</v>
      </c>
      <c r="AG207" s="33"/>
      <c r="AH207" s="33">
        <f t="shared" si="623"/>
        <v>0</v>
      </c>
      <c r="AI207" s="33"/>
      <c r="AJ207" s="33">
        <f t="shared" si="624"/>
        <v>0</v>
      </c>
      <c r="AK207" s="33"/>
      <c r="AL207" s="33">
        <f t="shared" si="625"/>
        <v>0</v>
      </c>
      <c r="AM207" s="33"/>
      <c r="AN207" s="33">
        <f t="shared" si="626"/>
        <v>0</v>
      </c>
      <c r="AO207" s="33"/>
      <c r="AP207" s="33">
        <f t="shared" si="627"/>
        <v>0</v>
      </c>
      <c r="AQ207" s="33"/>
      <c r="AR207" s="33">
        <f t="shared" si="628"/>
        <v>0</v>
      </c>
      <c r="AS207" s="33"/>
      <c r="AT207" s="33">
        <f t="shared" si="629"/>
        <v>0</v>
      </c>
      <c r="AU207" s="33"/>
      <c r="AV207" s="33">
        <f t="shared" si="630"/>
        <v>0</v>
      </c>
      <c r="AW207" s="33"/>
      <c r="AX207" s="33">
        <f t="shared" si="631"/>
        <v>0</v>
      </c>
      <c r="AY207" s="33">
        <v>3</v>
      </c>
      <c r="AZ207" s="33">
        <f t="shared" si="632"/>
        <v>119253.5776278</v>
      </c>
      <c r="BA207" s="33"/>
      <c r="BB207" s="33">
        <f t="shared" si="633"/>
        <v>0</v>
      </c>
      <c r="BC207" s="33"/>
      <c r="BD207" s="33">
        <f t="shared" si="634"/>
        <v>0</v>
      </c>
      <c r="BE207" s="33"/>
      <c r="BF207" s="33">
        <f t="shared" si="635"/>
        <v>0</v>
      </c>
      <c r="BG207" s="33"/>
      <c r="BH207" s="33">
        <f t="shared" si="636"/>
        <v>0</v>
      </c>
      <c r="BI207" s="33"/>
      <c r="BJ207" s="33">
        <f t="shared" si="637"/>
        <v>0</v>
      </c>
      <c r="BK207" s="33"/>
      <c r="BL207" s="33">
        <f t="shared" si="638"/>
        <v>0</v>
      </c>
      <c r="BM207" s="33"/>
      <c r="BN207" s="33">
        <f t="shared" si="639"/>
        <v>0</v>
      </c>
      <c r="BO207" s="33"/>
      <c r="BP207" s="33">
        <f t="shared" si="640"/>
        <v>0</v>
      </c>
      <c r="BQ207" s="33"/>
      <c r="BR207" s="33">
        <f t="shared" si="641"/>
        <v>0</v>
      </c>
      <c r="BS207" s="33"/>
      <c r="BT207" s="33">
        <f t="shared" si="642"/>
        <v>0</v>
      </c>
      <c r="BU207" s="33"/>
      <c r="BV207" s="33">
        <f t="shared" si="643"/>
        <v>0</v>
      </c>
      <c r="BW207" s="62"/>
      <c r="BX207" s="62">
        <f t="shared" si="644"/>
        <v>0</v>
      </c>
      <c r="BY207" s="33"/>
      <c r="BZ207" s="33">
        <f t="shared" si="645"/>
        <v>0</v>
      </c>
      <c r="CA207" s="33"/>
      <c r="CB207" s="33">
        <f t="shared" si="646"/>
        <v>0</v>
      </c>
      <c r="CC207" s="33"/>
      <c r="CD207" s="33">
        <f t="shared" si="647"/>
        <v>0</v>
      </c>
      <c r="CE207" s="33"/>
      <c r="CF207" s="33">
        <f t="shared" si="648"/>
        <v>0</v>
      </c>
      <c r="CG207" s="33"/>
      <c r="CH207" s="33">
        <f t="shared" si="649"/>
        <v>0</v>
      </c>
      <c r="CI207" s="33"/>
      <c r="CJ207" s="33">
        <f t="shared" si="650"/>
        <v>0</v>
      </c>
      <c r="CK207" s="33"/>
      <c r="CL207" s="33">
        <f t="shared" si="651"/>
        <v>0</v>
      </c>
      <c r="CM207" s="33"/>
      <c r="CN207" s="33">
        <f t="shared" si="652"/>
        <v>0</v>
      </c>
    </row>
    <row r="208" spans="1:92" ht="30" x14ac:dyDescent="0.25">
      <c r="A208" s="40">
        <v>117</v>
      </c>
      <c r="B208" s="41" t="s">
        <v>260</v>
      </c>
      <c r="C208" s="42">
        <v>19007.45</v>
      </c>
      <c r="D208" s="42"/>
      <c r="E208" s="31">
        <v>1.36</v>
      </c>
      <c r="F208" s="32">
        <v>1</v>
      </c>
      <c r="G208" s="43"/>
      <c r="H208" s="44">
        <v>0.71</v>
      </c>
      <c r="I208" s="44">
        <v>0.12</v>
      </c>
      <c r="J208" s="44">
        <v>0.03</v>
      </c>
      <c r="K208" s="44">
        <v>0.14000000000000001</v>
      </c>
      <c r="L208" s="43">
        <v>1</v>
      </c>
      <c r="M208" s="42">
        <v>1.4</v>
      </c>
      <c r="N208" s="42">
        <v>1.68</v>
      </c>
      <c r="O208" s="42">
        <v>2.23</v>
      </c>
      <c r="P208" s="42">
        <v>2.39</v>
      </c>
      <c r="Q208" s="33"/>
      <c r="R208" s="33">
        <f t="shared" si="615"/>
        <v>0</v>
      </c>
      <c r="S208" s="33"/>
      <c r="T208" s="33">
        <f t="shared" si="616"/>
        <v>0</v>
      </c>
      <c r="U208" s="33"/>
      <c r="V208" s="33">
        <f t="shared" si="617"/>
        <v>0</v>
      </c>
      <c r="W208" s="33"/>
      <c r="X208" s="33">
        <f t="shared" si="618"/>
        <v>0</v>
      </c>
      <c r="Y208" s="33"/>
      <c r="Z208" s="33">
        <f t="shared" si="619"/>
        <v>0</v>
      </c>
      <c r="AA208" s="33"/>
      <c r="AB208" s="33">
        <f t="shared" si="620"/>
        <v>0</v>
      </c>
      <c r="AC208" s="33"/>
      <c r="AD208" s="33">
        <f t="shared" si="621"/>
        <v>0</v>
      </c>
      <c r="AE208" s="33"/>
      <c r="AF208" s="33">
        <f t="shared" si="622"/>
        <v>0</v>
      </c>
      <c r="AG208" s="33"/>
      <c r="AH208" s="33">
        <f t="shared" si="623"/>
        <v>0</v>
      </c>
      <c r="AI208" s="33"/>
      <c r="AJ208" s="33">
        <f t="shared" si="624"/>
        <v>0</v>
      </c>
      <c r="AK208" s="33"/>
      <c r="AL208" s="33">
        <f t="shared" si="625"/>
        <v>0</v>
      </c>
      <c r="AM208" s="33"/>
      <c r="AN208" s="33">
        <f t="shared" si="626"/>
        <v>0</v>
      </c>
      <c r="AO208" s="33"/>
      <c r="AP208" s="33">
        <f t="shared" si="627"/>
        <v>0</v>
      </c>
      <c r="AQ208" s="33"/>
      <c r="AR208" s="33">
        <f t="shared" si="628"/>
        <v>0</v>
      </c>
      <c r="AS208" s="33"/>
      <c r="AT208" s="33">
        <f t="shared" si="629"/>
        <v>0</v>
      </c>
      <c r="AU208" s="33"/>
      <c r="AV208" s="33">
        <f t="shared" si="630"/>
        <v>0</v>
      </c>
      <c r="AW208" s="33"/>
      <c r="AX208" s="33">
        <f t="shared" si="631"/>
        <v>0</v>
      </c>
      <c r="AY208" s="33"/>
      <c r="AZ208" s="33">
        <f t="shared" si="632"/>
        <v>0</v>
      </c>
      <c r="BA208" s="33"/>
      <c r="BB208" s="33">
        <f t="shared" si="633"/>
        <v>0</v>
      </c>
      <c r="BC208" s="33"/>
      <c r="BD208" s="33">
        <f t="shared" si="634"/>
        <v>0</v>
      </c>
      <c r="BE208" s="33"/>
      <c r="BF208" s="33">
        <f t="shared" si="635"/>
        <v>0</v>
      </c>
      <c r="BG208" s="33"/>
      <c r="BH208" s="33">
        <f t="shared" si="636"/>
        <v>0</v>
      </c>
      <c r="BI208" s="33"/>
      <c r="BJ208" s="33">
        <f t="shared" si="637"/>
        <v>0</v>
      </c>
      <c r="BK208" s="33"/>
      <c r="BL208" s="33">
        <f t="shared" si="638"/>
        <v>0</v>
      </c>
      <c r="BM208" s="33"/>
      <c r="BN208" s="33">
        <f t="shared" si="639"/>
        <v>0</v>
      </c>
      <c r="BO208" s="33"/>
      <c r="BP208" s="33">
        <f t="shared" si="640"/>
        <v>0</v>
      </c>
      <c r="BQ208" s="33"/>
      <c r="BR208" s="33">
        <f t="shared" si="641"/>
        <v>0</v>
      </c>
      <c r="BS208" s="33"/>
      <c r="BT208" s="33">
        <f t="shared" si="642"/>
        <v>0</v>
      </c>
      <c r="BU208" s="33"/>
      <c r="BV208" s="33">
        <f t="shared" si="643"/>
        <v>0</v>
      </c>
      <c r="BW208" s="62"/>
      <c r="BX208" s="62">
        <f t="shared" si="644"/>
        <v>0</v>
      </c>
      <c r="BY208" s="33"/>
      <c r="BZ208" s="33">
        <f t="shared" si="645"/>
        <v>0</v>
      </c>
      <c r="CA208" s="33">
        <v>5</v>
      </c>
      <c r="CB208" s="33">
        <f t="shared" si="646"/>
        <v>232883.83918800001</v>
      </c>
      <c r="CC208" s="33"/>
      <c r="CD208" s="33">
        <f t="shared" si="647"/>
        <v>0</v>
      </c>
      <c r="CE208" s="33"/>
      <c r="CF208" s="33">
        <f t="shared" si="648"/>
        <v>0</v>
      </c>
      <c r="CG208" s="33"/>
      <c r="CH208" s="33">
        <f t="shared" si="649"/>
        <v>0</v>
      </c>
      <c r="CI208" s="33"/>
      <c r="CJ208" s="33">
        <f t="shared" si="650"/>
        <v>0</v>
      </c>
      <c r="CK208" s="33"/>
      <c r="CL208" s="33">
        <f t="shared" si="651"/>
        <v>0</v>
      </c>
      <c r="CM208" s="33"/>
      <c r="CN208" s="33">
        <f t="shared" si="652"/>
        <v>0</v>
      </c>
    </row>
    <row r="209" spans="1:92" ht="30" x14ac:dyDescent="0.25">
      <c r="A209" s="40">
        <v>211</v>
      </c>
      <c r="B209" s="41" t="s">
        <v>261</v>
      </c>
      <c r="C209" s="42">
        <v>19007.45</v>
      </c>
      <c r="D209" s="42">
        <f t="shared" ref="D209:D215" si="653">C209*(H209+I209+J209)</f>
        <v>15776.183499999999</v>
      </c>
      <c r="E209" s="31">
        <v>0.55000000000000004</v>
      </c>
      <c r="F209" s="32">
        <v>1</v>
      </c>
      <c r="G209" s="43"/>
      <c r="H209" s="44">
        <v>0.71</v>
      </c>
      <c r="I209" s="44">
        <v>0.08</v>
      </c>
      <c r="J209" s="44">
        <v>0.04</v>
      </c>
      <c r="K209" s="44">
        <v>0.17</v>
      </c>
      <c r="L209" s="43">
        <v>1</v>
      </c>
      <c r="M209" s="42">
        <v>1.4</v>
      </c>
      <c r="N209" s="42">
        <v>1.68</v>
      </c>
      <c r="O209" s="42">
        <v>2.23</v>
      </c>
      <c r="P209" s="42">
        <v>2.39</v>
      </c>
      <c r="Q209" s="33"/>
      <c r="R209" s="33">
        <f t="shared" si="615"/>
        <v>0</v>
      </c>
      <c r="S209" s="33">
        <v>185</v>
      </c>
      <c r="T209" s="33">
        <f t="shared" si="616"/>
        <v>2978372.37775</v>
      </c>
      <c r="U209" s="33">
        <v>10</v>
      </c>
      <c r="V209" s="33">
        <f t="shared" si="617"/>
        <v>160993.10149999999</v>
      </c>
      <c r="W209" s="33">
        <v>0</v>
      </c>
      <c r="X209" s="33">
        <f t="shared" si="618"/>
        <v>0</v>
      </c>
      <c r="Y209" s="33"/>
      <c r="Z209" s="33">
        <f t="shared" si="619"/>
        <v>0</v>
      </c>
      <c r="AA209" s="33">
        <v>0</v>
      </c>
      <c r="AB209" s="33">
        <f t="shared" si="620"/>
        <v>0</v>
      </c>
      <c r="AC209" s="33">
        <v>0</v>
      </c>
      <c r="AD209" s="33">
        <f t="shared" si="621"/>
        <v>0</v>
      </c>
      <c r="AE209" s="33"/>
      <c r="AF209" s="33">
        <f t="shared" si="622"/>
        <v>0</v>
      </c>
      <c r="AG209" s="33">
        <v>30</v>
      </c>
      <c r="AH209" s="33">
        <f t="shared" si="623"/>
        <v>470904.8218875</v>
      </c>
      <c r="AI209" s="33"/>
      <c r="AJ209" s="33">
        <f t="shared" si="624"/>
        <v>0</v>
      </c>
      <c r="AK209" s="33">
        <v>40</v>
      </c>
      <c r="AL209" s="33">
        <f t="shared" si="625"/>
        <v>627873.09585000004</v>
      </c>
      <c r="AM209" s="33">
        <v>0</v>
      </c>
      <c r="AN209" s="33">
        <f t="shared" si="626"/>
        <v>0</v>
      </c>
      <c r="AO209" s="33">
        <v>0</v>
      </c>
      <c r="AP209" s="33">
        <f t="shared" si="627"/>
        <v>0</v>
      </c>
      <c r="AQ209" s="33">
        <v>0</v>
      </c>
      <c r="AR209" s="33">
        <f t="shared" si="628"/>
        <v>0</v>
      </c>
      <c r="AS209" s="33">
        <v>0</v>
      </c>
      <c r="AT209" s="33">
        <f t="shared" si="629"/>
        <v>0</v>
      </c>
      <c r="AU209" s="33">
        <v>0</v>
      </c>
      <c r="AV209" s="33">
        <f t="shared" si="630"/>
        <v>0</v>
      </c>
      <c r="AW209" s="33"/>
      <c r="AX209" s="33">
        <f t="shared" si="631"/>
        <v>0</v>
      </c>
      <c r="AY209" s="33">
        <v>8</v>
      </c>
      <c r="AZ209" s="33">
        <f t="shared" si="632"/>
        <v>135585.46293600003</v>
      </c>
      <c r="BA209" s="33"/>
      <c r="BB209" s="33">
        <f t="shared" si="633"/>
        <v>0</v>
      </c>
      <c r="BC209" s="33"/>
      <c r="BD209" s="33">
        <f t="shared" si="634"/>
        <v>0</v>
      </c>
      <c r="BE209" s="33"/>
      <c r="BF209" s="33">
        <f t="shared" si="635"/>
        <v>0</v>
      </c>
      <c r="BG209" s="33">
        <v>6</v>
      </c>
      <c r="BH209" s="33">
        <f t="shared" si="636"/>
        <v>101689.09720200002</v>
      </c>
      <c r="BI209" s="33">
        <v>0</v>
      </c>
      <c r="BJ209" s="33">
        <f t="shared" si="637"/>
        <v>0</v>
      </c>
      <c r="BK209" s="33"/>
      <c r="BL209" s="33">
        <f t="shared" si="638"/>
        <v>0</v>
      </c>
      <c r="BM209" s="33"/>
      <c r="BN209" s="33">
        <f t="shared" si="639"/>
        <v>0</v>
      </c>
      <c r="BO209" s="33">
        <v>8</v>
      </c>
      <c r="BP209" s="33">
        <f t="shared" si="640"/>
        <v>132541.22974400001</v>
      </c>
      <c r="BQ209" s="33">
        <v>0</v>
      </c>
      <c r="BR209" s="33">
        <f t="shared" si="641"/>
        <v>0</v>
      </c>
      <c r="BS209" s="33">
        <v>0</v>
      </c>
      <c r="BT209" s="33">
        <f t="shared" si="642"/>
        <v>0</v>
      </c>
      <c r="BU209" s="33"/>
      <c r="BV209" s="33">
        <f t="shared" si="643"/>
        <v>0</v>
      </c>
      <c r="BW209" s="62">
        <v>5</v>
      </c>
      <c r="BX209" s="62">
        <f t="shared" si="644"/>
        <v>94180.964377500015</v>
      </c>
      <c r="BY209" s="33">
        <v>19</v>
      </c>
      <c r="BZ209" s="33">
        <f t="shared" si="645"/>
        <v>357887.66463450005</v>
      </c>
      <c r="CA209" s="33"/>
      <c r="CB209" s="33">
        <f t="shared" si="646"/>
        <v>0</v>
      </c>
      <c r="CC209" s="33">
        <v>0</v>
      </c>
      <c r="CD209" s="33">
        <f t="shared" si="647"/>
        <v>0</v>
      </c>
      <c r="CE209" s="33">
        <v>0</v>
      </c>
      <c r="CF209" s="33">
        <f t="shared" si="648"/>
        <v>0</v>
      </c>
      <c r="CG209" s="33"/>
      <c r="CH209" s="33">
        <f t="shared" si="649"/>
        <v>0</v>
      </c>
      <c r="CI209" s="33">
        <v>3</v>
      </c>
      <c r="CJ209" s="33">
        <f t="shared" si="650"/>
        <v>54005.867685000012</v>
      </c>
      <c r="CK209" s="33">
        <v>0</v>
      </c>
      <c r="CL209" s="33">
        <f t="shared" si="651"/>
        <v>0</v>
      </c>
      <c r="CM209" s="33">
        <v>0</v>
      </c>
      <c r="CN209" s="33">
        <f t="shared" si="652"/>
        <v>0</v>
      </c>
    </row>
    <row r="210" spans="1:92" ht="30" x14ac:dyDescent="0.25">
      <c r="A210" s="40">
        <v>212</v>
      </c>
      <c r="B210" s="41" t="s">
        <v>262</v>
      </c>
      <c r="C210" s="42">
        <v>19007.45</v>
      </c>
      <c r="D210" s="42">
        <f t="shared" si="653"/>
        <v>15966.258</v>
      </c>
      <c r="E210" s="31">
        <v>0.78</v>
      </c>
      <c r="F210" s="32">
        <v>1</v>
      </c>
      <c r="G210" s="43"/>
      <c r="H210" s="44">
        <v>0.71</v>
      </c>
      <c r="I210" s="44">
        <v>0.1</v>
      </c>
      <c r="J210" s="44">
        <v>0.03</v>
      </c>
      <c r="K210" s="44">
        <v>0.16</v>
      </c>
      <c r="L210" s="43">
        <v>1</v>
      </c>
      <c r="M210" s="42">
        <v>1.4</v>
      </c>
      <c r="N210" s="42">
        <v>1.68</v>
      </c>
      <c r="O210" s="42">
        <v>2.23</v>
      </c>
      <c r="P210" s="42">
        <v>2.39</v>
      </c>
      <c r="Q210" s="33">
        <v>335</v>
      </c>
      <c r="R210" s="33">
        <f t="shared" si="615"/>
        <v>9039296.9667000007</v>
      </c>
      <c r="S210" s="33">
        <v>4</v>
      </c>
      <c r="T210" s="33">
        <f t="shared" si="616"/>
        <v>91326.995760000005</v>
      </c>
      <c r="U210" s="33">
        <v>50</v>
      </c>
      <c r="V210" s="33">
        <f t="shared" si="617"/>
        <v>1141587.4470000002</v>
      </c>
      <c r="W210" s="33">
        <v>10</v>
      </c>
      <c r="X210" s="33">
        <f t="shared" si="618"/>
        <v>200296.70660999999</v>
      </c>
      <c r="Y210" s="33">
        <v>5</v>
      </c>
      <c r="Z210" s="33">
        <f t="shared" si="619"/>
        <v>106375.193925</v>
      </c>
      <c r="AA210" s="33">
        <v>0</v>
      </c>
      <c r="AB210" s="33">
        <f t="shared" si="620"/>
        <v>0</v>
      </c>
      <c r="AC210" s="33">
        <v>8</v>
      </c>
      <c r="AD210" s="33">
        <f t="shared" si="621"/>
        <v>160237.365288</v>
      </c>
      <c r="AE210" s="33">
        <v>2</v>
      </c>
      <c r="AF210" s="33">
        <f t="shared" si="622"/>
        <v>42550.077570000001</v>
      </c>
      <c r="AG210" s="33">
        <v>390</v>
      </c>
      <c r="AH210" s="33">
        <f t="shared" si="623"/>
        <v>8681772.5344350003</v>
      </c>
      <c r="AI210" s="33">
        <v>10</v>
      </c>
      <c r="AJ210" s="33">
        <f t="shared" si="624"/>
        <v>222609.552165</v>
      </c>
      <c r="AK210" s="33">
        <v>86</v>
      </c>
      <c r="AL210" s="33">
        <f t="shared" si="625"/>
        <v>1914442.1486190001</v>
      </c>
      <c r="AM210" s="33">
        <v>2</v>
      </c>
      <c r="AN210" s="33">
        <f t="shared" si="626"/>
        <v>45663.497880000003</v>
      </c>
      <c r="AO210" s="33">
        <v>2</v>
      </c>
      <c r="AP210" s="33">
        <f t="shared" si="627"/>
        <v>44521.910433000012</v>
      </c>
      <c r="AQ210" s="33">
        <v>0</v>
      </c>
      <c r="AR210" s="33">
        <f t="shared" si="628"/>
        <v>0</v>
      </c>
      <c r="AS210" s="33">
        <v>0</v>
      </c>
      <c r="AT210" s="33">
        <f t="shared" si="629"/>
        <v>0</v>
      </c>
      <c r="AU210" s="33">
        <v>0</v>
      </c>
      <c r="AV210" s="33">
        <f t="shared" si="630"/>
        <v>0</v>
      </c>
      <c r="AW210" s="33"/>
      <c r="AX210" s="33">
        <f t="shared" si="631"/>
        <v>0</v>
      </c>
      <c r="AY210" s="33">
        <v>20</v>
      </c>
      <c r="AZ210" s="33">
        <f t="shared" si="632"/>
        <v>480712.09586399997</v>
      </c>
      <c r="BA210" s="33">
        <v>2</v>
      </c>
      <c r="BB210" s="33">
        <f t="shared" si="633"/>
        <v>48818.430460800002</v>
      </c>
      <c r="BC210" s="33">
        <v>4</v>
      </c>
      <c r="BD210" s="33">
        <f t="shared" si="634"/>
        <v>134499.75739200003</v>
      </c>
      <c r="BE210" s="33">
        <v>220</v>
      </c>
      <c r="BF210" s="33">
        <f t="shared" si="635"/>
        <v>5287833.0545039997</v>
      </c>
      <c r="BG210" s="33">
        <v>32</v>
      </c>
      <c r="BH210" s="33">
        <f t="shared" si="636"/>
        <v>769139.3533824</v>
      </c>
      <c r="BI210" s="33">
        <v>0</v>
      </c>
      <c r="BJ210" s="33">
        <f t="shared" si="637"/>
        <v>0</v>
      </c>
      <c r="BK210" s="33">
        <v>10</v>
      </c>
      <c r="BL210" s="33">
        <f t="shared" si="638"/>
        <v>255300.46541999999</v>
      </c>
      <c r="BM210" s="33">
        <v>4</v>
      </c>
      <c r="BN210" s="33">
        <f t="shared" si="639"/>
        <v>97636.860921600004</v>
      </c>
      <c r="BO210" s="33">
        <v>11</v>
      </c>
      <c r="BP210" s="33">
        <f t="shared" si="640"/>
        <v>258455.39800079996</v>
      </c>
      <c r="BQ210" s="33"/>
      <c r="BR210" s="33">
        <f t="shared" si="641"/>
        <v>0</v>
      </c>
      <c r="BS210" s="33">
        <v>0</v>
      </c>
      <c r="BT210" s="33">
        <f t="shared" si="642"/>
        <v>0</v>
      </c>
      <c r="BU210" s="33">
        <v>10</v>
      </c>
      <c r="BV210" s="33">
        <f t="shared" si="643"/>
        <v>267131.46259800001</v>
      </c>
      <c r="BW210" s="62">
        <v>9</v>
      </c>
      <c r="BX210" s="62">
        <f t="shared" si="644"/>
        <v>240418.31633820003</v>
      </c>
      <c r="BY210" s="33">
        <v>123</v>
      </c>
      <c r="BZ210" s="33">
        <f t="shared" si="645"/>
        <v>3285716.9899554001</v>
      </c>
      <c r="CA210" s="33">
        <v>12</v>
      </c>
      <c r="CB210" s="33">
        <f t="shared" si="646"/>
        <v>320557.75511760009</v>
      </c>
      <c r="CC210" s="33">
        <v>0</v>
      </c>
      <c r="CD210" s="33">
        <f t="shared" si="647"/>
        <v>0</v>
      </c>
      <c r="CE210" s="33">
        <v>0</v>
      </c>
      <c r="CF210" s="33">
        <f t="shared" si="648"/>
        <v>0</v>
      </c>
      <c r="CG210" s="33"/>
      <c r="CH210" s="33">
        <f t="shared" si="649"/>
        <v>0</v>
      </c>
      <c r="CI210" s="33">
        <v>5</v>
      </c>
      <c r="CJ210" s="33">
        <f t="shared" si="650"/>
        <v>127650.23271</v>
      </c>
      <c r="CK210" s="33">
        <v>0</v>
      </c>
      <c r="CL210" s="33">
        <f t="shared" si="651"/>
        <v>0</v>
      </c>
      <c r="CM210" s="33"/>
      <c r="CN210" s="33">
        <f t="shared" si="652"/>
        <v>0</v>
      </c>
    </row>
    <row r="211" spans="1:92" ht="30" x14ac:dyDescent="0.25">
      <c r="A211" s="40">
        <v>213</v>
      </c>
      <c r="B211" s="41" t="s">
        <v>263</v>
      </c>
      <c r="C211" s="42">
        <v>19007.45</v>
      </c>
      <c r="D211" s="42">
        <f t="shared" si="653"/>
        <v>16156.332500000002</v>
      </c>
      <c r="E211" s="31">
        <v>1.32</v>
      </c>
      <c r="F211" s="32">
        <v>1</v>
      </c>
      <c r="G211" s="43"/>
      <c r="H211" s="44">
        <v>0.66</v>
      </c>
      <c r="I211" s="44">
        <v>0.16</v>
      </c>
      <c r="J211" s="44">
        <v>0.03</v>
      </c>
      <c r="K211" s="44">
        <v>0.15</v>
      </c>
      <c r="L211" s="43">
        <v>1</v>
      </c>
      <c r="M211" s="42">
        <v>1.4</v>
      </c>
      <c r="N211" s="42">
        <v>1.68</v>
      </c>
      <c r="O211" s="42">
        <v>2.23</v>
      </c>
      <c r="P211" s="42">
        <v>2.39</v>
      </c>
      <c r="Q211" s="33">
        <v>10</v>
      </c>
      <c r="R211" s="33">
        <f t="shared" si="615"/>
        <v>456634.97880000004</v>
      </c>
      <c r="S211" s="33">
        <v>186</v>
      </c>
      <c r="T211" s="33">
        <f t="shared" si="616"/>
        <v>7186732.0509600015</v>
      </c>
      <c r="U211" s="33">
        <v>2</v>
      </c>
      <c r="V211" s="33">
        <f t="shared" si="617"/>
        <v>77276.688720000006</v>
      </c>
      <c r="W211" s="33">
        <v>0</v>
      </c>
      <c r="X211" s="33">
        <f t="shared" si="618"/>
        <v>0</v>
      </c>
      <c r="Y211" s="33">
        <v>0</v>
      </c>
      <c r="Z211" s="33">
        <f t="shared" si="619"/>
        <v>0</v>
      </c>
      <c r="AA211" s="33"/>
      <c r="AB211" s="33">
        <f t="shared" si="620"/>
        <v>0</v>
      </c>
      <c r="AC211" s="33">
        <v>2</v>
      </c>
      <c r="AD211" s="33">
        <f t="shared" si="621"/>
        <v>67792.731467999998</v>
      </c>
      <c r="AE211" s="33"/>
      <c r="AF211" s="33">
        <f t="shared" si="622"/>
        <v>0</v>
      </c>
      <c r="AG211" s="33">
        <v>10</v>
      </c>
      <c r="AH211" s="33">
        <f t="shared" si="623"/>
        <v>376723.85751</v>
      </c>
      <c r="AI211" s="33"/>
      <c r="AJ211" s="33">
        <f t="shared" si="624"/>
        <v>0</v>
      </c>
      <c r="AK211" s="33">
        <v>0</v>
      </c>
      <c r="AL211" s="33">
        <f t="shared" si="625"/>
        <v>0</v>
      </c>
      <c r="AM211" s="33">
        <v>0</v>
      </c>
      <c r="AN211" s="33">
        <f t="shared" si="626"/>
        <v>0</v>
      </c>
      <c r="AO211" s="33">
        <v>5</v>
      </c>
      <c r="AP211" s="33">
        <f t="shared" si="627"/>
        <v>188361.928755</v>
      </c>
      <c r="AQ211" s="33">
        <v>0</v>
      </c>
      <c r="AR211" s="33">
        <f t="shared" si="628"/>
        <v>0</v>
      </c>
      <c r="AS211" s="33"/>
      <c r="AT211" s="33">
        <f t="shared" si="629"/>
        <v>0</v>
      </c>
      <c r="AU211" s="33">
        <v>0</v>
      </c>
      <c r="AV211" s="33">
        <f t="shared" si="630"/>
        <v>0</v>
      </c>
      <c r="AW211" s="33"/>
      <c r="AX211" s="33">
        <f t="shared" si="631"/>
        <v>0</v>
      </c>
      <c r="AY211" s="33">
        <v>0</v>
      </c>
      <c r="AZ211" s="33">
        <f t="shared" si="632"/>
        <v>0</v>
      </c>
      <c r="BA211" s="33">
        <v>0</v>
      </c>
      <c r="BB211" s="33">
        <f t="shared" si="633"/>
        <v>0</v>
      </c>
      <c r="BC211" s="33"/>
      <c r="BD211" s="33">
        <f t="shared" si="634"/>
        <v>0</v>
      </c>
      <c r="BE211" s="33"/>
      <c r="BF211" s="33">
        <f t="shared" si="635"/>
        <v>0</v>
      </c>
      <c r="BG211" s="33">
        <v>0</v>
      </c>
      <c r="BH211" s="33">
        <f t="shared" si="636"/>
        <v>0</v>
      </c>
      <c r="BI211" s="33">
        <v>0</v>
      </c>
      <c r="BJ211" s="33">
        <f t="shared" si="637"/>
        <v>0</v>
      </c>
      <c r="BK211" s="33">
        <v>55</v>
      </c>
      <c r="BL211" s="33">
        <f t="shared" si="638"/>
        <v>2376258.1781400004</v>
      </c>
      <c r="BM211" s="33"/>
      <c r="BN211" s="33">
        <f t="shared" si="639"/>
        <v>0</v>
      </c>
      <c r="BO211" s="33"/>
      <c r="BP211" s="33">
        <f t="shared" si="640"/>
        <v>0</v>
      </c>
      <c r="BQ211" s="33">
        <v>0</v>
      </c>
      <c r="BR211" s="33">
        <f t="shared" si="641"/>
        <v>0</v>
      </c>
      <c r="BS211" s="33">
        <v>0</v>
      </c>
      <c r="BT211" s="33">
        <f t="shared" si="642"/>
        <v>0</v>
      </c>
      <c r="BU211" s="33"/>
      <c r="BV211" s="33">
        <f t="shared" si="643"/>
        <v>0</v>
      </c>
      <c r="BW211" s="62">
        <v>0</v>
      </c>
      <c r="BX211" s="62">
        <f t="shared" si="644"/>
        <v>0</v>
      </c>
      <c r="BY211" s="33"/>
      <c r="BZ211" s="33">
        <f t="shared" si="645"/>
        <v>0</v>
      </c>
      <c r="CA211" s="33">
        <v>2</v>
      </c>
      <c r="CB211" s="33">
        <f t="shared" si="646"/>
        <v>90413.725802400004</v>
      </c>
      <c r="CC211" s="33">
        <v>0</v>
      </c>
      <c r="CD211" s="33">
        <f t="shared" si="647"/>
        <v>0</v>
      </c>
      <c r="CE211" s="33">
        <v>0</v>
      </c>
      <c r="CF211" s="33">
        <f t="shared" si="648"/>
        <v>0</v>
      </c>
      <c r="CG211" s="33">
        <v>13</v>
      </c>
      <c r="CH211" s="33">
        <f t="shared" si="649"/>
        <v>508234.73140440008</v>
      </c>
      <c r="CI211" s="33"/>
      <c r="CJ211" s="33">
        <f t="shared" si="650"/>
        <v>0</v>
      </c>
      <c r="CK211" s="33"/>
      <c r="CL211" s="33">
        <f t="shared" si="651"/>
        <v>0</v>
      </c>
      <c r="CM211" s="33"/>
      <c r="CN211" s="33">
        <f t="shared" si="652"/>
        <v>0</v>
      </c>
    </row>
    <row r="212" spans="1:92" ht="30" x14ac:dyDescent="0.25">
      <c r="A212" s="40">
        <v>214</v>
      </c>
      <c r="B212" s="41" t="s">
        <v>264</v>
      </c>
      <c r="C212" s="42">
        <v>19007.45</v>
      </c>
      <c r="D212" s="42">
        <f t="shared" si="653"/>
        <v>16726.556</v>
      </c>
      <c r="E212" s="31">
        <v>2.31</v>
      </c>
      <c r="F212" s="32">
        <v>1</v>
      </c>
      <c r="G212" s="43"/>
      <c r="H212" s="44">
        <v>0.6</v>
      </c>
      <c r="I212" s="44">
        <v>0.25</v>
      </c>
      <c r="J212" s="44">
        <v>0.03</v>
      </c>
      <c r="K212" s="44">
        <v>0.12</v>
      </c>
      <c r="L212" s="43">
        <v>1</v>
      </c>
      <c r="M212" s="42">
        <v>1.4</v>
      </c>
      <c r="N212" s="42">
        <v>1.68</v>
      </c>
      <c r="O212" s="42">
        <v>2.23</v>
      </c>
      <c r="P212" s="42">
        <v>2.39</v>
      </c>
      <c r="Q212" s="33">
        <v>20</v>
      </c>
      <c r="R212" s="33">
        <f t="shared" si="615"/>
        <v>1598222.4257999999</v>
      </c>
      <c r="S212" s="33"/>
      <c r="T212" s="33">
        <f t="shared" si="616"/>
        <v>0</v>
      </c>
      <c r="U212" s="33">
        <v>8</v>
      </c>
      <c r="V212" s="33">
        <f t="shared" si="617"/>
        <v>540936.82104000007</v>
      </c>
      <c r="W212" s="33">
        <v>0</v>
      </c>
      <c r="X212" s="33">
        <f t="shared" si="618"/>
        <v>0</v>
      </c>
      <c r="Y212" s="33">
        <v>0</v>
      </c>
      <c r="Z212" s="33">
        <f t="shared" si="619"/>
        <v>0</v>
      </c>
      <c r="AA212" s="33">
        <v>0</v>
      </c>
      <c r="AB212" s="33">
        <f t="shared" si="620"/>
        <v>0</v>
      </c>
      <c r="AC212" s="33">
        <v>0</v>
      </c>
      <c r="AD212" s="33">
        <f t="shared" si="621"/>
        <v>0</v>
      </c>
      <c r="AE212" s="33">
        <v>2</v>
      </c>
      <c r="AF212" s="33">
        <f t="shared" si="622"/>
        <v>126013.69126500002</v>
      </c>
      <c r="AG212" s="33"/>
      <c r="AH212" s="33">
        <f t="shared" si="623"/>
        <v>0</v>
      </c>
      <c r="AI212" s="33">
        <v>2</v>
      </c>
      <c r="AJ212" s="33">
        <f t="shared" si="624"/>
        <v>131853.35012850002</v>
      </c>
      <c r="AK212" s="33">
        <v>0</v>
      </c>
      <c r="AL212" s="33">
        <f t="shared" si="625"/>
        <v>0</v>
      </c>
      <c r="AM212" s="33">
        <v>0</v>
      </c>
      <c r="AN212" s="33">
        <f t="shared" si="626"/>
        <v>0</v>
      </c>
      <c r="AO212" s="33">
        <v>0</v>
      </c>
      <c r="AP212" s="33">
        <f t="shared" si="627"/>
        <v>0</v>
      </c>
      <c r="AQ212" s="33">
        <v>0</v>
      </c>
      <c r="AR212" s="33">
        <f t="shared" si="628"/>
        <v>0</v>
      </c>
      <c r="AS212" s="33">
        <v>0</v>
      </c>
      <c r="AT212" s="33">
        <f t="shared" si="629"/>
        <v>0</v>
      </c>
      <c r="AU212" s="33">
        <v>0</v>
      </c>
      <c r="AV212" s="33">
        <f t="shared" si="630"/>
        <v>0</v>
      </c>
      <c r="AW212" s="33">
        <v>5</v>
      </c>
      <c r="AX212" s="33">
        <f t="shared" si="631"/>
        <v>378041.07379499997</v>
      </c>
      <c r="AY212" s="33">
        <v>0</v>
      </c>
      <c r="AZ212" s="33">
        <f t="shared" si="632"/>
        <v>0</v>
      </c>
      <c r="BA212" s="33">
        <v>1</v>
      </c>
      <c r="BB212" s="33">
        <f t="shared" si="633"/>
        <v>72288.8297208</v>
      </c>
      <c r="BC212" s="33">
        <v>5</v>
      </c>
      <c r="BD212" s="33">
        <f t="shared" si="634"/>
        <v>497907.75573000003</v>
      </c>
      <c r="BE212" s="33">
        <v>0</v>
      </c>
      <c r="BF212" s="33">
        <f t="shared" si="635"/>
        <v>0</v>
      </c>
      <c r="BG212" s="33"/>
      <c r="BH212" s="33">
        <f t="shared" si="636"/>
        <v>0</v>
      </c>
      <c r="BI212" s="33">
        <v>0</v>
      </c>
      <c r="BJ212" s="33">
        <f t="shared" si="637"/>
        <v>0</v>
      </c>
      <c r="BK212" s="33">
        <v>0</v>
      </c>
      <c r="BL212" s="33">
        <f t="shared" si="638"/>
        <v>0</v>
      </c>
      <c r="BM212" s="33"/>
      <c r="BN212" s="33">
        <f t="shared" si="639"/>
        <v>0</v>
      </c>
      <c r="BO212" s="33"/>
      <c r="BP212" s="33">
        <f t="shared" si="640"/>
        <v>0</v>
      </c>
      <c r="BQ212" s="33">
        <v>0</v>
      </c>
      <c r="BR212" s="33">
        <f t="shared" si="641"/>
        <v>0</v>
      </c>
      <c r="BS212" s="33">
        <v>0</v>
      </c>
      <c r="BT212" s="33">
        <f t="shared" si="642"/>
        <v>0</v>
      </c>
      <c r="BU212" s="33">
        <v>50</v>
      </c>
      <c r="BV212" s="33">
        <f t="shared" si="643"/>
        <v>3955600.5038550003</v>
      </c>
      <c r="BW212" s="62">
        <v>0</v>
      </c>
      <c r="BX212" s="62">
        <f t="shared" si="644"/>
        <v>0</v>
      </c>
      <c r="BY212" s="33">
        <v>44</v>
      </c>
      <c r="BZ212" s="33">
        <f t="shared" si="645"/>
        <v>3480928.4433924002</v>
      </c>
      <c r="CA212" s="33">
        <v>15</v>
      </c>
      <c r="CB212" s="33">
        <f t="shared" si="646"/>
        <v>1186680.1511565</v>
      </c>
      <c r="CC212" s="33">
        <v>0</v>
      </c>
      <c r="CD212" s="33">
        <f t="shared" si="647"/>
        <v>0</v>
      </c>
      <c r="CE212" s="33">
        <v>0</v>
      </c>
      <c r="CF212" s="33">
        <f t="shared" si="648"/>
        <v>0</v>
      </c>
      <c r="CG212" s="33"/>
      <c r="CH212" s="33">
        <f t="shared" si="649"/>
        <v>0</v>
      </c>
      <c r="CI212" s="33"/>
      <c r="CJ212" s="33">
        <f t="shared" si="650"/>
        <v>0</v>
      </c>
      <c r="CK212" s="33">
        <v>0</v>
      </c>
      <c r="CL212" s="33">
        <f t="shared" si="651"/>
        <v>0</v>
      </c>
      <c r="CM212" s="33">
        <v>2</v>
      </c>
      <c r="CN212" s="33">
        <f t="shared" si="652"/>
        <v>291203.59020637505</v>
      </c>
    </row>
    <row r="213" spans="1:92" ht="30" x14ac:dyDescent="0.25">
      <c r="A213" s="40">
        <v>215</v>
      </c>
      <c r="B213" s="41" t="s">
        <v>265</v>
      </c>
      <c r="C213" s="42">
        <v>19007.45</v>
      </c>
      <c r="D213" s="42">
        <f t="shared" si="653"/>
        <v>15396.034500000002</v>
      </c>
      <c r="E213" s="31">
        <v>1.43</v>
      </c>
      <c r="F213" s="32">
        <v>1</v>
      </c>
      <c r="G213" s="43"/>
      <c r="H213" s="44">
        <v>0.6</v>
      </c>
      <c r="I213" s="44">
        <v>0.17</v>
      </c>
      <c r="J213" s="44">
        <v>0.04</v>
      </c>
      <c r="K213" s="44">
        <v>0.19</v>
      </c>
      <c r="L213" s="43">
        <v>1</v>
      </c>
      <c r="M213" s="42">
        <v>1.4</v>
      </c>
      <c r="N213" s="42">
        <v>1.68</v>
      </c>
      <c r="O213" s="42">
        <v>2.23</v>
      </c>
      <c r="P213" s="42">
        <v>2.39</v>
      </c>
      <c r="Q213" s="33">
        <v>3</v>
      </c>
      <c r="R213" s="33">
        <f t="shared" si="615"/>
        <v>148406.36811000001</v>
      </c>
      <c r="S213" s="33"/>
      <c r="T213" s="33">
        <f t="shared" si="616"/>
        <v>0</v>
      </c>
      <c r="U213" s="33"/>
      <c r="V213" s="33">
        <f t="shared" si="617"/>
        <v>0</v>
      </c>
      <c r="W213" s="33"/>
      <c r="X213" s="33">
        <f t="shared" si="618"/>
        <v>0</v>
      </c>
      <c r="Y213" s="33">
        <v>0</v>
      </c>
      <c r="Z213" s="33">
        <f t="shared" si="619"/>
        <v>0</v>
      </c>
      <c r="AA213" s="33">
        <v>0</v>
      </c>
      <c r="AB213" s="33">
        <f t="shared" si="620"/>
        <v>0</v>
      </c>
      <c r="AC213" s="33">
        <v>0</v>
      </c>
      <c r="AD213" s="33">
        <f t="shared" si="621"/>
        <v>0</v>
      </c>
      <c r="AE213" s="28"/>
      <c r="AF213" s="33">
        <f t="shared" si="622"/>
        <v>0</v>
      </c>
      <c r="AG213" s="33"/>
      <c r="AH213" s="33">
        <f t="shared" si="623"/>
        <v>0</v>
      </c>
      <c r="AI213" s="33">
        <v>0</v>
      </c>
      <c r="AJ213" s="33">
        <f t="shared" si="624"/>
        <v>0</v>
      </c>
      <c r="AK213" s="33"/>
      <c r="AL213" s="33">
        <f t="shared" si="625"/>
        <v>0</v>
      </c>
      <c r="AM213" s="33">
        <v>0</v>
      </c>
      <c r="AN213" s="33">
        <f t="shared" si="626"/>
        <v>0</v>
      </c>
      <c r="AO213" s="33">
        <v>0</v>
      </c>
      <c r="AP213" s="33">
        <f t="shared" si="627"/>
        <v>0</v>
      </c>
      <c r="AQ213" s="33">
        <v>0</v>
      </c>
      <c r="AR213" s="33">
        <f t="shared" si="628"/>
        <v>0</v>
      </c>
      <c r="AS213" s="33">
        <v>0</v>
      </c>
      <c r="AT213" s="33">
        <f t="shared" si="629"/>
        <v>0</v>
      </c>
      <c r="AU213" s="33">
        <v>0</v>
      </c>
      <c r="AV213" s="33">
        <f t="shared" si="630"/>
        <v>0</v>
      </c>
      <c r="AW213" s="33">
        <v>10</v>
      </c>
      <c r="AX213" s="33">
        <f t="shared" si="631"/>
        <v>468050.85327000002</v>
      </c>
      <c r="AY213" s="33">
        <v>0</v>
      </c>
      <c r="AZ213" s="33">
        <f t="shared" si="632"/>
        <v>0</v>
      </c>
      <c r="BA213" s="28"/>
      <c r="BB213" s="33">
        <f t="shared" si="633"/>
        <v>0</v>
      </c>
      <c r="BC213" s="28"/>
      <c r="BD213" s="33">
        <f t="shared" si="634"/>
        <v>0</v>
      </c>
      <c r="BE213" s="33">
        <v>0</v>
      </c>
      <c r="BF213" s="33">
        <f t="shared" si="635"/>
        <v>0</v>
      </c>
      <c r="BG213" s="33">
        <v>0</v>
      </c>
      <c r="BH213" s="33">
        <f t="shared" si="636"/>
        <v>0</v>
      </c>
      <c r="BI213" s="33">
        <v>0</v>
      </c>
      <c r="BJ213" s="33">
        <f t="shared" si="637"/>
        <v>0</v>
      </c>
      <c r="BK213" s="33">
        <v>0</v>
      </c>
      <c r="BL213" s="33">
        <f t="shared" si="638"/>
        <v>0</v>
      </c>
      <c r="BM213" s="28"/>
      <c r="BN213" s="33">
        <f t="shared" si="639"/>
        <v>0</v>
      </c>
      <c r="BO213" s="28"/>
      <c r="BP213" s="33">
        <f t="shared" si="640"/>
        <v>0</v>
      </c>
      <c r="BQ213" s="33">
        <v>0</v>
      </c>
      <c r="BR213" s="33">
        <f t="shared" si="641"/>
        <v>0</v>
      </c>
      <c r="BS213" s="33">
        <v>0</v>
      </c>
      <c r="BT213" s="33">
        <f t="shared" si="642"/>
        <v>0</v>
      </c>
      <c r="BU213" s="33">
        <v>0</v>
      </c>
      <c r="BV213" s="33">
        <f t="shared" si="643"/>
        <v>0</v>
      </c>
      <c r="BW213" s="62">
        <v>0</v>
      </c>
      <c r="BX213" s="62">
        <f t="shared" si="644"/>
        <v>0</v>
      </c>
      <c r="BY213" s="33">
        <v>0</v>
      </c>
      <c r="BZ213" s="33">
        <f t="shared" si="645"/>
        <v>0</v>
      </c>
      <c r="CA213" s="33">
        <v>10</v>
      </c>
      <c r="CB213" s="33">
        <f t="shared" si="646"/>
        <v>489741.01476300007</v>
      </c>
      <c r="CC213" s="33">
        <v>0</v>
      </c>
      <c r="CD213" s="33">
        <f t="shared" si="647"/>
        <v>0</v>
      </c>
      <c r="CE213" s="33">
        <v>0</v>
      </c>
      <c r="CF213" s="33">
        <f t="shared" si="648"/>
        <v>0</v>
      </c>
      <c r="CG213" s="33"/>
      <c r="CH213" s="33">
        <f t="shared" si="649"/>
        <v>0</v>
      </c>
      <c r="CI213" s="33">
        <v>0</v>
      </c>
      <c r="CJ213" s="33">
        <f t="shared" si="650"/>
        <v>0</v>
      </c>
      <c r="CK213" s="33">
        <v>0</v>
      </c>
      <c r="CL213" s="33">
        <f t="shared" si="651"/>
        <v>0</v>
      </c>
      <c r="CM213" s="33">
        <v>0</v>
      </c>
      <c r="CN213" s="33">
        <f t="shared" si="652"/>
        <v>0</v>
      </c>
    </row>
    <row r="214" spans="1:92" ht="30" x14ac:dyDescent="0.25">
      <c r="A214" s="40">
        <v>216</v>
      </c>
      <c r="B214" s="41" t="s">
        <v>266</v>
      </c>
      <c r="C214" s="42">
        <v>19007.45</v>
      </c>
      <c r="D214" s="42">
        <f t="shared" si="653"/>
        <v>15776.183500000003</v>
      </c>
      <c r="E214" s="31">
        <v>1.83</v>
      </c>
      <c r="F214" s="32">
        <v>1</v>
      </c>
      <c r="G214" s="43"/>
      <c r="H214" s="44">
        <v>0.61</v>
      </c>
      <c r="I214" s="44">
        <v>0.18</v>
      </c>
      <c r="J214" s="44">
        <v>0.04</v>
      </c>
      <c r="K214" s="44">
        <v>0.17</v>
      </c>
      <c r="L214" s="43">
        <v>1</v>
      </c>
      <c r="M214" s="42">
        <v>1.4</v>
      </c>
      <c r="N214" s="42">
        <v>1.68</v>
      </c>
      <c r="O214" s="42">
        <v>2.23</v>
      </c>
      <c r="P214" s="42">
        <v>2.39</v>
      </c>
      <c r="Q214" s="33">
        <v>2</v>
      </c>
      <c r="R214" s="33">
        <f t="shared" si="615"/>
        <v>126612.42594000002</v>
      </c>
      <c r="S214" s="33"/>
      <c r="T214" s="33">
        <f t="shared" si="616"/>
        <v>0</v>
      </c>
      <c r="U214" s="33">
        <v>7</v>
      </c>
      <c r="V214" s="33">
        <f t="shared" si="617"/>
        <v>374967.56913000002</v>
      </c>
      <c r="W214" s="33">
        <v>0</v>
      </c>
      <c r="X214" s="33">
        <f t="shared" si="618"/>
        <v>0</v>
      </c>
      <c r="Y214" s="33">
        <v>2</v>
      </c>
      <c r="Z214" s="33">
        <f t="shared" si="619"/>
        <v>99829.028145000004</v>
      </c>
      <c r="AA214" s="33">
        <v>0</v>
      </c>
      <c r="AB214" s="33">
        <f t="shared" si="620"/>
        <v>0</v>
      </c>
      <c r="AC214" s="33">
        <v>0</v>
      </c>
      <c r="AD214" s="33">
        <f t="shared" si="621"/>
        <v>0</v>
      </c>
      <c r="AE214" s="28"/>
      <c r="AF214" s="33">
        <f t="shared" si="622"/>
        <v>0</v>
      </c>
      <c r="AG214" s="33"/>
      <c r="AH214" s="33">
        <f t="shared" si="623"/>
        <v>0</v>
      </c>
      <c r="AI214" s="33">
        <v>2</v>
      </c>
      <c r="AJ214" s="33">
        <f t="shared" si="624"/>
        <v>104455.25140050001</v>
      </c>
      <c r="AK214" s="33">
        <v>2</v>
      </c>
      <c r="AL214" s="33">
        <f t="shared" si="625"/>
        <v>104455.25140050001</v>
      </c>
      <c r="AM214" s="33">
        <v>0</v>
      </c>
      <c r="AN214" s="33">
        <f t="shared" si="626"/>
        <v>0</v>
      </c>
      <c r="AO214" s="33"/>
      <c r="AP214" s="33">
        <f t="shared" si="627"/>
        <v>0</v>
      </c>
      <c r="AQ214" s="33">
        <v>0</v>
      </c>
      <c r="AR214" s="33">
        <f t="shared" si="628"/>
        <v>0</v>
      </c>
      <c r="AS214" s="33">
        <v>0</v>
      </c>
      <c r="AT214" s="33">
        <f t="shared" si="629"/>
        <v>0</v>
      </c>
      <c r="AU214" s="33">
        <v>0</v>
      </c>
      <c r="AV214" s="33">
        <f t="shared" si="630"/>
        <v>0</v>
      </c>
      <c r="AW214" s="33">
        <v>0</v>
      </c>
      <c r="AX214" s="33">
        <f t="shared" si="631"/>
        <v>0</v>
      </c>
      <c r="AY214" s="33">
        <v>0</v>
      </c>
      <c r="AZ214" s="33">
        <f t="shared" si="632"/>
        <v>0</v>
      </c>
      <c r="BA214" s="33"/>
      <c r="BB214" s="33">
        <f t="shared" si="633"/>
        <v>0</v>
      </c>
      <c r="BC214" s="33"/>
      <c r="BD214" s="33">
        <f t="shared" si="634"/>
        <v>0</v>
      </c>
      <c r="BE214" s="33">
        <v>2</v>
      </c>
      <c r="BF214" s="33">
        <f t="shared" si="635"/>
        <v>112782.4532604</v>
      </c>
      <c r="BG214" s="33">
        <v>0</v>
      </c>
      <c r="BH214" s="33">
        <f t="shared" si="636"/>
        <v>0</v>
      </c>
      <c r="BI214" s="33">
        <v>0</v>
      </c>
      <c r="BJ214" s="33">
        <f t="shared" si="637"/>
        <v>0</v>
      </c>
      <c r="BK214" s="33">
        <v>1</v>
      </c>
      <c r="BL214" s="33">
        <f t="shared" si="638"/>
        <v>59897.416887000007</v>
      </c>
      <c r="BM214" s="33"/>
      <c r="BN214" s="33">
        <f t="shared" si="639"/>
        <v>0</v>
      </c>
      <c r="BO214" s="33"/>
      <c r="BP214" s="33">
        <f t="shared" si="640"/>
        <v>0</v>
      </c>
      <c r="BQ214" s="33">
        <v>0</v>
      </c>
      <c r="BR214" s="33">
        <f t="shared" si="641"/>
        <v>0</v>
      </c>
      <c r="BS214" s="33">
        <v>0</v>
      </c>
      <c r="BT214" s="33">
        <f t="shared" si="642"/>
        <v>0</v>
      </c>
      <c r="BU214" s="33">
        <v>0</v>
      </c>
      <c r="BV214" s="33">
        <f t="shared" si="643"/>
        <v>0</v>
      </c>
      <c r="BW214" s="62">
        <v>0</v>
      </c>
      <c r="BX214" s="62">
        <f t="shared" si="644"/>
        <v>0</v>
      </c>
      <c r="BY214" s="33"/>
      <c r="BZ214" s="33">
        <f t="shared" si="645"/>
        <v>0</v>
      </c>
      <c r="CA214" s="33">
        <v>0</v>
      </c>
      <c r="CB214" s="33">
        <f t="shared" si="646"/>
        <v>0</v>
      </c>
      <c r="CC214" s="33">
        <v>0</v>
      </c>
      <c r="CD214" s="33">
        <f t="shared" si="647"/>
        <v>0</v>
      </c>
      <c r="CE214" s="33">
        <v>0</v>
      </c>
      <c r="CF214" s="33">
        <f t="shared" si="648"/>
        <v>0</v>
      </c>
      <c r="CG214" s="33"/>
      <c r="CH214" s="33">
        <f t="shared" si="649"/>
        <v>0</v>
      </c>
      <c r="CI214" s="33">
        <v>0</v>
      </c>
      <c r="CJ214" s="33">
        <f t="shared" si="650"/>
        <v>0</v>
      </c>
      <c r="CK214" s="33">
        <v>0</v>
      </c>
      <c r="CL214" s="33">
        <f t="shared" si="651"/>
        <v>0</v>
      </c>
      <c r="CM214" s="33">
        <v>0</v>
      </c>
      <c r="CN214" s="33">
        <f t="shared" si="652"/>
        <v>0</v>
      </c>
    </row>
    <row r="215" spans="1:92" ht="30" x14ac:dyDescent="0.25">
      <c r="A215" s="40">
        <v>217</v>
      </c>
      <c r="B215" s="41" t="s">
        <v>267</v>
      </c>
      <c r="C215" s="42">
        <v>19007.45</v>
      </c>
      <c r="D215" s="42">
        <f t="shared" si="653"/>
        <v>15776.183499999999</v>
      </c>
      <c r="E215" s="31">
        <v>1.95</v>
      </c>
      <c r="F215" s="32">
        <v>1</v>
      </c>
      <c r="G215" s="43"/>
      <c r="H215" s="44">
        <v>0.57999999999999996</v>
      </c>
      <c r="I215" s="44">
        <v>0.21</v>
      </c>
      <c r="J215" s="44">
        <v>0.04</v>
      </c>
      <c r="K215" s="44">
        <v>0.17</v>
      </c>
      <c r="L215" s="43">
        <v>1</v>
      </c>
      <c r="M215" s="42">
        <v>1.4</v>
      </c>
      <c r="N215" s="42">
        <v>1.68</v>
      </c>
      <c r="O215" s="42">
        <v>2.23</v>
      </c>
      <c r="P215" s="42">
        <v>2.39</v>
      </c>
      <c r="Q215" s="33">
        <v>2</v>
      </c>
      <c r="R215" s="33">
        <f t="shared" si="615"/>
        <v>134914.88010000001</v>
      </c>
      <c r="S215" s="33"/>
      <c r="T215" s="33">
        <f t="shared" si="616"/>
        <v>0</v>
      </c>
      <c r="U215" s="33">
        <v>9</v>
      </c>
      <c r="V215" s="33">
        <f t="shared" si="617"/>
        <v>513714.35115</v>
      </c>
      <c r="W215" s="33">
        <v>0</v>
      </c>
      <c r="X215" s="33">
        <f t="shared" si="618"/>
        <v>0</v>
      </c>
      <c r="Y215" s="33">
        <v>0</v>
      </c>
      <c r="Z215" s="33">
        <f t="shared" si="619"/>
        <v>0</v>
      </c>
      <c r="AA215" s="33">
        <v>0</v>
      </c>
      <c r="AB215" s="33">
        <f t="shared" si="620"/>
        <v>0</v>
      </c>
      <c r="AC215" s="33">
        <v>0</v>
      </c>
      <c r="AD215" s="33">
        <f t="shared" si="621"/>
        <v>0</v>
      </c>
      <c r="AE215" s="33"/>
      <c r="AF215" s="33">
        <f t="shared" si="622"/>
        <v>0</v>
      </c>
      <c r="AG215" s="33">
        <v>5</v>
      </c>
      <c r="AH215" s="33">
        <f t="shared" si="623"/>
        <v>278261.94020625</v>
      </c>
      <c r="AI215" s="33">
        <v>7</v>
      </c>
      <c r="AJ215" s="33">
        <f t="shared" si="624"/>
        <v>389566.71628875</v>
      </c>
      <c r="AK215" s="33"/>
      <c r="AL215" s="33">
        <f t="shared" si="625"/>
        <v>0</v>
      </c>
      <c r="AM215" s="33">
        <v>5</v>
      </c>
      <c r="AN215" s="33">
        <f t="shared" si="626"/>
        <v>285396.86174999998</v>
      </c>
      <c r="AO215" s="33">
        <v>0</v>
      </c>
      <c r="AP215" s="33">
        <f t="shared" si="627"/>
        <v>0</v>
      </c>
      <c r="AQ215" s="33">
        <v>0</v>
      </c>
      <c r="AR215" s="33">
        <f t="shared" si="628"/>
        <v>0</v>
      </c>
      <c r="AS215" s="33">
        <v>0</v>
      </c>
      <c r="AT215" s="33">
        <f t="shared" si="629"/>
        <v>0</v>
      </c>
      <c r="AU215" s="33">
        <v>0</v>
      </c>
      <c r="AV215" s="33">
        <f t="shared" si="630"/>
        <v>0</v>
      </c>
      <c r="AW215" s="33">
        <v>2</v>
      </c>
      <c r="AX215" s="33">
        <f t="shared" si="631"/>
        <v>127650.23271</v>
      </c>
      <c r="AY215" s="33">
        <v>0</v>
      </c>
      <c r="AZ215" s="33">
        <f t="shared" si="632"/>
        <v>0</v>
      </c>
      <c r="BA215" s="33"/>
      <c r="BB215" s="33">
        <f t="shared" si="633"/>
        <v>0</v>
      </c>
      <c r="BC215" s="33"/>
      <c r="BD215" s="33">
        <f t="shared" si="634"/>
        <v>0</v>
      </c>
      <c r="BE215" s="33">
        <v>0</v>
      </c>
      <c r="BF215" s="33">
        <f t="shared" si="635"/>
        <v>0</v>
      </c>
      <c r="BG215" s="33">
        <v>0</v>
      </c>
      <c r="BH215" s="33">
        <f t="shared" si="636"/>
        <v>0</v>
      </c>
      <c r="BI215" s="33">
        <v>0</v>
      </c>
      <c r="BJ215" s="33">
        <f t="shared" si="637"/>
        <v>0</v>
      </c>
      <c r="BK215" s="33">
        <v>0</v>
      </c>
      <c r="BL215" s="33">
        <f t="shared" si="638"/>
        <v>0</v>
      </c>
      <c r="BM215" s="33"/>
      <c r="BN215" s="33">
        <f t="shared" si="639"/>
        <v>0</v>
      </c>
      <c r="BO215" s="33"/>
      <c r="BP215" s="33">
        <f t="shared" si="640"/>
        <v>0</v>
      </c>
      <c r="BQ215" s="33">
        <v>0</v>
      </c>
      <c r="BR215" s="33">
        <f t="shared" si="641"/>
        <v>0</v>
      </c>
      <c r="BS215" s="33">
        <v>0</v>
      </c>
      <c r="BT215" s="33">
        <f t="shared" si="642"/>
        <v>0</v>
      </c>
      <c r="BU215" s="33"/>
      <c r="BV215" s="33">
        <f t="shared" si="643"/>
        <v>0</v>
      </c>
      <c r="BW215" s="62">
        <v>0</v>
      </c>
      <c r="BX215" s="62">
        <f t="shared" si="644"/>
        <v>0</v>
      </c>
      <c r="BY215" s="33"/>
      <c r="BZ215" s="33">
        <f t="shared" si="645"/>
        <v>0</v>
      </c>
      <c r="CA215" s="33">
        <v>0</v>
      </c>
      <c r="CB215" s="33">
        <f t="shared" si="646"/>
        <v>0</v>
      </c>
      <c r="CC215" s="33">
        <v>0</v>
      </c>
      <c r="CD215" s="33">
        <f t="shared" si="647"/>
        <v>0</v>
      </c>
      <c r="CE215" s="33">
        <v>0</v>
      </c>
      <c r="CF215" s="33">
        <f t="shared" si="648"/>
        <v>0</v>
      </c>
      <c r="CG215" s="33"/>
      <c r="CH215" s="33">
        <f t="shared" si="649"/>
        <v>0</v>
      </c>
      <c r="CI215" s="33">
        <v>0</v>
      </c>
      <c r="CJ215" s="33">
        <f t="shared" si="650"/>
        <v>0</v>
      </c>
      <c r="CK215" s="33">
        <v>0</v>
      </c>
      <c r="CL215" s="33">
        <f t="shared" si="651"/>
        <v>0</v>
      </c>
      <c r="CM215" s="33">
        <v>0</v>
      </c>
      <c r="CN215" s="33">
        <f t="shared" si="652"/>
        <v>0</v>
      </c>
    </row>
    <row r="216" spans="1:92" ht="30" x14ac:dyDescent="0.25">
      <c r="A216" s="40">
        <v>118</v>
      </c>
      <c r="B216" s="41" t="s">
        <v>268</v>
      </c>
      <c r="C216" s="42">
        <v>19007.45</v>
      </c>
      <c r="D216" s="42"/>
      <c r="E216" s="31">
        <v>1.8</v>
      </c>
      <c r="F216" s="32">
        <v>1</v>
      </c>
      <c r="G216" s="43"/>
      <c r="H216" s="44">
        <v>0.57999999999999996</v>
      </c>
      <c r="I216" s="44">
        <v>0.21</v>
      </c>
      <c r="J216" s="44">
        <v>0.04</v>
      </c>
      <c r="K216" s="44">
        <v>0.17</v>
      </c>
      <c r="L216" s="43">
        <v>1</v>
      </c>
      <c r="M216" s="42">
        <v>1.4</v>
      </c>
      <c r="N216" s="42">
        <v>1.68</v>
      </c>
      <c r="O216" s="42">
        <v>2.23</v>
      </c>
      <c r="P216" s="42">
        <v>2.39</v>
      </c>
      <c r="Q216" s="33"/>
      <c r="R216" s="33">
        <f t="shared" si="615"/>
        <v>0</v>
      </c>
      <c r="S216" s="33"/>
      <c r="T216" s="33">
        <f t="shared" si="616"/>
        <v>0</v>
      </c>
      <c r="U216" s="33">
        <v>1</v>
      </c>
      <c r="V216" s="33">
        <f t="shared" si="617"/>
        <v>52688.65140000001</v>
      </c>
      <c r="W216" s="33"/>
      <c r="X216" s="33">
        <f t="shared" si="618"/>
        <v>0</v>
      </c>
      <c r="Y216" s="33"/>
      <c r="Z216" s="33">
        <f t="shared" si="619"/>
        <v>0</v>
      </c>
      <c r="AA216" s="33"/>
      <c r="AB216" s="33">
        <f t="shared" si="620"/>
        <v>0</v>
      </c>
      <c r="AC216" s="33"/>
      <c r="AD216" s="33">
        <f t="shared" si="621"/>
        <v>0</v>
      </c>
      <c r="AE216" s="33"/>
      <c r="AF216" s="33">
        <f t="shared" si="622"/>
        <v>0</v>
      </c>
      <c r="AG216" s="33"/>
      <c r="AH216" s="33">
        <f t="shared" si="623"/>
        <v>0</v>
      </c>
      <c r="AI216" s="33"/>
      <c r="AJ216" s="33">
        <f t="shared" si="624"/>
        <v>0</v>
      </c>
      <c r="AK216" s="33"/>
      <c r="AL216" s="33">
        <f t="shared" si="625"/>
        <v>0</v>
      </c>
      <c r="AM216" s="33"/>
      <c r="AN216" s="33">
        <f t="shared" si="626"/>
        <v>0</v>
      </c>
      <c r="AO216" s="33"/>
      <c r="AP216" s="33">
        <f t="shared" si="627"/>
        <v>0</v>
      </c>
      <c r="AQ216" s="33"/>
      <c r="AR216" s="33">
        <f t="shared" si="628"/>
        <v>0</v>
      </c>
      <c r="AS216" s="33"/>
      <c r="AT216" s="33">
        <f t="shared" si="629"/>
        <v>0</v>
      </c>
      <c r="AU216" s="33"/>
      <c r="AV216" s="33">
        <f t="shared" si="630"/>
        <v>0</v>
      </c>
      <c r="AW216" s="33"/>
      <c r="AX216" s="33">
        <f t="shared" si="631"/>
        <v>0</v>
      </c>
      <c r="AY216" s="33"/>
      <c r="AZ216" s="33">
        <f t="shared" si="632"/>
        <v>0</v>
      </c>
      <c r="BA216" s="33"/>
      <c r="BB216" s="33">
        <f t="shared" si="633"/>
        <v>0</v>
      </c>
      <c r="BC216" s="33"/>
      <c r="BD216" s="33">
        <f t="shared" si="634"/>
        <v>0</v>
      </c>
      <c r="BE216" s="33"/>
      <c r="BF216" s="33">
        <f t="shared" si="635"/>
        <v>0</v>
      </c>
      <c r="BG216" s="33"/>
      <c r="BH216" s="33">
        <f t="shared" si="636"/>
        <v>0</v>
      </c>
      <c r="BI216" s="33"/>
      <c r="BJ216" s="33">
        <f t="shared" si="637"/>
        <v>0</v>
      </c>
      <c r="BK216" s="33"/>
      <c r="BL216" s="33">
        <f t="shared" si="638"/>
        <v>0</v>
      </c>
      <c r="BM216" s="33"/>
      <c r="BN216" s="33">
        <f t="shared" si="639"/>
        <v>0</v>
      </c>
      <c r="BO216" s="33"/>
      <c r="BP216" s="33">
        <f t="shared" si="640"/>
        <v>0</v>
      </c>
      <c r="BQ216" s="33"/>
      <c r="BR216" s="33">
        <f t="shared" si="641"/>
        <v>0</v>
      </c>
      <c r="BS216" s="33"/>
      <c r="BT216" s="33">
        <f t="shared" si="642"/>
        <v>0</v>
      </c>
      <c r="BU216" s="33"/>
      <c r="BV216" s="33">
        <f t="shared" si="643"/>
        <v>0</v>
      </c>
      <c r="BW216" s="62"/>
      <c r="BX216" s="62">
        <f t="shared" si="644"/>
        <v>0</v>
      </c>
      <c r="BY216" s="33"/>
      <c r="BZ216" s="33">
        <f t="shared" si="645"/>
        <v>0</v>
      </c>
      <c r="CA216" s="33">
        <v>20</v>
      </c>
      <c r="CB216" s="33">
        <f t="shared" si="646"/>
        <v>1232914.44276</v>
      </c>
      <c r="CC216" s="33"/>
      <c r="CD216" s="33">
        <f t="shared" si="647"/>
        <v>0</v>
      </c>
      <c r="CE216" s="33"/>
      <c r="CF216" s="33">
        <f t="shared" si="648"/>
        <v>0</v>
      </c>
      <c r="CG216" s="33"/>
      <c r="CH216" s="33">
        <f t="shared" si="649"/>
        <v>0</v>
      </c>
      <c r="CI216" s="33"/>
      <c r="CJ216" s="33">
        <f t="shared" si="650"/>
        <v>0</v>
      </c>
      <c r="CK216" s="33"/>
      <c r="CL216" s="33">
        <f t="shared" si="651"/>
        <v>0</v>
      </c>
      <c r="CM216" s="33"/>
      <c r="CN216" s="33">
        <f t="shared" si="652"/>
        <v>0</v>
      </c>
    </row>
    <row r="217" spans="1:92" ht="30" x14ac:dyDescent="0.25">
      <c r="A217" s="40">
        <v>218</v>
      </c>
      <c r="B217" s="41" t="s">
        <v>269</v>
      </c>
      <c r="C217" s="42">
        <v>19007.45</v>
      </c>
      <c r="D217" s="42">
        <f t="shared" ref="D217:D226" si="654">C217*(H217+I217+J217)</f>
        <v>15015.885500000002</v>
      </c>
      <c r="E217" s="31">
        <v>1.53</v>
      </c>
      <c r="F217" s="32">
        <v>1</v>
      </c>
      <c r="G217" s="43"/>
      <c r="H217" s="44">
        <v>0.53</v>
      </c>
      <c r="I217" s="44">
        <v>0.21</v>
      </c>
      <c r="J217" s="44">
        <v>0.05</v>
      </c>
      <c r="K217" s="44">
        <v>0.21</v>
      </c>
      <c r="L217" s="43">
        <v>1</v>
      </c>
      <c r="M217" s="42">
        <v>1.4</v>
      </c>
      <c r="N217" s="42">
        <v>1.68</v>
      </c>
      <c r="O217" s="42">
        <v>2.23</v>
      </c>
      <c r="P217" s="42">
        <v>2.39</v>
      </c>
      <c r="Q217" s="33">
        <v>5</v>
      </c>
      <c r="R217" s="33">
        <f t="shared" si="615"/>
        <v>264640.72635000001</v>
      </c>
      <c r="S217" s="33"/>
      <c r="T217" s="33">
        <f t="shared" si="616"/>
        <v>0</v>
      </c>
      <c r="U217" s="33">
        <v>87</v>
      </c>
      <c r="V217" s="33">
        <f t="shared" si="617"/>
        <v>3896325.7710300004</v>
      </c>
      <c r="W217" s="33">
        <v>0</v>
      </c>
      <c r="X217" s="33">
        <f t="shared" si="618"/>
        <v>0</v>
      </c>
      <c r="Y217" s="33">
        <v>0</v>
      </c>
      <c r="Z217" s="33">
        <f t="shared" si="619"/>
        <v>0</v>
      </c>
      <c r="AA217" s="33">
        <v>0</v>
      </c>
      <c r="AB217" s="33">
        <f t="shared" si="620"/>
        <v>0</v>
      </c>
      <c r="AC217" s="33">
        <v>0</v>
      </c>
      <c r="AD217" s="33">
        <f t="shared" si="621"/>
        <v>0</v>
      </c>
      <c r="AE217" s="33"/>
      <c r="AF217" s="33">
        <f t="shared" si="622"/>
        <v>0</v>
      </c>
      <c r="AG217" s="33">
        <v>0</v>
      </c>
      <c r="AH217" s="33">
        <f t="shared" si="623"/>
        <v>0</v>
      </c>
      <c r="AI217" s="33">
        <v>0</v>
      </c>
      <c r="AJ217" s="33">
        <f t="shared" si="624"/>
        <v>0</v>
      </c>
      <c r="AK217" s="33">
        <v>10</v>
      </c>
      <c r="AL217" s="33">
        <f t="shared" si="625"/>
        <v>436657.1984775</v>
      </c>
      <c r="AM217" s="33">
        <v>0</v>
      </c>
      <c r="AN217" s="33">
        <f t="shared" si="626"/>
        <v>0</v>
      </c>
      <c r="AO217" s="33">
        <v>0</v>
      </c>
      <c r="AP217" s="33">
        <f t="shared" si="627"/>
        <v>0</v>
      </c>
      <c r="AQ217" s="33">
        <v>0</v>
      </c>
      <c r="AR217" s="33">
        <f t="shared" si="628"/>
        <v>0</v>
      </c>
      <c r="AS217" s="33">
        <v>0</v>
      </c>
      <c r="AT217" s="33">
        <f t="shared" si="629"/>
        <v>0</v>
      </c>
      <c r="AU217" s="33">
        <v>0</v>
      </c>
      <c r="AV217" s="33">
        <f t="shared" si="630"/>
        <v>0</v>
      </c>
      <c r="AW217" s="33">
        <v>0</v>
      </c>
      <c r="AX217" s="33">
        <f t="shared" si="631"/>
        <v>0</v>
      </c>
      <c r="AY217" s="33">
        <v>0</v>
      </c>
      <c r="AZ217" s="33">
        <f t="shared" si="632"/>
        <v>0</v>
      </c>
      <c r="BA217" s="33"/>
      <c r="BB217" s="33">
        <f t="shared" si="633"/>
        <v>0</v>
      </c>
      <c r="BC217" s="33"/>
      <c r="BD217" s="33">
        <f t="shared" si="634"/>
        <v>0</v>
      </c>
      <c r="BE217" s="33">
        <v>0</v>
      </c>
      <c r="BF217" s="33">
        <f t="shared" si="635"/>
        <v>0</v>
      </c>
      <c r="BG217" s="33"/>
      <c r="BH217" s="33">
        <f t="shared" si="636"/>
        <v>0</v>
      </c>
      <c r="BI217" s="33">
        <v>0</v>
      </c>
      <c r="BJ217" s="33">
        <f t="shared" si="637"/>
        <v>0</v>
      </c>
      <c r="BK217" s="33">
        <v>0</v>
      </c>
      <c r="BL217" s="33">
        <f t="shared" si="638"/>
        <v>0</v>
      </c>
      <c r="BM217" s="33"/>
      <c r="BN217" s="33">
        <f t="shared" si="639"/>
        <v>0</v>
      </c>
      <c r="BO217" s="33"/>
      <c r="BP217" s="33">
        <f t="shared" si="640"/>
        <v>0</v>
      </c>
      <c r="BQ217" s="33">
        <v>0</v>
      </c>
      <c r="BR217" s="33">
        <f t="shared" si="641"/>
        <v>0</v>
      </c>
      <c r="BS217" s="33">
        <v>0</v>
      </c>
      <c r="BT217" s="33">
        <f t="shared" si="642"/>
        <v>0</v>
      </c>
      <c r="BU217" s="33">
        <v>0</v>
      </c>
      <c r="BV217" s="33">
        <f t="shared" si="643"/>
        <v>0</v>
      </c>
      <c r="BW217" s="62">
        <v>0</v>
      </c>
      <c r="BX217" s="62">
        <f t="shared" si="644"/>
        <v>0</v>
      </c>
      <c r="BY217" s="33">
        <v>0</v>
      </c>
      <c r="BZ217" s="33">
        <f t="shared" si="645"/>
        <v>0</v>
      </c>
      <c r="CA217" s="33">
        <v>20</v>
      </c>
      <c r="CB217" s="33">
        <f t="shared" si="646"/>
        <v>1047977.276346</v>
      </c>
      <c r="CC217" s="33">
        <v>0</v>
      </c>
      <c r="CD217" s="33">
        <f t="shared" si="647"/>
        <v>0</v>
      </c>
      <c r="CE217" s="33">
        <v>0</v>
      </c>
      <c r="CF217" s="33">
        <f t="shared" si="648"/>
        <v>0</v>
      </c>
      <c r="CG217" s="33"/>
      <c r="CH217" s="33">
        <f t="shared" si="649"/>
        <v>0</v>
      </c>
      <c r="CI217" s="33">
        <v>0</v>
      </c>
      <c r="CJ217" s="33">
        <f t="shared" si="650"/>
        <v>0</v>
      </c>
      <c r="CK217" s="33">
        <v>0</v>
      </c>
      <c r="CL217" s="33">
        <f t="shared" si="651"/>
        <v>0</v>
      </c>
      <c r="CM217" s="33">
        <v>0</v>
      </c>
      <c r="CN217" s="33">
        <f t="shared" si="652"/>
        <v>0</v>
      </c>
    </row>
    <row r="218" spans="1:92" ht="30" x14ac:dyDescent="0.25">
      <c r="A218" s="40">
        <v>219</v>
      </c>
      <c r="B218" s="41" t="s">
        <v>270</v>
      </c>
      <c r="C218" s="42">
        <v>19007.45</v>
      </c>
      <c r="D218" s="42">
        <f t="shared" si="654"/>
        <v>15586.109000000002</v>
      </c>
      <c r="E218" s="31">
        <v>1.86</v>
      </c>
      <c r="F218" s="32">
        <v>1</v>
      </c>
      <c r="G218" s="43"/>
      <c r="H218" s="44">
        <v>0.61</v>
      </c>
      <c r="I218" s="44">
        <v>0.17</v>
      </c>
      <c r="J218" s="44">
        <v>0.04</v>
      </c>
      <c r="K218" s="44">
        <v>0.18</v>
      </c>
      <c r="L218" s="43">
        <v>1</v>
      </c>
      <c r="M218" s="42">
        <v>1.4</v>
      </c>
      <c r="N218" s="42">
        <v>1.68</v>
      </c>
      <c r="O218" s="42">
        <v>2.23</v>
      </c>
      <c r="P218" s="42">
        <v>2.39</v>
      </c>
      <c r="Q218" s="33">
        <v>3</v>
      </c>
      <c r="R218" s="33">
        <f t="shared" si="615"/>
        <v>193032.05922000002</v>
      </c>
      <c r="S218" s="33"/>
      <c r="T218" s="33">
        <f t="shared" si="616"/>
        <v>0</v>
      </c>
      <c r="U218" s="33">
        <v>2</v>
      </c>
      <c r="V218" s="33">
        <f t="shared" si="617"/>
        <v>108889.87956</v>
      </c>
      <c r="W218" s="33">
        <v>0</v>
      </c>
      <c r="X218" s="33">
        <f t="shared" si="618"/>
        <v>0</v>
      </c>
      <c r="Y218" s="33">
        <v>0</v>
      </c>
      <c r="Z218" s="33">
        <f t="shared" si="619"/>
        <v>0</v>
      </c>
      <c r="AA218" s="33">
        <v>0</v>
      </c>
      <c r="AB218" s="33">
        <f t="shared" si="620"/>
        <v>0</v>
      </c>
      <c r="AC218" s="33">
        <v>0</v>
      </c>
      <c r="AD218" s="33">
        <f t="shared" si="621"/>
        <v>0</v>
      </c>
      <c r="AE218" s="33"/>
      <c r="AF218" s="33">
        <f t="shared" si="622"/>
        <v>0</v>
      </c>
      <c r="AG218" s="33">
        <v>0</v>
      </c>
      <c r="AH218" s="33">
        <f t="shared" si="623"/>
        <v>0</v>
      </c>
      <c r="AI218" s="33">
        <v>0</v>
      </c>
      <c r="AJ218" s="33">
        <f t="shared" si="624"/>
        <v>0</v>
      </c>
      <c r="AK218" s="33"/>
      <c r="AL218" s="33">
        <f t="shared" si="625"/>
        <v>0</v>
      </c>
      <c r="AM218" s="33">
        <v>10</v>
      </c>
      <c r="AN218" s="33">
        <f t="shared" si="626"/>
        <v>544449.39780000004</v>
      </c>
      <c r="AO218" s="33"/>
      <c r="AP218" s="33">
        <f t="shared" si="627"/>
        <v>0</v>
      </c>
      <c r="AQ218" s="33">
        <v>0</v>
      </c>
      <c r="AR218" s="33">
        <f t="shared" si="628"/>
        <v>0</v>
      </c>
      <c r="AS218" s="33">
        <v>0</v>
      </c>
      <c r="AT218" s="33">
        <f t="shared" si="629"/>
        <v>0</v>
      </c>
      <c r="AU218" s="33">
        <v>0</v>
      </c>
      <c r="AV218" s="33">
        <f t="shared" si="630"/>
        <v>0</v>
      </c>
      <c r="AW218" s="33">
        <v>0</v>
      </c>
      <c r="AX218" s="33">
        <f t="shared" si="631"/>
        <v>0</v>
      </c>
      <c r="AY218" s="33">
        <v>0</v>
      </c>
      <c r="AZ218" s="33">
        <f t="shared" si="632"/>
        <v>0</v>
      </c>
      <c r="BA218" s="33"/>
      <c r="BB218" s="33">
        <f t="shared" si="633"/>
        <v>0</v>
      </c>
      <c r="BC218" s="33"/>
      <c r="BD218" s="33">
        <f t="shared" si="634"/>
        <v>0</v>
      </c>
      <c r="BE218" s="33">
        <v>0</v>
      </c>
      <c r="BF218" s="33">
        <f t="shared" si="635"/>
        <v>0</v>
      </c>
      <c r="BG218" s="33">
        <v>3</v>
      </c>
      <c r="BH218" s="33">
        <f t="shared" si="636"/>
        <v>171947.01890520001</v>
      </c>
      <c r="BI218" s="33">
        <v>0</v>
      </c>
      <c r="BJ218" s="33">
        <f t="shared" si="637"/>
        <v>0</v>
      </c>
      <c r="BK218" s="33">
        <v>0</v>
      </c>
      <c r="BL218" s="33">
        <f t="shared" si="638"/>
        <v>0</v>
      </c>
      <c r="BM218" s="33"/>
      <c r="BN218" s="33">
        <f t="shared" si="639"/>
        <v>0</v>
      </c>
      <c r="BO218" s="33"/>
      <c r="BP218" s="33">
        <f t="shared" si="640"/>
        <v>0</v>
      </c>
      <c r="BQ218" s="33">
        <v>0</v>
      </c>
      <c r="BR218" s="33">
        <f t="shared" si="641"/>
        <v>0</v>
      </c>
      <c r="BS218" s="33">
        <v>0</v>
      </c>
      <c r="BT218" s="33">
        <f t="shared" si="642"/>
        <v>0</v>
      </c>
      <c r="BU218" s="33">
        <v>0</v>
      </c>
      <c r="BV218" s="33">
        <f t="shared" si="643"/>
        <v>0</v>
      </c>
      <c r="BW218" s="62">
        <v>0</v>
      </c>
      <c r="BX218" s="62">
        <f t="shared" si="644"/>
        <v>0</v>
      </c>
      <c r="BY218" s="33">
        <v>0</v>
      </c>
      <c r="BZ218" s="33">
        <f t="shared" si="645"/>
        <v>0</v>
      </c>
      <c r="CA218" s="33"/>
      <c r="CB218" s="33">
        <f t="shared" si="646"/>
        <v>0</v>
      </c>
      <c r="CC218" s="33">
        <v>0</v>
      </c>
      <c r="CD218" s="33">
        <f t="shared" si="647"/>
        <v>0</v>
      </c>
      <c r="CE218" s="33">
        <v>0</v>
      </c>
      <c r="CF218" s="33">
        <f t="shared" si="648"/>
        <v>0</v>
      </c>
      <c r="CG218" s="33">
        <v>10</v>
      </c>
      <c r="CH218" s="33">
        <f t="shared" si="649"/>
        <v>550883.79977399996</v>
      </c>
      <c r="CI218" s="33">
        <v>0</v>
      </c>
      <c r="CJ218" s="33">
        <f t="shared" si="650"/>
        <v>0</v>
      </c>
      <c r="CK218" s="33">
        <v>0</v>
      </c>
      <c r="CL218" s="33">
        <f t="shared" si="651"/>
        <v>0</v>
      </c>
      <c r="CM218" s="33">
        <v>0</v>
      </c>
      <c r="CN218" s="33">
        <f t="shared" si="652"/>
        <v>0</v>
      </c>
    </row>
    <row r="219" spans="1:92" ht="45" x14ac:dyDescent="0.25">
      <c r="A219" s="40">
        <v>220</v>
      </c>
      <c r="B219" s="41" t="s">
        <v>271</v>
      </c>
      <c r="C219" s="42">
        <v>19007.45</v>
      </c>
      <c r="D219" s="42">
        <f t="shared" si="654"/>
        <v>15776.183500000003</v>
      </c>
      <c r="E219" s="31">
        <v>0.76</v>
      </c>
      <c r="F219" s="32">
        <v>1</v>
      </c>
      <c r="G219" s="43"/>
      <c r="H219" s="44">
        <v>0.65</v>
      </c>
      <c r="I219" s="44">
        <v>0.14000000000000001</v>
      </c>
      <c r="J219" s="44">
        <v>0.04</v>
      </c>
      <c r="K219" s="44">
        <v>0.17</v>
      </c>
      <c r="L219" s="43">
        <v>1</v>
      </c>
      <c r="M219" s="42">
        <v>1.4</v>
      </c>
      <c r="N219" s="42">
        <v>1.68</v>
      </c>
      <c r="O219" s="42">
        <v>2.23</v>
      </c>
      <c r="P219" s="42">
        <v>2.39</v>
      </c>
      <c r="Q219" s="33">
        <v>0</v>
      </c>
      <c r="R219" s="33">
        <f t="shared" si="615"/>
        <v>0</v>
      </c>
      <c r="S219" s="33">
        <v>10</v>
      </c>
      <c r="T219" s="33">
        <f t="shared" si="616"/>
        <v>222463.1948</v>
      </c>
      <c r="U219" s="33">
        <v>7</v>
      </c>
      <c r="V219" s="33">
        <f t="shared" si="617"/>
        <v>155724.23635999998</v>
      </c>
      <c r="W219" s="33">
        <v>0</v>
      </c>
      <c r="X219" s="33">
        <f t="shared" si="618"/>
        <v>0</v>
      </c>
      <c r="Y219" s="33">
        <v>2</v>
      </c>
      <c r="Z219" s="33">
        <f t="shared" si="619"/>
        <v>41459.049939999997</v>
      </c>
      <c r="AA219" s="33">
        <v>3</v>
      </c>
      <c r="AB219" s="33">
        <f t="shared" si="620"/>
        <v>58548.268085999996</v>
      </c>
      <c r="AC219" s="33">
        <v>0</v>
      </c>
      <c r="AD219" s="33">
        <f t="shared" si="621"/>
        <v>0</v>
      </c>
      <c r="AE219" s="33">
        <v>2</v>
      </c>
      <c r="AF219" s="33">
        <f t="shared" si="622"/>
        <v>41459.049939999997</v>
      </c>
      <c r="AG219" s="33">
        <v>0</v>
      </c>
      <c r="AH219" s="33">
        <f t="shared" si="623"/>
        <v>0</v>
      </c>
      <c r="AI219" s="33">
        <v>5</v>
      </c>
      <c r="AJ219" s="33">
        <f t="shared" si="624"/>
        <v>108450.80746499999</v>
      </c>
      <c r="AK219" s="33"/>
      <c r="AL219" s="33">
        <f t="shared" si="625"/>
        <v>0</v>
      </c>
      <c r="AM219" s="33">
        <v>0</v>
      </c>
      <c r="AN219" s="33">
        <f t="shared" si="626"/>
        <v>0</v>
      </c>
      <c r="AO219" s="33">
        <v>0</v>
      </c>
      <c r="AP219" s="33">
        <f t="shared" si="627"/>
        <v>0</v>
      </c>
      <c r="AQ219" s="33">
        <v>2</v>
      </c>
      <c r="AR219" s="33">
        <f t="shared" si="628"/>
        <v>37515.384214000005</v>
      </c>
      <c r="AS219" s="33">
        <v>0</v>
      </c>
      <c r="AT219" s="33">
        <f t="shared" si="629"/>
        <v>0</v>
      </c>
      <c r="AU219" s="33">
        <v>0</v>
      </c>
      <c r="AV219" s="33">
        <f t="shared" si="630"/>
        <v>0</v>
      </c>
      <c r="AW219" s="33">
        <v>2</v>
      </c>
      <c r="AX219" s="33">
        <f t="shared" si="631"/>
        <v>49750.859927999998</v>
      </c>
      <c r="AY219" s="33">
        <v>0</v>
      </c>
      <c r="AZ219" s="33">
        <f t="shared" si="632"/>
        <v>0</v>
      </c>
      <c r="BA219" s="33"/>
      <c r="BB219" s="33">
        <f t="shared" si="633"/>
        <v>0</v>
      </c>
      <c r="BC219" s="33">
        <v>5</v>
      </c>
      <c r="BD219" s="33">
        <f t="shared" si="634"/>
        <v>163813.80708</v>
      </c>
      <c r="BE219" s="33">
        <v>0</v>
      </c>
      <c r="BF219" s="33">
        <f t="shared" si="635"/>
        <v>0</v>
      </c>
      <c r="BG219" s="33"/>
      <c r="BH219" s="33">
        <f t="shared" si="636"/>
        <v>0</v>
      </c>
      <c r="BI219" s="33">
        <v>0</v>
      </c>
      <c r="BJ219" s="33">
        <f t="shared" si="637"/>
        <v>0</v>
      </c>
      <c r="BK219" s="33">
        <v>6</v>
      </c>
      <c r="BL219" s="33">
        <f t="shared" si="638"/>
        <v>149252.579784</v>
      </c>
      <c r="BM219" s="33"/>
      <c r="BN219" s="33">
        <f t="shared" si="639"/>
        <v>0</v>
      </c>
      <c r="BO219" s="33"/>
      <c r="BP219" s="33">
        <f t="shared" si="640"/>
        <v>0</v>
      </c>
      <c r="BQ219" s="33">
        <v>0</v>
      </c>
      <c r="BR219" s="33">
        <f t="shared" si="641"/>
        <v>0</v>
      </c>
      <c r="BS219" s="33">
        <v>0</v>
      </c>
      <c r="BT219" s="33">
        <f t="shared" si="642"/>
        <v>0</v>
      </c>
      <c r="BU219" s="33">
        <v>5</v>
      </c>
      <c r="BV219" s="33">
        <f t="shared" si="643"/>
        <v>130140.96895800001</v>
      </c>
      <c r="BW219" s="62">
        <v>0</v>
      </c>
      <c r="BX219" s="62">
        <f t="shared" si="644"/>
        <v>0</v>
      </c>
      <c r="BY219" s="33">
        <v>14</v>
      </c>
      <c r="BZ219" s="33">
        <f t="shared" si="645"/>
        <v>364394.71308239998</v>
      </c>
      <c r="CA219" s="33"/>
      <c r="CB219" s="33">
        <f t="shared" si="646"/>
        <v>0</v>
      </c>
      <c r="CC219" s="33">
        <v>0</v>
      </c>
      <c r="CD219" s="33">
        <f t="shared" si="647"/>
        <v>0</v>
      </c>
      <c r="CE219" s="33">
        <v>0</v>
      </c>
      <c r="CF219" s="33">
        <f t="shared" si="648"/>
        <v>0</v>
      </c>
      <c r="CG219" s="33"/>
      <c r="CH219" s="33">
        <f t="shared" si="649"/>
        <v>0</v>
      </c>
      <c r="CI219" s="33">
        <v>0</v>
      </c>
      <c r="CJ219" s="33">
        <f t="shared" si="650"/>
        <v>0</v>
      </c>
      <c r="CK219" s="33">
        <v>0</v>
      </c>
      <c r="CL219" s="33">
        <f t="shared" si="651"/>
        <v>0</v>
      </c>
      <c r="CM219" s="33">
        <v>2</v>
      </c>
      <c r="CN219" s="33">
        <f t="shared" si="652"/>
        <v>95807.241799500014</v>
      </c>
    </row>
    <row r="220" spans="1:92" ht="31.5" customHeight="1" x14ac:dyDescent="0.25">
      <c r="A220" s="40">
        <v>221</v>
      </c>
      <c r="B220" s="41" t="s">
        <v>272</v>
      </c>
      <c r="C220" s="42">
        <v>19007.45</v>
      </c>
      <c r="D220" s="42">
        <f t="shared" si="654"/>
        <v>15396.034500000002</v>
      </c>
      <c r="E220" s="31">
        <v>0.88</v>
      </c>
      <c r="F220" s="32">
        <v>1</v>
      </c>
      <c r="G220" s="43"/>
      <c r="H220" s="44">
        <v>0.57999999999999996</v>
      </c>
      <c r="I220" s="44">
        <v>0.18</v>
      </c>
      <c r="J220" s="44">
        <v>0.05</v>
      </c>
      <c r="K220" s="44">
        <v>0.19</v>
      </c>
      <c r="L220" s="43">
        <v>1</v>
      </c>
      <c r="M220" s="42">
        <v>1.4</v>
      </c>
      <c r="N220" s="42">
        <v>1.68</v>
      </c>
      <c r="O220" s="42">
        <v>2.23</v>
      </c>
      <c r="P220" s="42">
        <v>2.39</v>
      </c>
      <c r="Q220" s="33">
        <v>105</v>
      </c>
      <c r="R220" s="33">
        <f t="shared" si="615"/>
        <v>3196444.8515999997</v>
      </c>
      <c r="S220" s="33">
        <v>127</v>
      </c>
      <c r="T220" s="33">
        <f t="shared" si="616"/>
        <v>3271379.8224799996</v>
      </c>
      <c r="U220" s="33">
        <v>7</v>
      </c>
      <c r="V220" s="33">
        <f t="shared" si="617"/>
        <v>180312.27367999998</v>
      </c>
      <c r="W220" s="33">
        <v>7</v>
      </c>
      <c r="X220" s="33">
        <f t="shared" si="618"/>
        <v>158183.04009199998</v>
      </c>
      <c r="Y220" s="33"/>
      <c r="Z220" s="33">
        <f t="shared" si="619"/>
        <v>0</v>
      </c>
      <c r="AA220" s="33"/>
      <c r="AB220" s="33">
        <f t="shared" si="620"/>
        <v>0</v>
      </c>
      <c r="AC220" s="33">
        <v>5</v>
      </c>
      <c r="AD220" s="33">
        <f t="shared" si="621"/>
        <v>112987.88578</v>
      </c>
      <c r="AE220" s="33">
        <v>38</v>
      </c>
      <c r="AF220" s="33">
        <f t="shared" si="622"/>
        <v>912099.09868000005</v>
      </c>
      <c r="AG220" s="33">
        <v>0</v>
      </c>
      <c r="AH220" s="33">
        <f t="shared" si="623"/>
        <v>0</v>
      </c>
      <c r="AI220" s="33">
        <v>9</v>
      </c>
      <c r="AJ220" s="33">
        <f t="shared" si="624"/>
        <v>226034.31450600002</v>
      </c>
      <c r="AK220" s="33"/>
      <c r="AL220" s="33">
        <f t="shared" si="625"/>
        <v>0</v>
      </c>
      <c r="AM220" s="33">
        <v>0</v>
      </c>
      <c r="AN220" s="33">
        <f t="shared" si="626"/>
        <v>0</v>
      </c>
      <c r="AO220" s="33">
        <v>5</v>
      </c>
      <c r="AP220" s="33">
        <f t="shared" si="627"/>
        <v>125574.61916999999</v>
      </c>
      <c r="AQ220" s="33">
        <v>8</v>
      </c>
      <c r="AR220" s="33">
        <f t="shared" si="628"/>
        <v>173755.463728</v>
      </c>
      <c r="AS220" s="33">
        <v>2</v>
      </c>
      <c r="AT220" s="33">
        <f t="shared" si="629"/>
        <v>77979.204072000022</v>
      </c>
      <c r="AU220" s="33">
        <v>5</v>
      </c>
      <c r="AV220" s="33">
        <f t="shared" si="630"/>
        <v>221292.33588</v>
      </c>
      <c r="AW220" s="33">
        <v>10</v>
      </c>
      <c r="AX220" s="33">
        <f t="shared" si="631"/>
        <v>288031.29431999999</v>
      </c>
      <c r="AY220" s="33">
        <v>30</v>
      </c>
      <c r="AZ220" s="33">
        <f t="shared" si="632"/>
        <v>813512.77761600004</v>
      </c>
      <c r="BA220" s="33">
        <v>17</v>
      </c>
      <c r="BB220" s="33">
        <f t="shared" si="633"/>
        <v>468156.23057280009</v>
      </c>
      <c r="BC220" s="33">
        <v>60</v>
      </c>
      <c r="BD220" s="33">
        <f t="shared" si="634"/>
        <v>2276149.7404800002</v>
      </c>
      <c r="BE220" s="33">
        <v>12</v>
      </c>
      <c r="BF220" s="33">
        <f t="shared" si="635"/>
        <v>325405.11104640004</v>
      </c>
      <c r="BG220" s="33">
        <v>193</v>
      </c>
      <c r="BH220" s="33">
        <f t="shared" si="636"/>
        <v>5233598.8693295997</v>
      </c>
      <c r="BI220" s="33">
        <v>1</v>
      </c>
      <c r="BJ220" s="33">
        <f t="shared" si="637"/>
        <v>27538.601798399999</v>
      </c>
      <c r="BK220" s="33">
        <v>15</v>
      </c>
      <c r="BL220" s="33">
        <f t="shared" si="638"/>
        <v>432046.94148000004</v>
      </c>
      <c r="BM220" s="33">
        <v>4</v>
      </c>
      <c r="BN220" s="33">
        <f t="shared" si="639"/>
        <v>110154.4071936</v>
      </c>
      <c r="BO220" s="33">
        <v>10</v>
      </c>
      <c r="BP220" s="33">
        <f t="shared" si="640"/>
        <v>265082.45948799996</v>
      </c>
      <c r="BQ220" s="33">
        <v>3</v>
      </c>
      <c r="BR220" s="33">
        <f t="shared" si="641"/>
        <v>82615.805395200005</v>
      </c>
      <c r="BS220" s="33">
        <v>0</v>
      </c>
      <c r="BT220" s="33">
        <f t="shared" si="642"/>
        <v>0</v>
      </c>
      <c r="BU220" s="33">
        <v>20</v>
      </c>
      <c r="BV220" s="33">
        <f t="shared" si="643"/>
        <v>602758.17201599991</v>
      </c>
      <c r="BW220" s="62"/>
      <c r="BX220" s="62">
        <f t="shared" si="644"/>
        <v>0</v>
      </c>
      <c r="BY220" s="33">
        <v>311</v>
      </c>
      <c r="BZ220" s="33">
        <f t="shared" si="645"/>
        <v>9372889.5748488009</v>
      </c>
      <c r="CA220" s="33">
        <v>0</v>
      </c>
      <c r="CB220" s="33">
        <f t="shared" si="646"/>
        <v>0</v>
      </c>
      <c r="CC220" s="33">
        <v>5</v>
      </c>
      <c r="CD220" s="33">
        <f t="shared" si="647"/>
        <v>164388.59236799998</v>
      </c>
      <c r="CE220" s="33">
        <v>98</v>
      </c>
      <c r="CF220" s="33">
        <f t="shared" si="648"/>
        <v>3222016.4104128</v>
      </c>
      <c r="CG220" s="33">
        <v>2</v>
      </c>
      <c r="CH220" s="33">
        <f t="shared" si="649"/>
        <v>52126.639118400009</v>
      </c>
      <c r="CI220" s="33"/>
      <c r="CJ220" s="33">
        <f t="shared" si="650"/>
        <v>0</v>
      </c>
      <c r="CK220" s="33">
        <v>1</v>
      </c>
      <c r="CL220" s="33">
        <f t="shared" si="651"/>
        <v>58747.846311000008</v>
      </c>
      <c r="CM220" s="33">
        <v>2</v>
      </c>
      <c r="CN220" s="33">
        <f t="shared" si="652"/>
        <v>110934.70103100002</v>
      </c>
    </row>
    <row r="221" spans="1:92" x14ac:dyDescent="0.25">
      <c r="A221" s="40">
        <v>222</v>
      </c>
      <c r="B221" s="41" t="s">
        <v>273</v>
      </c>
      <c r="C221" s="42">
        <v>19007.45</v>
      </c>
      <c r="D221" s="42">
        <f t="shared" si="654"/>
        <v>15586.109000000002</v>
      </c>
      <c r="E221" s="31">
        <v>0.89</v>
      </c>
      <c r="F221" s="32">
        <v>1</v>
      </c>
      <c r="G221" s="43"/>
      <c r="H221" s="44">
        <v>0.63</v>
      </c>
      <c r="I221" s="44">
        <v>0.15</v>
      </c>
      <c r="J221" s="44">
        <v>0.04</v>
      </c>
      <c r="K221" s="44">
        <v>0.18</v>
      </c>
      <c r="L221" s="43">
        <v>1</v>
      </c>
      <c r="M221" s="42">
        <v>1.4</v>
      </c>
      <c r="N221" s="42">
        <v>1.68</v>
      </c>
      <c r="O221" s="42">
        <v>2.23</v>
      </c>
      <c r="P221" s="42">
        <v>2.39</v>
      </c>
      <c r="Q221" s="33">
        <v>5</v>
      </c>
      <c r="R221" s="33">
        <f t="shared" si="615"/>
        <v>153941.33754999997</v>
      </c>
      <c r="S221" s="33">
        <v>296</v>
      </c>
      <c r="T221" s="33">
        <f t="shared" si="616"/>
        <v>7711276.847120001</v>
      </c>
      <c r="U221" s="33">
        <v>101</v>
      </c>
      <c r="V221" s="33">
        <f t="shared" si="617"/>
        <v>2631212.7079700008</v>
      </c>
      <c r="W221" s="33">
        <v>82</v>
      </c>
      <c r="X221" s="33">
        <f t="shared" si="618"/>
        <v>1874058.1600509998</v>
      </c>
      <c r="Y221" s="33">
        <v>2</v>
      </c>
      <c r="Z221" s="33">
        <f t="shared" si="619"/>
        <v>48550.729535000006</v>
      </c>
      <c r="AA221" s="33">
        <v>23</v>
      </c>
      <c r="AB221" s="33">
        <f t="shared" si="620"/>
        <v>525650.45952649997</v>
      </c>
      <c r="AC221" s="33">
        <v>25</v>
      </c>
      <c r="AD221" s="33">
        <f t="shared" si="621"/>
        <v>571359.19513750006</v>
      </c>
      <c r="AE221" s="33">
        <v>45</v>
      </c>
      <c r="AF221" s="33">
        <f t="shared" si="622"/>
        <v>1092391.4145374999</v>
      </c>
      <c r="AG221" s="33">
        <v>0</v>
      </c>
      <c r="AH221" s="33">
        <f t="shared" si="623"/>
        <v>0</v>
      </c>
      <c r="AI221" s="33">
        <v>48</v>
      </c>
      <c r="AJ221" s="33">
        <f t="shared" si="624"/>
        <v>1219215.3933960001</v>
      </c>
      <c r="AK221" s="33"/>
      <c r="AL221" s="33">
        <f t="shared" si="625"/>
        <v>0</v>
      </c>
      <c r="AM221" s="33">
        <v>0</v>
      </c>
      <c r="AN221" s="33">
        <f t="shared" si="626"/>
        <v>0</v>
      </c>
      <c r="AO221" s="33">
        <v>3</v>
      </c>
      <c r="AP221" s="33">
        <f t="shared" si="627"/>
        <v>76200.962087250009</v>
      </c>
      <c r="AQ221" s="33">
        <v>10</v>
      </c>
      <c r="AR221" s="33">
        <f t="shared" si="628"/>
        <v>219662.44704249996</v>
      </c>
      <c r="AS221" s="33">
        <v>10</v>
      </c>
      <c r="AT221" s="33">
        <f t="shared" si="629"/>
        <v>394326.65695499995</v>
      </c>
      <c r="AU221" s="33">
        <v>11</v>
      </c>
      <c r="AV221" s="33">
        <f t="shared" si="630"/>
        <v>492375.44733300002</v>
      </c>
      <c r="AW221" s="33">
        <v>10</v>
      </c>
      <c r="AX221" s="33">
        <f t="shared" si="631"/>
        <v>291304.37720999995</v>
      </c>
      <c r="AY221" s="33">
        <v>32</v>
      </c>
      <c r="AZ221" s="33">
        <f t="shared" si="632"/>
        <v>877607.72373119998</v>
      </c>
      <c r="BA221" s="33">
        <v>9</v>
      </c>
      <c r="BB221" s="33">
        <f t="shared" si="633"/>
        <v>250663.86409679998</v>
      </c>
      <c r="BC221" s="33">
        <v>30</v>
      </c>
      <c r="BD221" s="33">
        <f t="shared" si="634"/>
        <v>1151007.5392199999</v>
      </c>
      <c r="BE221" s="33">
        <v>32</v>
      </c>
      <c r="BF221" s="33">
        <f t="shared" si="635"/>
        <v>877607.72373119998</v>
      </c>
      <c r="BG221" s="33">
        <v>98</v>
      </c>
      <c r="BH221" s="33">
        <f t="shared" si="636"/>
        <v>2687673.6539267995</v>
      </c>
      <c r="BI221" s="33"/>
      <c r="BJ221" s="33">
        <f t="shared" si="637"/>
        <v>0</v>
      </c>
      <c r="BK221" s="33">
        <v>35</v>
      </c>
      <c r="BL221" s="33">
        <f t="shared" si="638"/>
        <v>1019565.320235</v>
      </c>
      <c r="BM221" s="33">
        <v>2</v>
      </c>
      <c r="BN221" s="33">
        <f t="shared" si="639"/>
        <v>55703.080910399993</v>
      </c>
      <c r="BO221" s="33">
        <v>12</v>
      </c>
      <c r="BP221" s="33">
        <f t="shared" si="640"/>
        <v>321713.71219680004</v>
      </c>
      <c r="BQ221" s="33">
        <v>2</v>
      </c>
      <c r="BR221" s="33">
        <f t="shared" si="641"/>
        <v>55703.080910399993</v>
      </c>
      <c r="BS221" s="33">
        <v>7</v>
      </c>
      <c r="BT221" s="33">
        <f t="shared" si="642"/>
        <v>184516.45551569998</v>
      </c>
      <c r="BU221" s="33">
        <v>2</v>
      </c>
      <c r="BV221" s="33">
        <f t="shared" si="643"/>
        <v>60960.769669800007</v>
      </c>
      <c r="BW221" s="62">
        <v>18</v>
      </c>
      <c r="BX221" s="62">
        <f t="shared" si="644"/>
        <v>548646.92702820001</v>
      </c>
      <c r="BY221" s="33">
        <v>12</v>
      </c>
      <c r="BZ221" s="33">
        <f t="shared" si="645"/>
        <v>365764.61801880004</v>
      </c>
      <c r="CA221" s="33">
        <v>0</v>
      </c>
      <c r="CB221" s="33">
        <f t="shared" si="646"/>
        <v>0</v>
      </c>
      <c r="CC221" s="33">
        <v>2</v>
      </c>
      <c r="CD221" s="33">
        <f t="shared" si="647"/>
        <v>66502.657821600005</v>
      </c>
      <c r="CE221" s="33">
        <v>0</v>
      </c>
      <c r="CF221" s="33">
        <f t="shared" si="648"/>
        <v>0</v>
      </c>
      <c r="CG221" s="33"/>
      <c r="CH221" s="33">
        <f t="shared" si="649"/>
        <v>0</v>
      </c>
      <c r="CI221" s="33">
        <v>10</v>
      </c>
      <c r="CJ221" s="33">
        <f t="shared" si="650"/>
        <v>291304.37720999995</v>
      </c>
      <c r="CK221" s="33">
        <v>5</v>
      </c>
      <c r="CL221" s="33">
        <f t="shared" si="651"/>
        <v>297077.17736812501</v>
      </c>
      <c r="CM221" s="33">
        <v>30</v>
      </c>
      <c r="CN221" s="33">
        <f t="shared" si="652"/>
        <v>1682929.8395043751</v>
      </c>
    </row>
    <row r="222" spans="1:92" x14ac:dyDescent="0.25">
      <c r="A222" s="40">
        <v>223</v>
      </c>
      <c r="B222" s="41" t="s">
        <v>274</v>
      </c>
      <c r="C222" s="42">
        <v>19007.45</v>
      </c>
      <c r="D222" s="42">
        <f t="shared" si="654"/>
        <v>15205.960000000001</v>
      </c>
      <c r="E222" s="45">
        <v>2.42</v>
      </c>
      <c r="F222" s="32">
        <v>1</v>
      </c>
      <c r="G222" s="43"/>
      <c r="H222" s="44">
        <v>0.47</v>
      </c>
      <c r="I222" s="44">
        <v>0.28000000000000003</v>
      </c>
      <c r="J222" s="44">
        <v>0.05</v>
      </c>
      <c r="K222" s="44">
        <v>0.2</v>
      </c>
      <c r="L222" s="43">
        <v>1</v>
      </c>
      <c r="M222" s="42">
        <v>1.4</v>
      </c>
      <c r="N222" s="42">
        <v>1.68</v>
      </c>
      <c r="O222" s="42">
        <v>2.23</v>
      </c>
      <c r="P222" s="42">
        <v>2.39</v>
      </c>
      <c r="Q222" s="33">
        <v>63</v>
      </c>
      <c r="R222" s="33">
        <f t="shared" si="615"/>
        <v>5274134.00514</v>
      </c>
      <c r="S222" s="33">
        <v>73</v>
      </c>
      <c r="T222" s="33">
        <f t="shared" si="616"/>
        <v>5171098.4201800004</v>
      </c>
      <c r="U222" s="33">
        <v>35</v>
      </c>
      <c r="V222" s="33">
        <f t="shared" si="617"/>
        <v>2479293.7630999996</v>
      </c>
      <c r="W222" s="33">
        <v>12</v>
      </c>
      <c r="X222" s="33">
        <f t="shared" si="618"/>
        <v>745720.04614800005</v>
      </c>
      <c r="Y222" s="33">
        <v>3</v>
      </c>
      <c r="Z222" s="33">
        <f t="shared" si="619"/>
        <v>198021.514845</v>
      </c>
      <c r="AA222" s="33">
        <v>35</v>
      </c>
      <c r="AB222" s="33">
        <f t="shared" si="620"/>
        <v>2175016.8012649994</v>
      </c>
      <c r="AC222" s="33">
        <v>11</v>
      </c>
      <c r="AD222" s="33">
        <f t="shared" si="621"/>
        <v>683576.70896899991</v>
      </c>
      <c r="AE222" s="33">
        <v>17</v>
      </c>
      <c r="AF222" s="33">
        <f t="shared" si="622"/>
        <v>1122121.9174550001</v>
      </c>
      <c r="AG222" s="33">
        <v>0</v>
      </c>
      <c r="AH222" s="33">
        <f t="shared" si="623"/>
        <v>0</v>
      </c>
      <c r="AI222" s="33">
        <v>17</v>
      </c>
      <c r="AJ222" s="33">
        <f t="shared" si="624"/>
        <v>1174122.6892395001</v>
      </c>
      <c r="AK222" s="33">
        <v>10</v>
      </c>
      <c r="AL222" s="33">
        <f t="shared" si="625"/>
        <v>690660.40543499996</v>
      </c>
      <c r="AM222" s="33">
        <v>5</v>
      </c>
      <c r="AN222" s="33">
        <f t="shared" si="626"/>
        <v>354184.82329999999</v>
      </c>
      <c r="AO222" s="33">
        <v>2</v>
      </c>
      <c r="AP222" s="33">
        <f t="shared" si="627"/>
        <v>138132.081087</v>
      </c>
      <c r="AQ222" s="33">
        <v>3</v>
      </c>
      <c r="AR222" s="33">
        <f t="shared" si="628"/>
        <v>179185.32196950002</v>
      </c>
      <c r="AS222" s="33"/>
      <c r="AT222" s="33">
        <f t="shared" si="629"/>
        <v>0</v>
      </c>
      <c r="AU222" s="33">
        <v>2</v>
      </c>
      <c r="AV222" s="33">
        <f t="shared" si="630"/>
        <v>243421.569468</v>
      </c>
      <c r="AW222" s="33">
        <v>10</v>
      </c>
      <c r="AX222" s="33">
        <f t="shared" si="631"/>
        <v>792086.05937999988</v>
      </c>
      <c r="AY222" s="33">
        <v>10</v>
      </c>
      <c r="AZ222" s="33">
        <f t="shared" si="632"/>
        <v>745720.04614799994</v>
      </c>
      <c r="BA222" s="33">
        <v>0</v>
      </c>
      <c r="BB222" s="33">
        <f t="shared" si="633"/>
        <v>0</v>
      </c>
      <c r="BC222" s="33">
        <v>5</v>
      </c>
      <c r="BD222" s="33">
        <f t="shared" si="634"/>
        <v>521617.64885999996</v>
      </c>
      <c r="BE222" s="33">
        <v>9</v>
      </c>
      <c r="BF222" s="33">
        <f t="shared" si="635"/>
        <v>671148.04153320007</v>
      </c>
      <c r="BG222" s="33">
        <v>12</v>
      </c>
      <c r="BH222" s="33">
        <f t="shared" si="636"/>
        <v>894864.05537760002</v>
      </c>
      <c r="BI222" s="33"/>
      <c r="BJ222" s="33">
        <f t="shared" si="637"/>
        <v>0</v>
      </c>
      <c r="BK222" s="33">
        <v>15</v>
      </c>
      <c r="BL222" s="33">
        <f t="shared" si="638"/>
        <v>1188129.08907</v>
      </c>
      <c r="BM222" s="33"/>
      <c r="BN222" s="33">
        <f t="shared" si="639"/>
        <v>0</v>
      </c>
      <c r="BO222" s="33">
        <v>7</v>
      </c>
      <c r="BP222" s="33">
        <f t="shared" si="640"/>
        <v>510283.73451440001</v>
      </c>
      <c r="BQ222" s="33">
        <v>1</v>
      </c>
      <c r="BR222" s="33">
        <f t="shared" si="641"/>
        <v>75731.154945600007</v>
      </c>
      <c r="BS222" s="33">
        <v>0</v>
      </c>
      <c r="BT222" s="33">
        <f t="shared" si="642"/>
        <v>0</v>
      </c>
      <c r="BU222" s="33">
        <v>5</v>
      </c>
      <c r="BV222" s="33">
        <f t="shared" si="643"/>
        <v>414396.24326099997</v>
      </c>
      <c r="BW222" s="62"/>
      <c r="BX222" s="62">
        <f t="shared" si="644"/>
        <v>0</v>
      </c>
      <c r="BY222" s="33">
        <v>33</v>
      </c>
      <c r="BZ222" s="33">
        <f t="shared" si="645"/>
        <v>2735015.2055226001</v>
      </c>
      <c r="CA222" s="33">
        <v>0</v>
      </c>
      <c r="CB222" s="33">
        <f t="shared" si="646"/>
        <v>0</v>
      </c>
      <c r="CC222" s="33"/>
      <c r="CD222" s="33">
        <f t="shared" si="647"/>
        <v>0</v>
      </c>
      <c r="CE222" s="33">
        <v>0</v>
      </c>
      <c r="CF222" s="33">
        <f t="shared" si="648"/>
        <v>0</v>
      </c>
      <c r="CG222" s="33">
        <v>10</v>
      </c>
      <c r="CH222" s="33">
        <f t="shared" si="649"/>
        <v>716741.28787799994</v>
      </c>
      <c r="CI222" s="33">
        <v>1</v>
      </c>
      <c r="CJ222" s="33">
        <f t="shared" si="650"/>
        <v>79208.605937999993</v>
      </c>
      <c r="CK222" s="33">
        <v>4</v>
      </c>
      <c r="CL222" s="33">
        <f t="shared" si="651"/>
        <v>646226.30942099995</v>
      </c>
      <c r="CM222" s="33">
        <v>5</v>
      </c>
      <c r="CN222" s="33">
        <f t="shared" si="652"/>
        <v>762676.06958812498</v>
      </c>
    </row>
    <row r="223" spans="1:92" x14ac:dyDescent="0.25">
      <c r="A223" s="40">
        <v>224</v>
      </c>
      <c r="B223" s="41" t="s">
        <v>275</v>
      </c>
      <c r="C223" s="42">
        <v>19007.45</v>
      </c>
      <c r="D223" s="42">
        <f t="shared" si="654"/>
        <v>15396.034500000002</v>
      </c>
      <c r="E223" s="31">
        <v>0.77</v>
      </c>
      <c r="F223" s="32">
        <v>1</v>
      </c>
      <c r="G223" s="43"/>
      <c r="H223" s="44">
        <v>0.61</v>
      </c>
      <c r="I223" s="44">
        <v>0.16</v>
      </c>
      <c r="J223" s="44">
        <v>0.04</v>
      </c>
      <c r="K223" s="44">
        <v>0.19</v>
      </c>
      <c r="L223" s="43">
        <v>1</v>
      </c>
      <c r="M223" s="42">
        <v>1.4</v>
      </c>
      <c r="N223" s="42">
        <v>1.68</v>
      </c>
      <c r="O223" s="42">
        <v>2.23</v>
      </c>
      <c r="P223" s="42">
        <v>2.39</v>
      </c>
      <c r="Q223" s="33">
        <v>2</v>
      </c>
      <c r="R223" s="33">
        <f t="shared" si="615"/>
        <v>53274.080860000002</v>
      </c>
      <c r="S223" s="33">
        <v>30</v>
      </c>
      <c r="T223" s="33">
        <f t="shared" si="616"/>
        <v>676171.02630000003</v>
      </c>
      <c r="U223" s="33">
        <v>68</v>
      </c>
      <c r="V223" s="33">
        <f t="shared" si="617"/>
        <v>1532654.3262800002</v>
      </c>
      <c r="W223" s="33">
        <v>290</v>
      </c>
      <c r="X223" s="33">
        <f t="shared" si="618"/>
        <v>5734135.2033350002</v>
      </c>
      <c r="Y223" s="33">
        <v>7</v>
      </c>
      <c r="Z223" s="33">
        <f t="shared" si="619"/>
        <v>147015.97314250001</v>
      </c>
      <c r="AA223" s="33">
        <v>17</v>
      </c>
      <c r="AB223" s="33">
        <f t="shared" si="620"/>
        <v>336138.9601955</v>
      </c>
      <c r="AC223" s="33">
        <v>8</v>
      </c>
      <c r="AD223" s="33">
        <f t="shared" si="621"/>
        <v>158183.04009200001</v>
      </c>
      <c r="AE223" s="33">
        <v>91</v>
      </c>
      <c r="AF223" s="33">
        <f t="shared" si="622"/>
        <v>1911207.6508525</v>
      </c>
      <c r="AG223" s="33">
        <v>0</v>
      </c>
      <c r="AH223" s="33">
        <f t="shared" si="623"/>
        <v>0</v>
      </c>
      <c r="AI223" s="33">
        <v>79</v>
      </c>
      <c r="AJ223" s="33">
        <f t="shared" si="624"/>
        <v>1736069.1100252499</v>
      </c>
      <c r="AK223" s="33">
        <v>0</v>
      </c>
      <c r="AL223" s="33">
        <f t="shared" si="625"/>
        <v>0</v>
      </c>
      <c r="AM223" s="33">
        <v>42</v>
      </c>
      <c r="AN223" s="33">
        <f t="shared" si="626"/>
        <v>946639.43682000018</v>
      </c>
      <c r="AO223" s="33">
        <v>2</v>
      </c>
      <c r="AP223" s="33">
        <f t="shared" si="627"/>
        <v>43951.116709500006</v>
      </c>
      <c r="AQ223" s="33">
        <v>50</v>
      </c>
      <c r="AR223" s="33">
        <f t="shared" si="628"/>
        <v>950225.19226250006</v>
      </c>
      <c r="AS223" s="33">
        <v>10</v>
      </c>
      <c r="AT223" s="33">
        <f t="shared" si="629"/>
        <v>341159.01781500003</v>
      </c>
      <c r="AU223" s="33">
        <v>11</v>
      </c>
      <c r="AV223" s="33">
        <f t="shared" si="630"/>
        <v>425987.74656900001</v>
      </c>
      <c r="AW223" s="33">
        <v>3</v>
      </c>
      <c r="AX223" s="33">
        <f t="shared" si="631"/>
        <v>75608.21475900001</v>
      </c>
      <c r="AY223" s="33">
        <v>75</v>
      </c>
      <c r="AZ223" s="33">
        <f t="shared" si="632"/>
        <v>1779559.2010349999</v>
      </c>
      <c r="BA223" s="33">
        <v>8</v>
      </c>
      <c r="BB223" s="33">
        <f t="shared" si="633"/>
        <v>192770.21258879997</v>
      </c>
      <c r="BC223" s="33">
        <v>40</v>
      </c>
      <c r="BD223" s="33">
        <f t="shared" si="634"/>
        <v>1327754.0152799999</v>
      </c>
      <c r="BE223" s="33">
        <v>11</v>
      </c>
      <c r="BF223" s="33">
        <f t="shared" si="635"/>
        <v>261002.01615179997</v>
      </c>
      <c r="BG223" s="33">
        <v>24</v>
      </c>
      <c r="BH223" s="33">
        <f t="shared" si="636"/>
        <v>569458.94433120009</v>
      </c>
      <c r="BI223" s="33">
        <v>5</v>
      </c>
      <c r="BJ223" s="33">
        <f t="shared" si="637"/>
        <v>120481.38286799999</v>
      </c>
      <c r="BK223" s="33"/>
      <c r="BL223" s="33">
        <f t="shared" si="638"/>
        <v>0</v>
      </c>
      <c r="BM223" s="33">
        <v>4</v>
      </c>
      <c r="BN223" s="33">
        <f t="shared" si="639"/>
        <v>96385.106294399986</v>
      </c>
      <c r="BO223" s="33">
        <v>61</v>
      </c>
      <c r="BP223" s="33">
        <f t="shared" si="640"/>
        <v>1414877.6275172001</v>
      </c>
      <c r="BQ223" s="33">
        <v>5</v>
      </c>
      <c r="BR223" s="33">
        <f t="shared" si="641"/>
        <v>120481.38286799999</v>
      </c>
      <c r="BS223" s="33">
        <v>0</v>
      </c>
      <c r="BT223" s="33">
        <f t="shared" si="642"/>
        <v>0</v>
      </c>
      <c r="BU223" s="33">
        <v>5</v>
      </c>
      <c r="BV223" s="33">
        <f t="shared" si="643"/>
        <v>131853.35012849999</v>
      </c>
      <c r="BW223" s="62">
        <v>27</v>
      </c>
      <c r="BX223" s="62">
        <f t="shared" si="644"/>
        <v>712008.09069390001</v>
      </c>
      <c r="BY223" s="33">
        <v>321</v>
      </c>
      <c r="BZ223" s="33">
        <f t="shared" si="645"/>
        <v>8464985.0782497004</v>
      </c>
      <c r="CA223" s="33">
        <v>0</v>
      </c>
      <c r="CB223" s="33">
        <f t="shared" si="646"/>
        <v>0</v>
      </c>
      <c r="CC223" s="33">
        <v>3</v>
      </c>
      <c r="CD223" s="33">
        <f t="shared" si="647"/>
        <v>86304.010993200005</v>
      </c>
      <c r="CE223" s="33">
        <v>0</v>
      </c>
      <c r="CF223" s="33">
        <f t="shared" si="648"/>
        <v>0</v>
      </c>
      <c r="CG223" s="33">
        <v>7</v>
      </c>
      <c r="CH223" s="33">
        <f t="shared" si="649"/>
        <v>159637.83230010001</v>
      </c>
      <c r="CI223" s="33">
        <v>8</v>
      </c>
      <c r="CJ223" s="33">
        <f t="shared" si="650"/>
        <v>201621.90602400003</v>
      </c>
      <c r="CK223" s="33">
        <v>2</v>
      </c>
      <c r="CL223" s="33">
        <f t="shared" si="651"/>
        <v>102808.73104425002</v>
      </c>
      <c r="CM223" s="33">
        <v>13</v>
      </c>
      <c r="CN223" s="33">
        <f t="shared" si="652"/>
        <v>630941.11211381259</v>
      </c>
    </row>
    <row r="224" spans="1:92" ht="30" x14ac:dyDescent="0.25">
      <c r="A224" s="40">
        <v>225</v>
      </c>
      <c r="B224" s="41" t="s">
        <v>276</v>
      </c>
      <c r="C224" s="42">
        <v>19007.45</v>
      </c>
      <c r="D224" s="42">
        <f t="shared" si="654"/>
        <v>15966.258000000002</v>
      </c>
      <c r="E224" s="31">
        <v>0.84</v>
      </c>
      <c r="F224" s="32">
        <v>1</v>
      </c>
      <c r="G224" s="43"/>
      <c r="H224" s="44">
        <v>0.66</v>
      </c>
      <c r="I224" s="44">
        <v>0.14000000000000001</v>
      </c>
      <c r="J224" s="44">
        <v>0.04</v>
      </c>
      <c r="K224" s="44">
        <v>0.16</v>
      </c>
      <c r="L224" s="43">
        <v>1</v>
      </c>
      <c r="M224" s="42">
        <v>1.4</v>
      </c>
      <c r="N224" s="42">
        <v>1.68</v>
      </c>
      <c r="O224" s="42">
        <v>2.23</v>
      </c>
      <c r="P224" s="42">
        <v>2.39</v>
      </c>
      <c r="Q224" s="33">
        <v>2</v>
      </c>
      <c r="R224" s="33">
        <f t="shared" si="615"/>
        <v>58117.179119999993</v>
      </c>
      <c r="S224" s="33">
        <v>5</v>
      </c>
      <c r="T224" s="33">
        <f t="shared" si="616"/>
        <v>122940.18659999999</v>
      </c>
      <c r="U224" s="33">
        <v>28</v>
      </c>
      <c r="V224" s="33">
        <f t="shared" si="617"/>
        <v>688465.04496000009</v>
      </c>
      <c r="W224" s="33">
        <v>1</v>
      </c>
      <c r="X224" s="33">
        <f t="shared" si="618"/>
        <v>21570.414558</v>
      </c>
      <c r="Y224" s="33"/>
      <c r="Z224" s="33">
        <f t="shared" si="619"/>
        <v>0</v>
      </c>
      <c r="AA224" s="33"/>
      <c r="AB224" s="33">
        <f t="shared" si="620"/>
        <v>0</v>
      </c>
      <c r="AC224" s="33"/>
      <c r="AD224" s="33">
        <f t="shared" si="621"/>
        <v>0</v>
      </c>
      <c r="AE224" s="33"/>
      <c r="AF224" s="33">
        <f t="shared" si="622"/>
        <v>0</v>
      </c>
      <c r="AG224" s="33">
        <v>10</v>
      </c>
      <c r="AH224" s="33">
        <f t="shared" si="623"/>
        <v>239733.36387</v>
      </c>
      <c r="AI224" s="33">
        <v>10</v>
      </c>
      <c r="AJ224" s="33">
        <f t="shared" si="624"/>
        <v>239733.36387</v>
      </c>
      <c r="AK224" s="33">
        <v>4</v>
      </c>
      <c r="AL224" s="33">
        <f t="shared" si="625"/>
        <v>95893.345548000012</v>
      </c>
      <c r="AM224" s="33"/>
      <c r="AN224" s="33">
        <f t="shared" si="626"/>
        <v>0</v>
      </c>
      <c r="AO224" s="33"/>
      <c r="AP224" s="33">
        <f t="shared" si="627"/>
        <v>0</v>
      </c>
      <c r="AQ224" s="33"/>
      <c r="AR224" s="33">
        <f t="shared" si="628"/>
        <v>0</v>
      </c>
      <c r="AS224" s="33">
        <v>2</v>
      </c>
      <c r="AT224" s="33">
        <f t="shared" si="629"/>
        <v>74434.694796000011</v>
      </c>
      <c r="AU224" s="33"/>
      <c r="AV224" s="33">
        <f t="shared" si="630"/>
        <v>0</v>
      </c>
      <c r="AW224" s="33"/>
      <c r="AX224" s="33">
        <f t="shared" si="631"/>
        <v>0</v>
      </c>
      <c r="AY224" s="33">
        <v>1</v>
      </c>
      <c r="AZ224" s="33">
        <f t="shared" si="632"/>
        <v>25884.497469600003</v>
      </c>
      <c r="BA224" s="33"/>
      <c r="BB224" s="33">
        <f t="shared" si="633"/>
        <v>0</v>
      </c>
      <c r="BC224" s="33"/>
      <c r="BD224" s="33">
        <f t="shared" si="634"/>
        <v>0</v>
      </c>
      <c r="BE224" s="33">
        <v>3</v>
      </c>
      <c r="BF224" s="33">
        <f t="shared" si="635"/>
        <v>77653.492408799997</v>
      </c>
      <c r="BG224" s="33">
        <v>20</v>
      </c>
      <c r="BH224" s="33">
        <f t="shared" si="636"/>
        <v>517689.94939199992</v>
      </c>
      <c r="BI224" s="33">
        <v>0</v>
      </c>
      <c r="BJ224" s="33">
        <f t="shared" si="637"/>
        <v>0</v>
      </c>
      <c r="BK224" s="33"/>
      <c r="BL224" s="33">
        <f t="shared" si="638"/>
        <v>0</v>
      </c>
      <c r="BM224" s="33"/>
      <c r="BN224" s="33">
        <f t="shared" si="639"/>
        <v>0</v>
      </c>
      <c r="BO224" s="33">
        <v>0</v>
      </c>
      <c r="BP224" s="33">
        <f t="shared" si="640"/>
        <v>0</v>
      </c>
      <c r="BQ224" s="33">
        <v>0</v>
      </c>
      <c r="BR224" s="33">
        <f t="shared" si="641"/>
        <v>0</v>
      </c>
      <c r="BS224" s="33">
        <v>0</v>
      </c>
      <c r="BT224" s="33">
        <f t="shared" si="642"/>
        <v>0</v>
      </c>
      <c r="BU224" s="33"/>
      <c r="BV224" s="33">
        <f t="shared" si="643"/>
        <v>0</v>
      </c>
      <c r="BW224" s="62">
        <v>11</v>
      </c>
      <c r="BX224" s="62">
        <f t="shared" si="644"/>
        <v>316448.0403084</v>
      </c>
      <c r="BY224" s="33">
        <v>46</v>
      </c>
      <c r="BZ224" s="33">
        <f t="shared" si="645"/>
        <v>1323328.1685623999</v>
      </c>
      <c r="CA224" s="33"/>
      <c r="CB224" s="33">
        <f t="shared" si="646"/>
        <v>0</v>
      </c>
      <c r="CC224" s="33">
        <v>0</v>
      </c>
      <c r="CD224" s="33">
        <f t="shared" si="647"/>
        <v>0</v>
      </c>
      <c r="CE224" s="33">
        <v>0</v>
      </c>
      <c r="CF224" s="33">
        <f t="shared" si="648"/>
        <v>0</v>
      </c>
      <c r="CG224" s="33"/>
      <c r="CH224" s="33">
        <f t="shared" si="649"/>
        <v>0</v>
      </c>
      <c r="CI224" s="33">
        <v>2</v>
      </c>
      <c r="CJ224" s="33">
        <f t="shared" si="650"/>
        <v>54987.792552000006</v>
      </c>
      <c r="CK224" s="33">
        <v>0</v>
      </c>
      <c r="CL224" s="33">
        <f t="shared" si="651"/>
        <v>0</v>
      </c>
      <c r="CM224" s="33"/>
      <c r="CN224" s="33">
        <f t="shared" si="652"/>
        <v>0</v>
      </c>
    </row>
    <row r="225" spans="1:92" ht="30" x14ac:dyDescent="0.25">
      <c r="A225" s="40">
        <v>226</v>
      </c>
      <c r="B225" s="41" t="s">
        <v>277</v>
      </c>
      <c r="C225" s="42">
        <v>19007.45</v>
      </c>
      <c r="D225" s="42">
        <f t="shared" si="654"/>
        <v>15966.258</v>
      </c>
      <c r="E225" s="31">
        <v>0.68</v>
      </c>
      <c r="F225" s="32">
        <v>1</v>
      </c>
      <c r="G225" s="43"/>
      <c r="H225" s="44">
        <v>0.69</v>
      </c>
      <c r="I225" s="44">
        <v>0.11</v>
      </c>
      <c r="J225" s="44">
        <v>0.04</v>
      </c>
      <c r="K225" s="44">
        <v>0.16</v>
      </c>
      <c r="L225" s="43">
        <v>1</v>
      </c>
      <c r="M225" s="42">
        <v>1.4</v>
      </c>
      <c r="N225" s="42">
        <v>1.68</v>
      </c>
      <c r="O225" s="42">
        <v>2.23</v>
      </c>
      <c r="P225" s="42">
        <v>2.39</v>
      </c>
      <c r="Q225" s="33">
        <v>30</v>
      </c>
      <c r="R225" s="33">
        <f t="shared" si="615"/>
        <v>705708.60360000003</v>
      </c>
      <c r="S225" s="33">
        <v>10</v>
      </c>
      <c r="T225" s="33">
        <f t="shared" si="616"/>
        <v>199046.01640000002</v>
      </c>
      <c r="U225" s="33">
        <v>75</v>
      </c>
      <c r="V225" s="33">
        <f t="shared" si="617"/>
        <v>1492845.1230000001</v>
      </c>
      <c r="W225" s="33">
        <v>1</v>
      </c>
      <c r="X225" s="33">
        <f t="shared" si="618"/>
        <v>17461.764166000001</v>
      </c>
      <c r="Y225" s="33">
        <v>5</v>
      </c>
      <c r="Z225" s="33">
        <f t="shared" si="619"/>
        <v>92737.34855000001</v>
      </c>
      <c r="AA225" s="33">
        <v>1</v>
      </c>
      <c r="AB225" s="33">
        <f t="shared" si="620"/>
        <v>17461.764166000001</v>
      </c>
      <c r="AC225" s="33">
        <v>0</v>
      </c>
      <c r="AD225" s="33">
        <f t="shared" si="621"/>
        <v>0</v>
      </c>
      <c r="AE225" s="33">
        <v>8</v>
      </c>
      <c r="AF225" s="33">
        <f t="shared" si="622"/>
        <v>148379.75768000001</v>
      </c>
      <c r="AG225" s="33">
        <v>120</v>
      </c>
      <c r="AH225" s="33">
        <f t="shared" si="623"/>
        <v>2328838.39188</v>
      </c>
      <c r="AI225" s="33">
        <f>32-2</f>
        <v>30</v>
      </c>
      <c r="AJ225" s="33">
        <f t="shared" si="624"/>
        <v>582209.59797</v>
      </c>
      <c r="AK225" s="33">
        <v>43</v>
      </c>
      <c r="AL225" s="33">
        <f t="shared" si="625"/>
        <v>834500.42375700001</v>
      </c>
      <c r="AM225" s="33"/>
      <c r="AN225" s="33">
        <f t="shared" si="626"/>
        <v>0</v>
      </c>
      <c r="AO225" s="33"/>
      <c r="AP225" s="33">
        <f t="shared" si="627"/>
        <v>0</v>
      </c>
      <c r="AQ225" s="33">
        <v>5</v>
      </c>
      <c r="AR225" s="33">
        <f t="shared" si="628"/>
        <v>83915.991005000003</v>
      </c>
      <c r="AS225" s="33"/>
      <c r="AT225" s="33">
        <f t="shared" si="629"/>
        <v>0</v>
      </c>
      <c r="AU225" s="33">
        <v>2</v>
      </c>
      <c r="AV225" s="33">
        <f t="shared" si="630"/>
        <v>68399.449272000013</v>
      </c>
      <c r="AW225" s="33"/>
      <c r="AX225" s="33">
        <f t="shared" si="631"/>
        <v>0</v>
      </c>
      <c r="AY225" s="33">
        <v>11</v>
      </c>
      <c r="AZ225" s="33">
        <f t="shared" si="632"/>
        <v>230495.2869912</v>
      </c>
      <c r="BA225" s="33"/>
      <c r="BB225" s="33">
        <f t="shared" si="633"/>
        <v>0</v>
      </c>
      <c r="BC225" s="33"/>
      <c r="BD225" s="33">
        <f t="shared" si="634"/>
        <v>0</v>
      </c>
      <c r="BE225" s="33">
        <v>9</v>
      </c>
      <c r="BF225" s="33">
        <f t="shared" si="635"/>
        <v>188587.05299280002</v>
      </c>
      <c r="BG225" s="33">
        <v>20</v>
      </c>
      <c r="BH225" s="33">
        <f t="shared" si="636"/>
        <v>419082.33998399996</v>
      </c>
      <c r="BI225" s="33">
        <v>0</v>
      </c>
      <c r="BJ225" s="33">
        <f t="shared" si="637"/>
        <v>0</v>
      </c>
      <c r="BK225" s="33">
        <v>35</v>
      </c>
      <c r="BL225" s="33">
        <f t="shared" si="638"/>
        <v>778993.72782000015</v>
      </c>
      <c r="BM225" s="33"/>
      <c r="BN225" s="33">
        <f t="shared" si="639"/>
        <v>0</v>
      </c>
      <c r="BO225" s="33">
        <v>8</v>
      </c>
      <c r="BP225" s="33">
        <f t="shared" si="640"/>
        <v>163869.15677440001</v>
      </c>
      <c r="BQ225" s="33">
        <v>0</v>
      </c>
      <c r="BR225" s="33">
        <f t="shared" si="641"/>
        <v>0</v>
      </c>
      <c r="BS225" s="33">
        <v>0</v>
      </c>
      <c r="BT225" s="33">
        <f t="shared" si="642"/>
        <v>0</v>
      </c>
      <c r="BU225" s="33">
        <v>12</v>
      </c>
      <c r="BV225" s="33">
        <f t="shared" si="643"/>
        <v>279460.60702560004</v>
      </c>
      <c r="BW225" s="62">
        <v>3</v>
      </c>
      <c r="BX225" s="62">
        <f t="shared" si="644"/>
        <v>69865.15175640001</v>
      </c>
      <c r="BY225" s="33">
        <v>120</v>
      </c>
      <c r="BZ225" s="33">
        <f t="shared" si="645"/>
        <v>2794606.0702560004</v>
      </c>
      <c r="CA225" s="33"/>
      <c r="CB225" s="33">
        <f t="shared" si="646"/>
        <v>0</v>
      </c>
      <c r="CC225" s="33">
        <v>0</v>
      </c>
      <c r="CD225" s="33">
        <f t="shared" si="647"/>
        <v>0</v>
      </c>
      <c r="CE225" s="33">
        <v>0</v>
      </c>
      <c r="CF225" s="33">
        <f t="shared" si="648"/>
        <v>0</v>
      </c>
      <c r="CG225" s="33"/>
      <c r="CH225" s="33">
        <f t="shared" si="649"/>
        <v>0</v>
      </c>
      <c r="CI225" s="33">
        <v>4</v>
      </c>
      <c r="CJ225" s="33">
        <f t="shared" si="650"/>
        <v>89027.854608000009</v>
      </c>
      <c r="CK225" s="33">
        <v>0</v>
      </c>
      <c r="CL225" s="33">
        <f t="shared" si="651"/>
        <v>0</v>
      </c>
      <c r="CM225" s="33">
        <v>7</v>
      </c>
      <c r="CN225" s="33">
        <f t="shared" si="652"/>
        <v>300027.94142475002</v>
      </c>
    </row>
    <row r="226" spans="1:92" ht="30" x14ac:dyDescent="0.25">
      <c r="A226" s="40">
        <v>227</v>
      </c>
      <c r="B226" s="41" t="s">
        <v>278</v>
      </c>
      <c r="C226" s="42">
        <v>19007.45</v>
      </c>
      <c r="D226" s="42">
        <f t="shared" si="654"/>
        <v>16156.3325</v>
      </c>
      <c r="E226" s="31">
        <v>0.67</v>
      </c>
      <c r="F226" s="32">
        <v>1</v>
      </c>
      <c r="G226" s="43"/>
      <c r="H226" s="44">
        <v>0.7</v>
      </c>
      <c r="I226" s="44">
        <v>0.11</v>
      </c>
      <c r="J226" s="44">
        <v>0.04</v>
      </c>
      <c r="K226" s="44">
        <v>0.15</v>
      </c>
      <c r="L226" s="43">
        <v>1</v>
      </c>
      <c r="M226" s="42">
        <v>1.4</v>
      </c>
      <c r="N226" s="42">
        <v>1.68</v>
      </c>
      <c r="O226" s="42">
        <v>2.23</v>
      </c>
      <c r="P226" s="42">
        <v>2.39</v>
      </c>
      <c r="Q226" s="33">
        <v>180</v>
      </c>
      <c r="R226" s="33">
        <f t="shared" si="615"/>
        <v>4171983.2154000001</v>
      </c>
      <c r="S226" s="33">
        <v>70</v>
      </c>
      <c r="T226" s="33">
        <f t="shared" si="616"/>
        <v>1372832.0837000001</v>
      </c>
      <c r="U226" s="33">
        <v>64</v>
      </c>
      <c r="V226" s="33">
        <f t="shared" si="617"/>
        <v>1255160.7622400003</v>
      </c>
      <c r="W226" s="33"/>
      <c r="X226" s="33">
        <f t="shared" si="618"/>
        <v>0</v>
      </c>
      <c r="Y226" s="33">
        <v>4</v>
      </c>
      <c r="Z226" s="33">
        <f t="shared" si="619"/>
        <v>73098.851209999993</v>
      </c>
      <c r="AA226" s="33">
        <v>37</v>
      </c>
      <c r="AB226" s="33">
        <f t="shared" si="620"/>
        <v>636584.02011050005</v>
      </c>
      <c r="AC226" s="33">
        <v>10</v>
      </c>
      <c r="AD226" s="33">
        <f t="shared" si="621"/>
        <v>172049.73516499996</v>
      </c>
      <c r="AE226" s="33">
        <v>31</v>
      </c>
      <c r="AF226" s="33">
        <f t="shared" si="622"/>
        <v>566516.09687749995</v>
      </c>
      <c r="AG226" s="33">
        <v>180</v>
      </c>
      <c r="AH226" s="33">
        <f t="shared" si="623"/>
        <v>3441886.1527049998</v>
      </c>
      <c r="AI226" s="33">
        <v>41</v>
      </c>
      <c r="AJ226" s="33">
        <f t="shared" si="624"/>
        <v>783985.17922725016</v>
      </c>
      <c r="AK226" s="33">
        <v>14</v>
      </c>
      <c r="AL226" s="33">
        <f t="shared" si="625"/>
        <v>267702.25632150006</v>
      </c>
      <c r="AM226" s="33"/>
      <c r="AN226" s="33">
        <f t="shared" si="626"/>
        <v>0</v>
      </c>
      <c r="AO226" s="33">
        <v>2</v>
      </c>
      <c r="AP226" s="33">
        <f t="shared" si="627"/>
        <v>38243.179474500001</v>
      </c>
      <c r="AQ226" s="33">
        <v>2</v>
      </c>
      <c r="AR226" s="33">
        <f t="shared" si="628"/>
        <v>33072.772925500001</v>
      </c>
      <c r="AS226" s="33">
        <v>2</v>
      </c>
      <c r="AT226" s="33">
        <f t="shared" si="629"/>
        <v>59370.530373000009</v>
      </c>
      <c r="AU226" s="33"/>
      <c r="AV226" s="33">
        <f t="shared" si="630"/>
        <v>0</v>
      </c>
      <c r="AW226" s="33">
        <v>10</v>
      </c>
      <c r="AX226" s="33">
        <f t="shared" si="631"/>
        <v>219296.55363000001</v>
      </c>
      <c r="AY226" s="33">
        <v>24</v>
      </c>
      <c r="AZ226" s="33">
        <f t="shared" si="632"/>
        <v>495503.23727520002</v>
      </c>
      <c r="BA226" s="33"/>
      <c r="BB226" s="33">
        <f t="shared" si="633"/>
        <v>0</v>
      </c>
      <c r="BC226" s="33"/>
      <c r="BD226" s="33">
        <f t="shared" si="634"/>
        <v>0</v>
      </c>
      <c r="BE226" s="33">
        <v>10</v>
      </c>
      <c r="BF226" s="33">
        <f t="shared" si="635"/>
        <v>206459.68219799999</v>
      </c>
      <c r="BG226" s="33">
        <v>55</v>
      </c>
      <c r="BH226" s="33">
        <f t="shared" si="636"/>
        <v>1135528.2520890001</v>
      </c>
      <c r="BI226" s="33"/>
      <c r="BJ226" s="33">
        <f t="shared" si="637"/>
        <v>0</v>
      </c>
      <c r="BK226" s="33">
        <v>29</v>
      </c>
      <c r="BL226" s="33">
        <f t="shared" si="638"/>
        <v>635960.00552700006</v>
      </c>
      <c r="BM226" s="33"/>
      <c r="BN226" s="33">
        <f t="shared" si="639"/>
        <v>0</v>
      </c>
      <c r="BO226" s="33">
        <v>3</v>
      </c>
      <c r="BP226" s="33">
        <f t="shared" si="640"/>
        <v>60547.243587600002</v>
      </c>
      <c r="BQ226" s="33">
        <v>1</v>
      </c>
      <c r="BR226" s="33">
        <f t="shared" si="641"/>
        <v>20966.890005600002</v>
      </c>
      <c r="BS226" s="33">
        <v>0</v>
      </c>
      <c r="BT226" s="33">
        <f t="shared" si="642"/>
        <v>0</v>
      </c>
      <c r="BU226" s="33">
        <v>58</v>
      </c>
      <c r="BV226" s="33">
        <f t="shared" si="643"/>
        <v>1330862.6457126001</v>
      </c>
      <c r="BW226" s="62">
        <v>0</v>
      </c>
      <c r="BX226" s="62">
        <f t="shared" si="644"/>
        <v>0</v>
      </c>
      <c r="BY226" s="33">
        <v>210</v>
      </c>
      <c r="BZ226" s="33">
        <f t="shared" si="645"/>
        <v>4818640.6137870001</v>
      </c>
      <c r="CA226" s="33"/>
      <c r="CB226" s="33">
        <f t="shared" si="646"/>
        <v>0</v>
      </c>
      <c r="CC226" s="33">
        <v>0</v>
      </c>
      <c r="CD226" s="33">
        <f t="shared" si="647"/>
        <v>0</v>
      </c>
      <c r="CE226" s="33">
        <v>0</v>
      </c>
      <c r="CF226" s="33">
        <f t="shared" si="648"/>
        <v>0</v>
      </c>
      <c r="CG226" s="33"/>
      <c r="CH226" s="33">
        <f t="shared" si="649"/>
        <v>0</v>
      </c>
      <c r="CI226" s="33">
        <v>2</v>
      </c>
      <c r="CJ226" s="33">
        <f t="shared" si="650"/>
        <v>43859.310726000003</v>
      </c>
      <c r="CK226" s="33"/>
      <c r="CL226" s="33">
        <f t="shared" si="651"/>
        <v>0</v>
      </c>
      <c r="CM226" s="33">
        <v>25</v>
      </c>
      <c r="CN226" s="33">
        <f t="shared" si="652"/>
        <v>1055770.5921984375</v>
      </c>
    </row>
    <row r="227" spans="1:92" x14ac:dyDescent="0.25">
      <c r="A227" s="40">
        <v>119</v>
      </c>
      <c r="B227" s="41" t="s">
        <v>279</v>
      </c>
      <c r="C227" s="42">
        <v>19007.45</v>
      </c>
      <c r="D227" s="42"/>
      <c r="E227" s="31">
        <v>2.57</v>
      </c>
      <c r="F227" s="32">
        <v>1</v>
      </c>
      <c r="G227" s="43"/>
      <c r="H227" s="44"/>
      <c r="I227" s="44"/>
      <c r="J227" s="44"/>
      <c r="K227" s="44"/>
      <c r="L227" s="43">
        <v>1</v>
      </c>
      <c r="M227" s="42">
        <v>1.4</v>
      </c>
      <c r="N227" s="42">
        <v>1.68</v>
      </c>
      <c r="O227" s="42">
        <v>2.23</v>
      </c>
      <c r="P227" s="42">
        <v>2.39</v>
      </c>
      <c r="Q227" s="33"/>
      <c r="R227" s="33">
        <f t="shared" si="615"/>
        <v>0</v>
      </c>
      <c r="S227" s="33"/>
      <c r="T227" s="33">
        <f t="shared" si="616"/>
        <v>0</v>
      </c>
      <c r="U227" s="33"/>
      <c r="V227" s="33">
        <f t="shared" si="617"/>
        <v>0</v>
      </c>
      <c r="W227" s="33"/>
      <c r="X227" s="33">
        <f t="shared" si="618"/>
        <v>0</v>
      </c>
      <c r="Y227" s="33"/>
      <c r="Z227" s="33">
        <f t="shared" si="619"/>
        <v>0</v>
      </c>
      <c r="AA227" s="33"/>
      <c r="AB227" s="33">
        <f t="shared" si="620"/>
        <v>0</v>
      </c>
      <c r="AC227" s="33"/>
      <c r="AD227" s="33">
        <f t="shared" si="621"/>
        <v>0</v>
      </c>
      <c r="AE227" s="33"/>
      <c r="AF227" s="33">
        <f t="shared" si="622"/>
        <v>0</v>
      </c>
      <c r="AG227" s="33"/>
      <c r="AH227" s="33">
        <f t="shared" si="623"/>
        <v>0</v>
      </c>
      <c r="AI227" s="33"/>
      <c r="AJ227" s="33">
        <f t="shared" si="624"/>
        <v>0</v>
      </c>
      <c r="AK227" s="33"/>
      <c r="AL227" s="33">
        <f t="shared" si="625"/>
        <v>0</v>
      </c>
      <c r="AM227" s="33"/>
      <c r="AN227" s="33">
        <f t="shared" si="626"/>
        <v>0</v>
      </c>
      <c r="AO227" s="33"/>
      <c r="AP227" s="33">
        <f t="shared" si="627"/>
        <v>0</v>
      </c>
      <c r="AQ227" s="33"/>
      <c r="AR227" s="33">
        <f t="shared" si="628"/>
        <v>0</v>
      </c>
      <c r="AS227" s="33"/>
      <c r="AT227" s="33">
        <f t="shared" si="629"/>
        <v>0</v>
      </c>
      <c r="AU227" s="33"/>
      <c r="AV227" s="33">
        <f t="shared" si="630"/>
        <v>0</v>
      </c>
      <c r="AW227" s="33"/>
      <c r="AX227" s="33">
        <f t="shared" si="631"/>
        <v>0</v>
      </c>
      <c r="AY227" s="33"/>
      <c r="AZ227" s="33">
        <f t="shared" si="632"/>
        <v>0</v>
      </c>
      <c r="BA227" s="33"/>
      <c r="BB227" s="33">
        <f t="shared" si="633"/>
        <v>0</v>
      </c>
      <c r="BC227" s="33"/>
      <c r="BD227" s="33">
        <f t="shared" si="634"/>
        <v>0</v>
      </c>
      <c r="BE227" s="33"/>
      <c r="BF227" s="33">
        <f t="shared" si="635"/>
        <v>0</v>
      </c>
      <c r="BG227" s="33"/>
      <c r="BH227" s="33">
        <f t="shared" si="636"/>
        <v>0</v>
      </c>
      <c r="BI227" s="33"/>
      <c r="BJ227" s="33">
        <f t="shared" si="637"/>
        <v>0</v>
      </c>
      <c r="BK227" s="33"/>
      <c r="BL227" s="33">
        <f t="shared" si="638"/>
        <v>0</v>
      </c>
      <c r="BM227" s="33"/>
      <c r="BN227" s="33">
        <f t="shared" si="639"/>
        <v>0</v>
      </c>
      <c r="BO227" s="33"/>
      <c r="BP227" s="33">
        <f t="shared" si="640"/>
        <v>0</v>
      </c>
      <c r="BQ227" s="33"/>
      <c r="BR227" s="33">
        <f t="shared" si="641"/>
        <v>0</v>
      </c>
      <c r="BS227" s="33"/>
      <c r="BT227" s="33">
        <f t="shared" si="642"/>
        <v>0</v>
      </c>
      <c r="BU227" s="33"/>
      <c r="BV227" s="33">
        <f t="shared" si="643"/>
        <v>0</v>
      </c>
      <c r="BW227" s="62"/>
      <c r="BX227" s="62">
        <f t="shared" si="644"/>
        <v>0</v>
      </c>
      <c r="BY227" s="33">
        <v>0</v>
      </c>
      <c r="BZ227" s="33">
        <f t="shared" si="645"/>
        <v>0</v>
      </c>
      <c r="CA227" s="33">
        <v>110</v>
      </c>
      <c r="CB227" s="33">
        <f t="shared" si="646"/>
        <v>9681803.1380070001</v>
      </c>
      <c r="CC227" s="33"/>
      <c r="CD227" s="33">
        <f t="shared" si="647"/>
        <v>0</v>
      </c>
      <c r="CE227" s="33"/>
      <c r="CF227" s="33">
        <f t="shared" si="648"/>
        <v>0</v>
      </c>
      <c r="CG227" s="33"/>
      <c r="CH227" s="33">
        <f t="shared" si="649"/>
        <v>0</v>
      </c>
      <c r="CI227" s="33"/>
      <c r="CJ227" s="33">
        <f t="shared" si="650"/>
        <v>0</v>
      </c>
      <c r="CK227" s="33"/>
      <c r="CL227" s="33">
        <f t="shared" si="651"/>
        <v>0</v>
      </c>
      <c r="CM227" s="33"/>
      <c r="CN227" s="33">
        <f t="shared" si="652"/>
        <v>0</v>
      </c>
    </row>
    <row r="228" spans="1:92" ht="34.5" customHeight="1" x14ac:dyDescent="0.25">
      <c r="A228" s="40">
        <v>120</v>
      </c>
      <c r="B228" s="41" t="s">
        <v>280</v>
      </c>
      <c r="C228" s="42">
        <v>19007.45</v>
      </c>
      <c r="D228" s="42">
        <f>C228*(H228+I228+J228)</f>
        <v>16536.481500000002</v>
      </c>
      <c r="E228" s="31">
        <v>2.2999999999999998</v>
      </c>
      <c r="F228" s="32">
        <v>1</v>
      </c>
      <c r="G228" s="43"/>
      <c r="H228" s="44">
        <v>0.7</v>
      </c>
      <c r="I228" s="44">
        <v>0.14000000000000001</v>
      </c>
      <c r="J228" s="44">
        <v>0.03</v>
      </c>
      <c r="K228" s="44">
        <v>0.13</v>
      </c>
      <c r="L228" s="43">
        <v>1</v>
      </c>
      <c r="M228" s="42">
        <v>1.4</v>
      </c>
      <c r="N228" s="42">
        <v>1.68</v>
      </c>
      <c r="O228" s="42">
        <v>2.23</v>
      </c>
      <c r="P228" s="42">
        <v>2.39</v>
      </c>
      <c r="Q228" s="33"/>
      <c r="R228" s="33">
        <f t="shared" si="615"/>
        <v>0</v>
      </c>
      <c r="S228" s="33"/>
      <c r="T228" s="33">
        <f t="shared" si="616"/>
        <v>0</v>
      </c>
      <c r="U228" s="33">
        <v>0</v>
      </c>
      <c r="V228" s="33">
        <f t="shared" si="617"/>
        <v>0</v>
      </c>
      <c r="W228" s="33">
        <v>0</v>
      </c>
      <c r="X228" s="33">
        <f t="shared" si="618"/>
        <v>0</v>
      </c>
      <c r="Y228" s="33">
        <v>0</v>
      </c>
      <c r="Z228" s="33">
        <f t="shared" si="619"/>
        <v>0</v>
      </c>
      <c r="AA228" s="33"/>
      <c r="AB228" s="33">
        <f t="shared" si="620"/>
        <v>0</v>
      </c>
      <c r="AC228" s="33">
        <v>1</v>
      </c>
      <c r="AD228" s="33">
        <f t="shared" si="621"/>
        <v>59061.849384999994</v>
      </c>
      <c r="AE228" s="33"/>
      <c r="AF228" s="33">
        <f t="shared" si="622"/>
        <v>0</v>
      </c>
      <c r="AG228" s="33">
        <v>0</v>
      </c>
      <c r="AH228" s="33">
        <f t="shared" si="623"/>
        <v>0</v>
      </c>
      <c r="AI228" s="33"/>
      <c r="AJ228" s="33">
        <f t="shared" si="624"/>
        <v>0</v>
      </c>
      <c r="AK228" s="33"/>
      <c r="AL228" s="33">
        <f t="shared" si="625"/>
        <v>0</v>
      </c>
      <c r="AM228" s="33"/>
      <c r="AN228" s="33">
        <f t="shared" si="626"/>
        <v>0</v>
      </c>
      <c r="AO228" s="33"/>
      <c r="AP228" s="33">
        <f t="shared" si="627"/>
        <v>0</v>
      </c>
      <c r="AQ228" s="33">
        <v>0</v>
      </c>
      <c r="AR228" s="33">
        <f t="shared" si="628"/>
        <v>0</v>
      </c>
      <c r="AS228" s="33">
        <v>0</v>
      </c>
      <c r="AT228" s="33">
        <f t="shared" si="629"/>
        <v>0</v>
      </c>
      <c r="AU228" s="33">
        <v>0</v>
      </c>
      <c r="AV228" s="33">
        <f t="shared" si="630"/>
        <v>0</v>
      </c>
      <c r="AW228" s="33"/>
      <c r="AX228" s="33">
        <f t="shared" si="631"/>
        <v>0</v>
      </c>
      <c r="AY228" s="33"/>
      <c r="AZ228" s="33">
        <f t="shared" si="632"/>
        <v>0</v>
      </c>
      <c r="BA228" s="33"/>
      <c r="BB228" s="33">
        <f t="shared" si="633"/>
        <v>0</v>
      </c>
      <c r="BC228" s="33"/>
      <c r="BD228" s="33">
        <f t="shared" si="634"/>
        <v>0</v>
      </c>
      <c r="BE228" s="33">
        <v>0</v>
      </c>
      <c r="BF228" s="33">
        <f t="shared" si="635"/>
        <v>0</v>
      </c>
      <c r="BG228" s="33">
        <v>0</v>
      </c>
      <c r="BH228" s="33">
        <f t="shared" si="636"/>
        <v>0</v>
      </c>
      <c r="BI228" s="33">
        <v>0</v>
      </c>
      <c r="BJ228" s="33">
        <f t="shared" si="637"/>
        <v>0</v>
      </c>
      <c r="BK228" s="33">
        <v>0</v>
      </c>
      <c r="BL228" s="33">
        <f t="shared" si="638"/>
        <v>0</v>
      </c>
      <c r="BM228" s="33"/>
      <c r="BN228" s="33">
        <f t="shared" si="639"/>
        <v>0</v>
      </c>
      <c r="BO228" s="33"/>
      <c r="BP228" s="33">
        <f t="shared" si="640"/>
        <v>0</v>
      </c>
      <c r="BQ228" s="33">
        <v>0</v>
      </c>
      <c r="BR228" s="33">
        <f t="shared" si="641"/>
        <v>0</v>
      </c>
      <c r="BS228" s="33">
        <v>0</v>
      </c>
      <c r="BT228" s="33">
        <f t="shared" si="642"/>
        <v>0</v>
      </c>
      <c r="BU228" s="33">
        <v>0</v>
      </c>
      <c r="BV228" s="33">
        <f t="shared" si="643"/>
        <v>0</v>
      </c>
      <c r="BW228" s="62">
        <v>0</v>
      </c>
      <c r="BX228" s="62">
        <f t="shared" si="644"/>
        <v>0</v>
      </c>
      <c r="BY228" s="33"/>
      <c r="BZ228" s="33">
        <f t="shared" si="645"/>
        <v>0</v>
      </c>
      <c r="CA228" s="33">
        <v>200</v>
      </c>
      <c r="CB228" s="33">
        <f t="shared" si="646"/>
        <v>15753906.768599998</v>
      </c>
      <c r="CC228" s="33">
        <v>0</v>
      </c>
      <c r="CD228" s="33">
        <f t="shared" si="647"/>
        <v>0</v>
      </c>
      <c r="CE228" s="33">
        <v>0</v>
      </c>
      <c r="CF228" s="33">
        <f t="shared" si="648"/>
        <v>0</v>
      </c>
      <c r="CG228" s="33"/>
      <c r="CH228" s="33">
        <f t="shared" si="649"/>
        <v>0</v>
      </c>
      <c r="CI228" s="33">
        <v>0</v>
      </c>
      <c r="CJ228" s="33">
        <f t="shared" si="650"/>
        <v>0</v>
      </c>
      <c r="CK228" s="33">
        <v>0</v>
      </c>
      <c r="CL228" s="33">
        <f t="shared" si="651"/>
        <v>0</v>
      </c>
      <c r="CM228" s="33"/>
      <c r="CN228" s="33">
        <f t="shared" si="652"/>
        <v>0</v>
      </c>
    </row>
    <row r="229" spans="1:92" ht="36" customHeight="1" x14ac:dyDescent="0.25">
      <c r="A229" s="40">
        <v>228</v>
      </c>
      <c r="B229" s="41" t="s">
        <v>281</v>
      </c>
      <c r="C229" s="42">
        <v>19007.45</v>
      </c>
      <c r="D229" s="42">
        <f>C229*(H229+I229+J229)</f>
        <v>16536.481500000002</v>
      </c>
      <c r="E229" s="31">
        <v>1.19</v>
      </c>
      <c r="F229" s="32">
        <v>1</v>
      </c>
      <c r="G229" s="43"/>
      <c r="H229" s="44">
        <v>0.53</v>
      </c>
      <c r="I229" s="44">
        <v>0.31</v>
      </c>
      <c r="J229" s="44">
        <v>0.03</v>
      </c>
      <c r="K229" s="44">
        <v>0.13</v>
      </c>
      <c r="L229" s="43">
        <v>1</v>
      </c>
      <c r="M229" s="42">
        <v>1.4</v>
      </c>
      <c r="N229" s="42">
        <v>1.68</v>
      </c>
      <c r="O229" s="42">
        <v>2.23</v>
      </c>
      <c r="P229" s="42">
        <v>2.39</v>
      </c>
      <c r="Q229" s="33">
        <v>25</v>
      </c>
      <c r="R229" s="33">
        <f t="shared" si="615"/>
        <v>1029158.3802499998</v>
      </c>
      <c r="S229" s="33">
        <v>0</v>
      </c>
      <c r="T229" s="33">
        <f t="shared" si="616"/>
        <v>0</v>
      </c>
      <c r="U229" s="33">
        <v>2</v>
      </c>
      <c r="V229" s="33">
        <f t="shared" si="617"/>
        <v>69666.105739999999</v>
      </c>
      <c r="W229" s="33">
        <v>0</v>
      </c>
      <c r="X229" s="33">
        <f t="shared" si="618"/>
        <v>0</v>
      </c>
      <c r="Y229" s="33">
        <v>0</v>
      </c>
      <c r="Z229" s="33">
        <f t="shared" si="619"/>
        <v>0</v>
      </c>
      <c r="AA229" s="33">
        <v>0</v>
      </c>
      <c r="AB229" s="33">
        <f t="shared" si="620"/>
        <v>0</v>
      </c>
      <c r="AC229" s="33">
        <v>0</v>
      </c>
      <c r="AD229" s="33">
        <f t="shared" si="621"/>
        <v>0</v>
      </c>
      <c r="AE229" s="33"/>
      <c r="AF229" s="33">
        <f t="shared" si="622"/>
        <v>0</v>
      </c>
      <c r="AG229" s="33">
        <v>0</v>
      </c>
      <c r="AH229" s="33">
        <f t="shared" si="623"/>
        <v>0</v>
      </c>
      <c r="AI229" s="33">
        <f>5-2</f>
        <v>3</v>
      </c>
      <c r="AJ229" s="33">
        <f t="shared" si="624"/>
        <v>101886.67964474999</v>
      </c>
      <c r="AK229" s="33"/>
      <c r="AL229" s="33">
        <f t="shared" si="625"/>
        <v>0</v>
      </c>
      <c r="AM229" s="33"/>
      <c r="AN229" s="33">
        <f t="shared" si="626"/>
        <v>0</v>
      </c>
      <c r="AO229" s="33">
        <v>5</v>
      </c>
      <c r="AP229" s="33">
        <f t="shared" si="627"/>
        <v>169811.13274124998</v>
      </c>
      <c r="AQ229" s="33">
        <v>0</v>
      </c>
      <c r="AR229" s="33">
        <f t="shared" si="628"/>
        <v>0</v>
      </c>
      <c r="AS229" s="33">
        <v>0</v>
      </c>
      <c r="AT229" s="33">
        <f t="shared" si="629"/>
        <v>0</v>
      </c>
      <c r="AU229" s="33">
        <v>0</v>
      </c>
      <c r="AV229" s="33">
        <f t="shared" si="630"/>
        <v>0</v>
      </c>
      <c r="AW229" s="33">
        <v>0</v>
      </c>
      <c r="AX229" s="33">
        <f t="shared" si="631"/>
        <v>0</v>
      </c>
      <c r="AY229" s="33">
        <v>12</v>
      </c>
      <c r="AZ229" s="33">
        <f t="shared" si="632"/>
        <v>440036.45698319998</v>
      </c>
      <c r="BA229" s="33"/>
      <c r="BB229" s="33">
        <f t="shared" si="633"/>
        <v>0</v>
      </c>
      <c r="BC229" s="33"/>
      <c r="BD229" s="33">
        <f t="shared" si="634"/>
        <v>0</v>
      </c>
      <c r="BE229" s="33">
        <v>0</v>
      </c>
      <c r="BF229" s="33">
        <f t="shared" si="635"/>
        <v>0</v>
      </c>
      <c r="BG229" s="33">
        <v>0</v>
      </c>
      <c r="BH229" s="33">
        <f t="shared" si="636"/>
        <v>0</v>
      </c>
      <c r="BI229" s="33">
        <v>0</v>
      </c>
      <c r="BJ229" s="33">
        <f t="shared" si="637"/>
        <v>0</v>
      </c>
      <c r="BK229" s="33">
        <v>0</v>
      </c>
      <c r="BL229" s="33">
        <f t="shared" si="638"/>
        <v>0</v>
      </c>
      <c r="BM229" s="33"/>
      <c r="BN229" s="33">
        <f t="shared" si="639"/>
        <v>0</v>
      </c>
      <c r="BO229" s="33"/>
      <c r="BP229" s="33">
        <f t="shared" si="640"/>
        <v>0</v>
      </c>
      <c r="BQ229" s="33">
        <v>0</v>
      </c>
      <c r="BR229" s="33">
        <f t="shared" si="641"/>
        <v>0</v>
      </c>
      <c r="BS229" s="33">
        <v>0</v>
      </c>
      <c r="BT229" s="33">
        <f t="shared" si="642"/>
        <v>0</v>
      </c>
      <c r="BU229" s="33">
        <v>0</v>
      </c>
      <c r="BV229" s="33">
        <f t="shared" si="643"/>
        <v>0</v>
      </c>
      <c r="BW229" s="62">
        <v>0</v>
      </c>
      <c r="BX229" s="62">
        <f t="shared" si="644"/>
        <v>0</v>
      </c>
      <c r="BY229" s="33"/>
      <c r="BZ229" s="33">
        <f t="shared" si="645"/>
        <v>0</v>
      </c>
      <c r="CA229" s="33">
        <v>60</v>
      </c>
      <c r="CB229" s="33">
        <f t="shared" si="646"/>
        <v>2445280.3114740001</v>
      </c>
      <c r="CC229" s="33">
        <v>0</v>
      </c>
      <c r="CD229" s="33">
        <f t="shared" si="647"/>
        <v>0</v>
      </c>
      <c r="CE229" s="33">
        <v>0</v>
      </c>
      <c r="CF229" s="33">
        <f t="shared" si="648"/>
        <v>0</v>
      </c>
      <c r="CG229" s="33">
        <v>10</v>
      </c>
      <c r="CH229" s="33">
        <f t="shared" si="649"/>
        <v>352447.16222099995</v>
      </c>
      <c r="CI229" s="33">
        <v>0</v>
      </c>
      <c r="CJ229" s="33">
        <f t="shared" si="650"/>
        <v>0</v>
      </c>
      <c r="CK229" s="33">
        <v>0</v>
      </c>
      <c r="CL229" s="33">
        <f t="shared" si="651"/>
        <v>0</v>
      </c>
      <c r="CM229" s="33">
        <v>0</v>
      </c>
      <c r="CN229" s="33">
        <f t="shared" si="652"/>
        <v>0</v>
      </c>
    </row>
    <row r="230" spans="1:92" s="38" customFormat="1" ht="17.25" customHeight="1" x14ac:dyDescent="0.25">
      <c r="A230" s="67">
        <v>32</v>
      </c>
      <c r="B230" s="68" t="s">
        <v>282</v>
      </c>
      <c r="C230" s="42">
        <v>19007.45</v>
      </c>
      <c r="D230" s="46">
        <f>C230*(H230+I230+J230)</f>
        <v>0</v>
      </c>
      <c r="E230" s="46">
        <v>1.2</v>
      </c>
      <c r="F230" s="36"/>
      <c r="G230" s="47"/>
      <c r="H230" s="48"/>
      <c r="I230" s="48"/>
      <c r="J230" s="48"/>
      <c r="K230" s="48"/>
      <c r="L230" s="47"/>
      <c r="M230" s="42">
        <v>1.4</v>
      </c>
      <c r="N230" s="42">
        <v>1.68</v>
      </c>
      <c r="O230" s="42">
        <v>2.23</v>
      </c>
      <c r="P230" s="42">
        <v>2.39</v>
      </c>
      <c r="Q230" s="28">
        <f t="shared" ref="Q230:AW230" si="655">SUM(Q231:Q248)</f>
        <v>922</v>
      </c>
      <c r="R230" s="28">
        <f t="shared" si="655"/>
        <v>30527432.075139999</v>
      </c>
      <c r="S230" s="28">
        <f t="shared" si="655"/>
        <v>664</v>
      </c>
      <c r="T230" s="28">
        <f t="shared" si="655"/>
        <v>22735445.79383</v>
      </c>
      <c r="U230" s="28">
        <f t="shared" si="655"/>
        <v>651</v>
      </c>
      <c r="V230" s="28">
        <f t="shared" si="655"/>
        <v>23605393.971390001</v>
      </c>
      <c r="W230" s="28">
        <f t="shared" si="655"/>
        <v>38</v>
      </c>
      <c r="X230" s="28">
        <f t="shared" si="655"/>
        <v>837137.51736999978</v>
      </c>
      <c r="Y230" s="28">
        <f t="shared" si="655"/>
        <v>67</v>
      </c>
      <c r="Z230" s="28">
        <f t="shared" si="655"/>
        <v>1730642.5780874998</v>
      </c>
      <c r="AA230" s="28">
        <f t="shared" si="655"/>
        <v>30</v>
      </c>
      <c r="AB230" s="28">
        <f t="shared" si="655"/>
        <v>631704.9977699999</v>
      </c>
      <c r="AC230" s="28">
        <f t="shared" si="655"/>
        <v>52</v>
      </c>
      <c r="AD230" s="28">
        <f t="shared" si="655"/>
        <v>1638324.3438099998</v>
      </c>
      <c r="AE230" s="28">
        <f t="shared" si="655"/>
        <v>110</v>
      </c>
      <c r="AF230" s="28">
        <f t="shared" si="655"/>
        <v>2740115.8927449998</v>
      </c>
      <c r="AG230" s="28">
        <f t="shared" si="655"/>
        <v>0</v>
      </c>
      <c r="AH230" s="28">
        <f t="shared" si="655"/>
        <v>0</v>
      </c>
      <c r="AI230" s="28">
        <f t="shared" si="655"/>
        <v>335</v>
      </c>
      <c r="AJ230" s="28">
        <f t="shared" si="655"/>
        <v>11784892.612242751</v>
      </c>
      <c r="AK230" s="28">
        <f t="shared" si="655"/>
        <v>957</v>
      </c>
      <c r="AL230" s="28">
        <f t="shared" si="655"/>
        <v>36023077.286946751</v>
      </c>
      <c r="AM230" s="28">
        <f t="shared" si="655"/>
        <v>195</v>
      </c>
      <c r="AN230" s="28">
        <f t="shared" si="655"/>
        <v>6891968.3178500002</v>
      </c>
      <c r="AO230" s="28">
        <f t="shared" si="655"/>
        <v>29</v>
      </c>
      <c r="AP230" s="28">
        <f t="shared" si="655"/>
        <v>882447.09653099999</v>
      </c>
      <c r="AQ230" s="28">
        <f t="shared" si="655"/>
        <v>0</v>
      </c>
      <c r="AR230" s="28">
        <f t="shared" si="655"/>
        <v>0</v>
      </c>
      <c r="AS230" s="28">
        <f t="shared" si="655"/>
        <v>20</v>
      </c>
      <c r="AT230" s="28">
        <f t="shared" si="655"/>
        <v>744346.94796000002</v>
      </c>
      <c r="AU230" s="28">
        <f t="shared" si="655"/>
        <v>0</v>
      </c>
      <c r="AV230" s="28">
        <f t="shared" si="655"/>
        <v>0</v>
      </c>
      <c r="AW230" s="28">
        <f t="shared" si="655"/>
        <v>90</v>
      </c>
      <c r="AX230" s="28">
        <f t="shared" ref="AX230:CH230" si="656">SUM(AX231:AX248)</f>
        <v>3283884.0635369997</v>
      </c>
      <c r="AY230" s="28">
        <f t="shared" si="656"/>
        <v>177</v>
      </c>
      <c r="AZ230" s="28">
        <f t="shared" si="656"/>
        <v>5864995.7183202002</v>
      </c>
      <c r="BA230" s="28">
        <f t="shared" si="656"/>
        <v>15</v>
      </c>
      <c r="BB230" s="28">
        <f t="shared" si="656"/>
        <v>517600.53834719991</v>
      </c>
      <c r="BC230" s="28">
        <f>SUM(BC231:BC248)</f>
        <v>49</v>
      </c>
      <c r="BD230" s="28">
        <f t="shared" si="656"/>
        <v>2417978.0102940002</v>
      </c>
      <c r="BE230" s="28">
        <f t="shared" si="656"/>
        <v>130</v>
      </c>
      <c r="BF230" s="28">
        <f t="shared" si="656"/>
        <v>4186201.168149</v>
      </c>
      <c r="BG230" s="28">
        <f t="shared" si="656"/>
        <v>338</v>
      </c>
      <c r="BH230" s="28">
        <f t="shared" si="656"/>
        <v>10956229.851566996</v>
      </c>
      <c r="BI230" s="28">
        <f t="shared" si="656"/>
        <v>0</v>
      </c>
      <c r="BJ230" s="28">
        <f t="shared" si="656"/>
        <v>0</v>
      </c>
      <c r="BK230" s="28">
        <f t="shared" si="656"/>
        <v>119</v>
      </c>
      <c r="BL230" s="28">
        <f t="shared" si="656"/>
        <v>3453102.4489499996</v>
      </c>
      <c r="BM230" s="28">
        <f t="shared" si="656"/>
        <v>7</v>
      </c>
      <c r="BN230" s="28">
        <f t="shared" si="656"/>
        <v>184320.86885519995</v>
      </c>
      <c r="BO230" s="28">
        <f t="shared" si="656"/>
        <v>70</v>
      </c>
      <c r="BP230" s="28">
        <f t="shared" si="656"/>
        <v>2051979.2204912005</v>
      </c>
      <c r="BQ230" s="28">
        <f t="shared" si="656"/>
        <v>4</v>
      </c>
      <c r="BR230" s="28">
        <f t="shared" si="656"/>
        <v>129556.60391520002</v>
      </c>
      <c r="BS230" s="28">
        <f t="shared" si="656"/>
        <v>0</v>
      </c>
      <c r="BT230" s="28">
        <f t="shared" si="656"/>
        <v>0</v>
      </c>
      <c r="BU230" s="28">
        <f t="shared" si="656"/>
        <v>220</v>
      </c>
      <c r="BV230" s="28">
        <f t="shared" si="656"/>
        <v>7659138.4994123988</v>
      </c>
      <c r="BW230" s="28">
        <f t="shared" si="656"/>
        <v>16</v>
      </c>
      <c r="BX230" s="28">
        <f t="shared" si="656"/>
        <v>933247.73792249989</v>
      </c>
      <c r="BY230" s="28">
        <f t="shared" si="656"/>
        <v>784</v>
      </c>
      <c r="BZ230" s="28">
        <f t="shared" si="656"/>
        <v>26613143.1994428</v>
      </c>
      <c r="CA230" s="28">
        <f t="shared" si="656"/>
        <v>289</v>
      </c>
      <c r="CB230" s="28">
        <f t="shared" si="656"/>
        <v>17250870.387851104</v>
      </c>
      <c r="CC230" s="28">
        <f t="shared" si="656"/>
        <v>0</v>
      </c>
      <c r="CD230" s="28">
        <f t="shared" si="656"/>
        <v>0</v>
      </c>
      <c r="CE230" s="28">
        <f t="shared" si="656"/>
        <v>0</v>
      </c>
      <c r="CF230" s="28">
        <f t="shared" si="656"/>
        <v>0</v>
      </c>
      <c r="CG230" s="28">
        <f t="shared" si="656"/>
        <v>84</v>
      </c>
      <c r="CH230" s="28">
        <f t="shared" si="656"/>
        <v>3661896.3980676001</v>
      </c>
      <c r="CI230" s="28">
        <f t="shared" ref="CI230:CN230" si="657">SUM(CI231:CI248)</f>
        <v>34</v>
      </c>
      <c r="CJ230" s="28">
        <f t="shared" si="657"/>
        <v>1474196.5336560002</v>
      </c>
      <c r="CK230" s="28">
        <f t="shared" si="657"/>
        <v>2</v>
      </c>
      <c r="CL230" s="28">
        <f t="shared" si="657"/>
        <v>114825.3359715</v>
      </c>
      <c r="CM230" s="28">
        <f t="shared" si="657"/>
        <v>47</v>
      </c>
      <c r="CN230" s="28">
        <f t="shared" si="657"/>
        <v>2629026.3522744379</v>
      </c>
    </row>
    <row r="231" spans="1:92" ht="30" x14ac:dyDescent="0.25">
      <c r="A231" s="40">
        <v>121</v>
      </c>
      <c r="B231" s="41" t="s">
        <v>283</v>
      </c>
      <c r="C231" s="42">
        <v>19007.45</v>
      </c>
      <c r="D231" s="42"/>
      <c r="E231" s="42">
        <v>2.0299999999999998</v>
      </c>
      <c r="F231" s="32">
        <v>1</v>
      </c>
      <c r="G231" s="43"/>
      <c r="H231" s="44">
        <v>0.65</v>
      </c>
      <c r="I231" s="44">
        <v>0.15</v>
      </c>
      <c r="J231" s="44">
        <v>0.04</v>
      </c>
      <c r="K231" s="44">
        <v>0.16</v>
      </c>
      <c r="L231" s="43">
        <v>1</v>
      </c>
      <c r="M231" s="42">
        <v>1.4</v>
      </c>
      <c r="N231" s="42">
        <v>1.68</v>
      </c>
      <c r="O231" s="42">
        <v>2.23</v>
      </c>
      <c r="P231" s="42">
        <v>2.39</v>
      </c>
      <c r="Q231" s="28"/>
      <c r="R231" s="33">
        <f t="shared" ref="R231:R248" si="658">Q231*C231*E231*F231*M231*$R$6</f>
        <v>0</v>
      </c>
      <c r="S231" s="28"/>
      <c r="T231" s="33">
        <f t="shared" ref="T231:T248" si="659">S231*C231*E231*F231*M231*$T$6</f>
        <v>0</v>
      </c>
      <c r="U231" s="33">
        <v>3</v>
      </c>
      <c r="V231" s="33">
        <f t="shared" ref="V231:V248" si="660">U231*C231*E231*F231*M231*$V$6</f>
        <v>178263.27056999999</v>
      </c>
      <c r="W231" s="28"/>
      <c r="X231" s="33">
        <f t="shared" ref="X231:X248" si="661">W231/12*9*C231*E231*F231*M231*$X$6+W231/12*3*C231*E231*F231*M231*$W$6</f>
        <v>0</v>
      </c>
      <c r="Y231" s="28"/>
      <c r="Z231" s="33">
        <f t="shared" ref="Z231:Z248" si="662">Y231/12*9*C231*E231*F231*M231*$Z$6+Y231/12*3*C231*E231*F231*M231*$Y$6</f>
        <v>0</v>
      </c>
      <c r="AA231" s="28"/>
      <c r="AB231" s="33">
        <f t="shared" ref="AB231:AB248" si="663">AA231/12*9*C231*E231*F231*M231*$AB$6+AA231/12*3*C231*E231*F231*M231*$AA$6</f>
        <v>0</v>
      </c>
      <c r="AC231" s="28"/>
      <c r="AD231" s="33">
        <f t="shared" ref="AD231:AD248" si="664">AC231/12*3*C231*E231*F231*M231*$AC$6+AC231/12*9*C231*E231*F231*M231*$AD$6</f>
        <v>0</v>
      </c>
      <c r="AE231" s="33"/>
      <c r="AF231" s="33">
        <f t="shared" ref="AF231:AF248" si="665">(AE231/12*3*C231*E231*F231*M231*$AE$6)+(AE231/12*9*C231*E231*F231*M231*$AF$6)</f>
        <v>0</v>
      </c>
      <c r="AG231" s="28"/>
      <c r="AH231" s="33">
        <f t="shared" ref="AH231:AH248" si="666">AG231/12*9*C231*E231*F231*M231*$AH$6+AG231/12*3*C231*E231*F231*M231*$AG$6</f>
        <v>0</v>
      </c>
      <c r="AI231" s="28"/>
      <c r="AJ231" s="33">
        <f t="shared" ref="AJ231:AJ248" si="667">AI231/12*9*C231*E231*F231*M231*$AJ$6+AI231/12*3*C231*E231*F231*M231*$AI$6</f>
        <v>0</v>
      </c>
      <c r="AK231" s="28"/>
      <c r="AL231" s="33">
        <f t="shared" ref="AL231:AL248" si="668">AK231/12*9*C231*E231*F231*M231*$AL$6+AK231/12*3*C231*E231*F231*M231*$AK$6</f>
        <v>0</v>
      </c>
      <c r="AM231" s="28"/>
      <c r="AN231" s="33">
        <f t="shared" ref="AN231:AN248" si="669">AM231*C231*E231*F231*M231*$AN$6</f>
        <v>0</v>
      </c>
      <c r="AO231" s="28"/>
      <c r="AP231" s="33">
        <f t="shared" ref="AP231:AP248" si="670">AO231/12*9*C231*E231*F231*M231*$AP$6+AO231/12*3*C231*E231*F231*M231*$AO$6</f>
        <v>0</v>
      </c>
      <c r="AQ231" s="28"/>
      <c r="AR231" s="33">
        <f t="shared" ref="AR231:AR248" si="671">AQ231/12*9*C231*E231*F231*M231*$AR$6+AQ231/12*3*C231*E231*F231*M231*$AQ$6</f>
        <v>0</v>
      </c>
      <c r="AS231" s="28"/>
      <c r="AT231" s="33">
        <f t="shared" ref="AT231:AT248" si="672">AS231/12*9*C231*E231*F231*N231*$AT$6+AS231/12*3*C231*E231*F231*N231*$AS$6</f>
        <v>0</v>
      </c>
      <c r="AU231" s="28"/>
      <c r="AV231" s="33">
        <f t="shared" ref="AV231:AV248" si="673">AU231/12*9*C231*E231*F231*N231*$AV$6+AU231/12*3*C231*E231*F231*N231*$AU$6</f>
        <v>0</v>
      </c>
      <c r="AW231" s="28"/>
      <c r="AX231" s="33">
        <f t="shared" ref="AX231:AX248" si="674">AW231/12*9*C231*E231*F231*N231*$AX$6+AW231/12*3*C231*E231*F231*N231*$AW$6</f>
        <v>0</v>
      </c>
      <c r="AY231" s="28"/>
      <c r="AZ231" s="33">
        <f t="shared" ref="AZ231:AZ248" si="675">AY231/12*9*C231*E231*F231*N231*$AZ$6+AY231/12*3*C231*E231*F231*N231*$AY$6</f>
        <v>0</v>
      </c>
      <c r="BA231" s="33"/>
      <c r="BB231" s="33">
        <f t="shared" ref="BB231:BB248" si="676">SUM(BA231*$BB$6*C231*E231*F231*N231)</f>
        <v>0</v>
      </c>
      <c r="BC231" s="33"/>
      <c r="BD231" s="33">
        <f t="shared" ref="BD231:BD248" si="677">SUM(BC231*C231*E231*F231*N231*$BD$6)</f>
        <v>0</v>
      </c>
      <c r="BE231" s="28"/>
      <c r="BF231" s="33">
        <f t="shared" ref="BF231:BF248" si="678">BE231/12*9*C231*E231*F231*N231*$BF$6+BE231/12*3*C231*E231*F231*N231*$BE$6</f>
        <v>0</v>
      </c>
      <c r="BG231" s="28"/>
      <c r="BH231" s="33">
        <f t="shared" ref="BH231:BH248" si="679">BG231/12*9*C231*E231*F231*N231*$BH$6+BG231/12*3*C231*E231*F231*N231*$BG$6</f>
        <v>0</v>
      </c>
      <c r="BI231" s="28"/>
      <c r="BJ231" s="33">
        <f t="shared" ref="BJ231:BJ248" si="680">BI231*C231*E231*F231*N231*$BJ$6</f>
        <v>0</v>
      </c>
      <c r="BK231" s="28"/>
      <c r="BL231" s="33">
        <f t="shared" ref="BL231:BL248" si="681">BK231/12*9*C231*E231*F231*N231*$BL$6+BK231/12*3*C231*E231*F231*N231*$BK$6</f>
        <v>0</v>
      </c>
      <c r="BM231" s="33"/>
      <c r="BN231" s="33">
        <f t="shared" ref="BN231:BN248" si="682">SUM(BM231*$BN$6*C231*E231*F231*N231)</f>
        <v>0</v>
      </c>
      <c r="BO231" s="33"/>
      <c r="BP231" s="33">
        <f t="shared" ref="BP231:BP248" si="683">(BO231/12*2*C231*E231*F231*N231*$BO$6)+(BO231/12*9*C231*E231*F231*N231*$BP$6)</f>
        <v>0</v>
      </c>
      <c r="BQ231" s="28"/>
      <c r="BR231" s="33">
        <f t="shared" ref="BR231:BR248" si="684">BQ231*C231*E231*F231*N231*$BR$6</f>
        <v>0</v>
      </c>
      <c r="BS231" s="28"/>
      <c r="BT231" s="33">
        <f t="shared" ref="BT231:BT248" si="685">BS231/12*9*C231*E231*F231*N231*$BT$6+BS231/12*3*C231*E231*F231*N231*$BS$6</f>
        <v>0</v>
      </c>
      <c r="BU231" s="28"/>
      <c r="BV231" s="33">
        <f t="shared" ref="BV231:BV248" si="686">BU231/12*9*C231*E231*F231*N231*$BV$6+BU231/12*3*C231*E231*F231*N231*$BU$6</f>
        <v>0</v>
      </c>
      <c r="BW231" s="64"/>
      <c r="BX231" s="62">
        <f t="shared" ref="BX231:BX248" si="687">BW231/12*9*C231*E231*F231*N231*$BX$6+BW231/12*3*C231*E231*F231*N231*$BW$6</f>
        <v>0</v>
      </c>
      <c r="BY231" s="33">
        <v>3</v>
      </c>
      <c r="BZ231" s="33">
        <f t="shared" ref="BZ231:BZ248" si="688">BY231/12*9*C231*E231*F231*N231*$BZ$6+BY231/12*3*C231*E231*F231*N231*$BY$6</f>
        <v>208568.02656690002</v>
      </c>
      <c r="CA231" s="28"/>
      <c r="CB231" s="33">
        <f t="shared" ref="CB231:CB248" si="689">CA231/12*9*C231*E231*F231*N231*$CB$6+CA231/12*3*C231*E231*F231*N231*$CA$6</f>
        <v>0</v>
      </c>
      <c r="CC231" s="28"/>
      <c r="CD231" s="33">
        <f t="shared" ref="CD231:CD248" si="690">CC231/12*9*C231*E231*F231*N231*$CD$6+CC231/12*3*C231*E231*F231*N231*$CC$6</f>
        <v>0</v>
      </c>
      <c r="CE231" s="28"/>
      <c r="CF231" s="33">
        <f t="shared" ref="CF231:CF248" si="691">CE231/12*9*C231*E231*F231*N231*$CF$6+CE231/12*3*C231*E231*F231*N231*$CE$6</f>
        <v>0</v>
      </c>
      <c r="CG231" s="28"/>
      <c r="CH231" s="33">
        <f t="shared" ref="CH231:CH248" si="692">CG231/12*9*C231*E231*F231*N231*$CH$6+CG231/12*3*C231*E231*F231*N231*$CG$6</f>
        <v>0</v>
      </c>
      <c r="CI231" s="28"/>
      <c r="CJ231" s="33">
        <f t="shared" ref="CJ231:CJ248" si="693">CI231/12*9*C231*E231*F231*N231*$CJ$6+CI231/12*3*C231*E231*F231*N231*$CI$6</f>
        <v>0</v>
      </c>
      <c r="CK231" s="28"/>
      <c r="CL231" s="33">
        <f t="shared" ref="CL231:CL248" si="694">CK231/12*9*C231*E231*F231*O231*$CL$6+CK231/12*3*C231*E231*F231*O231*$CK$6</f>
        <v>0</v>
      </c>
      <c r="CM231" s="28"/>
      <c r="CN231" s="33">
        <f t="shared" ref="CN231:CN248" si="695">CM231/12*9*C231*E231*F231*P231*$CN$6+CM231/12*3*C231*E231*F231*P231*$CM$6</f>
        <v>0</v>
      </c>
    </row>
    <row r="232" spans="1:92" ht="30" x14ac:dyDescent="0.25">
      <c r="A232" s="40">
        <v>229</v>
      </c>
      <c r="B232" s="41" t="s">
        <v>284</v>
      </c>
      <c r="C232" s="42">
        <v>19007.45</v>
      </c>
      <c r="D232" s="42">
        <f>C232*(H232+I232+J232)</f>
        <v>15966.258000000002</v>
      </c>
      <c r="E232" s="31">
        <v>1.29</v>
      </c>
      <c r="F232" s="32">
        <v>1</v>
      </c>
      <c r="G232" s="43"/>
      <c r="H232" s="44">
        <v>0.65</v>
      </c>
      <c r="I232" s="44">
        <v>0.15</v>
      </c>
      <c r="J232" s="44">
        <v>0.04</v>
      </c>
      <c r="K232" s="44">
        <v>0.16</v>
      </c>
      <c r="L232" s="43">
        <v>1</v>
      </c>
      <c r="M232" s="42">
        <v>1.4</v>
      </c>
      <c r="N232" s="42">
        <v>1.68</v>
      </c>
      <c r="O232" s="42">
        <v>2.23</v>
      </c>
      <c r="P232" s="42">
        <v>2.39</v>
      </c>
      <c r="Q232" s="33">
        <v>2</v>
      </c>
      <c r="R232" s="33">
        <f t="shared" si="658"/>
        <v>89251.382220000014</v>
      </c>
      <c r="S232" s="33">
        <v>30</v>
      </c>
      <c r="T232" s="33">
        <f t="shared" si="659"/>
        <v>1132806.0051000002</v>
      </c>
      <c r="U232" s="33">
        <v>100</v>
      </c>
      <c r="V232" s="33">
        <f t="shared" si="660"/>
        <v>3776020.0170000005</v>
      </c>
      <c r="W232" s="33"/>
      <c r="X232" s="33">
        <f t="shared" si="661"/>
        <v>0</v>
      </c>
      <c r="Y232" s="33">
        <v>1</v>
      </c>
      <c r="Z232" s="33">
        <f t="shared" si="662"/>
        <v>35185.641067500008</v>
      </c>
      <c r="AA232" s="33">
        <v>0</v>
      </c>
      <c r="AB232" s="33">
        <f t="shared" si="663"/>
        <v>0</v>
      </c>
      <c r="AC232" s="33">
        <v>0</v>
      </c>
      <c r="AD232" s="33">
        <f t="shared" si="664"/>
        <v>0</v>
      </c>
      <c r="AE232" s="28"/>
      <c r="AF232" s="33">
        <f t="shared" si="665"/>
        <v>0</v>
      </c>
      <c r="AG232" s="33">
        <v>0</v>
      </c>
      <c r="AH232" s="33">
        <f t="shared" si="666"/>
        <v>0</v>
      </c>
      <c r="AI232" s="33">
        <v>1</v>
      </c>
      <c r="AJ232" s="33">
        <f t="shared" si="667"/>
        <v>36816.19516575001</v>
      </c>
      <c r="AK232" s="33">
        <v>0</v>
      </c>
      <c r="AL232" s="33">
        <f t="shared" si="668"/>
        <v>0</v>
      </c>
      <c r="AM232" s="33">
        <v>40</v>
      </c>
      <c r="AN232" s="33">
        <f t="shared" si="669"/>
        <v>1510408.0068000003</v>
      </c>
      <c r="AO232" s="33">
        <v>5</v>
      </c>
      <c r="AP232" s="33">
        <f t="shared" si="670"/>
        <v>184080.97582875</v>
      </c>
      <c r="AQ232" s="33">
        <v>0</v>
      </c>
      <c r="AR232" s="33">
        <f t="shared" si="671"/>
        <v>0</v>
      </c>
      <c r="AS232" s="33">
        <v>0</v>
      </c>
      <c r="AT232" s="33">
        <f t="shared" si="672"/>
        <v>0</v>
      </c>
      <c r="AU232" s="33">
        <v>0</v>
      </c>
      <c r="AV232" s="33">
        <f t="shared" si="673"/>
        <v>0</v>
      </c>
      <c r="AW232" s="33"/>
      <c r="AX232" s="33">
        <f t="shared" si="674"/>
        <v>0</v>
      </c>
      <c r="AY232" s="33">
        <v>45</v>
      </c>
      <c r="AZ232" s="33">
        <f t="shared" si="675"/>
        <v>1788803.6644169998</v>
      </c>
      <c r="BA232" s="33">
        <v>5</v>
      </c>
      <c r="BB232" s="33">
        <f t="shared" si="676"/>
        <v>201845.433636</v>
      </c>
      <c r="BC232" s="33">
        <v>10</v>
      </c>
      <c r="BD232" s="33">
        <f t="shared" si="677"/>
        <v>556104.76614000008</v>
      </c>
      <c r="BE232" s="33">
        <v>18</v>
      </c>
      <c r="BF232" s="33">
        <f t="shared" si="678"/>
        <v>715521.4657668001</v>
      </c>
      <c r="BG232" s="33">
        <v>66</v>
      </c>
      <c r="BH232" s="33">
        <f t="shared" si="679"/>
        <v>2623578.7078116001</v>
      </c>
      <c r="BI232" s="33">
        <v>0</v>
      </c>
      <c r="BJ232" s="33">
        <f t="shared" si="680"/>
        <v>0</v>
      </c>
      <c r="BK232" s="33"/>
      <c r="BL232" s="33">
        <f t="shared" si="681"/>
        <v>0</v>
      </c>
      <c r="BM232" s="33"/>
      <c r="BN232" s="33">
        <f t="shared" si="682"/>
        <v>0</v>
      </c>
      <c r="BO232" s="33">
        <v>5</v>
      </c>
      <c r="BP232" s="33">
        <f t="shared" si="683"/>
        <v>194293.39360200003</v>
      </c>
      <c r="BQ232" s="33">
        <v>1</v>
      </c>
      <c r="BR232" s="33">
        <f t="shared" si="684"/>
        <v>40369.086727200003</v>
      </c>
      <c r="BS232" s="33">
        <v>0</v>
      </c>
      <c r="BT232" s="33">
        <f t="shared" si="685"/>
        <v>0</v>
      </c>
      <c r="BU232" s="33"/>
      <c r="BV232" s="33">
        <f t="shared" si="686"/>
        <v>0</v>
      </c>
      <c r="BW232" s="62">
        <v>0</v>
      </c>
      <c r="BX232" s="62">
        <f t="shared" si="687"/>
        <v>0</v>
      </c>
      <c r="BY232" s="33">
        <v>2</v>
      </c>
      <c r="BZ232" s="33">
        <f t="shared" si="688"/>
        <v>88358.868397800019</v>
      </c>
      <c r="CA232" s="33">
        <v>100</v>
      </c>
      <c r="CB232" s="33">
        <f t="shared" si="689"/>
        <v>4417943.4198900005</v>
      </c>
      <c r="CC232" s="33">
        <v>0</v>
      </c>
      <c r="CD232" s="33">
        <f t="shared" si="690"/>
        <v>0</v>
      </c>
      <c r="CE232" s="33">
        <v>0</v>
      </c>
      <c r="CF232" s="33">
        <f t="shared" si="691"/>
        <v>0</v>
      </c>
      <c r="CG232" s="33">
        <v>2</v>
      </c>
      <c r="CH232" s="33">
        <f t="shared" si="692"/>
        <v>76412.914162200002</v>
      </c>
      <c r="CI232" s="33">
        <v>0</v>
      </c>
      <c r="CJ232" s="33">
        <f t="shared" si="693"/>
        <v>0</v>
      </c>
      <c r="CK232" s="33">
        <v>0</v>
      </c>
      <c r="CL232" s="33">
        <f t="shared" si="694"/>
        <v>0</v>
      </c>
      <c r="CM232" s="33"/>
      <c r="CN232" s="33">
        <f t="shared" si="695"/>
        <v>0</v>
      </c>
    </row>
    <row r="233" spans="1:92" ht="30" x14ac:dyDescent="0.25">
      <c r="A233" s="40">
        <v>230</v>
      </c>
      <c r="B233" s="41" t="s">
        <v>285</v>
      </c>
      <c r="C233" s="42">
        <v>19007.45</v>
      </c>
      <c r="D233" s="42">
        <f>C233*(H233+I233+J233)</f>
        <v>16726.556000000004</v>
      </c>
      <c r="E233" s="31">
        <v>1.57</v>
      </c>
      <c r="F233" s="32">
        <v>1</v>
      </c>
      <c r="G233" s="43"/>
      <c r="H233" s="44">
        <v>0.68</v>
      </c>
      <c r="I233" s="44">
        <v>0.17</v>
      </c>
      <c r="J233" s="44">
        <v>0.03</v>
      </c>
      <c r="K233" s="44">
        <v>0.12</v>
      </c>
      <c r="L233" s="43">
        <v>1</v>
      </c>
      <c r="M233" s="42">
        <v>1.4</v>
      </c>
      <c r="N233" s="42">
        <v>1.68</v>
      </c>
      <c r="O233" s="42">
        <v>2.23</v>
      </c>
      <c r="P233" s="42">
        <v>2.39</v>
      </c>
      <c r="Q233" s="33">
        <v>5</v>
      </c>
      <c r="R233" s="33">
        <f t="shared" si="658"/>
        <v>271559.43815</v>
      </c>
      <c r="S233" s="33">
        <v>120</v>
      </c>
      <c r="T233" s="33">
        <f t="shared" si="659"/>
        <v>5514745.5132000009</v>
      </c>
      <c r="U233" s="33">
        <v>23</v>
      </c>
      <c r="V233" s="33">
        <f t="shared" si="660"/>
        <v>1056992.8900300001</v>
      </c>
      <c r="W233" s="33">
        <v>0</v>
      </c>
      <c r="X233" s="33">
        <f t="shared" si="661"/>
        <v>0</v>
      </c>
      <c r="Y233" s="33"/>
      <c r="Z233" s="33">
        <f t="shared" si="662"/>
        <v>0</v>
      </c>
      <c r="AA233" s="33">
        <v>0</v>
      </c>
      <c r="AB233" s="33">
        <f t="shared" si="663"/>
        <v>0</v>
      </c>
      <c r="AC233" s="33">
        <v>6</v>
      </c>
      <c r="AD233" s="33">
        <f t="shared" si="664"/>
        <v>241896.79182900002</v>
      </c>
      <c r="AE233" s="33">
        <v>5</v>
      </c>
      <c r="AF233" s="33">
        <f t="shared" si="665"/>
        <v>214114.1723875</v>
      </c>
      <c r="AG233" s="33">
        <v>0</v>
      </c>
      <c r="AH233" s="33">
        <f t="shared" si="666"/>
        <v>0</v>
      </c>
      <c r="AI233" s="33">
        <v>11</v>
      </c>
      <c r="AJ233" s="33">
        <f t="shared" si="667"/>
        <v>492880.38024225004</v>
      </c>
      <c r="AK233" s="33">
        <f>486-303</f>
        <v>183</v>
      </c>
      <c r="AL233" s="33">
        <f t="shared" si="668"/>
        <v>8199737.2349392511</v>
      </c>
      <c r="AM233" s="33">
        <v>25</v>
      </c>
      <c r="AN233" s="33">
        <f t="shared" si="669"/>
        <v>1148905.31525</v>
      </c>
      <c r="AO233" s="33">
        <v>3</v>
      </c>
      <c r="AP233" s="33">
        <f t="shared" si="670"/>
        <v>134421.92188425001</v>
      </c>
      <c r="AQ233" s="33">
        <v>0</v>
      </c>
      <c r="AR233" s="33">
        <f t="shared" si="671"/>
        <v>0</v>
      </c>
      <c r="AS233" s="33">
        <v>0</v>
      </c>
      <c r="AT233" s="33">
        <f t="shared" si="672"/>
        <v>0</v>
      </c>
      <c r="AU233" s="33">
        <v>0</v>
      </c>
      <c r="AV233" s="33">
        <f t="shared" si="673"/>
        <v>0</v>
      </c>
      <c r="AW233" s="33">
        <v>11</v>
      </c>
      <c r="AX233" s="33">
        <f t="shared" si="674"/>
        <v>565261.41510300001</v>
      </c>
      <c r="AY233" s="33"/>
      <c r="AZ233" s="33">
        <f t="shared" si="675"/>
        <v>0</v>
      </c>
      <c r="BA233" s="33">
        <v>0</v>
      </c>
      <c r="BB233" s="33">
        <f t="shared" si="676"/>
        <v>0</v>
      </c>
      <c r="BC233" s="33"/>
      <c r="BD233" s="33">
        <f t="shared" si="677"/>
        <v>0</v>
      </c>
      <c r="BE233" s="33">
        <v>1</v>
      </c>
      <c r="BF233" s="33">
        <f t="shared" si="678"/>
        <v>48379.358365800006</v>
      </c>
      <c r="BG233" s="33">
        <v>3</v>
      </c>
      <c r="BH233" s="33">
        <f t="shared" si="679"/>
        <v>145138.07509740003</v>
      </c>
      <c r="BI233" s="33">
        <v>0</v>
      </c>
      <c r="BJ233" s="33">
        <f t="shared" si="680"/>
        <v>0</v>
      </c>
      <c r="BK233" s="33">
        <v>2</v>
      </c>
      <c r="BL233" s="33">
        <f t="shared" si="681"/>
        <v>102774.80274600002</v>
      </c>
      <c r="BM233" s="33"/>
      <c r="BN233" s="33">
        <f t="shared" si="682"/>
        <v>0</v>
      </c>
      <c r="BO233" s="33"/>
      <c r="BP233" s="33">
        <f t="shared" si="683"/>
        <v>0</v>
      </c>
      <c r="BQ233" s="33">
        <v>0</v>
      </c>
      <c r="BR233" s="33">
        <f t="shared" si="684"/>
        <v>0</v>
      </c>
      <c r="BS233" s="33">
        <v>0</v>
      </c>
      <c r="BT233" s="33">
        <f t="shared" si="685"/>
        <v>0</v>
      </c>
      <c r="BU233" s="33">
        <v>11</v>
      </c>
      <c r="BV233" s="33">
        <f t="shared" si="686"/>
        <v>591456.45629070001</v>
      </c>
      <c r="BW233" s="62">
        <v>0</v>
      </c>
      <c r="BX233" s="62">
        <f t="shared" si="687"/>
        <v>0</v>
      </c>
      <c r="BY233" s="33">
        <v>29</v>
      </c>
      <c r="BZ233" s="33">
        <f t="shared" si="688"/>
        <v>1559294.2938573002</v>
      </c>
      <c r="CA233" s="33"/>
      <c r="CB233" s="33">
        <f t="shared" si="689"/>
        <v>0</v>
      </c>
      <c r="CC233" s="33">
        <v>0</v>
      </c>
      <c r="CD233" s="33">
        <f t="shared" si="690"/>
        <v>0</v>
      </c>
      <c r="CE233" s="33">
        <v>0</v>
      </c>
      <c r="CF233" s="33">
        <f t="shared" si="691"/>
        <v>0</v>
      </c>
      <c r="CG233" s="33">
        <v>24</v>
      </c>
      <c r="CH233" s="33">
        <f t="shared" si="692"/>
        <v>1115983.9556712003</v>
      </c>
      <c r="CI233" s="33">
        <v>12</v>
      </c>
      <c r="CJ233" s="33">
        <f t="shared" si="693"/>
        <v>616648.81647600012</v>
      </c>
      <c r="CK233" s="33">
        <v>0</v>
      </c>
      <c r="CL233" s="33">
        <f t="shared" si="694"/>
        <v>0</v>
      </c>
      <c r="CM233" s="33">
        <v>0</v>
      </c>
      <c r="CN233" s="33">
        <f t="shared" si="695"/>
        <v>0</v>
      </c>
    </row>
    <row r="234" spans="1:92" ht="30" x14ac:dyDescent="0.25">
      <c r="A234" s="40">
        <v>231</v>
      </c>
      <c r="B234" s="41" t="s">
        <v>286</v>
      </c>
      <c r="C234" s="42">
        <v>19007.45</v>
      </c>
      <c r="D234" s="42">
        <f>C234*(H234+I234+J234)</f>
        <v>15396.034500000002</v>
      </c>
      <c r="E234" s="31">
        <v>2.42</v>
      </c>
      <c r="F234" s="32">
        <v>1</v>
      </c>
      <c r="G234" s="43"/>
      <c r="H234" s="44">
        <v>0.44</v>
      </c>
      <c r="I234" s="44">
        <v>0.33</v>
      </c>
      <c r="J234" s="44">
        <v>0.04</v>
      </c>
      <c r="K234" s="44">
        <v>0.19</v>
      </c>
      <c r="L234" s="43">
        <v>1</v>
      </c>
      <c r="M234" s="42">
        <v>1.4</v>
      </c>
      <c r="N234" s="42">
        <v>1.68</v>
      </c>
      <c r="O234" s="42">
        <v>2.23</v>
      </c>
      <c r="P234" s="42">
        <v>2.39</v>
      </c>
      <c r="Q234" s="33">
        <v>1</v>
      </c>
      <c r="R234" s="33">
        <f t="shared" si="658"/>
        <v>83716.412779999999</v>
      </c>
      <c r="S234" s="33">
        <v>10</v>
      </c>
      <c r="T234" s="33">
        <f t="shared" si="659"/>
        <v>708369.64659999998</v>
      </c>
      <c r="U234" s="33">
        <v>19</v>
      </c>
      <c r="V234" s="33">
        <f t="shared" si="660"/>
        <v>1345902.3285399999</v>
      </c>
      <c r="W234" s="33">
        <v>0</v>
      </c>
      <c r="X234" s="33">
        <f t="shared" si="661"/>
        <v>0</v>
      </c>
      <c r="Y234" s="33">
        <v>0</v>
      </c>
      <c r="Z234" s="33">
        <f t="shared" si="662"/>
        <v>0</v>
      </c>
      <c r="AA234" s="33">
        <v>0</v>
      </c>
      <c r="AB234" s="33">
        <f t="shared" si="663"/>
        <v>0</v>
      </c>
      <c r="AC234" s="33">
        <v>0</v>
      </c>
      <c r="AD234" s="33">
        <f t="shared" si="664"/>
        <v>0</v>
      </c>
      <c r="AE234" s="33"/>
      <c r="AF234" s="33">
        <f t="shared" si="665"/>
        <v>0</v>
      </c>
      <c r="AG234" s="33">
        <v>0</v>
      </c>
      <c r="AH234" s="33">
        <f t="shared" si="666"/>
        <v>0</v>
      </c>
      <c r="AI234" s="33">
        <v>7</v>
      </c>
      <c r="AJ234" s="33">
        <f t="shared" si="667"/>
        <v>483462.28380450001</v>
      </c>
      <c r="AK234" s="33">
        <v>17</v>
      </c>
      <c r="AL234" s="33">
        <f t="shared" si="668"/>
        <v>1174122.6892395001</v>
      </c>
      <c r="AM234" s="33">
        <v>0</v>
      </c>
      <c r="AN234" s="33">
        <f t="shared" si="669"/>
        <v>0</v>
      </c>
      <c r="AO234" s="33">
        <v>0</v>
      </c>
      <c r="AP234" s="33">
        <f t="shared" si="670"/>
        <v>0</v>
      </c>
      <c r="AQ234" s="33">
        <v>0</v>
      </c>
      <c r="AR234" s="33">
        <f t="shared" si="671"/>
        <v>0</v>
      </c>
      <c r="AS234" s="33">
        <v>0</v>
      </c>
      <c r="AT234" s="33">
        <f t="shared" si="672"/>
        <v>0</v>
      </c>
      <c r="AU234" s="33">
        <v>0</v>
      </c>
      <c r="AV234" s="33">
        <f t="shared" si="673"/>
        <v>0</v>
      </c>
      <c r="AW234" s="33">
        <v>0</v>
      </c>
      <c r="AX234" s="33">
        <f t="shared" si="674"/>
        <v>0</v>
      </c>
      <c r="AY234" s="33"/>
      <c r="AZ234" s="33">
        <f t="shared" si="675"/>
        <v>0</v>
      </c>
      <c r="BA234" s="33">
        <v>0</v>
      </c>
      <c r="BB234" s="33">
        <f t="shared" si="676"/>
        <v>0</v>
      </c>
      <c r="BC234" s="33"/>
      <c r="BD234" s="33">
        <f t="shared" si="677"/>
        <v>0</v>
      </c>
      <c r="BE234" s="33">
        <v>1</v>
      </c>
      <c r="BF234" s="33">
        <f t="shared" si="678"/>
        <v>74572.004614799996</v>
      </c>
      <c r="BG234" s="33">
        <v>3</v>
      </c>
      <c r="BH234" s="33">
        <f t="shared" si="679"/>
        <v>223716.0138444</v>
      </c>
      <c r="BI234" s="33">
        <v>0</v>
      </c>
      <c r="BJ234" s="33">
        <f t="shared" si="680"/>
        <v>0</v>
      </c>
      <c r="BK234" s="33">
        <v>0</v>
      </c>
      <c r="BL234" s="33">
        <f t="shared" si="681"/>
        <v>0</v>
      </c>
      <c r="BM234" s="33"/>
      <c r="BN234" s="33">
        <f t="shared" si="682"/>
        <v>0</v>
      </c>
      <c r="BO234" s="33"/>
      <c r="BP234" s="33">
        <f t="shared" si="683"/>
        <v>0</v>
      </c>
      <c r="BQ234" s="33"/>
      <c r="BR234" s="33">
        <f t="shared" si="684"/>
        <v>0</v>
      </c>
      <c r="BS234" s="33">
        <v>0</v>
      </c>
      <c r="BT234" s="33">
        <f t="shared" si="685"/>
        <v>0</v>
      </c>
      <c r="BU234" s="33">
        <v>3</v>
      </c>
      <c r="BV234" s="33">
        <f t="shared" si="686"/>
        <v>248637.7459566</v>
      </c>
      <c r="BW234" s="62">
        <v>0</v>
      </c>
      <c r="BX234" s="62">
        <f t="shared" si="687"/>
        <v>0</v>
      </c>
      <c r="BY234" s="33">
        <v>16</v>
      </c>
      <c r="BZ234" s="33">
        <f t="shared" si="688"/>
        <v>1326067.9784352002</v>
      </c>
      <c r="CA234" s="33">
        <v>0</v>
      </c>
      <c r="CB234" s="33">
        <f t="shared" si="689"/>
        <v>0</v>
      </c>
      <c r="CC234" s="33">
        <v>0</v>
      </c>
      <c r="CD234" s="33">
        <f t="shared" si="690"/>
        <v>0</v>
      </c>
      <c r="CE234" s="33">
        <v>0</v>
      </c>
      <c r="CF234" s="33">
        <f t="shared" si="691"/>
        <v>0</v>
      </c>
      <c r="CG234" s="33">
        <v>0</v>
      </c>
      <c r="CH234" s="33">
        <f t="shared" si="692"/>
        <v>0</v>
      </c>
      <c r="CI234" s="33">
        <v>0</v>
      </c>
      <c r="CJ234" s="33">
        <f t="shared" si="693"/>
        <v>0</v>
      </c>
      <c r="CK234" s="33">
        <v>0</v>
      </c>
      <c r="CL234" s="33">
        <f t="shared" si="694"/>
        <v>0</v>
      </c>
      <c r="CM234" s="33">
        <v>0</v>
      </c>
      <c r="CN234" s="33">
        <f t="shared" si="695"/>
        <v>0</v>
      </c>
    </row>
    <row r="235" spans="1:92" ht="30" x14ac:dyDescent="0.25">
      <c r="A235" s="40">
        <v>232</v>
      </c>
      <c r="B235" s="41" t="s">
        <v>287</v>
      </c>
      <c r="C235" s="42">
        <v>19007.45</v>
      </c>
      <c r="D235" s="42">
        <f>C235*(H235+I235+J235)</f>
        <v>15776.183500000003</v>
      </c>
      <c r="E235" s="31">
        <v>2.69</v>
      </c>
      <c r="F235" s="32">
        <v>1</v>
      </c>
      <c r="G235" s="43"/>
      <c r="H235" s="44">
        <v>0.45</v>
      </c>
      <c r="I235" s="44">
        <v>0.34</v>
      </c>
      <c r="J235" s="44">
        <v>0.04</v>
      </c>
      <c r="K235" s="44">
        <v>0.17</v>
      </c>
      <c r="L235" s="43">
        <v>1</v>
      </c>
      <c r="M235" s="42">
        <v>1.4</v>
      </c>
      <c r="N235" s="42">
        <v>1.68</v>
      </c>
      <c r="O235" s="42">
        <v>2.23</v>
      </c>
      <c r="P235" s="42">
        <v>2.39</v>
      </c>
      <c r="Q235" s="33">
        <v>3</v>
      </c>
      <c r="R235" s="33">
        <f t="shared" si="658"/>
        <v>279170.02113000001</v>
      </c>
      <c r="S235" s="33">
        <v>4</v>
      </c>
      <c r="T235" s="33">
        <f t="shared" si="659"/>
        <v>314961.04948000005</v>
      </c>
      <c r="U235" s="33">
        <v>9</v>
      </c>
      <c r="V235" s="33">
        <f t="shared" si="660"/>
        <v>708662.36132999999</v>
      </c>
      <c r="W235" s="33">
        <v>0</v>
      </c>
      <c r="X235" s="33">
        <f t="shared" si="661"/>
        <v>0</v>
      </c>
      <c r="Y235" s="33">
        <v>2</v>
      </c>
      <c r="Z235" s="33">
        <f t="shared" si="662"/>
        <v>146743.216235</v>
      </c>
      <c r="AA235" s="33">
        <v>0</v>
      </c>
      <c r="AB235" s="33">
        <f t="shared" si="663"/>
        <v>0</v>
      </c>
      <c r="AC235" s="33"/>
      <c r="AD235" s="33">
        <f t="shared" si="664"/>
        <v>0</v>
      </c>
      <c r="AE235" s="28"/>
      <c r="AF235" s="33">
        <f t="shared" si="665"/>
        <v>0</v>
      </c>
      <c r="AG235" s="33">
        <v>0</v>
      </c>
      <c r="AH235" s="33">
        <f t="shared" si="666"/>
        <v>0</v>
      </c>
      <c r="AI235" s="33">
        <v>7</v>
      </c>
      <c r="AJ235" s="33">
        <f t="shared" si="667"/>
        <v>537402.29067525</v>
      </c>
      <c r="AK235" s="33">
        <v>24</v>
      </c>
      <c r="AL235" s="33">
        <f t="shared" si="668"/>
        <v>1842522.1394580002</v>
      </c>
      <c r="AM235" s="33">
        <v>10</v>
      </c>
      <c r="AN235" s="33">
        <f t="shared" si="669"/>
        <v>787402.6237</v>
      </c>
      <c r="AO235" s="33">
        <v>0</v>
      </c>
      <c r="AP235" s="33">
        <f t="shared" si="670"/>
        <v>0</v>
      </c>
      <c r="AQ235" s="33">
        <v>0</v>
      </c>
      <c r="AR235" s="33">
        <f t="shared" si="671"/>
        <v>0</v>
      </c>
      <c r="AS235" s="33">
        <v>0</v>
      </c>
      <c r="AT235" s="33">
        <f t="shared" si="672"/>
        <v>0</v>
      </c>
      <c r="AU235" s="33">
        <v>0</v>
      </c>
      <c r="AV235" s="33">
        <f t="shared" si="673"/>
        <v>0</v>
      </c>
      <c r="AW235" s="33">
        <v>6</v>
      </c>
      <c r="AX235" s="33">
        <f t="shared" si="674"/>
        <v>528275.578446</v>
      </c>
      <c r="AY235" s="33">
        <v>1</v>
      </c>
      <c r="AZ235" s="33">
        <f t="shared" si="675"/>
        <v>82892.021658600002</v>
      </c>
      <c r="BA235" s="33">
        <v>0</v>
      </c>
      <c r="BB235" s="33">
        <f t="shared" si="676"/>
        <v>0</v>
      </c>
      <c r="BC235" s="28"/>
      <c r="BD235" s="33">
        <f t="shared" si="677"/>
        <v>0</v>
      </c>
      <c r="BE235" s="33">
        <v>1</v>
      </c>
      <c r="BF235" s="33">
        <f t="shared" si="678"/>
        <v>82892.021658600002</v>
      </c>
      <c r="BG235" s="33">
        <v>4</v>
      </c>
      <c r="BH235" s="33">
        <f t="shared" si="679"/>
        <v>331568.08663440001</v>
      </c>
      <c r="BI235" s="33">
        <v>0</v>
      </c>
      <c r="BJ235" s="33">
        <f t="shared" si="680"/>
        <v>0</v>
      </c>
      <c r="BK235" s="33">
        <v>0</v>
      </c>
      <c r="BL235" s="33">
        <f t="shared" si="681"/>
        <v>0</v>
      </c>
      <c r="BM235" s="28"/>
      <c r="BN235" s="33">
        <f t="shared" si="682"/>
        <v>0</v>
      </c>
      <c r="BO235" s="28"/>
      <c r="BP235" s="33">
        <f t="shared" si="683"/>
        <v>0</v>
      </c>
      <c r="BQ235" s="33"/>
      <c r="BR235" s="33">
        <f t="shared" si="684"/>
        <v>0</v>
      </c>
      <c r="BS235" s="33">
        <v>0</v>
      </c>
      <c r="BT235" s="33">
        <f t="shared" si="685"/>
        <v>0</v>
      </c>
      <c r="BU235" s="33">
        <v>2</v>
      </c>
      <c r="BV235" s="33">
        <f t="shared" si="686"/>
        <v>184252.21394580003</v>
      </c>
      <c r="BW235" s="62">
        <v>0</v>
      </c>
      <c r="BX235" s="62">
        <f t="shared" si="687"/>
        <v>0</v>
      </c>
      <c r="BY235" s="33"/>
      <c r="BZ235" s="33">
        <f t="shared" si="688"/>
        <v>0</v>
      </c>
      <c r="CA235" s="33">
        <v>24</v>
      </c>
      <c r="CB235" s="33">
        <f t="shared" si="689"/>
        <v>2211026.5673496001</v>
      </c>
      <c r="CC235" s="33">
        <v>0</v>
      </c>
      <c r="CD235" s="33">
        <f t="shared" si="690"/>
        <v>0</v>
      </c>
      <c r="CE235" s="33">
        <v>0</v>
      </c>
      <c r="CF235" s="33">
        <f t="shared" si="691"/>
        <v>0</v>
      </c>
      <c r="CG235" s="33"/>
      <c r="CH235" s="33">
        <f t="shared" si="692"/>
        <v>0</v>
      </c>
      <c r="CI235" s="33">
        <v>0</v>
      </c>
      <c r="CJ235" s="33">
        <f t="shared" si="693"/>
        <v>0</v>
      </c>
      <c r="CK235" s="33">
        <v>0</v>
      </c>
      <c r="CL235" s="33">
        <f t="shared" si="694"/>
        <v>0</v>
      </c>
      <c r="CM235" s="33">
        <v>0</v>
      </c>
      <c r="CN235" s="33">
        <f t="shared" si="695"/>
        <v>0</v>
      </c>
    </row>
    <row r="236" spans="1:92" ht="30" x14ac:dyDescent="0.25">
      <c r="A236" s="40">
        <v>122</v>
      </c>
      <c r="B236" s="41" t="s">
        <v>288</v>
      </c>
      <c r="C236" s="42">
        <v>19007.45</v>
      </c>
      <c r="D236" s="42"/>
      <c r="E236" s="31">
        <v>2.57</v>
      </c>
      <c r="F236" s="32">
        <v>1</v>
      </c>
      <c r="G236" s="43"/>
      <c r="H236" s="44">
        <v>0.64</v>
      </c>
      <c r="I236" s="44">
        <v>0.23</v>
      </c>
      <c r="J236" s="44">
        <v>0.02</v>
      </c>
      <c r="K236" s="44">
        <v>0.11</v>
      </c>
      <c r="L236" s="43">
        <v>1</v>
      </c>
      <c r="M236" s="42">
        <v>1.4</v>
      </c>
      <c r="N236" s="42">
        <v>1.68</v>
      </c>
      <c r="O236" s="42">
        <v>2.23</v>
      </c>
      <c r="P236" s="42">
        <v>2.39</v>
      </c>
      <c r="Q236" s="33"/>
      <c r="R236" s="33">
        <f t="shared" si="658"/>
        <v>0</v>
      </c>
      <c r="S236" s="33"/>
      <c r="T236" s="33">
        <f t="shared" si="659"/>
        <v>0</v>
      </c>
      <c r="U236" s="33">
        <v>14</v>
      </c>
      <c r="V236" s="33">
        <f t="shared" si="660"/>
        <v>1053187.5985399999</v>
      </c>
      <c r="W236" s="33"/>
      <c r="X236" s="33">
        <f t="shared" si="661"/>
        <v>0</v>
      </c>
      <c r="Y236" s="33">
        <v>1</v>
      </c>
      <c r="Z236" s="33">
        <f t="shared" si="662"/>
        <v>70098.525227499995</v>
      </c>
      <c r="AA236" s="33"/>
      <c r="AB236" s="33">
        <f t="shared" si="663"/>
        <v>0</v>
      </c>
      <c r="AC236" s="33"/>
      <c r="AD236" s="33">
        <f t="shared" si="664"/>
        <v>0</v>
      </c>
      <c r="AE236" s="33"/>
      <c r="AF236" s="33">
        <f t="shared" si="665"/>
        <v>0</v>
      </c>
      <c r="AG236" s="33"/>
      <c r="AH236" s="33">
        <f t="shared" si="666"/>
        <v>0</v>
      </c>
      <c r="AI236" s="33"/>
      <c r="AJ236" s="33">
        <f t="shared" si="667"/>
        <v>0</v>
      </c>
      <c r="AK236" s="33">
        <v>8</v>
      </c>
      <c r="AL236" s="33">
        <f t="shared" si="668"/>
        <v>586775.94775799999</v>
      </c>
      <c r="AM236" s="33"/>
      <c r="AN236" s="33">
        <f t="shared" si="669"/>
        <v>0</v>
      </c>
      <c r="AO236" s="33"/>
      <c r="AP236" s="33">
        <f t="shared" si="670"/>
        <v>0</v>
      </c>
      <c r="AQ236" s="33"/>
      <c r="AR236" s="33">
        <f t="shared" si="671"/>
        <v>0</v>
      </c>
      <c r="AS236" s="33"/>
      <c r="AT236" s="33">
        <f t="shared" si="672"/>
        <v>0</v>
      </c>
      <c r="AU236" s="33"/>
      <c r="AV236" s="33">
        <f t="shared" si="673"/>
        <v>0</v>
      </c>
      <c r="AW236" s="33"/>
      <c r="AX236" s="33">
        <f t="shared" si="674"/>
        <v>0</v>
      </c>
      <c r="AY236" s="33"/>
      <c r="AZ236" s="33">
        <f t="shared" si="675"/>
        <v>0</v>
      </c>
      <c r="BA236" s="33">
        <v>0</v>
      </c>
      <c r="BB236" s="33">
        <f t="shared" si="676"/>
        <v>0</v>
      </c>
      <c r="BC236" s="33"/>
      <c r="BD236" s="33">
        <f t="shared" si="677"/>
        <v>0</v>
      </c>
      <c r="BE236" s="33"/>
      <c r="BF236" s="33">
        <f t="shared" si="678"/>
        <v>0</v>
      </c>
      <c r="BG236" s="33">
        <v>1</v>
      </c>
      <c r="BH236" s="33">
        <f t="shared" si="679"/>
        <v>79194.236305800005</v>
      </c>
      <c r="BI236" s="33"/>
      <c r="BJ236" s="33">
        <f t="shared" si="680"/>
        <v>0</v>
      </c>
      <c r="BK236" s="33"/>
      <c r="BL236" s="33">
        <f t="shared" si="681"/>
        <v>0</v>
      </c>
      <c r="BM236" s="33"/>
      <c r="BN236" s="33">
        <f t="shared" si="682"/>
        <v>0</v>
      </c>
      <c r="BO236" s="33"/>
      <c r="BP236" s="33">
        <f t="shared" si="683"/>
        <v>0</v>
      </c>
      <c r="BQ236" s="33"/>
      <c r="BR236" s="33">
        <f t="shared" si="684"/>
        <v>0</v>
      </c>
      <c r="BS236" s="33"/>
      <c r="BT236" s="33">
        <f t="shared" si="685"/>
        <v>0</v>
      </c>
      <c r="BU236" s="33"/>
      <c r="BV236" s="33">
        <f t="shared" si="686"/>
        <v>0</v>
      </c>
      <c r="BW236" s="62"/>
      <c r="BX236" s="62">
        <f t="shared" si="687"/>
        <v>0</v>
      </c>
      <c r="BY236" s="33">
        <v>1</v>
      </c>
      <c r="BZ236" s="33">
        <f t="shared" si="688"/>
        <v>88016.392163700002</v>
      </c>
      <c r="CA236" s="33">
        <v>5</v>
      </c>
      <c r="CB236" s="33">
        <f t="shared" si="689"/>
        <v>440081.96081850003</v>
      </c>
      <c r="CC236" s="33"/>
      <c r="CD236" s="33">
        <f t="shared" si="690"/>
        <v>0</v>
      </c>
      <c r="CE236" s="33"/>
      <c r="CF236" s="33">
        <f t="shared" si="691"/>
        <v>0</v>
      </c>
      <c r="CG236" s="33"/>
      <c r="CH236" s="33">
        <f t="shared" si="692"/>
        <v>0</v>
      </c>
      <c r="CI236" s="33"/>
      <c r="CJ236" s="33">
        <f t="shared" si="693"/>
        <v>0</v>
      </c>
      <c r="CK236" s="33"/>
      <c r="CL236" s="33">
        <f t="shared" si="694"/>
        <v>0</v>
      </c>
      <c r="CM236" s="33">
        <v>1</v>
      </c>
      <c r="CN236" s="33">
        <f t="shared" si="695"/>
        <v>161989.87593731252</v>
      </c>
    </row>
    <row r="237" spans="1:92" ht="30" x14ac:dyDescent="0.25">
      <c r="A237" s="40">
        <v>233</v>
      </c>
      <c r="B237" s="41" t="s">
        <v>289</v>
      </c>
      <c r="C237" s="42">
        <v>19007.45</v>
      </c>
      <c r="D237" s="42">
        <f>C237*(H237+I237+J237)</f>
        <v>15586.109000000002</v>
      </c>
      <c r="E237" s="31">
        <v>1.1599999999999999</v>
      </c>
      <c r="F237" s="32">
        <v>1</v>
      </c>
      <c r="G237" s="43"/>
      <c r="H237" s="44">
        <v>0.62</v>
      </c>
      <c r="I237" s="44">
        <v>0.16</v>
      </c>
      <c r="J237" s="44">
        <v>0.04</v>
      </c>
      <c r="K237" s="44">
        <v>0.18</v>
      </c>
      <c r="L237" s="43">
        <v>1</v>
      </c>
      <c r="M237" s="42">
        <v>1.4</v>
      </c>
      <c r="N237" s="42">
        <v>1.68</v>
      </c>
      <c r="O237" s="42">
        <v>2.23</v>
      </c>
      <c r="P237" s="42">
        <v>2.39</v>
      </c>
      <c r="Q237" s="33">
        <v>100</v>
      </c>
      <c r="R237" s="33">
        <f t="shared" si="658"/>
        <v>4012852.8439999996</v>
      </c>
      <c r="S237" s="33">
        <v>10</v>
      </c>
      <c r="T237" s="33">
        <f t="shared" si="659"/>
        <v>339549.08679999999</v>
      </c>
      <c r="U237" s="33">
        <v>8</v>
      </c>
      <c r="V237" s="33">
        <f t="shared" si="660"/>
        <v>271639.26944</v>
      </c>
      <c r="W237" s="33">
        <v>0</v>
      </c>
      <c r="X237" s="33">
        <f t="shared" si="661"/>
        <v>0</v>
      </c>
      <c r="Y237" s="33">
        <v>1</v>
      </c>
      <c r="Z237" s="33">
        <f t="shared" si="662"/>
        <v>31639.80127</v>
      </c>
      <c r="AA237" s="33">
        <v>0</v>
      </c>
      <c r="AB237" s="33">
        <f t="shared" si="663"/>
        <v>0</v>
      </c>
      <c r="AC237" s="33">
        <v>10</v>
      </c>
      <c r="AD237" s="33">
        <f t="shared" si="664"/>
        <v>297877.15341999993</v>
      </c>
      <c r="AE237" s="33">
        <v>2</v>
      </c>
      <c r="AF237" s="33">
        <f t="shared" si="665"/>
        <v>63279.60254</v>
      </c>
      <c r="AG237" s="33">
        <v>0</v>
      </c>
      <c r="AH237" s="33">
        <f t="shared" si="666"/>
        <v>0</v>
      </c>
      <c r="AI237" s="33"/>
      <c r="AJ237" s="33">
        <f t="shared" si="667"/>
        <v>0</v>
      </c>
      <c r="AK237" s="33">
        <v>30</v>
      </c>
      <c r="AL237" s="33">
        <f t="shared" si="668"/>
        <v>993181.07888999989</v>
      </c>
      <c r="AM237" s="33">
        <v>0</v>
      </c>
      <c r="AN237" s="33">
        <f t="shared" si="669"/>
        <v>0</v>
      </c>
      <c r="AO237" s="33">
        <v>0</v>
      </c>
      <c r="AP237" s="33">
        <f t="shared" si="670"/>
        <v>0</v>
      </c>
      <c r="AQ237" s="33">
        <v>0</v>
      </c>
      <c r="AR237" s="33">
        <f t="shared" si="671"/>
        <v>0</v>
      </c>
      <c r="AS237" s="33">
        <v>0</v>
      </c>
      <c r="AT237" s="33">
        <f t="shared" si="672"/>
        <v>0</v>
      </c>
      <c r="AU237" s="33">
        <v>0</v>
      </c>
      <c r="AV237" s="33">
        <f t="shared" si="673"/>
        <v>0</v>
      </c>
      <c r="AW237" s="33">
        <v>10</v>
      </c>
      <c r="AX237" s="33">
        <f t="shared" si="674"/>
        <v>379677.61524000001</v>
      </c>
      <c r="AY237" s="33">
        <v>12</v>
      </c>
      <c r="AZ237" s="33">
        <f t="shared" si="675"/>
        <v>428943.10092480003</v>
      </c>
      <c r="BA237" s="33">
        <v>0</v>
      </c>
      <c r="BB237" s="33">
        <f t="shared" si="676"/>
        <v>0</v>
      </c>
      <c r="BC237" s="33">
        <v>5</v>
      </c>
      <c r="BD237" s="33">
        <f t="shared" si="677"/>
        <v>250031.60027999998</v>
      </c>
      <c r="BE237" s="33">
        <v>6</v>
      </c>
      <c r="BF237" s="33">
        <f t="shared" si="678"/>
        <v>214471.55046240002</v>
      </c>
      <c r="BG237" s="33">
        <v>9</v>
      </c>
      <c r="BH237" s="33">
        <f t="shared" si="679"/>
        <v>321707.3256936</v>
      </c>
      <c r="BI237" s="33">
        <v>0</v>
      </c>
      <c r="BJ237" s="33">
        <f t="shared" si="680"/>
        <v>0</v>
      </c>
      <c r="BK237" s="33">
        <v>3</v>
      </c>
      <c r="BL237" s="33">
        <f t="shared" si="681"/>
        <v>113903.284572</v>
      </c>
      <c r="BM237" s="33"/>
      <c r="BN237" s="33">
        <f t="shared" si="682"/>
        <v>0</v>
      </c>
      <c r="BO237" s="33">
        <v>8</v>
      </c>
      <c r="BP237" s="33">
        <f t="shared" si="683"/>
        <v>279541.50273280003</v>
      </c>
      <c r="BQ237" s="33">
        <v>1</v>
      </c>
      <c r="BR237" s="33">
        <f t="shared" si="684"/>
        <v>36300.884188800002</v>
      </c>
      <c r="BS237" s="33">
        <v>0</v>
      </c>
      <c r="BT237" s="33">
        <f t="shared" si="685"/>
        <v>0</v>
      </c>
      <c r="BU237" s="33">
        <v>15</v>
      </c>
      <c r="BV237" s="33">
        <f t="shared" si="686"/>
        <v>595908.64733399998</v>
      </c>
      <c r="BW237" s="62">
        <v>5</v>
      </c>
      <c r="BX237" s="62">
        <f t="shared" si="687"/>
        <v>198636.21577799998</v>
      </c>
      <c r="BY237" s="33">
        <v>21</v>
      </c>
      <c r="BZ237" s="33">
        <f t="shared" si="688"/>
        <v>834272.10626760009</v>
      </c>
      <c r="CA237" s="33"/>
      <c r="CB237" s="33">
        <f t="shared" si="689"/>
        <v>0</v>
      </c>
      <c r="CC237" s="33">
        <v>0</v>
      </c>
      <c r="CD237" s="33">
        <f t="shared" si="690"/>
        <v>0</v>
      </c>
      <c r="CE237" s="33">
        <v>0</v>
      </c>
      <c r="CF237" s="33">
        <f t="shared" si="691"/>
        <v>0</v>
      </c>
      <c r="CG237" s="33"/>
      <c r="CH237" s="33">
        <f t="shared" si="692"/>
        <v>0</v>
      </c>
      <c r="CI237" s="33">
        <v>0</v>
      </c>
      <c r="CJ237" s="33">
        <f t="shared" si="693"/>
        <v>0</v>
      </c>
      <c r="CK237" s="33">
        <v>0</v>
      </c>
      <c r="CL237" s="33">
        <f t="shared" si="694"/>
        <v>0</v>
      </c>
      <c r="CM237" s="33">
        <v>3</v>
      </c>
      <c r="CN237" s="33">
        <f t="shared" si="695"/>
        <v>219348.15885675003</v>
      </c>
    </row>
    <row r="238" spans="1:92" ht="30" x14ac:dyDescent="0.25">
      <c r="A238" s="40">
        <v>234</v>
      </c>
      <c r="B238" s="41" t="s">
        <v>290</v>
      </c>
      <c r="C238" s="42">
        <v>19007.45</v>
      </c>
      <c r="D238" s="42">
        <f>C238*(H238+I238+J238)</f>
        <v>15966.258</v>
      </c>
      <c r="E238" s="31">
        <v>1.95</v>
      </c>
      <c r="F238" s="32">
        <v>1</v>
      </c>
      <c r="G238" s="43"/>
      <c r="H238" s="44">
        <v>0.56999999999999995</v>
      </c>
      <c r="I238" s="44">
        <v>0.23</v>
      </c>
      <c r="J238" s="44">
        <v>0.04</v>
      </c>
      <c r="K238" s="44">
        <v>0.16</v>
      </c>
      <c r="L238" s="43">
        <v>1</v>
      </c>
      <c r="M238" s="42">
        <v>1.4</v>
      </c>
      <c r="N238" s="42">
        <v>1.68</v>
      </c>
      <c r="O238" s="42">
        <v>2.23</v>
      </c>
      <c r="P238" s="42">
        <v>2.39</v>
      </c>
      <c r="Q238" s="33">
        <v>15</v>
      </c>
      <c r="R238" s="33">
        <f t="shared" si="658"/>
        <v>1011861.6007499999</v>
      </c>
      <c r="S238" s="33">
        <v>40</v>
      </c>
      <c r="T238" s="33">
        <f t="shared" si="659"/>
        <v>2283174.8939999999</v>
      </c>
      <c r="U238" s="33">
        <v>60</v>
      </c>
      <c r="V238" s="33">
        <f t="shared" si="660"/>
        <v>3424762.341</v>
      </c>
      <c r="W238" s="33"/>
      <c r="X238" s="33">
        <f t="shared" si="661"/>
        <v>0</v>
      </c>
      <c r="Y238" s="33">
        <v>1</v>
      </c>
      <c r="Z238" s="33">
        <f t="shared" si="662"/>
        <v>53187.5969625</v>
      </c>
      <c r="AA238" s="33">
        <v>0</v>
      </c>
      <c r="AB238" s="33">
        <f t="shared" si="663"/>
        <v>0</v>
      </c>
      <c r="AC238" s="33">
        <v>6</v>
      </c>
      <c r="AD238" s="33">
        <f t="shared" si="664"/>
        <v>300445.05991499993</v>
      </c>
      <c r="AE238" s="33">
        <v>2</v>
      </c>
      <c r="AF238" s="33">
        <f t="shared" si="665"/>
        <v>106375.193925</v>
      </c>
      <c r="AG238" s="33">
        <v>0</v>
      </c>
      <c r="AH238" s="33">
        <f t="shared" si="666"/>
        <v>0</v>
      </c>
      <c r="AI238" s="33">
        <v>14</v>
      </c>
      <c r="AJ238" s="33">
        <f t="shared" si="667"/>
        <v>779133.4325775</v>
      </c>
      <c r="AK238" s="33">
        <v>13</v>
      </c>
      <c r="AL238" s="33">
        <f t="shared" si="668"/>
        <v>723481.04453624994</v>
      </c>
      <c r="AM238" s="33">
        <v>0</v>
      </c>
      <c r="AN238" s="33">
        <f t="shared" si="669"/>
        <v>0</v>
      </c>
      <c r="AO238" s="33">
        <v>2</v>
      </c>
      <c r="AP238" s="33">
        <f t="shared" si="670"/>
        <v>111304.7760825</v>
      </c>
      <c r="AQ238" s="33">
        <v>0</v>
      </c>
      <c r="AR238" s="33">
        <f t="shared" si="671"/>
        <v>0</v>
      </c>
      <c r="AS238" s="33">
        <v>0</v>
      </c>
      <c r="AT238" s="33">
        <f t="shared" si="672"/>
        <v>0</v>
      </c>
      <c r="AU238" s="33">
        <v>0</v>
      </c>
      <c r="AV238" s="33">
        <f t="shared" si="673"/>
        <v>0</v>
      </c>
      <c r="AW238" s="33">
        <v>0</v>
      </c>
      <c r="AX238" s="33">
        <f t="shared" si="674"/>
        <v>0</v>
      </c>
      <c r="AY238" s="33">
        <v>8</v>
      </c>
      <c r="AZ238" s="33">
        <f t="shared" si="675"/>
        <v>480712.09586399997</v>
      </c>
      <c r="BA238" s="33">
        <v>1</v>
      </c>
      <c r="BB238" s="33">
        <f t="shared" si="676"/>
        <v>61023.038075999997</v>
      </c>
      <c r="BC238" s="33">
        <v>5</v>
      </c>
      <c r="BD238" s="33">
        <f t="shared" si="677"/>
        <v>420311.74184999999</v>
      </c>
      <c r="BE238" s="33">
        <v>2</v>
      </c>
      <c r="BF238" s="33">
        <f t="shared" si="678"/>
        <v>120178.02396599999</v>
      </c>
      <c r="BG238" s="33"/>
      <c r="BH238" s="33">
        <f t="shared" si="679"/>
        <v>0</v>
      </c>
      <c r="BI238" s="33">
        <v>0</v>
      </c>
      <c r="BJ238" s="33">
        <f t="shared" si="680"/>
        <v>0</v>
      </c>
      <c r="BK238" s="33">
        <v>2</v>
      </c>
      <c r="BL238" s="33">
        <f t="shared" si="681"/>
        <v>127650.23271</v>
      </c>
      <c r="BM238" s="33"/>
      <c r="BN238" s="33">
        <f t="shared" si="682"/>
        <v>0</v>
      </c>
      <c r="BO238" s="33"/>
      <c r="BP238" s="33">
        <f t="shared" si="683"/>
        <v>0</v>
      </c>
      <c r="BQ238" s="33">
        <v>0</v>
      </c>
      <c r="BR238" s="33">
        <f t="shared" si="684"/>
        <v>0</v>
      </c>
      <c r="BS238" s="33">
        <v>0</v>
      </c>
      <c r="BT238" s="33">
        <f t="shared" si="685"/>
        <v>0</v>
      </c>
      <c r="BU238" s="33">
        <v>5</v>
      </c>
      <c r="BV238" s="33">
        <f t="shared" si="686"/>
        <v>333914.3282475</v>
      </c>
      <c r="BW238" s="62">
        <v>11</v>
      </c>
      <c r="BX238" s="62">
        <f t="shared" si="687"/>
        <v>734611.52214449993</v>
      </c>
      <c r="BY238" s="33">
        <v>5</v>
      </c>
      <c r="BZ238" s="33">
        <f t="shared" si="688"/>
        <v>333914.3282475</v>
      </c>
      <c r="CA238" s="33">
        <v>0</v>
      </c>
      <c r="CB238" s="33">
        <f t="shared" si="689"/>
        <v>0</v>
      </c>
      <c r="CC238" s="33">
        <v>0</v>
      </c>
      <c r="CD238" s="33">
        <f t="shared" si="690"/>
        <v>0</v>
      </c>
      <c r="CE238" s="33">
        <v>0</v>
      </c>
      <c r="CF238" s="33">
        <f t="shared" si="691"/>
        <v>0</v>
      </c>
      <c r="CG238" s="33">
        <v>0</v>
      </c>
      <c r="CH238" s="33">
        <f t="shared" si="692"/>
        <v>0</v>
      </c>
      <c r="CI238" s="33">
        <v>0</v>
      </c>
      <c r="CJ238" s="33">
        <f t="shared" si="693"/>
        <v>0</v>
      </c>
      <c r="CK238" s="33">
        <v>0</v>
      </c>
      <c r="CL238" s="33">
        <f t="shared" si="694"/>
        <v>0</v>
      </c>
      <c r="CM238" s="33">
        <v>0</v>
      </c>
      <c r="CN238" s="33">
        <f t="shared" si="695"/>
        <v>0</v>
      </c>
    </row>
    <row r="239" spans="1:92" ht="30" x14ac:dyDescent="0.25">
      <c r="A239" s="40">
        <v>235</v>
      </c>
      <c r="B239" s="41" t="s">
        <v>291</v>
      </c>
      <c r="C239" s="42">
        <v>19007.45</v>
      </c>
      <c r="D239" s="42">
        <f>C239*(H239+I239+J239)</f>
        <v>16916.630499999999</v>
      </c>
      <c r="E239" s="31">
        <v>2.46</v>
      </c>
      <c r="F239" s="32">
        <v>1</v>
      </c>
      <c r="G239" s="43"/>
      <c r="H239" s="44">
        <v>0.64</v>
      </c>
      <c r="I239" s="44">
        <v>0.23</v>
      </c>
      <c r="J239" s="44">
        <v>0.02</v>
      </c>
      <c r="K239" s="44">
        <v>0.11</v>
      </c>
      <c r="L239" s="43">
        <v>1</v>
      </c>
      <c r="M239" s="42">
        <v>1.4</v>
      </c>
      <c r="N239" s="42">
        <v>1.68</v>
      </c>
      <c r="O239" s="42">
        <v>2.23</v>
      </c>
      <c r="P239" s="42">
        <v>2.39</v>
      </c>
      <c r="Q239" s="33">
        <v>1</v>
      </c>
      <c r="R239" s="33">
        <f t="shared" si="658"/>
        <v>85100.155139999988</v>
      </c>
      <c r="S239" s="33"/>
      <c r="T239" s="33">
        <f t="shared" si="659"/>
        <v>0</v>
      </c>
      <c r="U239" s="33">
        <v>7</v>
      </c>
      <c r="V239" s="33">
        <f t="shared" si="660"/>
        <v>504054.76506000001</v>
      </c>
      <c r="W239" s="33">
        <v>0</v>
      </c>
      <c r="X239" s="33">
        <f t="shared" si="661"/>
        <v>0</v>
      </c>
      <c r="Y239" s="33"/>
      <c r="Z239" s="33">
        <f t="shared" si="662"/>
        <v>0</v>
      </c>
      <c r="AA239" s="33">
        <v>0</v>
      </c>
      <c r="AB239" s="33">
        <f t="shared" si="663"/>
        <v>0</v>
      </c>
      <c r="AC239" s="33">
        <v>2</v>
      </c>
      <c r="AD239" s="33">
        <f t="shared" si="664"/>
        <v>126340.99955399998</v>
      </c>
      <c r="AE239" s="33"/>
      <c r="AF239" s="33">
        <f t="shared" si="665"/>
        <v>0</v>
      </c>
      <c r="AG239" s="33">
        <v>0</v>
      </c>
      <c r="AH239" s="33">
        <f t="shared" si="666"/>
        <v>0</v>
      </c>
      <c r="AI239" s="33">
        <v>12</v>
      </c>
      <c r="AJ239" s="33">
        <f t="shared" si="667"/>
        <v>842491.53588600014</v>
      </c>
      <c r="AK239" s="33">
        <v>3</v>
      </c>
      <c r="AL239" s="33">
        <f t="shared" si="668"/>
        <v>210622.88397150004</v>
      </c>
      <c r="AM239" s="33">
        <v>0</v>
      </c>
      <c r="AN239" s="33">
        <f t="shared" si="669"/>
        <v>0</v>
      </c>
      <c r="AO239" s="33"/>
      <c r="AP239" s="33">
        <f t="shared" si="670"/>
        <v>0</v>
      </c>
      <c r="AQ239" s="33">
        <v>0</v>
      </c>
      <c r="AR239" s="33">
        <f t="shared" si="671"/>
        <v>0</v>
      </c>
      <c r="AS239" s="33">
        <v>0</v>
      </c>
      <c r="AT239" s="33">
        <f t="shared" si="672"/>
        <v>0</v>
      </c>
      <c r="AU239" s="33">
        <v>0</v>
      </c>
      <c r="AV239" s="33">
        <f t="shared" si="673"/>
        <v>0</v>
      </c>
      <c r="AW239" s="33"/>
      <c r="AX239" s="33">
        <f t="shared" si="674"/>
        <v>0</v>
      </c>
      <c r="AY239" s="33"/>
      <c r="AZ239" s="33">
        <f t="shared" si="675"/>
        <v>0</v>
      </c>
      <c r="BA239" s="33">
        <v>0</v>
      </c>
      <c r="BB239" s="33">
        <f t="shared" si="676"/>
        <v>0</v>
      </c>
      <c r="BC239" s="33"/>
      <c r="BD239" s="33">
        <f t="shared" si="677"/>
        <v>0</v>
      </c>
      <c r="BE239" s="33"/>
      <c r="BF239" s="33">
        <f t="shared" si="678"/>
        <v>0</v>
      </c>
      <c r="BG239" s="33"/>
      <c r="BH239" s="33">
        <f t="shared" si="679"/>
        <v>0</v>
      </c>
      <c r="BI239" s="33">
        <v>0</v>
      </c>
      <c r="BJ239" s="33">
        <f t="shared" si="680"/>
        <v>0</v>
      </c>
      <c r="BK239" s="33">
        <v>0</v>
      </c>
      <c r="BL239" s="33">
        <f t="shared" si="681"/>
        <v>0</v>
      </c>
      <c r="BM239" s="33"/>
      <c r="BN239" s="33">
        <f t="shared" si="682"/>
        <v>0</v>
      </c>
      <c r="BO239" s="33"/>
      <c r="BP239" s="33">
        <f t="shared" si="683"/>
        <v>0</v>
      </c>
      <c r="BQ239" s="33">
        <v>0</v>
      </c>
      <c r="BR239" s="33">
        <f t="shared" si="684"/>
        <v>0</v>
      </c>
      <c r="BS239" s="33">
        <v>0</v>
      </c>
      <c r="BT239" s="33">
        <f t="shared" si="685"/>
        <v>0</v>
      </c>
      <c r="BU239" s="33">
        <v>2</v>
      </c>
      <c r="BV239" s="33">
        <f t="shared" si="686"/>
        <v>168498.30717719998</v>
      </c>
      <c r="BW239" s="62">
        <v>0</v>
      </c>
      <c r="BX239" s="62">
        <f t="shared" si="687"/>
        <v>0</v>
      </c>
      <c r="BY239" s="33">
        <v>2</v>
      </c>
      <c r="BZ239" s="33">
        <f t="shared" si="688"/>
        <v>168498.30717719998</v>
      </c>
      <c r="CA239" s="33">
        <v>50</v>
      </c>
      <c r="CB239" s="33">
        <f t="shared" si="689"/>
        <v>4212457.6794300005</v>
      </c>
      <c r="CC239" s="33">
        <v>0</v>
      </c>
      <c r="CD239" s="33">
        <f t="shared" si="690"/>
        <v>0</v>
      </c>
      <c r="CE239" s="33">
        <v>0</v>
      </c>
      <c r="CF239" s="33">
        <f t="shared" si="691"/>
        <v>0</v>
      </c>
      <c r="CG239" s="33"/>
      <c r="CH239" s="33">
        <f t="shared" si="692"/>
        <v>0</v>
      </c>
      <c r="CI239" s="33">
        <v>0</v>
      </c>
      <c r="CJ239" s="33">
        <f t="shared" si="693"/>
        <v>0</v>
      </c>
      <c r="CK239" s="33">
        <v>0</v>
      </c>
      <c r="CL239" s="33">
        <f t="shared" si="694"/>
        <v>0</v>
      </c>
      <c r="CM239" s="33">
        <v>0</v>
      </c>
      <c r="CN239" s="33">
        <f t="shared" si="695"/>
        <v>0</v>
      </c>
    </row>
    <row r="240" spans="1:92" x14ac:dyDescent="0.25">
      <c r="A240" s="40">
        <v>236</v>
      </c>
      <c r="B240" s="41" t="s">
        <v>292</v>
      </c>
      <c r="C240" s="42">
        <v>19007.45</v>
      </c>
      <c r="D240" s="42">
        <f>C240*(H240+I240+J240)</f>
        <v>15205.960000000001</v>
      </c>
      <c r="E240" s="31">
        <v>0.82</v>
      </c>
      <c r="F240" s="32">
        <v>1</v>
      </c>
      <c r="G240" s="43"/>
      <c r="H240" s="44">
        <v>0.63</v>
      </c>
      <c r="I240" s="44">
        <v>0.13</v>
      </c>
      <c r="J240" s="44">
        <v>0.04</v>
      </c>
      <c r="K240" s="44">
        <v>0.2</v>
      </c>
      <c r="L240" s="43">
        <v>1</v>
      </c>
      <c r="M240" s="42">
        <v>1.4</v>
      </c>
      <c r="N240" s="42">
        <v>1.68</v>
      </c>
      <c r="O240" s="42">
        <v>2.23</v>
      </c>
      <c r="P240" s="42">
        <v>2.39</v>
      </c>
      <c r="Q240" s="33"/>
      <c r="R240" s="33">
        <f t="shared" si="658"/>
        <v>0</v>
      </c>
      <c r="S240" s="33">
        <v>120</v>
      </c>
      <c r="T240" s="33">
        <f t="shared" si="659"/>
        <v>2880312.9431999996</v>
      </c>
      <c r="U240" s="33">
        <v>134</v>
      </c>
      <c r="V240" s="33">
        <f t="shared" si="660"/>
        <v>3216349.4532400006</v>
      </c>
      <c r="W240" s="33">
        <v>2</v>
      </c>
      <c r="X240" s="33">
        <f t="shared" si="661"/>
        <v>42113.666517999998</v>
      </c>
      <c r="Y240" s="33">
        <v>34</v>
      </c>
      <c r="Z240" s="33">
        <f t="shared" si="662"/>
        <v>760446.25811000005</v>
      </c>
      <c r="AA240" s="33">
        <v>30</v>
      </c>
      <c r="AB240" s="33">
        <f t="shared" si="663"/>
        <v>631704.9977699999</v>
      </c>
      <c r="AC240" s="33">
        <v>14</v>
      </c>
      <c r="AD240" s="33">
        <f t="shared" si="664"/>
        <v>294795.66562599991</v>
      </c>
      <c r="AE240" s="33">
        <v>50</v>
      </c>
      <c r="AF240" s="33">
        <f t="shared" si="665"/>
        <v>1118303.32075</v>
      </c>
      <c r="AG240" s="33">
        <v>0</v>
      </c>
      <c r="AH240" s="33">
        <f t="shared" si="666"/>
        <v>0</v>
      </c>
      <c r="AI240" s="33">
        <f>98-4</f>
        <v>94</v>
      </c>
      <c r="AJ240" s="33">
        <f t="shared" si="667"/>
        <v>2199839.010369</v>
      </c>
      <c r="AK240" s="33">
        <v>180</v>
      </c>
      <c r="AL240" s="33">
        <f t="shared" si="668"/>
        <v>4212457.6794299996</v>
      </c>
      <c r="AM240" s="33">
        <v>60</v>
      </c>
      <c r="AN240" s="33">
        <f t="shared" si="669"/>
        <v>1440156.4715999998</v>
      </c>
      <c r="AO240" s="33">
        <v>12</v>
      </c>
      <c r="AP240" s="33">
        <f t="shared" si="670"/>
        <v>280830.51196199999</v>
      </c>
      <c r="AQ240" s="33">
        <v>0</v>
      </c>
      <c r="AR240" s="33">
        <f t="shared" si="671"/>
        <v>0</v>
      </c>
      <c r="AS240" s="33">
        <v>10</v>
      </c>
      <c r="AT240" s="33">
        <f t="shared" si="672"/>
        <v>363312.20079000003</v>
      </c>
      <c r="AU240" s="33"/>
      <c r="AV240" s="33">
        <f t="shared" si="673"/>
        <v>0</v>
      </c>
      <c r="AW240" s="33">
        <v>30</v>
      </c>
      <c r="AX240" s="33">
        <f t="shared" si="674"/>
        <v>805178.39093999984</v>
      </c>
      <c r="AY240" s="33">
        <v>30</v>
      </c>
      <c r="AZ240" s="33">
        <f t="shared" si="675"/>
        <v>758045.99732399988</v>
      </c>
      <c r="BA240" s="33">
        <v>0</v>
      </c>
      <c r="BB240" s="33">
        <f t="shared" si="676"/>
        <v>0</v>
      </c>
      <c r="BC240" s="33">
        <v>10</v>
      </c>
      <c r="BD240" s="33">
        <f t="shared" si="677"/>
        <v>353492.95211999997</v>
      </c>
      <c r="BE240" s="33">
        <v>32</v>
      </c>
      <c r="BF240" s="33">
        <f t="shared" si="678"/>
        <v>808582.39714560006</v>
      </c>
      <c r="BG240" s="33">
        <v>103</v>
      </c>
      <c r="BH240" s="33">
        <f t="shared" si="679"/>
        <v>2602624.5908124</v>
      </c>
      <c r="BI240" s="33">
        <v>0</v>
      </c>
      <c r="BJ240" s="33">
        <f t="shared" si="680"/>
        <v>0</v>
      </c>
      <c r="BK240" s="33">
        <v>50</v>
      </c>
      <c r="BL240" s="33">
        <f t="shared" si="681"/>
        <v>1341963.9849</v>
      </c>
      <c r="BM240" s="33">
        <v>4</v>
      </c>
      <c r="BN240" s="33">
        <f t="shared" si="682"/>
        <v>102643.87943039997</v>
      </c>
      <c r="BO240" s="33">
        <v>12</v>
      </c>
      <c r="BP240" s="33">
        <f t="shared" si="683"/>
        <v>296410.38651839999</v>
      </c>
      <c r="BQ240" s="33">
        <v>1</v>
      </c>
      <c r="BR240" s="33">
        <f t="shared" si="684"/>
        <v>25660.969857600001</v>
      </c>
      <c r="BS240" s="33">
        <v>0</v>
      </c>
      <c r="BT240" s="33">
        <f t="shared" si="685"/>
        <v>0</v>
      </c>
      <c r="BU240" s="33">
        <v>87</v>
      </c>
      <c r="BV240" s="33">
        <f t="shared" si="686"/>
        <v>2443225.4540694002</v>
      </c>
      <c r="BW240" s="62">
        <v>0</v>
      </c>
      <c r="BX240" s="62">
        <f t="shared" si="687"/>
        <v>0</v>
      </c>
      <c r="BY240" s="33">
        <v>250</v>
      </c>
      <c r="BZ240" s="33">
        <f t="shared" si="688"/>
        <v>7020762.7990499996</v>
      </c>
      <c r="CA240" s="33">
        <v>0</v>
      </c>
      <c r="CB240" s="33">
        <f t="shared" si="689"/>
        <v>0</v>
      </c>
      <c r="CC240" s="33">
        <v>0</v>
      </c>
      <c r="CD240" s="33">
        <f t="shared" si="690"/>
        <v>0</v>
      </c>
      <c r="CE240" s="33">
        <v>0</v>
      </c>
      <c r="CF240" s="33">
        <f t="shared" si="691"/>
        <v>0</v>
      </c>
      <c r="CG240" s="33"/>
      <c r="CH240" s="33">
        <f t="shared" si="692"/>
        <v>0</v>
      </c>
      <c r="CI240" s="33"/>
      <c r="CJ240" s="33">
        <f t="shared" si="693"/>
        <v>0</v>
      </c>
      <c r="CK240" s="33"/>
      <c r="CL240" s="33">
        <f t="shared" si="694"/>
        <v>0</v>
      </c>
      <c r="CM240" s="33">
        <v>33</v>
      </c>
      <c r="CN240" s="33">
        <f t="shared" si="695"/>
        <v>1705621.0283516252</v>
      </c>
    </row>
    <row r="241" spans="1:92" x14ac:dyDescent="0.25">
      <c r="A241" s="40">
        <v>45</v>
      </c>
      <c r="B241" s="41" t="s">
        <v>293</v>
      </c>
      <c r="C241" s="42">
        <v>19007.45</v>
      </c>
      <c r="D241" s="42"/>
      <c r="E241" s="31">
        <v>0.87</v>
      </c>
      <c r="F241" s="32">
        <v>1</v>
      </c>
      <c r="G241" s="43"/>
      <c r="H241" s="44"/>
      <c r="I241" s="44"/>
      <c r="J241" s="44"/>
      <c r="K241" s="44"/>
      <c r="L241" s="43">
        <v>1</v>
      </c>
      <c r="M241" s="42">
        <v>1.4</v>
      </c>
      <c r="N241" s="42">
        <v>1.68</v>
      </c>
      <c r="O241" s="42">
        <v>2.23</v>
      </c>
      <c r="P241" s="42">
        <v>2.39</v>
      </c>
      <c r="Q241" s="33">
        <v>370</v>
      </c>
      <c r="R241" s="33">
        <f t="shared" si="658"/>
        <v>11135666.642099999</v>
      </c>
      <c r="S241" s="33"/>
      <c r="T241" s="33">
        <f t="shared" si="659"/>
        <v>0</v>
      </c>
      <c r="U241" s="33"/>
      <c r="V241" s="33">
        <f t="shared" si="660"/>
        <v>0</v>
      </c>
      <c r="W241" s="33"/>
      <c r="X241" s="33">
        <f t="shared" si="661"/>
        <v>0</v>
      </c>
      <c r="Y241" s="33"/>
      <c r="Z241" s="33">
        <f t="shared" si="662"/>
        <v>0</v>
      </c>
      <c r="AA241" s="33"/>
      <c r="AB241" s="33">
        <f t="shared" si="663"/>
        <v>0</v>
      </c>
      <c r="AC241" s="33">
        <v>3</v>
      </c>
      <c r="AD241" s="33">
        <f t="shared" si="664"/>
        <v>67022.359519500009</v>
      </c>
      <c r="AE241" s="33"/>
      <c r="AF241" s="33">
        <f t="shared" si="665"/>
        <v>0</v>
      </c>
      <c r="AG241" s="33"/>
      <c r="AH241" s="33">
        <f t="shared" si="666"/>
        <v>0</v>
      </c>
      <c r="AI241" s="33"/>
      <c r="AJ241" s="33">
        <f t="shared" si="667"/>
        <v>0</v>
      </c>
      <c r="AK241" s="33"/>
      <c r="AL241" s="33">
        <f t="shared" si="668"/>
        <v>0</v>
      </c>
      <c r="AM241" s="33"/>
      <c r="AN241" s="33">
        <f t="shared" si="669"/>
        <v>0</v>
      </c>
      <c r="AO241" s="33"/>
      <c r="AP241" s="33">
        <f t="shared" si="670"/>
        <v>0</v>
      </c>
      <c r="AQ241" s="33"/>
      <c r="AR241" s="33">
        <f t="shared" si="671"/>
        <v>0</v>
      </c>
      <c r="AS241" s="33"/>
      <c r="AT241" s="33">
        <f t="shared" si="672"/>
        <v>0</v>
      </c>
      <c r="AU241" s="33"/>
      <c r="AV241" s="33">
        <f t="shared" si="673"/>
        <v>0</v>
      </c>
      <c r="AW241" s="33"/>
      <c r="AX241" s="33">
        <f t="shared" si="674"/>
        <v>0</v>
      </c>
      <c r="AY241" s="33"/>
      <c r="AZ241" s="33">
        <f t="shared" si="675"/>
        <v>0</v>
      </c>
      <c r="BA241" s="33">
        <v>0</v>
      </c>
      <c r="BB241" s="33">
        <f t="shared" si="676"/>
        <v>0</v>
      </c>
      <c r="BC241" s="33"/>
      <c r="BD241" s="33">
        <f t="shared" si="677"/>
        <v>0</v>
      </c>
      <c r="BE241" s="33"/>
      <c r="BF241" s="33">
        <f t="shared" si="678"/>
        <v>0</v>
      </c>
      <c r="BG241" s="33"/>
      <c r="BH241" s="33">
        <f t="shared" si="679"/>
        <v>0</v>
      </c>
      <c r="BI241" s="33"/>
      <c r="BJ241" s="33">
        <f t="shared" si="680"/>
        <v>0</v>
      </c>
      <c r="BK241" s="33"/>
      <c r="BL241" s="33">
        <f t="shared" si="681"/>
        <v>0</v>
      </c>
      <c r="BM241" s="33">
        <v>3</v>
      </c>
      <c r="BN241" s="33">
        <f t="shared" si="682"/>
        <v>81676.989424799991</v>
      </c>
      <c r="BO241" s="33">
        <v>11</v>
      </c>
      <c r="BP241" s="33">
        <f t="shared" si="683"/>
        <v>288277.17469319998</v>
      </c>
      <c r="BQ241" s="33">
        <v>1</v>
      </c>
      <c r="BR241" s="33">
        <f t="shared" si="684"/>
        <v>27225.663141600002</v>
      </c>
      <c r="BS241" s="33"/>
      <c r="BT241" s="33">
        <f t="shared" si="685"/>
        <v>0</v>
      </c>
      <c r="BU241" s="33"/>
      <c r="BV241" s="33">
        <f t="shared" si="686"/>
        <v>0</v>
      </c>
      <c r="BW241" s="62"/>
      <c r="BX241" s="62">
        <f t="shared" si="687"/>
        <v>0</v>
      </c>
      <c r="BY241" s="33"/>
      <c r="BZ241" s="33">
        <f t="shared" si="688"/>
        <v>0</v>
      </c>
      <c r="CA241" s="33"/>
      <c r="CB241" s="33">
        <f t="shared" si="689"/>
        <v>0</v>
      </c>
      <c r="CC241" s="33"/>
      <c r="CD241" s="33">
        <f t="shared" si="690"/>
        <v>0</v>
      </c>
      <c r="CE241" s="33"/>
      <c r="CF241" s="33">
        <f t="shared" si="691"/>
        <v>0</v>
      </c>
      <c r="CG241" s="33"/>
      <c r="CH241" s="33">
        <f t="shared" si="692"/>
        <v>0</v>
      </c>
      <c r="CI241" s="33"/>
      <c r="CJ241" s="33">
        <f t="shared" si="693"/>
        <v>0</v>
      </c>
      <c r="CK241" s="33"/>
      <c r="CL241" s="33">
        <f t="shared" si="694"/>
        <v>0</v>
      </c>
      <c r="CM241" s="33"/>
      <c r="CN241" s="33">
        <f t="shared" si="695"/>
        <v>0</v>
      </c>
    </row>
    <row r="242" spans="1:92" ht="30" customHeight="1" x14ac:dyDescent="0.25">
      <c r="A242" s="40">
        <v>237</v>
      </c>
      <c r="B242" s="41" t="s">
        <v>294</v>
      </c>
      <c r="C242" s="42">
        <v>19007.45</v>
      </c>
      <c r="D242" s="42">
        <f>C242*(H242+I242+J242)</f>
        <v>15776.183500000003</v>
      </c>
      <c r="E242" s="31">
        <v>0.86</v>
      </c>
      <c r="F242" s="32">
        <v>1</v>
      </c>
      <c r="G242" s="43"/>
      <c r="H242" s="44">
        <v>0.66</v>
      </c>
      <c r="I242" s="44">
        <v>0.13</v>
      </c>
      <c r="J242" s="44">
        <v>0.04</v>
      </c>
      <c r="K242" s="44">
        <v>0.17</v>
      </c>
      <c r="L242" s="43">
        <v>1</v>
      </c>
      <c r="M242" s="42">
        <v>1.4</v>
      </c>
      <c r="N242" s="42">
        <v>1.68</v>
      </c>
      <c r="O242" s="42">
        <v>2.23</v>
      </c>
      <c r="P242" s="42">
        <v>2.39</v>
      </c>
      <c r="Q242" s="33"/>
      <c r="R242" s="33">
        <f t="shared" si="658"/>
        <v>0</v>
      </c>
      <c r="S242" s="33">
        <v>200</v>
      </c>
      <c r="T242" s="33">
        <f t="shared" si="659"/>
        <v>5034693.3560000006</v>
      </c>
      <c r="U242" s="33">
        <v>154</v>
      </c>
      <c r="V242" s="33">
        <f t="shared" si="660"/>
        <v>3876713.8841200005</v>
      </c>
      <c r="W242" s="33">
        <v>36</v>
      </c>
      <c r="X242" s="33">
        <f t="shared" si="661"/>
        <v>795023.85085199983</v>
      </c>
      <c r="Y242" s="33">
        <v>27</v>
      </c>
      <c r="Z242" s="33">
        <f t="shared" si="662"/>
        <v>633341.539215</v>
      </c>
      <c r="AA242" s="33"/>
      <c r="AB242" s="33">
        <f t="shared" si="663"/>
        <v>0</v>
      </c>
      <c r="AC242" s="33">
        <v>4</v>
      </c>
      <c r="AD242" s="33">
        <f t="shared" si="664"/>
        <v>88335.983427999992</v>
      </c>
      <c r="AE242" s="33">
        <v>46</v>
      </c>
      <c r="AF242" s="33">
        <f t="shared" si="665"/>
        <v>1079026.3260700002</v>
      </c>
      <c r="AG242" s="33">
        <v>0</v>
      </c>
      <c r="AH242" s="33">
        <f t="shared" si="666"/>
        <v>0</v>
      </c>
      <c r="AI242" s="33">
        <f>89-3</f>
        <v>86</v>
      </c>
      <c r="AJ242" s="33">
        <f t="shared" si="667"/>
        <v>2110795.1895030001</v>
      </c>
      <c r="AK242" s="33">
        <v>95</v>
      </c>
      <c r="AL242" s="33">
        <f t="shared" si="668"/>
        <v>2331692.3604975003</v>
      </c>
      <c r="AM242" s="33">
        <v>20</v>
      </c>
      <c r="AN242" s="33">
        <f t="shared" si="669"/>
        <v>503469.33560000005</v>
      </c>
      <c r="AO242" s="33">
        <v>7</v>
      </c>
      <c r="AP242" s="33">
        <f t="shared" si="670"/>
        <v>171808.91077349999</v>
      </c>
      <c r="AQ242" s="33"/>
      <c r="AR242" s="33">
        <f t="shared" si="671"/>
        <v>0</v>
      </c>
      <c r="AS242" s="33">
        <v>10</v>
      </c>
      <c r="AT242" s="33">
        <f t="shared" si="672"/>
        <v>381034.74717000005</v>
      </c>
      <c r="AU242" s="33"/>
      <c r="AV242" s="33">
        <f t="shared" si="673"/>
        <v>0</v>
      </c>
      <c r="AW242" s="33">
        <v>26</v>
      </c>
      <c r="AX242" s="33">
        <f t="shared" si="674"/>
        <v>731861.33420400007</v>
      </c>
      <c r="AY242" s="33">
        <v>63</v>
      </c>
      <c r="AZ242" s="33">
        <f t="shared" si="675"/>
        <v>1669550.0867892001</v>
      </c>
      <c r="BA242" s="33">
        <v>7</v>
      </c>
      <c r="BB242" s="33">
        <f t="shared" si="676"/>
        <v>188389.07139359997</v>
      </c>
      <c r="BC242" s="33">
        <v>10</v>
      </c>
      <c r="BD242" s="33">
        <f t="shared" si="677"/>
        <v>370736.51076000003</v>
      </c>
      <c r="BE242" s="33">
        <v>38</v>
      </c>
      <c r="BF242" s="33">
        <f t="shared" si="678"/>
        <v>1007030.2110792</v>
      </c>
      <c r="BG242" s="33">
        <v>115</v>
      </c>
      <c r="BH242" s="33">
        <f t="shared" si="679"/>
        <v>3047591.4282659995</v>
      </c>
      <c r="BI242" s="33">
        <v>0</v>
      </c>
      <c r="BJ242" s="33">
        <f t="shared" si="680"/>
        <v>0</v>
      </c>
      <c r="BK242" s="33">
        <v>60</v>
      </c>
      <c r="BL242" s="33">
        <f t="shared" si="681"/>
        <v>1688910.7712399999</v>
      </c>
      <c r="BM242" s="33"/>
      <c r="BN242" s="33">
        <f t="shared" si="682"/>
        <v>0</v>
      </c>
      <c r="BO242" s="33">
        <v>14</v>
      </c>
      <c r="BP242" s="33">
        <f t="shared" si="683"/>
        <v>362681.00139040005</v>
      </c>
      <c r="BQ242" s="33">
        <v>0</v>
      </c>
      <c r="BR242" s="33">
        <f t="shared" si="684"/>
        <v>0</v>
      </c>
      <c r="BS242" s="33">
        <v>0</v>
      </c>
      <c r="BT242" s="33">
        <f t="shared" si="685"/>
        <v>0</v>
      </c>
      <c r="BU242" s="33">
        <v>68</v>
      </c>
      <c r="BV242" s="33">
        <f t="shared" si="686"/>
        <v>2002801.0170168001</v>
      </c>
      <c r="BW242" s="62">
        <v>0</v>
      </c>
      <c r="BX242" s="62">
        <f t="shared" si="687"/>
        <v>0</v>
      </c>
      <c r="BY242" s="33">
        <v>320</v>
      </c>
      <c r="BZ242" s="33">
        <f t="shared" si="688"/>
        <v>9424945.9624320008</v>
      </c>
      <c r="CA242" s="33">
        <v>0</v>
      </c>
      <c r="CB242" s="33">
        <f t="shared" si="689"/>
        <v>0</v>
      </c>
      <c r="CC242" s="33">
        <v>0</v>
      </c>
      <c r="CD242" s="33">
        <f t="shared" si="690"/>
        <v>0</v>
      </c>
      <c r="CE242" s="33">
        <v>0</v>
      </c>
      <c r="CF242" s="33">
        <f t="shared" si="691"/>
        <v>0</v>
      </c>
      <c r="CG242" s="33"/>
      <c r="CH242" s="33">
        <f t="shared" si="692"/>
        <v>0</v>
      </c>
      <c r="CI242" s="33"/>
      <c r="CJ242" s="33">
        <f t="shared" si="693"/>
        <v>0</v>
      </c>
      <c r="CK242" s="33">
        <v>2</v>
      </c>
      <c r="CL242" s="33">
        <f t="shared" si="694"/>
        <v>114825.3359715</v>
      </c>
      <c r="CM242" s="33">
        <v>10</v>
      </c>
      <c r="CN242" s="33">
        <f t="shared" si="695"/>
        <v>542067.2891287501</v>
      </c>
    </row>
    <row r="243" spans="1:92" ht="36" customHeight="1" x14ac:dyDescent="0.25">
      <c r="A243" s="40">
        <v>238</v>
      </c>
      <c r="B243" s="41" t="s">
        <v>295</v>
      </c>
      <c r="C243" s="42">
        <v>19007.45</v>
      </c>
      <c r="D243" s="42">
        <f>C243*(H243+I243+J243)</f>
        <v>15966.258000000002</v>
      </c>
      <c r="E243" s="31">
        <v>1.24</v>
      </c>
      <c r="F243" s="32">
        <v>1</v>
      </c>
      <c r="G243" s="43"/>
      <c r="H243" s="44">
        <v>0.62</v>
      </c>
      <c r="I243" s="44">
        <v>0.18</v>
      </c>
      <c r="J243" s="44">
        <v>0.04</v>
      </c>
      <c r="K243" s="44">
        <v>0.16</v>
      </c>
      <c r="L243" s="43">
        <v>1</v>
      </c>
      <c r="M243" s="42">
        <v>1.4</v>
      </c>
      <c r="N243" s="42">
        <v>1.68</v>
      </c>
      <c r="O243" s="42">
        <v>2.23</v>
      </c>
      <c r="P243" s="42">
        <v>2.39</v>
      </c>
      <c r="Q243" s="33"/>
      <c r="R243" s="33">
        <f t="shared" si="658"/>
        <v>0</v>
      </c>
      <c r="S243" s="33">
        <v>65</v>
      </c>
      <c r="T243" s="33">
        <f t="shared" si="659"/>
        <v>2359280.7237999998</v>
      </c>
      <c r="U243" s="33">
        <v>64</v>
      </c>
      <c r="V243" s="33">
        <f t="shared" si="660"/>
        <v>2322984.0972800003</v>
      </c>
      <c r="W243" s="33">
        <v>0</v>
      </c>
      <c r="X243" s="33">
        <f t="shared" si="661"/>
        <v>0</v>
      </c>
      <c r="Y243" s="33">
        <v>0</v>
      </c>
      <c r="Z243" s="33">
        <f t="shared" si="662"/>
        <v>0</v>
      </c>
      <c r="AA243" s="33">
        <v>0</v>
      </c>
      <c r="AB243" s="33">
        <f t="shared" si="663"/>
        <v>0</v>
      </c>
      <c r="AC243" s="33">
        <v>6</v>
      </c>
      <c r="AD243" s="33">
        <f t="shared" si="664"/>
        <v>191052.24322800001</v>
      </c>
      <c r="AE243" s="33"/>
      <c r="AF243" s="33">
        <f t="shared" si="665"/>
        <v>0</v>
      </c>
      <c r="AG243" s="33">
        <v>0</v>
      </c>
      <c r="AH243" s="33">
        <f t="shared" si="666"/>
        <v>0</v>
      </c>
      <c r="AI243" s="33">
        <f>43</f>
        <v>43</v>
      </c>
      <c r="AJ243" s="33">
        <f t="shared" si="667"/>
        <v>1521736.0668510003</v>
      </c>
      <c r="AK243" s="33">
        <v>199</v>
      </c>
      <c r="AL243" s="33">
        <f t="shared" si="668"/>
        <v>7042452.9605430011</v>
      </c>
      <c r="AM243" s="33">
        <v>10</v>
      </c>
      <c r="AN243" s="33">
        <f t="shared" si="669"/>
        <v>362966.26520000002</v>
      </c>
      <c r="AO243" s="33">
        <v>0</v>
      </c>
      <c r="AP243" s="33">
        <f t="shared" si="670"/>
        <v>0</v>
      </c>
      <c r="AQ243" s="33">
        <v>0</v>
      </c>
      <c r="AR243" s="33">
        <f t="shared" si="671"/>
        <v>0</v>
      </c>
      <c r="AS243" s="33">
        <v>0</v>
      </c>
      <c r="AT243" s="33">
        <f t="shared" si="672"/>
        <v>0</v>
      </c>
      <c r="AU243" s="33">
        <v>0</v>
      </c>
      <c r="AV243" s="33">
        <f t="shared" si="673"/>
        <v>0</v>
      </c>
      <c r="AW243" s="33">
        <v>3</v>
      </c>
      <c r="AX243" s="33">
        <f t="shared" si="674"/>
        <v>121758.68350800002</v>
      </c>
      <c r="AY243" s="33">
        <v>7</v>
      </c>
      <c r="AZ243" s="33">
        <f t="shared" si="675"/>
        <v>267473.14051920001</v>
      </c>
      <c r="BA243" s="33">
        <v>1</v>
      </c>
      <c r="BB243" s="33">
        <f t="shared" si="676"/>
        <v>38804.393443200002</v>
      </c>
      <c r="BC243" s="33">
        <v>5</v>
      </c>
      <c r="BD243" s="33">
        <f t="shared" si="677"/>
        <v>267275.15892000002</v>
      </c>
      <c r="BE243" s="33">
        <v>6</v>
      </c>
      <c r="BF243" s="33">
        <f t="shared" si="678"/>
        <v>229262.69187360001</v>
      </c>
      <c r="BG243" s="33">
        <v>15</v>
      </c>
      <c r="BH243" s="33">
        <f t="shared" si="679"/>
        <v>573156.7296839999</v>
      </c>
      <c r="BI243" s="33">
        <v>0</v>
      </c>
      <c r="BJ243" s="33">
        <f t="shared" si="680"/>
        <v>0</v>
      </c>
      <c r="BK243" s="33"/>
      <c r="BL243" s="33">
        <f t="shared" si="681"/>
        <v>0</v>
      </c>
      <c r="BM243" s="33"/>
      <c r="BN243" s="33">
        <f t="shared" si="682"/>
        <v>0</v>
      </c>
      <c r="BO243" s="33">
        <v>2</v>
      </c>
      <c r="BP243" s="33">
        <f t="shared" si="683"/>
        <v>74705.0567648</v>
      </c>
      <c r="BQ243" s="33"/>
      <c r="BR243" s="33">
        <f t="shared" si="684"/>
        <v>0</v>
      </c>
      <c r="BS243" s="33">
        <v>0</v>
      </c>
      <c r="BT243" s="33">
        <f t="shared" si="685"/>
        <v>0</v>
      </c>
      <c r="BU243" s="33">
        <v>11</v>
      </c>
      <c r="BV243" s="33">
        <f t="shared" si="686"/>
        <v>467137.58331240003</v>
      </c>
      <c r="BW243" s="62">
        <v>0</v>
      </c>
      <c r="BX243" s="62">
        <f t="shared" si="687"/>
        <v>0</v>
      </c>
      <c r="BY243" s="33">
        <v>75</v>
      </c>
      <c r="BZ243" s="33">
        <f t="shared" si="688"/>
        <v>3185028.97713</v>
      </c>
      <c r="CA243" s="33">
        <v>0</v>
      </c>
      <c r="CB243" s="33">
        <f t="shared" si="689"/>
        <v>0</v>
      </c>
      <c r="CC243" s="33">
        <v>0</v>
      </c>
      <c r="CD243" s="33">
        <f t="shared" si="690"/>
        <v>0</v>
      </c>
      <c r="CE243" s="33">
        <v>0</v>
      </c>
      <c r="CF243" s="33">
        <f t="shared" si="691"/>
        <v>0</v>
      </c>
      <c r="CG243" s="33">
        <v>24</v>
      </c>
      <c r="CH243" s="33">
        <f t="shared" si="692"/>
        <v>881414.07963840012</v>
      </c>
      <c r="CI243" s="33">
        <v>10</v>
      </c>
      <c r="CJ243" s="33">
        <f t="shared" si="693"/>
        <v>405862.27835999994</v>
      </c>
      <c r="CK243" s="33">
        <v>0</v>
      </c>
      <c r="CL243" s="33">
        <f t="shared" si="694"/>
        <v>0</v>
      </c>
      <c r="CM243" s="33"/>
      <c r="CN243" s="33">
        <f t="shared" si="695"/>
        <v>0</v>
      </c>
    </row>
    <row r="244" spans="1:92" ht="36" customHeight="1" x14ac:dyDescent="0.25">
      <c r="A244" s="40">
        <v>46</v>
      </c>
      <c r="B244" s="41" t="s">
        <v>296</v>
      </c>
      <c r="C244" s="42">
        <v>19007.45</v>
      </c>
      <c r="D244" s="42"/>
      <c r="E244" s="31">
        <v>0.88</v>
      </c>
      <c r="F244" s="32">
        <v>1</v>
      </c>
      <c r="G244" s="43"/>
      <c r="H244" s="44">
        <v>0.66</v>
      </c>
      <c r="I244" s="44">
        <v>0.13</v>
      </c>
      <c r="J244" s="44">
        <v>0.04</v>
      </c>
      <c r="K244" s="44">
        <v>0.17</v>
      </c>
      <c r="L244" s="43">
        <v>1</v>
      </c>
      <c r="M244" s="42">
        <v>1.4</v>
      </c>
      <c r="N244" s="42">
        <v>1.68</v>
      </c>
      <c r="O244" s="42">
        <v>2.23</v>
      </c>
      <c r="P244" s="42">
        <v>2.39</v>
      </c>
      <c r="Q244" s="33">
        <v>378</v>
      </c>
      <c r="R244" s="33">
        <f t="shared" si="658"/>
        <v>11507201.46576</v>
      </c>
      <c r="S244" s="33"/>
      <c r="T244" s="33">
        <f t="shared" si="659"/>
        <v>0</v>
      </c>
      <c r="U244" s="33"/>
      <c r="V244" s="33">
        <f t="shared" si="660"/>
        <v>0</v>
      </c>
      <c r="W244" s="33"/>
      <c r="X244" s="33">
        <f t="shared" si="661"/>
        <v>0</v>
      </c>
      <c r="Y244" s="33"/>
      <c r="Z244" s="33">
        <f t="shared" si="662"/>
        <v>0</v>
      </c>
      <c r="AA244" s="33"/>
      <c r="AB244" s="33">
        <f t="shared" si="663"/>
        <v>0</v>
      </c>
      <c r="AC244" s="33"/>
      <c r="AD244" s="33">
        <f t="shared" si="664"/>
        <v>0</v>
      </c>
      <c r="AE244" s="33"/>
      <c r="AF244" s="33">
        <f t="shared" si="665"/>
        <v>0</v>
      </c>
      <c r="AG244" s="33"/>
      <c r="AH244" s="33">
        <f t="shared" si="666"/>
        <v>0</v>
      </c>
      <c r="AI244" s="33"/>
      <c r="AJ244" s="33">
        <f t="shared" si="667"/>
        <v>0</v>
      </c>
      <c r="AK244" s="33"/>
      <c r="AL244" s="33">
        <f t="shared" si="668"/>
        <v>0</v>
      </c>
      <c r="AM244" s="33"/>
      <c r="AN244" s="33">
        <f t="shared" si="669"/>
        <v>0</v>
      </c>
      <c r="AO244" s="33"/>
      <c r="AP244" s="33">
        <f t="shared" si="670"/>
        <v>0</v>
      </c>
      <c r="AQ244" s="33"/>
      <c r="AR244" s="33">
        <f t="shared" si="671"/>
        <v>0</v>
      </c>
      <c r="AS244" s="33"/>
      <c r="AT244" s="33">
        <f t="shared" si="672"/>
        <v>0</v>
      </c>
      <c r="AU244" s="33"/>
      <c r="AV244" s="33">
        <f t="shared" si="673"/>
        <v>0</v>
      </c>
      <c r="AW244" s="33"/>
      <c r="AX244" s="33">
        <f t="shared" si="674"/>
        <v>0</v>
      </c>
      <c r="AY244" s="33"/>
      <c r="AZ244" s="33">
        <f t="shared" si="675"/>
        <v>0</v>
      </c>
      <c r="BA244" s="33">
        <v>1</v>
      </c>
      <c r="BB244" s="33">
        <f t="shared" si="676"/>
        <v>27538.601798399999</v>
      </c>
      <c r="BC244" s="33"/>
      <c r="BD244" s="33">
        <f t="shared" si="677"/>
        <v>0</v>
      </c>
      <c r="BE244" s="33"/>
      <c r="BF244" s="33">
        <f t="shared" si="678"/>
        <v>0</v>
      </c>
      <c r="BG244" s="33"/>
      <c r="BH244" s="33">
        <f t="shared" si="679"/>
        <v>0</v>
      </c>
      <c r="BI244" s="33"/>
      <c r="BJ244" s="33">
        <f t="shared" si="680"/>
        <v>0</v>
      </c>
      <c r="BK244" s="33"/>
      <c r="BL244" s="33">
        <f t="shared" si="681"/>
        <v>0</v>
      </c>
      <c r="BM244" s="33"/>
      <c r="BN244" s="33">
        <f t="shared" si="682"/>
        <v>0</v>
      </c>
      <c r="BO244" s="33">
        <v>8</v>
      </c>
      <c r="BP244" s="33">
        <f t="shared" si="683"/>
        <v>212065.96759040002</v>
      </c>
      <c r="BQ244" s="33"/>
      <c r="BR244" s="33">
        <f t="shared" si="684"/>
        <v>0</v>
      </c>
      <c r="BS244" s="33"/>
      <c r="BT244" s="33">
        <f t="shared" si="685"/>
        <v>0</v>
      </c>
      <c r="BU244" s="33"/>
      <c r="BV244" s="33">
        <f t="shared" si="686"/>
        <v>0</v>
      </c>
      <c r="BW244" s="62"/>
      <c r="BX244" s="62">
        <f t="shared" si="687"/>
        <v>0</v>
      </c>
      <c r="BY244" s="33"/>
      <c r="BZ244" s="33">
        <f t="shared" si="688"/>
        <v>0</v>
      </c>
      <c r="CA244" s="33"/>
      <c r="CB244" s="33">
        <f t="shared" si="689"/>
        <v>0</v>
      </c>
      <c r="CC244" s="33"/>
      <c r="CD244" s="33">
        <f t="shared" si="690"/>
        <v>0</v>
      </c>
      <c r="CE244" s="33"/>
      <c r="CF244" s="33">
        <f t="shared" si="691"/>
        <v>0</v>
      </c>
      <c r="CG244" s="33"/>
      <c r="CH244" s="33">
        <f t="shared" si="692"/>
        <v>0</v>
      </c>
      <c r="CI244" s="33"/>
      <c r="CJ244" s="33">
        <f t="shared" si="693"/>
        <v>0</v>
      </c>
      <c r="CK244" s="33"/>
      <c r="CL244" s="33">
        <f t="shared" si="694"/>
        <v>0</v>
      </c>
      <c r="CM244" s="33"/>
      <c r="CN244" s="33">
        <f t="shared" si="695"/>
        <v>0</v>
      </c>
    </row>
    <row r="245" spans="1:92" ht="36" customHeight="1" x14ac:dyDescent="0.25">
      <c r="A245" s="40">
        <v>47</v>
      </c>
      <c r="B245" s="41" t="s">
        <v>297</v>
      </c>
      <c r="C245" s="42">
        <v>19007.45</v>
      </c>
      <c r="D245" s="42"/>
      <c r="E245" s="31">
        <v>1.27</v>
      </c>
      <c r="F245" s="32">
        <v>1</v>
      </c>
      <c r="G245" s="43"/>
      <c r="H245" s="44">
        <v>0.62</v>
      </c>
      <c r="I245" s="44">
        <v>0.18</v>
      </c>
      <c r="J245" s="44">
        <v>0.04</v>
      </c>
      <c r="K245" s="44">
        <v>0.16</v>
      </c>
      <c r="L245" s="43">
        <v>1</v>
      </c>
      <c r="M245" s="42">
        <v>1.4</v>
      </c>
      <c r="N245" s="42">
        <v>1.68</v>
      </c>
      <c r="O245" s="42">
        <v>2.23</v>
      </c>
      <c r="P245" s="42">
        <v>2.39</v>
      </c>
      <c r="Q245" s="33">
        <v>2</v>
      </c>
      <c r="R245" s="33">
        <f t="shared" si="658"/>
        <v>87867.639859999996</v>
      </c>
      <c r="S245" s="33"/>
      <c r="T245" s="33">
        <f t="shared" si="659"/>
        <v>0</v>
      </c>
      <c r="U245" s="33"/>
      <c r="V245" s="33">
        <f t="shared" si="660"/>
        <v>0</v>
      </c>
      <c r="W245" s="33"/>
      <c r="X245" s="33">
        <f t="shared" si="661"/>
        <v>0</v>
      </c>
      <c r="Y245" s="33"/>
      <c r="Z245" s="33">
        <f t="shared" si="662"/>
        <v>0</v>
      </c>
      <c r="AA245" s="33"/>
      <c r="AB245" s="33">
        <f t="shared" si="663"/>
        <v>0</v>
      </c>
      <c r="AC245" s="33"/>
      <c r="AD245" s="33">
        <f t="shared" si="664"/>
        <v>0</v>
      </c>
      <c r="AE245" s="33"/>
      <c r="AF245" s="33">
        <f t="shared" si="665"/>
        <v>0</v>
      </c>
      <c r="AG245" s="33"/>
      <c r="AH245" s="33">
        <f t="shared" si="666"/>
        <v>0</v>
      </c>
      <c r="AI245" s="33"/>
      <c r="AJ245" s="33">
        <f t="shared" si="667"/>
        <v>0</v>
      </c>
      <c r="AK245" s="33"/>
      <c r="AL245" s="33">
        <f t="shared" si="668"/>
        <v>0</v>
      </c>
      <c r="AM245" s="33"/>
      <c r="AN245" s="33">
        <f t="shared" si="669"/>
        <v>0</v>
      </c>
      <c r="AO245" s="33"/>
      <c r="AP245" s="33">
        <f t="shared" si="670"/>
        <v>0</v>
      </c>
      <c r="AQ245" s="33"/>
      <c r="AR245" s="33">
        <f t="shared" si="671"/>
        <v>0</v>
      </c>
      <c r="AS245" s="33"/>
      <c r="AT245" s="33">
        <f t="shared" si="672"/>
        <v>0</v>
      </c>
      <c r="AU245" s="33"/>
      <c r="AV245" s="33">
        <f t="shared" si="673"/>
        <v>0</v>
      </c>
      <c r="AW245" s="33"/>
      <c r="AX245" s="33">
        <f t="shared" si="674"/>
        <v>0</v>
      </c>
      <c r="AY245" s="33"/>
      <c r="AZ245" s="33">
        <f t="shared" si="675"/>
        <v>0</v>
      </c>
      <c r="BA245" s="33"/>
      <c r="BB245" s="33">
        <f t="shared" si="676"/>
        <v>0</v>
      </c>
      <c r="BC245" s="33"/>
      <c r="BD245" s="33">
        <f t="shared" si="677"/>
        <v>0</v>
      </c>
      <c r="BE245" s="33"/>
      <c r="BF245" s="33">
        <f t="shared" si="678"/>
        <v>0</v>
      </c>
      <c r="BG245" s="33"/>
      <c r="BH245" s="33">
        <f t="shared" si="679"/>
        <v>0</v>
      </c>
      <c r="BI245" s="33"/>
      <c r="BJ245" s="33">
        <f t="shared" si="680"/>
        <v>0</v>
      </c>
      <c r="BK245" s="33"/>
      <c r="BL245" s="33">
        <f t="shared" si="681"/>
        <v>0</v>
      </c>
      <c r="BM245" s="33"/>
      <c r="BN245" s="33">
        <f t="shared" si="682"/>
        <v>0</v>
      </c>
      <c r="BO245" s="33"/>
      <c r="BP245" s="33">
        <f t="shared" si="683"/>
        <v>0</v>
      </c>
      <c r="BQ245" s="33"/>
      <c r="BR245" s="33">
        <f t="shared" si="684"/>
        <v>0</v>
      </c>
      <c r="BS245" s="33"/>
      <c r="BT245" s="33">
        <f t="shared" si="685"/>
        <v>0</v>
      </c>
      <c r="BU245" s="33"/>
      <c r="BV245" s="33">
        <f t="shared" si="686"/>
        <v>0</v>
      </c>
      <c r="BW245" s="62"/>
      <c r="BX245" s="62">
        <f t="shared" si="687"/>
        <v>0</v>
      </c>
      <c r="BY245" s="33"/>
      <c r="BZ245" s="33">
        <f t="shared" si="688"/>
        <v>0</v>
      </c>
      <c r="CA245" s="33"/>
      <c r="CB245" s="33">
        <f t="shared" si="689"/>
        <v>0</v>
      </c>
      <c r="CC245" s="33"/>
      <c r="CD245" s="33">
        <f t="shared" si="690"/>
        <v>0</v>
      </c>
      <c r="CE245" s="33"/>
      <c r="CF245" s="33">
        <f t="shared" si="691"/>
        <v>0</v>
      </c>
      <c r="CG245" s="33"/>
      <c r="CH245" s="33">
        <f t="shared" si="692"/>
        <v>0</v>
      </c>
      <c r="CI245" s="33"/>
      <c r="CJ245" s="33">
        <f t="shared" si="693"/>
        <v>0</v>
      </c>
      <c r="CK245" s="33"/>
      <c r="CL245" s="33">
        <f t="shared" si="694"/>
        <v>0</v>
      </c>
      <c r="CM245" s="33"/>
      <c r="CN245" s="33">
        <f t="shared" si="695"/>
        <v>0</v>
      </c>
    </row>
    <row r="246" spans="1:92" ht="30" x14ac:dyDescent="0.25">
      <c r="A246" s="40">
        <v>239</v>
      </c>
      <c r="B246" s="41" t="s">
        <v>298</v>
      </c>
      <c r="C246" s="42">
        <v>19007.45</v>
      </c>
      <c r="D246" s="42">
        <f t="shared" ref="D246:D253" si="696">C246*(H246+I246+J246)</f>
        <v>15586.109000000002</v>
      </c>
      <c r="E246" s="31">
        <v>1.1299999999999999</v>
      </c>
      <c r="F246" s="32">
        <v>1</v>
      </c>
      <c r="G246" s="43"/>
      <c r="H246" s="44">
        <v>0.6</v>
      </c>
      <c r="I246" s="44">
        <v>0.18</v>
      </c>
      <c r="J246" s="44">
        <v>0.04</v>
      </c>
      <c r="K246" s="44">
        <v>0.18</v>
      </c>
      <c r="L246" s="43">
        <v>1</v>
      </c>
      <c r="M246" s="42">
        <v>1.4</v>
      </c>
      <c r="N246" s="42">
        <v>1.68</v>
      </c>
      <c r="O246" s="42">
        <v>2.23</v>
      </c>
      <c r="P246" s="42">
        <v>2.39</v>
      </c>
      <c r="Q246" s="33">
        <v>25</v>
      </c>
      <c r="R246" s="33">
        <f t="shared" si="658"/>
        <v>977268.04174999986</v>
      </c>
      <c r="S246" s="33">
        <v>55</v>
      </c>
      <c r="T246" s="33">
        <f t="shared" si="659"/>
        <v>1819222.0469499999</v>
      </c>
      <c r="U246" s="33">
        <v>46</v>
      </c>
      <c r="V246" s="33">
        <f t="shared" si="660"/>
        <v>1521531.1665399999</v>
      </c>
      <c r="W246" s="33">
        <v>0</v>
      </c>
      <c r="X246" s="33">
        <f t="shared" si="661"/>
        <v>0</v>
      </c>
      <c r="Y246" s="33">
        <v>0</v>
      </c>
      <c r="Z246" s="33">
        <f t="shared" si="662"/>
        <v>0</v>
      </c>
      <c r="AA246" s="33">
        <v>0</v>
      </c>
      <c r="AB246" s="33">
        <f t="shared" si="663"/>
        <v>0</v>
      </c>
      <c r="AC246" s="33">
        <v>0</v>
      </c>
      <c r="AD246" s="33">
        <f t="shared" si="664"/>
        <v>0</v>
      </c>
      <c r="AE246" s="33">
        <v>2</v>
      </c>
      <c r="AF246" s="33">
        <f t="shared" si="665"/>
        <v>61643.061094999997</v>
      </c>
      <c r="AG246" s="33">
        <v>0</v>
      </c>
      <c r="AH246" s="33">
        <f t="shared" si="666"/>
        <v>0</v>
      </c>
      <c r="AI246" s="33">
        <f>10-5</f>
        <v>5</v>
      </c>
      <c r="AJ246" s="33">
        <f t="shared" si="667"/>
        <v>161249.22688874998</v>
      </c>
      <c r="AK246" s="33">
        <v>0</v>
      </c>
      <c r="AL246" s="33">
        <f t="shared" si="668"/>
        <v>0</v>
      </c>
      <c r="AM246" s="33">
        <v>25</v>
      </c>
      <c r="AN246" s="33">
        <f t="shared" si="669"/>
        <v>826919.11224999989</v>
      </c>
      <c r="AO246" s="33">
        <v>0</v>
      </c>
      <c r="AP246" s="33">
        <f t="shared" si="670"/>
        <v>0</v>
      </c>
      <c r="AQ246" s="33">
        <v>0</v>
      </c>
      <c r="AR246" s="33">
        <f t="shared" si="671"/>
        <v>0</v>
      </c>
      <c r="AS246" s="33"/>
      <c r="AT246" s="33">
        <f t="shared" si="672"/>
        <v>0</v>
      </c>
      <c r="AU246" s="33">
        <v>0</v>
      </c>
      <c r="AV246" s="33">
        <f t="shared" si="673"/>
        <v>0</v>
      </c>
      <c r="AW246" s="33">
        <v>2</v>
      </c>
      <c r="AX246" s="33">
        <f t="shared" si="674"/>
        <v>73971.673314</v>
      </c>
      <c r="AY246" s="33">
        <v>8</v>
      </c>
      <c r="AZ246" s="33">
        <f t="shared" si="675"/>
        <v>278566.49657759996</v>
      </c>
      <c r="BA246" s="33"/>
      <c r="BB246" s="33">
        <f t="shared" si="676"/>
        <v>0</v>
      </c>
      <c r="BC246" s="33">
        <v>2</v>
      </c>
      <c r="BD246" s="33">
        <f t="shared" si="677"/>
        <v>97426.106316000005</v>
      </c>
      <c r="BE246" s="33">
        <v>17</v>
      </c>
      <c r="BF246" s="33">
        <f t="shared" si="678"/>
        <v>591953.80522739992</v>
      </c>
      <c r="BG246" s="33">
        <v>4</v>
      </c>
      <c r="BH246" s="33">
        <f t="shared" si="679"/>
        <v>139283.24828879998</v>
      </c>
      <c r="BI246" s="33">
        <v>0</v>
      </c>
      <c r="BJ246" s="33">
        <f t="shared" si="680"/>
        <v>0</v>
      </c>
      <c r="BK246" s="33"/>
      <c r="BL246" s="33">
        <f t="shared" si="681"/>
        <v>0</v>
      </c>
      <c r="BM246" s="33"/>
      <c r="BN246" s="33">
        <f t="shared" si="682"/>
        <v>0</v>
      </c>
      <c r="BO246" s="33">
        <v>8</v>
      </c>
      <c r="BP246" s="33">
        <f t="shared" si="683"/>
        <v>272311.9811104</v>
      </c>
      <c r="BQ246" s="33">
        <v>0</v>
      </c>
      <c r="BR246" s="33">
        <f t="shared" si="684"/>
        <v>0</v>
      </c>
      <c r="BS246" s="33">
        <v>0</v>
      </c>
      <c r="BT246" s="33">
        <f t="shared" si="685"/>
        <v>0</v>
      </c>
      <c r="BU246" s="33">
        <v>14</v>
      </c>
      <c r="BV246" s="33">
        <f t="shared" si="686"/>
        <v>541797.40234619984</v>
      </c>
      <c r="BW246" s="62">
        <v>0</v>
      </c>
      <c r="BX246" s="62">
        <f t="shared" si="687"/>
        <v>0</v>
      </c>
      <c r="BY246" s="33">
        <v>34</v>
      </c>
      <c r="BZ246" s="33">
        <f t="shared" si="688"/>
        <v>1315793.6914122</v>
      </c>
      <c r="CA246" s="33">
        <v>60</v>
      </c>
      <c r="CB246" s="33">
        <f t="shared" si="689"/>
        <v>2321988.8671979997</v>
      </c>
      <c r="CC246" s="33">
        <v>0</v>
      </c>
      <c r="CD246" s="33">
        <f t="shared" si="690"/>
        <v>0</v>
      </c>
      <c r="CE246" s="33">
        <v>0</v>
      </c>
      <c r="CF246" s="33">
        <f t="shared" si="691"/>
        <v>0</v>
      </c>
      <c r="CG246" s="33"/>
      <c r="CH246" s="33">
        <f t="shared" si="692"/>
        <v>0</v>
      </c>
      <c r="CI246" s="33">
        <v>8</v>
      </c>
      <c r="CJ246" s="33">
        <f t="shared" si="693"/>
        <v>295886.693256</v>
      </c>
      <c r="CK246" s="33">
        <v>0</v>
      </c>
      <c r="CL246" s="33">
        <f t="shared" si="694"/>
        <v>0</v>
      </c>
      <c r="CM246" s="33"/>
      <c r="CN246" s="33">
        <f t="shared" si="695"/>
        <v>0</v>
      </c>
    </row>
    <row r="247" spans="1:92" ht="30" x14ac:dyDescent="0.25">
      <c r="A247" s="40">
        <v>240</v>
      </c>
      <c r="B247" s="41" t="s">
        <v>299</v>
      </c>
      <c r="C247" s="42">
        <v>19007.45</v>
      </c>
      <c r="D247" s="42">
        <f t="shared" si="696"/>
        <v>15396.034500000002</v>
      </c>
      <c r="E247" s="31">
        <v>1.19</v>
      </c>
      <c r="F247" s="32">
        <v>1</v>
      </c>
      <c r="G247" s="43"/>
      <c r="H247" s="44">
        <v>0.59</v>
      </c>
      <c r="I247" s="44">
        <v>0.18</v>
      </c>
      <c r="J247" s="44">
        <v>0.04</v>
      </c>
      <c r="K247" s="44">
        <v>0.19</v>
      </c>
      <c r="L247" s="43">
        <v>1</v>
      </c>
      <c r="M247" s="42">
        <v>1.4</v>
      </c>
      <c r="N247" s="42">
        <v>1.68</v>
      </c>
      <c r="O247" s="42">
        <v>2.23</v>
      </c>
      <c r="P247" s="42">
        <v>2.39</v>
      </c>
      <c r="Q247" s="33">
        <v>15</v>
      </c>
      <c r="R247" s="33">
        <f t="shared" si="658"/>
        <v>617495.02814999991</v>
      </c>
      <c r="S247" s="33">
        <v>10</v>
      </c>
      <c r="T247" s="33">
        <f t="shared" si="659"/>
        <v>348330.52869999997</v>
      </c>
      <c r="U247" s="33">
        <v>10</v>
      </c>
      <c r="V247" s="33">
        <f t="shared" si="660"/>
        <v>348330.52869999997</v>
      </c>
      <c r="W247" s="33">
        <v>0</v>
      </c>
      <c r="X247" s="33">
        <f t="shared" si="661"/>
        <v>0</v>
      </c>
      <c r="Y247" s="33">
        <v>0</v>
      </c>
      <c r="Z247" s="33">
        <f t="shared" si="662"/>
        <v>0</v>
      </c>
      <c r="AA247" s="33">
        <v>0</v>
      </c>
      <c r="AB247" s="33">
        <f t="shared" si="663"/>
        <v>0</v>
      </c>
      <c r="AC247" s="33">
        <v>1</v>
      </c>
      <c r="AD247" s="33">
        <f t="shared" si="664"/>
        <v>30558.087290499996</v>
      </c>
      <c r="AE247" s="33">
        <v>3</v>
      </c>
      <c r="AF247" s="33">
        <f t="shared" si="665"/>
        <v>97374.215977499989</v>
      </c>
      <c r="AG247" s="33">
        <v>0</v>
      </c>
      <c r="AH247" s="33">
        <f t="shared" si="666"/>
        <v>0</v>
      </c>
      <c r="AI247" s="33">
        <f>31-4</f>
        <v>27</v>
      </c>
      <c r="AJ247" s="33">
        <f t="shared" si="667"/>
        <v>916980.11680274992</v>
      </c>
      <c r="AK247" s="33">
        <v>140</v>
      </c>
      <c r="AL247" s="33">
        <f t="shared" si="668"/>
        <v>4754711.7167549999</v>
      </c>
      <c r="AM247" s="33"/>
      <c r="AN247" s="33">
        <f t="shared" si="669"/>
        <v>0</v>
      </c>
      <c r="AO247" s="33">
        <v>0</v>
      </c>
      <c r="AP247" s="33">
        <f t="shared" si="670"/>
        <v>0</v>
      </c>
      <c r="AQ247" s="33">
        <v>0</v>
      </c>
      <c r="AR247" s="33">
        <f t="shared" si="671"/>
        <v>0</v>
      </c>
      <c r="AS247" s="33">
        <v>0</v>
      </c>
      <c r="AT247" s="33">
        <f t="shared" si="672"/>
        <v>0</v>
      </c>
      <c r="AU247" s="33">
        <v>0</v>
      </c>
      <c r="AV247" s="33">
        <f t="shared" si="673"/>
        <v>0</v>
      </c>
      <c r="AW247" s="33">
        <v>2</v>
      </c>
      <c r="AX247" s="33">
        <f t="shared" si="674"/>
        <v>77899.372781999991</v>
      </c>
      <c r="AY247" s="33">
        <v>3</v>
      </c>
      <c r="AZ247" s="33">
        <f t="shared" si="675"/>
        <v>110009.1142458</v>
      </c>
      <c r="BA247" s="33"/>
      <c r="BB247" s="33">
        <f t="shared" si="676"/>
        <v>0</v>
      </c>
      <c r="BC247" s="33">
        <v>2</v>
      </c>
      <c r="BD247" s="33">
        <f t="shared" si="677"/>
        <v>102599.173908</v>
      </c>
      <c r="BE247" s="33">
        <v>8</v>
      </c>
      <c r="BF247" s="33">
        <f t="shared" si="678"/>
        <v>293357.63798879995</v>
      </c>
      <c r="BG247" s="33">
        <v>4</v>
      </c>
      <c r="BH247" s="33">
        <f t="shared" si="679"/>
        <v>146678.81899439998</v>
      </c>
      <c r="BI247" s="33">
        <v>0</v>
      </c>
      <c r="BJ247" s="33">
        <f t="shared" si="680"/>
        <v>0</v>
      </c>
      <c r="BK247" s="33">
        <v>2</v>
      </c>
      <c r="BL247" s="33">
        <f t="shared" si="681"/>
        <v>77899.372781999991</v>
      </c>
      <c r="BM247" s="33"/>
      <c r="BN247" s="33">
        <f t="shared" si="682"/>
        <v>0</v>
      </c>
      <c r="BO247" s="33">
        <v>2</v>
      </c>
      <c r="BP247" s="33">
        <f t="shared" si="683"/>
        <v>71692.756088800001</v>
      </c>
      <c r="BQ247" s="33">
        <v>0</v>
      </c>
      <c r="BR247" s="33">
        <f t="shared" si="684"/>
        <v>0</v>
      </c>
      <c r="BS247" s="33">
        <v>0</v>
      </c>
      <c r="BT247" s="33">
        <f t="shared" si="685"/>
        <v>0</v>
      </c>
      <c r="BU247" s="33">
        <v>2</v>
      </c>
      <c r="BV247" s="33">
        <f t="shared" si="686"/>
        <v>81509.343715800002</v>
      </c>
      <c r="BW247" s="62">
        <v>0</v>
      </c>
      <c r="BX247" s="62">
        <f t="shared" si="687"/>
        <v>0</v>
      </c>
      <c r="BY247" s="33">
        <v>26</v>
      </c>
      <c r="BZ247" s="33">
        <f t="shared" si="688"/>
        <v>1059621.4683054001</v>
      </c>
      <c r="CA247" s="33"/>
      <c r="CB247" s="33">
        <f t="shared" si="689"/>
        <v>0</v>
      </c>
      <c r="CC247" s="33">
        <v>0</v>
      </c>
      <c r="CD247" s="33">
        <f t="shared" si="690"/>
        <v>0</v>
      </c>
      <c r="CE247" s="33">
        <v>0</v>
      </c>
      <c r="CF247" s="33">
        <f t="shared" si="691"/>
        <v>0</v>
      </c>
      <c r="CG247" s="33">
        <v>20</v>
      </c>
      <c r="CH247" s="33">
        <f t="shared" si="692"/>
        <v>704894.3244419999</v>
      </c>
      <c r="CI247" s="33">
        <v>4</v>
      </c>
      <c r="CJ247" s="33">
        <f t="shared" si="693"/>
        <v>155798.74556399998</v>
      </c>
      <c r="CK247" s="33">
        <v>0</v>
      </c>
      <c r="CL247" s="33">
        <f t="shared" si="694"/>
        <v>0</v>
      </c>
      <c r="CM247" s="33">
        <v>0</v>
      </c>
      <c r="CN247" s="33">
        <f t="shared" si="695"/>
        <v>0</v>
      </c>
    </row>
    <row r="248" spans="1:92" ht="30" x14ac:dyDescent="0.25">
      <c r="A248" s="40">
        <v>241</v>
      </c>
      <c r="B248" s="41" t="s">
        <v>300</v>
      </c>
      <c r="C248" s="42">
        <v>19007.45</v>
      </c>
      <c r="D248" s="42">
        <f t="shared" si="696"/>
        <v>15776.183500000003</v>
      </c>
      <c r="E248" s="31">
        <v>2.13</v>
      </c>
      <c r="F248" s="32">
        <v>1</v>
      </c>
      <c r="G248" s="43"/>
      <c r="H248" s="44">
        <v>0.49</v>
      </c>
      <c r="I248" s="44">
        <v>0.3</v>
      </c>
      <c r="J248" s="44">
        <v>0.04</v>
      </c>
      <c r="K248" s="44">
        <v>0.17</v>
      </c>
      <c r="L248" s="43">
        <v>1</v>
      </c>
      <c r="M248" s="42">
        <v>1.4</v>
      </c>
      <c r="N248" s="42">
        <v>1.68</v>
      </c>
      <c r="O248" s="42">
        <v>2.23</v>
      </c>
      <c r="P248" s="42">
        <v>2.39</v>
      </c>
      <c r="Q248" s="33">
        <v>5</v>
      </c>
      <c r="R248" s="33">
        <f t="shared" si="658"/>
        <v>368421.40334999998</v>
      </c>
      <c r="S248" s="33"/>
      <c r="T248" s="33">
        <f t="shared" si="659"/>
        <v>0</v>
      </c>
      <c r="U248" s="33"/>
      <c r="V248" s="33">
        <f t="shared" si="660"/>
        <v>0</v>
      </c>
      <c r="W248" s="33">
        <v>0</v>
      </c>
      <c r="X248" s="33">
        <f t="shared" si="661"/>
        <v>0</v>
      </c>
      <c r="Y248" s="33">
        <v>0</v>
      </c>
      <c r="Z248" s="33">
        <f t="shared" si="662"/>
        <v>0</v>
      </c>
      <c r="AA248" s="33">
        <v>0</v>
      </c>
      <c r="AB248" s="33">
        <f t="shared" si="663"/>
        <v>0</v>
      </c>
      <c r="AC248" s="33">
        <v>0</v>
      </c>
      <c r="AD248" s="33">
        <f t="shared" si="664"/>
        <v>0</v>
      </c>
      <c r="AE248" s="33"/>
      <c r="AF248" s="33">
        <f t="shared" si="665"/>
        <v>0</v>
      </c>
      <c r="AG248" s="33">
        <v>0</v>
      </c>
      <c r="AH248" s="33">
        <f t="shared" si="666"/>
        <v>0</v>
      </c>
      <c r="AI248" s="33">
        <v>28</v>
      </c>
      <c r="AJ248" s="33">
        <f t="shared" si="667"/>
        <v>1702106.8834770001</v>
      </c>
      <c r="AK248" s="33">
        <v>65</v>
      </c>
      <c r="AL248" s="33">
        <f t="shared" si="668"/>
        <v>3951319.5509287496</v>
      </c>
      <c r="AM248" s="33">
        <v>5</v>
      </c>
      <c r="AN248" s="33">
        <f t="shared" si="669"/>
        <v>311741.18745000003</v>
      </c>
      <c r="AO248" s="33">
        <v>0</v>
      </c>
      <c r="AP248" s="33">
        <f t="shared" si="670"/>
        <v>0</v>
      </c>
      <c r="AQ248" s="33">
        <v>0</v>
      </c>
      <c r="AR248" s="33">
        <f t="shared" si="671"/>
        <v>0</v>
      </c>
      <c r="AS248" s="33">
        <v>0</v>
      </c>
      <c r="AT248" s="33">
        <f t="shared" si="672"/>
        <v>0</v>
      </c>
      <c r="AU248" s="33">
        <v>0</v>
      </c>
      <c r="AV248" s="33">
        <f t="shared" si="673"/>
        <v>0</v>
      </c>
      <c r="AW248" s="33">
        <v>0</v>
      </c>
      <c r="AX248" s="33">
        <f t="shared" si="674"/>
        <v>0</v>
      </c>
      <c r="AY248" s="33">
        <v>0</v>
      </c>
      <c r="AZ248" s="33">
        <f t="shared" si="675"/>
        <v>0</v>
      </c>
      <c r="BA248" s="33"/>
      <c r="BB248" s="33">
        <f t="shared" si="676"/>
        <v>0</v>
      </c>
      <c r="BC248" s="33"/>
      <c r="BD248" s="33">
        <f t="shared" si="677"/>
        <v>0</v>
      </c>
      <c r="BE248" s="33">
        <v>0</v>
      </c>
      <c r="BF248" s="33">
        <f t="shared" si="678"/>
        <v>0</v>
      </c>
      <c r="BG248" s="33">
        <v>11</v>
      </c>
      <c r="BH248" s="33">
        <f t="shared" si="679"/>
        <v>721992.59013419994</v>
      </c>
      <c r="BI248" s="33">
        <v>0</v>
      </c>
      <c r="BJ248" s="33">
        <f t="shared" si="680"/>
        <v>0</v>
      </c>
      <c r="BK248" s="33">
        <v>0</v>
      </c>
      <c r="BL248" s="33">
        <f t="shared" si="681"/>
        <v>0</v>
      </c>
      <c r="BM248" s="33"/>
      <c r="BN248" s="33">
        <f t="shared" si="682"/>
        <v>0</v>
      </c>
      <c r="BO248" s="33"/>
      <c r="BP248" s="33">
        <f t="shared" si="683"/>
        <v>0</v>
      </c>
      <c r="BQ248" s="33">
        <v>0</v>
      </c>
      <c r="BR248" s="33">
        <f t="shared" si="684"/>
        <v>0</v>
      </c>
      <c r="BS248" s="33">
        <v>0</v>
      </c>
      <c r="BT248" s="33">
        <f t="shared" si="685"/>
        <v>0</v>
      </c>
      <c r="BU248" s="33">
        <v>0</v>
      </c>
      <c r="BV248" s="33">
        <f t="shared" si="686"/>
        <v>0</v>
      </c>
      <c r="BW248" s="62">
        <v>0</v>
      </c>
      <c r="BX248" s="62">
        <f t="shared" si="687"/>
        <v>0</v>
      </c>
      <c r="BY248" s="33">
        <v>0</v>
      </c>
      <c r="BZ248" s="33">
        <f t="shared" si="688"/>
        <v>0</v>
      </c>
      <c r="CA248" s="33">
        <v>50</v>
      </c>
      <c r="CB248" s="33">
        <f t="shared" si="689"/>
        <v>3647371.8931649998</v>
      </c>
      <c r="CC248" s="33">
        <v>0</v>
      </c>
      <c r="CD248" s="33">
        <f t="shared" si="690"/>
        <v>0</v>
      </c>
      <c r="CE248" s="33">
        <v>0</v>
      </c>
      <c r="CF248" s="33">
        <f t="shared" si="691"/>
        <v>0</v>
      </c>
      <c r="CG248" s="33">
        <v>14</v>
      </c>
      <c r="CH248" s="33">
        <f t="shared" si="692"/>
        <v>883191.12415380008</v>
      </c>
      <c r="CI248" s="33">
        <v>0</v>
      </c>
      <c r="CJ248" s="33">
        <f t="shared" si="693"/>
        <v>0</v>
      </c>
      <c r="CK248" s="33">
        <v>0</v>
      </c>
      <c r="CL248" s="33">
        <f t="shared" si="694"/>
        <v>0</v>
      </c>
      <c r="CM248" s="33">
        <v>0</v>
      </c>
      <c r="CN248" s="33">
        <f t="shared" si="695"/>
        <v>0</v>
      </c>
    </row>
    <row r="249" spans="1:92" s="38" customFormat="1" x14ac:dyDescent="0.25">
      <c r="A249" s="67">
        <v>33</v>
      </c>
      <c r="B249" s="68" t="s">
        <v>301</v>
      </c>
      <c r="C249" s="42">
        <v>19007.45</v>
      </c>
      <c r="D249" s="46">
        <f t="shared" si="696"/>
        <v>0</v>
      </c>
      <c r="E249" s="46">
        <v>1.9</v>
      </c>
      <c r="F249" s="36"/>
      <c r="G249" s="47"/>
      <c r="H249" s="48"/>
      <c r="I249" s="48"/>
      <c r="J249" s="48"/>
      <c r="K249" s="48"/>
      <c r="L249" s="47"/>
      <c r="M249" s="42">
        <v>1.4</v>
      </c>
      <c r="N249" s="42">
        <v>1.68</v>
      </c>
      <c r="O249" s="42">
        <v>2.23</v>
      </c>
      <c r="P249" s="42">
        <v>2.39</v>
      </c>
      <c r="Q249" s="28">
        <f t="shared" ref="Q249:AW249" si="697">SUM(Q250:Q251)</f>
        <v>5</v>
      </c>
      <c r="R249" s="28">
        <f t="shared" si="697"/>
        <v>328638.81049999996</v>
      </c>
      <c r="S249" s="28">
        <f t="shared" si="697"/>
        <v>621</v>
      </c>
      <c r="T249" s="28">
        <f t="shared" si="697"/>
        <v>26417504.3825</v>
      </c>
      <c r="U249" s="28">
        <f t="shared" si="697"/>
        <v>10</v>
      </c>
      <c r="V249" s="28">
        <f t="shared" si="697"/>
        <v>513421.63642</v>
      </c>
      <c r="W249" s="28">
        <f t="shared" si="697"/>
        <v>27</v>
      </c>
      <c r="X249" s="28">
        <f t="shared" si="697"/>
        <v>848693.0965974998</v>
      </c>
      <c r="Y249" s="28">
        <f t="shared" si="697"/>
        <v>30</v>
      </c>
      <c r="Z249" s="28">
        <f t="shared" si="697"/>
        <v>1514891.8642549999</v>
      </c>
      <c r="AA249" s="28">
        <f t="shared" si="697"/>
        <v>48</v>
      </c>
      <c r="AB249" s="28">
        <f t="shared" si="697"/>
        <v>2098236.3970645</v>
      </c>
      <c r="AC249" s="28">
        <f t="shared" si="697"/>
        <v>60</v>
      </c>
      <c r="AD249" s="28">
        <f t="shared" si="697"/>
        <v>2477516.1863759998</v>
      </c>
      <c r="AE249" s="28">
        <f t="shared" si="697"/>
        <v>28</v>
      </c>
      <c r="AF249" s="28">
        <f t="shared" si="697"/>
        <v>1271865.4596724999</v>
      </c>
      <c r="AG249" s="28">
        <f t="shared" si="697"/>
        <v>0</v>
      </c>
      <c r="AH249" s="28">
        <f t="shared" si="697"/>
        <v>0</v>
      </c>
      <c r="AI249" s="28">
        <f t="shared" si="697"/>
        <v>20</v>
      </c>
      <c r="AJ249" s="28">
        <f t="shared" si="697"/>
        <v>980338.22011124995</v>
      </c>
      <c r="AK249" s="28">
        <f t="shared" si="697"/>
        <v>32</v>
      </c>
      <c r="AL249" s="28">
        <f t="shared" si="697"/>
        <v>1735212.9194400001</v>
      </c>
      <c r="AM249" s="28">
        <f t="shared" si="697"/>
        <v>5</v>
      </c>
      <c r="AN249" s="28">
        <f t="shared" si="697"/>
        <v>256710.81821</v>
      </c>
      <c r="AO249" s="28">
        <f t="shared" si="697"/>
        <v>0</v>
      </c>
      <c r="AP249" s="28">
        <f t="shared" si="697"/>
        <v>0</v>
      </c>
      <c r="AQ249" s="28">
        <f t="shared" si="697"/>
        <v>0</v>
      </c>
      <c r="AR249" s="28">
        <f t="shared" si="697"/>
        <v>0</v>
      </c>
      <c r="AS249" s="28">
        <f t="shared" si="697"/>
        <v>13</v>
      </c>
      <c r="AT249" s="28">
        <f t="shared" si="697"/>
        <v>997336.2975344999</v>
      </c>
      <c r="AU249" s="28">
        <f t="shared" si="697"/>
        <v>13</v>
      </c>
      <c r="AV249" s="28">
        <f t="shared" si="697"/>
        <v>1058682.6523350002</v>
      </c>
      <c r="AW249" s="28">
        <f t="shared" si="697"/>
        <v>13</v>
      </c>
      <c r="AX249" s="28">
        <f t="shared" ref="AX249:CH249" si="698">SUM(AX250:AX251)</f>
        <v>688983.94834500004</v>
      </c>
      <c r="AY249" s="28">
        <f t="shared" si="698"/>
        <v>19</v>
      </c>
      <c r="AZ249" s="28">
        <f t="shared" si="698"/>
        <v>977447.92825680005</v>
      </c>
      <c r="BA249" s="28">
        <f t="shared" si="698"/>
        <v>1</v>
      </c>
      <c r="BB249" s="28">
        <f t="shared" si="698"/>
        <v>36613.822845599992</v>
      </c>
      <c r="BC249" s="28">
        <f>SUM(BC250:BC251)</f>
        <v>23</v>
      </c>
      <c r="BD249" s="28">
        <f t="shared" si="698"/>
        <v>1569163.8362400001</v>
      </c>
      <c r="BE249" s="28">
        <f t="shared" si="698"/>
        <v>33</v>
      </c>
      <c r="BF249" s="28">
        <f t="shared" si="698"/>
        <v>1864608.2641493997</v>
      </c>
      <c r="BG249" s="28">
        <f t="shared" si="698"/>
        <v>53</v>
      </c>
      <c r="BH249" s="28">
        <f t="shared" si="698"/>
        <v>2765635.2951150001</v>
      </c>
      <c r="BI249" s="28">
        <f t="shared" si="698"/>
        <v>1</v>
      </c>
      <c r="BJ249" s="28">
        <f t="shared" si="698"/>
        <v>36613.822845599992</v>
      </c>
      <c r="BK249" s="28">
        <f t="shared" si="698"/>
        <v>26</v>
      </c>
      <c r="BL249" s="28">
        <f t="shared" si="698"/>
        <v>1162926.350817</v>
      </c>
      <c r="BM249" s="28">
        <f t="shared" si="698"/>
        <v>4</v>
      </c>
      <c r="BN249" s="28">
        <f t="shared" si="698"/>
        <v>214988.85722159999</v>
      </c>
      <c r="BO249" s="28">
        <f t="shared" si="698"/>
        <v>15</v>
      </c>
      <c r="BP249" s="28">
        <f t="shared" si="698"/>
        <v>748556.717986</v>
      </c>
      <c r="BQ249" s="28">
        <f t="shared" si="698"/>
        <v>2</v>
      </c>
      <c r="BR249" s="28">
        <f t="shared" si="698"/>
        <v>118916.68958399999</v>
      </c>
      <c r="BS249" s="28">
        <f t="shared" si="698"/>
        <v>0</v>
      </c>
      <c r="BT249" s="28">
        <f t="shared" si="698"/>
        <v>0</v>
      </c>
      <c r="BU249" s="28">
        <f t="shared" si="698"/>
        <v>117</v>
      </c>
      <c r="BV249" s="28">
        <f t="shared" si="698"/>
        <v>7438241.3284179009</v>
      </c>
      <c r="BW249" s="28">
        <f t="shared" si="698"/>
        <v>0</v>
      </c>
      <c r="BX249" s="28">
        <f t="shared" si="698"/>
        <v>0</v>
      </c>
      <c r="BY249" s="28">
        <f t="shared" si="698"/>
        <v>75</v>
      </c>
      <c r="BZ249" s="28">
        <f t="shared" si="698"/>
        <v>4505274.8595855003</v>
      </c>
      <c r="CA249" s="28">
        <f t="shared" si="698"/>
        <v>0</v>
      </c>
      <c r="CB249" s="28">
        <f t="shared" si="698"/>
        <v>0</v>
      </c>
      <c r="CC249" s="28">
        <f t="shared" si="698"/>
        <v>0</v>
      </c>
      <c r="CD249" s="28">
        <f t="shared" si="698"/>
        <v>0</v>
      </c>
      <c r="CE249" s="28">
        <f t="shared" si="698"/>
        <v>0</v>
      </c>
      <c r="CF249" s="28">
        <f t="shared" si="698"/>
        <v>0</v>
      </c>
      <c r="CG249" s="28">
        <f t="shared" si="698"/>
        <v>0</v>
      </c>
      <c r="CH249" s="28">
        <f t="shared" si="698"/>
        <v>0</v>
      </c>
      <c r="CI249" s="28">
        <f t="shared" ref="CI249:CN249" si="699">SUM(CI250:CI251)</f>
        <v>0</v>
      </c>
      <c r="CJ249" s="28">
        <f t="shared" si="699"/>
        <v>0</v>
      </c>
      <c r="CK249" s="28">
        <f t="shared" si="699"/>
        <v>3</v>
      </c>
      <c r="CL249" s="28">
        <f t="shared" si="699"/>
        <v>380525.82269625005</v>
      </c>
      <c r="CM249" s="28">
        <f t="shared" si="699"/>
        <v>18</v>
      </c>
      <c r="CN249" s="28">
        <f t="shared" si="699"/>
        <v>1787561.4325222499</v>
      </c>
    </row>
    <row r="250" spans="1:92" x14ac:dyDescent="0.25">
      <c r="A250" s="40">
        <v>242</v>
      </c>
      <c r="B250" s="41" t="s">
        <v>302</v>
      </c>
      <c r="C250" s="42">
        <v>19007.45</v>
      </c>
      <c r="D250" s="42">
        <f t="shared" si="696"/>
        <v>15205.960000000001</v>
      </c>
      <c r="E250" s="31">
        <v>1.17</v>
      </c>
      <c r="F250" s="32">
        <v>1</v>
      </c>
      <c r="G250" s="43"/>
      <c r="H250" s="44">
        <v>0.53</v>
      </c>
      <c r="I250" s="44">
        <v>0.23</v>
      </c>
      <c r="J250" s="44">
        <v>0.04</v>
      </c>
      <c r="K250" s="44">
        <v>0.2</v>
      </c>
      <c r="L250" s="43">
        <v>1</v>
      </c>
      <c r="M250" s="42">
        <v>1.4</v>
      </c>
      <c r="N250" s="42">
        <v>1.68</v>
      </c>
      <c r="O250" s="42">
        <v>2.23</v>
      </c>
      <c r="P250" s="42">
        <v>2.39</v>
      </c>
      <c r="Q250" s="33">
        <v>0</v>
      </c>
      <c r="R250" s="33">
        <f>Q250*C250*E250*F250*M250*$R$6</f>
        <v>0</v>
      </c>
      <c r="S250" s="33">
        <v>380</v>
      </c>
      <c r="T250" s="33">
        <f>S250*C250*E250*F250*M250*$T$6</f>
        <v>13014096.8958</v>
      </c>
      <c r="U250" s="33">
        <v>2</v>
      </c>
      <c r="V250" s="33">
        <f>U250*C250*E250*F250*M250*$V$6</f>
        <v>68495.24682</v>
      </c>
      <c r="W250" s="33">
        <v>25</v>
      </c>
      <c r="X250" s="33">
        <f>W250/12*9*C250*E250*F250*M250*$X$6+W250/12*3*C250*E250*F250*M250*$W$6</f>
        <v>751112.6497874998</v>
      </c>
      <c r="Y250" s="33">
        <v>2</v>
      </c>
      <c r="Z250" s="33">
        <f>Y250/12*9*C250*E250*F250*M250*$Z$6+Y250/12*3*C250*E250*F250*M250*$Y$6</f>
        <v>63825.116354999998</v>
      </c>
      <c r="AA250" s="33">
        <v>13</v>
      </c>
      <c r="AB250" s="33">
        <f>AA250/12*9*C250*E250*F250*M250*$AB$6+AA250/12*3*C250*E250*F250*M250*$AA$6</f>
        <v>390578.57788950001</v>
      </c>
      <c r="AC250" s="33">
        <v>24</v>
      </c>
      <c r="AD250" s="33">
        <f>AC250/12*3*C250*E250*F250*M250*$AC$6+AC250/12*9*C250*E250*F250*M250*$AD$6</f>
        <v>721068.14379599993</v>
      </c>
      <c r="AE250" s="33">
        <v>9</v>
      </c>
      <c r="AF250" s="33">
        <f>(AE250/12*3*C250*E250*F250*M250*$AE$6)+(AE250/12*9*C250*E250*F250*M250*$AF$6)</f>
        <v>287213.02359749994</v>
      </c>
      <c r="AG250" s="33">
        <v>0</v>
      </c>
      <c r="AH250" s="33">
        <f>AG250/12*9*C250*E250*F250*M250*$AH$6+AG250/12*3*C250*E250*F250*M250*$AG$6</f>
        <v>0</v>
      </c>
      <c r="AI250" s="33">
        <v>5</v>
      </c>
      <c r="AJ250" s="33">
        <f>AI250/12*9*C250*E250*F250*M250*$AJ$6+AI250/12*3*C250*E250*F250*M250*$AI$6</f>
        <v>166957.16412375</v>
      </c>
      <c r="AK250" s="33"/>
      <c r="AL250" s="33">
        <f>AK250/12*9*C250*E250*F250*M250*$AL$6+AK250/12*3*C250*E250*F250*M250*$AK$6</f>
        <v>0</v>
      </c>
      <c r="AM250" s="33">
        <v>1</v>
      </c>
      <c r="AN250" s="33">
        <f>AM250*C250*E250*F250*M250*$AN$6</f>
        <v>34247.62341</v>
      </c>
      <c r="AO250" s="33">
        <v>0</v>
      </c>
      <c r="AP250" s="33">
        <f>AO250/12*9*C250*E250*F250*M250*$AP$6+AO250/12*3*C250*E250*F250*M250*$AO$6</f>
        <v>0</v>
      </c>
      <c r="AQ250" s="33">
        <v>0</v>
      </c>
      <c r="AR250" s="33">
        <f>AQ250/12*9*C250*E250*F250*M250*$AR$6+AQ250/12*3*C250*E250*F250*M250*$AQ$6</f>
        <v>0</v>
      </c>
      <c r="AS250" s="33">
        <v>3</v>
      </c>
      <c r="AT250" s="33">
        <f>AS250/12*9*C250*E250*F250*N250*$AT$6+AS250/12*3*C250*E250*F250*N250*$AS$6</f>
        <v>155515.3444845</v>
      </c>
      <c r="AU250" s="33">
        <v>5</v>
      </c>
      <c r="AV250" s="33">
        <f>AU250/12*9*C250*E250*F250*N250*$AV$6+AU250/12*3*C250*E250*F250*N250*$AU$6</f>
        <v>294218.21929499996</v>
      </c>
      <c r="AW250" s="33">
        <v>5</v>
      </c>
      <c r="AX250" s="33">
        <f>AW250/12*9*C250*E250*F250*N250*$AX$6+AW250/12*3*C250*E250*F250*N250*$AW$6</f>
        <v>191475.34906499999</v>
      </c>
      <c r="AY250" s="33">
        <v>6</v>
      </c>
      <c r="AZ250" s="33">
        <f>AY250/12*9*C250*E250*F250*N250*$AZ$6+AY250/12*3*C250*E250*F250*N250*$AY$6</f>
        <v>216320.44313879998</v>
      </c>
      <c r="BA250" s="33">
        <v>1</v>
      </c>
      <c r="BB250" s="33">
        <f>SUM(BA250*$BB$6*C250*E250*F250*N250)</f>
        <v>36613.822845599992</v>
      </c>
      <c r="BC250" s="33">
        <v>10</v>
      </c>
      <c r="BD250" s="33">
        <f>SUM(BC250*C250*E250*F250*N250*$BD$6)</f>
        <v>504374.09021999995</v>
      </c>
      <c r="BE250" s="33">
        <v>3</v>
      </c>
      <c r="BF250" s="33">
        <f>BE250/12*9*C250*E250*F250*N250*$BF$6+BE250/12*3*C250*E250*F250*N250*$BE$6</f>
        <v>108160.22156939999</v>
      </c>
      <c r="BG250" s="33">
        <v>15</v>
      </c>
      <c r="BH250" s="33">
        <f>BG250/12*9*C250*E250*F250*N250*$BH$6+BG250/12*3*C250*E250*F250*N250*$BG$6</f>
        <v>540801.10784699989</v>
      </c>
      <c r="BI250" s="33">
        <v>1</v>
      </c>
      <c r="BJ250" s="33">
        <f>BI250*C250*E250*F250*N250*$BJ$6</f>
        <v>36613.822845599992</v>
      </c>
      <c r="BK250" s="33">
        <v>19</v>
      </c>
      <c r="BL250" s="33">
        <f>BK250/12*9*C250*E250*F250*N250*$BL$6+BK250/12*3*C250*E250*F250*N250*$BK$6</f>
        <v>727606.32644700003</v>
      </c>
      <c r="BM250" s="33">
        <v>1</v>
      </c>
      <c r="BN250" s="33">
        <f>SUM(BM250*$BN$6*C250*E250*F250*N250)</f>
        <v>36613.822845599992</v>
      </c>
      <c r="BO250" s="33">
        <v>5</v>
      </c>
      <c r="BP250" s="33">
        <f>(BO250/12*2*C250*E250*F250*N250*$BO$6)+(BO250/12*9*C250*E250*F250*N250*$BP$6)</f>
        <v>176219.589546</v>
      </c>
      <c r="BQ250" s="33"/>
      <c r="BR250" s="33">
        <f>BQ250*C250*E250*F250*N250*$BR$6</f>
        <v>0</v>
      </c>
      <c r="BS250" s="33">
        <v>0</v>
      </c>
      <c r="BT250" s="33">
        <f>BS250/12*9*C250*E250*F250*N250*$BT$6+BS250/12*3*C250*E250*F250*N250*$BS$6</f>
        <v>0</v>
      </c>
      <c r="BU250" s="33">
        <v>7</v>
      </c>
      <c r="BV250" s="33">
        <f>BU250/12*9*C250*E250*F250*N250*$BV$6+BU250/12*3*C250*E250*F250*N250*$BU$6</f>
        <v>280488.03572789999</v>
      </c>
      <c r="BW250" s="62">
        <v>0</v>
      </c>
      <c r="BX250" s="62">
        <f>BW250/12*9*C250*E250*F250*N250*$BX$6+BW250/12*3*C250*E250*F250*N250*$BW$6</f>
        <v>0</v>
      </c>
      <c r="BY250" s="33">
        <v>15</v>
      </c>
      <c r="BZ250" s="33">
        <f>BY250/12*9*C250*E250*F250*N250*$BZ$6+BY250/12*3*C250*E250*F250*N250*$BY$6</f>
        <v>601045.79084549996</v>
      </c>
      <c r="CA250" s="33">
        <v>0</v>
      </c>
      <c r="CB250" s="33">
        <f>CA250/12*9*C250*E250*F250*N250*$CB$6+CA250/12*3*C250*E250*F250*N250*$CA$6</f>
        <v>0</v>
      </c>
      <c r="CC250" s="33">
        <v>0</v>
      </c>
      <c r="CD250" s="33">
        <f>CC250/12*9*C250*E250*F250*N250*$CD$6+CC250/12*3*C250*E250*F250*N250*$CC$6</f>
        <v>0</v>
      </c>
      <c r="CE250" s="33">
        <v>0</v>
      </c>
      <c r="CF250" s="33">
        <f>CE250/12*9*C250*E250*F250*N250*$CF$6+CE250/12*3*C250*E250*F250*N250*$CE$6</f>
        <v>0</v>
      </c>
      <c r="CG250" s="33"/>
      <c r="CH250" s="33">
        <f>CG250/12*9*C250*E250*F250*N250*$CH$6+CG250/12*3*C250*E250*F250*N250*$CG$6</f>
        <v>0</v>
      </c>
      <c r="CI250" s="33"/>
      <c r="CJ250" s="33">
        <f>CI250/12*9*C250*E250*F250*N250*$CJ$6+CI250/12*3*C250*E250*F250*N250*$CI$6</f>
        <v>0</v>
      </c>
      <c r="CK250" s="33">
        <v>0</v>
      </c>
      <c r="CL250" s="33">
        <f>CK250/12*9*C250*E250*F250*O250*$CL$6+CK250/12*3*C250*E250*F250*O250*$CK$6</f>
        <v>0</v>
      </c>
      <c r="CM250" s="33">
        <v>8</v>
      </c>
      <c r="CN250" s="33">
        <f>CM250/12*9*C250*E250*F250*P250*$CN$6+CM250/12*3*C250*E250*F250*P250*$CM$6</f>
        <v>589970.91002850002</v>
      </c>
    </row>
    <row r="251" spans="1:92" x14ac:dyDescent="0.25">
      <c r="A251" s="40">
        <v>243</v>
      </c>
      <c r="B251" s="41" t="s">
        <v>303</v>
      </c>
      <c r="C251" s="42">
        <v>19007.45</v>
      </c>
      <c r="D251" s="42">
        <f t="shared" si="696"/>
        <v>15205.960000000001</v>
      </c>
      <c r="E251" s="31">
        <v>1.9</v>
      </c>
      <c r="F251" s="32">
        <v>1</v>
      </c>
      <c r="G251" s="43"/>
      <c r="H251" s="44">
        <v>0.53</v>
      </c>
      <c r="I251" s="44">
        <v>0.23</v>
      </c>
      <c r="J251" s="44">
        <v>0.04</v>
      </c>
      <c r="K251" s="44">
        <v>0.2</v>
      </c>
      <c r="L251" s="43">
        <v>1</v>
      </c>
      <c r="M251" s="42">
        <v>1.4</v>
      </c>
      <c r="N251" s="42">
        <v>1.68</v>
      </c>
      <c r="O251" s="42">
        <v>2.23</v>
      </c>
      <c r="P251" s="42">
        <v>2.39</v>
      </c>
      <c r="Q251" s="33">
        <v>5</v>
      </c>
      <c r="R251" s="33">
        <f>Q251*C251*E251*F251*M251*$R$6</f>
        <v>328638.81049999996</v>
      </c>
      <c r="S251" s="33">
        <v>241</v>
      </c>
      <c r="T251" s="33">
        <f>S251*C251*E251*F251*M251*$T$6</f>
        <v>13403407.4867</v>
      </c>
      <c r="U251" s="33">
        <v>8</v>
      </c>
      <c r="V251" s="33">
        <f>U251*C251*E251*F251*M251*$V$6</f>
        <v>444926.38959999999</v>
      </c>
      <c r="W251" s="33">
        <v>2</v>
      </c>
      <c r="X251" s="33">
        <f>W251/12*9*C251*E251*F251*M251*$X$6+W251/12*3*C251*E251*F251*M251*$W$6</f>
        <v>97580.446809999994</v>
      </c>
      <c r="Y251" s="33">
        <v>28</v>
      </c>
      <c r="Z251" s="33">
        <f>Y251/12*9*C251*E251*F251*M251*$Z$6+Y251/12*3*C251*E251*F251*M251*$Y$6</f>
        <v>1451066.7478999998</v>
      </c>
      <c r="AA251" s="33">
        <v>35</v>
      </c>
      <c r="AB251" s="33">
        <f>AA251/12*9*C251*E251*F251*M251*$AB$6+AA251/12*3*C251*E251*F251*M251*$AA$6</f>
        <v>1707657.8191749998</v>
      </c>
      <c r="AC251" s="33">
        <v>36</v>
      </c>
      <c r="AD251" s="33">
        <f>AC251/12*3*C251*E251*F251*M251*$AC$6+AC251/12*9*C251*E251*F251*M251*$AD$6</f>
        <v>1756448.0425799997</v>
      </c>
      <c r="AE251" s="33">
        <v>19</v>
      </c>
      <c r="AF251" s="33">
        <f>(AE251/12*3*C251*E251*F251*M251*$AE$6)+(AE251/12*9*C251*E251*F251*M251*$AF$6)</f>
        <v>984652.43607499998</v>
      </c>
      <c r="AG251" s="33">
        <v>0</v>
      </c>
      <c r="AH251" s="33">
        <f>AG251/12*9*C251*E251*F251*M251*$AH$6+AG251/12*3*C251*E251*F251*M251*$AG$6</f>
        <v>0</v>
      </c>
      <c r="AI251" s="33">
        <v>15</v>
      </c>
      <c r="AJ251" s="33">
        <f>AI251/12*9*C251*E251*F251*M251*$AJ$6+AI251/12*3*C251*E251*F251*M251*$AI$6</f>
        <v>813381.05598749989</v>
      </c>
      <c r="AK251" s="33">
        <v>32</v>
      </c>
      <c r="AL251" s="33">
        <f>AK251/12*9*C251*E251*F251*M251*$AL$6+AK251/12*3*C251*E251*F251*M251*$AK$6</f>
        <v>1735212.9194400001</v>
      </c>
      <c r="AM251" s="33">
        <v>4</v>
      </c>
      <c r="AN251" s="33">
        <f>AM251*C251*E251*F251*M251*$AN$6</f>
        <v>222463.1948</v>
      </c>
      <c r="AO251" s="33">
        <v>0</v>
      </c>
      <c r="AP251" s="33">
        <f>AO251/12*9*C251*E251*F251*M251*$AP$6+AO251/12*3*C251*E251*F251*M251*$AO$6</f>
        <v>0</v>
      </c>
      <c r="AQ251" s="33">
        <v>0</v>
      </c>
      <c r="AR251" s="33">
        <f>AQ251/12*9*C251*E251*F251*M251*$AR$6+AQ251/12*3*C251*E251*F251*M251*$AQ$6</f>
        <v>0</v>
      </c>
      <c r="AS251" s="33">
        <v>10</v>
      </c>
      <c r="AT251" s="33">
        <f>AS251/12*9*C251*E251*F251*N251*$AT$6+AS251/12*3*C251*E251*F251*N251*$AS$6</f>
        <v>841820.95304999989</v>
      </c>
      <c r="AU251" s="33">
        <v>8</v>
      </c>
      <c r="AV251" s="33">
        <f>AU251/12*9*C251*E251*F251*N251*$AV$6+AU251/12*3*C251*E251*F251*N251*$AU$6</f>
        <v>764464.43304000015</v>
      </c>
      <c r="AW251" s="33">
        <v>8</v>
      </c>
      <c r="AX251" s="33">
        <f>AW251/12*9*C251*E251*F251*N251*$AX$6+AW251/12*3*C251*E251*F251*N251*$AW$6</f>
        <v>497508.59928000002</v>
      </c>
      <c r="AY251" s="33">
        <v>13</v>
      </c>
      <c r="AZ251" s="33">
        <f>AY251/12*9*C251*E251*F251*N251*$AZ$6+AY251/12*3*C251*E251*F251*N251*$AY$6</f>
        <v>761127.48511800007</v>
      </c>
      <c r="BA251" s="33"/>
      <c r="BB251" s="33">
        <f>SUM(BA251*$BB$6*C251*E251*F251*N251)</f>
        <v>0</v>
      </c>
      <c r="BC251" s="33">
        <v>13</v>
      </c>
      <c r="BD251" s="33">
        <f>SUM(BC251*C251*E251*F251*N251*$BD$6)</f>
        <v>1064789.7460200002</v>
      </c>
      <c r="BE251" s="33">
        <v>30</v>
      </c>
      <c r="BF251" s="33">
        <f>BE251/12*9*C251*E251*F251*N251*$BF$6+BE251/12*3*C251*E251*F251*N251*$BE$6</f>
        <v>1756448.0425799997</v>
      </c>
      <c r="BG251" s="33">
        <v>38</v>
      </c>
      <c r="BH251" s="33">
        <f>BG251/12*9*C251*E251*F251*N251*$BH$6+BG251/12*3*C251*E251*F251*N251*$BG$6</f>
        <v>2224834.1872680001</v>
      </c>
      <c r="BI251" s="33"/>
      <c r="BJ251" s="33">
        <f>BI251*C251*E251*F251*N251*$BJ$6</f>
        <v>0</v>
      </c>
      <c r="BK251" s="33">
        <v>7</v>
      </c>
      <c r="BL251" s="33">
        <f>BK251/12*9*C251*E251*F251*N251*$BL$6+BK251/12*3*C251*E251*F251*N251*$BK$6</f>
        <v>435320.02437</v>
      </c>
      <c r="BM251" s="33">
        <v>3</v>
      </c>
      <c r="BN251" s="33">
        <f>SUM(BM251*$BN$6*C251*E251*F251*N251)</f>
        <v>178375.034376</v>
      </c>
      <c r="BO251" s="33">
        <v>10</v>
      </c>
      <c r="BP251" s="33">
        <f>(BO251/12*2*C251*E251*F251*N251*$BO$6)+(BO251/12*9*C251*E251*F251*N251*$BP$6)</f>
        <v>572337.12844</v>
      </c>
      <c r="BQ251" s="33">
        <v>2</v>
      </c>
      <c r="BR251" s="33">
        <f>BQ251*C251*E251*F251*N251*$BR$6</f>
        <v>118916.68958399999</v>
      </c>
      <c r="BS251" s="33">
        <v>0</v>
      </c>
      <c r="BT251" s="33">
        <f>BS251/12*9*C251*E251*F251*N251*$BT$6+BS251/12*3*C251*E251*F251*N251*$BS$6</f>
        <v>0</v>
      </c>
      <c r="BU251" s="33">
        <v>110</v>
      </c>
      <c r="BV251" s="33">
        <f>BU251/12*9*C251*E251*F251*N251*$BV$6+BU251/12*3*C251*E251*F251*N251*$BU$6</f>
        <v>7157753.2926900014</v>
      </c>
      <c r="BW251" s="62">
        <v>0</v>
      </c>
      <c r="BX251" s="62">
        <f>BW251/12*9*C251*E251*F251*N251*$BX$6+BW251/12*3*C251*E251*F251*N251*$BW$6</f>
        <v>0</v>
      </c>
      <c r="BY251" s="33">
        <v>60</v>
      </c>
      <c r="BZ251" s="33">
        <f>BY251/12*9*C251*E251*F251*N251*$BZ$6+BY251/12*3*C251*E251*F251*N251*$BY$6</f>
        <v>3904229.06874</v>
      </c>
      <c r="CA251" s="33">
        <v>0</v>
      </c>
      <c r="CB251" s="33">
        <f>CA251/12*9*C251*E251*F251*N251*$CB$6+CA251/12*3*C251*E251*F251*N251*$CA$6</f>
        <v>0</v>
      </c>
      <c r="CC251" s="33">
        <v>0</v>
      </c>
      <c r="CD251" s="33">
        <f>CC251/12*9*C251*E251*F251*N251*$CD$6+CC251/12*3*C251*E251*F251*N251*$CC$6</f>
        <v>0</v>
      </c>
      <c r="CE251" s="33">
        <v>0</v>
      </c>
      <c r="CF251" s="33">
        <f>CE251/12*9*C251*E251*F251*N251*$CF$6+CE251/12*3*C251*E251*F251*N251*$CE$6</f>
        <v>0</v>
      </c>
      <c r="CG251" s="33"/>
      <c r="CH251" s="33">
        <f>CG251/12*9*C251*E251*F251*N251*$CH$6+CG251/12*3*C251*E251*F251*N251*$CG$6</f>
        <v>0</v>
      </c>
      <c r="CI251" s="33"/>
      <c r="CJ251" s="33">
        <f>CI251/12*9*C251*E251*F251*N251*$CJ$6+CI251/12*3*C251*E251*F251*N251*$CI$6</f>
        <v>0</v>
      </c>
      <c r="CK251" s="33">
        <v>3</v>
      </c>
      <c r="CL251" s="33">
        <f>CK251/12*9*C251*E251*F251*O251*$CL$6+CK251/12*3*C251*E251*F251*O251*$CK$6</f>
        <v>380525.82269625005</v>
      </c>
      <c r="CM251" s="33">
        <v>10</v>
      </c>
      <c r="CN251" s="33">
        <f>CM251/12*9*C251*E251*F251*P251*$CN$6+CM251/12*3*C251*E251*F251*P251*$CM$6</f>
        <v>1197590.5224937499</v>
      </c>
    </row>
    <row r="252" spans="1:92" s="38" customFormat="1" ht="18" customHeight="1" x14ac:dyDescent="0.25">
      <c r="A252" s="67">
        <v>34</v>
      </c>
      <c r="B252" s="68" t="s">
        <v>304</v>
      </c>
      <c r="C252" s="42">
        <v>19007.45</v>
      </c>
      <c r="D252" s="46">
        <f t="shared" si="696"/>
        <v>0</v>
      </c>
      <c r="E252" s="46">
        <v>1.18</v>
      </c>
      <c r="F252" s="36"/>
      <c r="G252" s="47"/>
      <c r="H252" s="48"/>
      <c r="I252" s="48"/>
      <c r="J252" s="48"/>
      <c r="K252" s="48"/>
      <c r="L252" s="47"/>
      <c r="M252" s="42">
        <v>1.4</v>
      </c>
      <c r="N252" s="42">
        <v>1.68</v>
      </c>
      <c r="O252" s="42">
        <v>2.23</v>
      </c>
      <c r="P252" s="42">
        <v>2.39</v>
      </c>
      <c r="Q252" s="28">
        <f t="shared" ref="Q252:AW252" si="700">SUM(Q253:Q258)</f>
        <v>5</v>
      </c>
      <c r="R252" s="28">
        <f t="shared" si="700"/>
        <v>136990.49364</v>
      </c>
      <c r="S252" s="28">
        <f t="shared" si="700"/>
        <v>0</v>
      </c>
      <c r="T252" s="28">
        <f t="shared" si="700"/>
        <v>0</v>
      </c>
      <c r="U252" s="28">
        <f t="shared" si="700"/>
        <v>284</v>
      </c>
      <c r="V252" s="28">
        <f t="shared" si="700"/>
        <v>6550018.9702640008</v>
      </c>
      <c r="W252" s="28">
        <f t="shared" si="700"/>
        <v>0</v>
      </c>
      <c r="X252" s="28">
        <f t="shared" si="700"/>
        <v>0</v>
      </c>
      <c r="Y252" s="28">
        <f t="shared" si="700"/>
        <v>2</v>
      </c>
      <c r="Z252" s="28">
        <f t="shared" si="700"/>
        <v>38840.583628000008</v>
      </c>
      <c r="AA252" s="28">
        <f t="shared" si="700"/>
        <v>1</v>
      </c>
      <c r="AB252" s="28">
        <f t="shared" si="700"/>
        <v>18283.494244400001</v>
      </c>
      <c r="AC252" s="28">
        <f t="shared" si="700"/>
        <v>0</v>
      </c>
      <c r="AD252" s="28">
        <f t="shared" si="700"/>
        <v>0</v>
      </c>
      <c r="AE252" s="28">
        <f t="shared" si="700"/>
        <v>0</v>
      </c>
      <c r="AF252" s="28">
        <f t="shared" si="700"/>
        <v>0</v>
      </c>
      <c r="AG252" s="28">
        <f t="shared" si="700"/>
        <v>380</v>
      </c>
      <c r="AH252" s="28">
        <f t="shared" si="700"/>
        <v>10645302.943274999</v>
      </c>
      <c r="AI252" s="28">
        <f t="shared" si="700"/>
        <v>0</v>
      </c>
      <c r="AJ252" s="28">
        <f t="shared" si="700"/>
        <v>0</v>
      </c>
      <c r="AK252" s="28">
        <f t="shared" si="700"/>
        <v>0</v>
      </c>
      <c r="AL252" s="28">
        <f t="shared" si="700"/>
        <v>0</v>
      </c>
      <c r="AM252" s="28">
        <f t="shared" si="700"/>
        <v>0</v>
      </c>
      <c r="AN252" s="28">
        <f t="shared" si="700"/>
        <v>0</v>
      </c>
      <c r="AO252" s="28">
        <f t="shared" si="700"/>
        <v>2</v>
      </c>
      <c r="AP252" s="28">
        <f t="shared" si="700"/>
        <v>49316.577710400015</v>
      </c>
      <c r="AQ252" s="28">
        <f t="shared" si="700"/>
        <v>0</v>
      </c>
      <c r="AR252" s="28">
        <f t="shared" si="700"/>
        <v>0</v>
      </c>
      <c r="AS252" s="28">
        <f t="shared" si="700"/>
        <v>5</v>
      </c>
      <c r="AT252" s="28">
        <f t="shared" si="700"/>
        <v>157730.662782</v>
      </c>
      <c r="AU252" s="28">
        <f t="shared" si="700"/>
        <v>5</v>
      </c>
      <c r="AV252" s="28">
        <f t="shared" si="700"/>
        <v>179045.61721199998</v>
      </c>
      <c r="AW252" s="28">
        <f t="shared" si="700"/>
        <v>1</v>
      </c>
      <c r="AX252" s="28">
        <f t="shared" ref="AX252:CH252" si="701">SUM(AX253:AX258)</f>
        <v>23304.350176800002</v>
      </c>
      <c r="AY252" s="28">
        <f t="shared" si="701"/>
        <v>7</v>
      </c>
      <c r="AZ252" s="28">
        <f t="shared" si="701"/>
        <v>153581.35165296</v>
      </c>
      <c r="BA252" s="28">
        <f t="shared" si="701"/>
        <v>0</v>
      </c>
      <c r="BB252" s="28">
        <f t="shared" si="701"/>
        <v>0</v>
      </c>
      <c r="BC252" s="28">
        <f>SUM(BC253:BC258)</f>
        <v>0</v>
      </c>
      <c r="BD252" s="28">
        <f t="shared" si="701"/>
        <v>0</v>
      </c>
      <c r="BE252" s="28">
        <f t="shared" si="701"/>
        <v>15</v>
      </c>
      <c r="BF252" s="28">
        <f t="shared" si="701"/>
        <v>329102.89639920002</v>
      </c>
      <c r="BG252" s="28">
        <f t="shared" si="701"/>
        <v>0</v>
      </c>
      <c r="BH252" s="28">
        <f t="shared" si="701"/>
        <v>0</v>
      </c>
      <c r="BI252" s="28">
        <f t="shared" si="701"/>
        <v>0</v>
      </c>
      <c r="BJ252" s="28">
        <f t="shared" si="701"/>
        <v>0</v>
      </c>
      <c r="BK252" s="28">
        <f t="shared" si="701"/>
        <v>0</v>
      </c>
      <c r="BL252" s="28">
        <f t="shared" si="701"/>
        <v>0</v>
      </c>
      <c r="BM252" s="28">
        <f t="shared" si="701"/>
        <v>0</v>
      </c>
      <c r="BN252" s="28">
        <f t="shared" si="701"/>
        <v>0</v>
      </c>
      <c r="BO252" s="28">
        <v>0</v>
      </c>
      <c r="BP252" s="28">
        <f t="shared" si="701"/>
        <v>0</v>
      </c>
      <c r="BQ252" s="28">
        <f t="shared" si="701"/>
        <v>0</v>
      </c>
      <c r="BR252" s="28">
        <f t="shared" si="701"/>
        <v>0</v>
      </c>
      <c r="BS252" s="28">
        <f t="shared" si="701"/>
        <v>0</v>
      </c>
      <c r="BT252" s="28">
        <f t="shared" si="701"/>
        <v>0</v>
      </c>
      <c r="BU252" s="28">
        <f t="shared" si="701"/>
        <v>0</v>
      </c>
      <c r="BV252" s="28">
        <f t="shared" si="701"/>
        <v>0</v>
      </c>
      <c r="BW252" s="28">
        <f t="shared" si="701"/>
        <v>4</v>
      </c>
      <c r="BX252" s="28">
        <f t="shared" si="701"/>
        <v>219458.77081128</v>
      </c>
      <c r="BY252" s="28">
        <f t="shared" si="701"/>
        <v>233</v>
      </c>
      <c r="BZ252" s="28">
        <f t="shared" si="701"/>
        <v>6864593.6363004018</v>
      </c>
      <c r="CA252" s="28">
        <f t="shared" si="701"/>
        <v>0</v>
      </c>
      <c r="CB252" s="28">
        <f t="shared" si="701"/>
        <v>0</v>
      </c>
      <c r="CC252" s="28">
        <f t="shared" si="701"/>
        <v>0</v>
      </c>
      <c r="CD252" s="28">
        <f t="shared" si="701"/>
        <v>0</v>
      </c>
      <c r="CE252" s="28">
        <f t="shared" si="701"/>
        <v>0</v>
      </c>
      <c r="CF252" s="28">
        <f t="shared" si="701"/>
        <v>0</v>
      </c>
      <c r="CG252" s="28">
        <f t="shared" si="701"/>
        <v>0</v>
      </c>
      <c r="CH252" s="28">
        <f t="shared" si="701"/>
        <v>0</v>
      </c>
      <c r="CI252" s="28">
        <f t="shared" ref="CI252:CN252" si="702">SUM(CI253:CI258)</f>
        <v>2</v>
      </c>
      <c r="CJ252" s="28">
        <f t="shared" si="702"/>
        <v>46608.700353600005</v>
      </c>
      <c r="CK252" s="28">
        <f t="shared" si="702"/>
        <v>1</v>
      </c>
      <c r="CL252" s="28">
        <f t="shared" si="702"/>
        <v>47532.348378900017</v>
      </c>
      <c r="CM252" s="28">
        <f t="shared" si="702"/>
        <v>10</v>
      </c>
      <c r="CN252" s="28">
        <f t="shared" si="702"/>
        <v>448781.29053450003</v>
      </c>
    </row>
    <row r="253" spans="1:92" ht="30" x14ac:dyDescent="0.25">
      <c r="A253" s="40">
        <v>244</v>
      </c>
      <c r="B253" s="49" t="s">
        <v>305</v>
      </c>
      <c r="C253" s="42">
        <v>19007.45</v>
      </c>
      <c r="D253" s="42">
        <f t="shared" si="696"/>
        <v>16156.3325</v>
      </c>
      <c r="E253" s="31">
        <v>0.89</v>
      </c>
      <c r="F253" s="32">
        <v>0.8</v>
      </c>
      <c r="G253" s="43"/>
      <c r="H253" s="44">
        <v>0.69</v>
      </c>
      <c r="I253" s="44">
        <v>0.13</v>
      </c>
      <c r="J253" s="44">
        <v>0.03</v>
      </c>
      <c r="K253" s="44">
        <v>0.15</v>
      </c>
      <c r="L253" s="43">
        <v>0.8</v>
      </c>
      <c r="M253" s="42">
        <v>1.4</v>
      </c>
      <c r="N253" s="42">
        <v>1.68</v>
      </c>
      <c r="O253" s="42">
        <v>2.23</v>
      </c>
      <c r="P253" s="42">
        <v>2.39</v>
      </c>
      <c r="Q253" s="33"/>
      <c r="R253" s="33">
        <f t="shared" ref="R253:R258" si="703">Q253*C253*E253*F253*M253*$R$6</f>
        <v>0</v>
      </c>
      <c r="S253" s="33">
        <v>0</v>
      </c>
      <c r="T253" s="33">
        <f t="shared" ref="T253:T258" si="704">S253*C253*E253*F253*M253*$T$6</f>
        <v>0</v>
      </c>
      <c r="U253" s="33">
        <v>132</v>
      </c>
      <c r="V253" s="33">
        <f t="shared" ref="V253:V258" si="705">U253*C253*E253*F253*M253*$V$6</f>
        <v>2751050.1184320003</v>
      </c>
      <c r="W253" s="33">
        <v>0</v>
      </c>
      <c r="X253" s="33">
        <f t="shared" ref="X253:X258" si="706">W253/12*9*C253*E253*F253*M253*$X$6+W253/12*3*C253*E253*F253*M253*$W$6</f>
        <v>0</v>
      </c>
      <c r="Y253" s="33">
        <v>2</v>
      </c>
      <c r="Z253" s="33">
        <f t="shared" ref="Z253:Z258" si="707">Y253/12*9*C253*E253*F253*M253*$Z$6+Y253/12*3*C253*E253*F253*M253*$Y$6</f>
        <v>38840.583628000008</v>
      </c>
      <c r="AA253" s="33">
        <v>1</v>
      </c>
      <c r="AB253" s="33">
        <f t="shared" ref="AB253:AB258" si="708">AA253/12*9*C253*E253*F253*M253*$AB$6+AA253/12*3*C253*E253*F253*M253*$AA$6</f>
        <v>18283.494244400001</v>
      </c>
      <c r="AC253" s="33">
        <v>0</v>
      </c>
      <c r="AD253" s="33">
        <f t="shared" ref="AD253:AD258" si="709">AC253/12*3*C253*E253*F253*M253*$AC$6+AC253/12*9*C253*E253*F253*M253*$AD$6</f>
        <v>0</v>
      </c>
      <c r="AE253" s="33"/>
      <c r="AF253" s="33">
        <f t="shared" ref="AF253:AF258" si="710">(AE253/12*3*C253*E253*F253*M253*$AE$6)+(AE253/12*9*C253*E253*F253*M253*$AF$6)</f>
        <v>0</v>
      </c>
      <c r="AG253" s="33">
        <v>130</v>
      </c>
      <c r="AH253" s="33">
        <f t="shared" ref="AH253:AH258" si="711">AG253/12*9*C253*E253*F253*M253*$AH$6+AG253/12*3*C253*E253*F253*M253*$AG$6</f>
        <v>2641633.3523580004</v>
      </c>
      <c r="AI253" s="33">
        <v>0</v>
      </c>
      <c r="AJ253" s="33">
        <f t="shared" ref="AJ253:AJ258" si="712">AI253/12*9*C253*E253*F253*M253*$AJ$6+AI253/12*3*C253*E253*F253*M253*$AI$6</f>
        <v>0</v>
      </c>
      <c r="AK253" s="33">
        <v>0</v>
      </c>
      <c r="AL253" s="33">
        <f t="shared" ref="AL253:AL258" si="713">AK253/12*9*C253*E253*F253*M253*$AL$6+AK253/12*3*C253*E253*F253*M253*$AK$6</f>
        <v>0</v>
      </c>
      <c r="AM253" s="33">
        <v>0</v>
      </c>
      <c r="AN253" s="33">
        <f t="shared" ref="AN253:AN258" si="714">AM253*C253*E253*F253*M253*$AN$6</f>
        <v>0</v>
      </c>
      <c r="AO253" s="33">
        <v>1</v>
      </c>
      <c r="AP253" s="33">
        <f t="shared" ref="AP253:AP258" si="715">AO253/12*9*C253*E253*F253*M253*$AP$6+AO253/12*3*C253*E253*F253*M253*$AO$6</f>
        <v>20320.256556600005</v>
      </c>
      <c r="AQ253" s="33">
        <v>0</v>
      </c>
      <c r="AR253" s="33">
        <f t="shared" ref="AR253:AR258" si="716">AQ253/12*9*C253*E253*F253*M253*$AR$6+AQ253/12*3*C253*E253*F253*M253*$AQ$6</f>
        <v>0</v>
      </c>
      <c r="AS253" s="33">
        <v>5</v>
      </c>
      <c r="AT253" s="33">
        <f t="shared" ref="AT253:AT258" si="717">AS253/12*9*C253*E253*F253*N253*$AT$6+AS253/12*3*C253*E253*F253*N253*$AS$6</f>
        <v>157730.662782</v>
      </c>
      <c r="AU253" s="33">
        <v>5</v>
      </c>
      <c r="AV253" s="33">
        <f t="shared" ref="AV253:AV258" si="718">AU253/12*9*C253*E253*F253*N253*$AV$6+AU253/12*3*C253*E253*F253*N253*$AU$6</f>
        <v>179045.61721199998</v>
      </c>
      <c r="AW253" s="33">
        <v>1</v>
      </c>
      <c r="AX253" s="33">
        <f t="shared" ref="AX253:AX258" si="719">AW253/12*9*C253*E253*F253*N253*$AX$6+AW253/12*3*C253*E253*F253*N253*$AW$6</f>
        <v>23304.350176800002</v>
      </c>
      <c r="AY253" s="33">
        <v>7</v>
      </c>
      <c r="AZ253" s="33">
        <f t="shared" ref="AZ253:AZ258" si="720">AY253/12*9*C253*E253*F253*N253*$AZ$6+AY253/12*3*C253*E253*F253*N253*$AY$6</f>
        <v>153581.35165296</v>
      </c>
      <c r="BA253" s="33"/>
      <c r="BB253" s="33">
        <f t="shared" ref="BB253:BB258" si="721">SUM(BA253*$BB$6*C253*E253*F253*N253)</f>
        <v>0</v>
      </c>
      <c r="BC253" s="33"/>
      <c r="BD253" s="33">
        <f t="shared" ref="BD253:BD258" si="722">SUM(BC253*C253*E253*F253*N253*$BD$6)</f>
        <v>0</v>
      </c>
      <c r="BE253" s="33">
        <v>15</v>
      </c>
      <c r="BF253" s="33">
        <f t="shared" ref="BF253:BF258" si="723">BE253/12*9*C253*E253*F253*N253*$BF$6+BE253/12*3*C253*E253*F253*N253*$BE$6</f>
        <v>329102.89639920002</v>
      </c>
      <c r="BG253" s="33">
        <v>0</v>
      </c>
      <c r="BH253" s="33">
        <f t="shared" ref="BH253:BH258" si="724">BG253/12*9*C253*E253*F253*N253*$BH$6+BG253/12*3*C253*E253*F253*N253*$BG$6</f>
        <v>0</v>
      </c>
      <c r="BI253" s="33">
        <v>0</v>
      </c>
      <c r="BJ253" s="33">
        <f t="shared" ref="BJ253:BJ258" si="725">BI253*C253*E253*F253*N253*$BJ$6</f>
        <v>0</v>
      </c>
      <c r="BK253" s="33">
        <v>0</v>
      </c>
      <c r="BL253" s="33">
        <f t="shared" ref="BL253:BL258" si="726">BK253/12*9*C253*E253*F253*N253*$BL$6+BK253/12*3*C253*E253*F253*N253*$BK$6</f>
        <v>0</v>
      </c>
      <c r="BM253" s="33"/>
      <c r="BN253" s="33">
        <f t="shared" ref="BN253:BN258" si="727">SUM(BM253*$BN$6*C253*E253*F253*N253)</f>
        <v>0</v>
      </c>
      <c r="BO253" s="33"/>
      <c r="BP253" s="33">
        <f t="shared" ref="BP253:BP258" si="728">(BO253/12*2*C253*E253*F253*N253*$BO$6)+(BO253/12*9*C253*E253*F253*N253*$BP$6)</f>
        <v>0</v>
      </c>
      <c r="BQ253" s="33">
        <v>0</v>
      </c>
      <c r="BR253" s="33">
        <f t="shared" ref="BR253:BR258" si="729">BQ253*C253*E253*F253*N253*$BR$6</f>
        <v>0</v>
      </c>
      <c r="BS253" s="33">
        <v>0</v>
      </c>
      <c r="BT253" s="33">
        <f t="shared" ref="BT253:BT258" si="730">BS253/12*9*C253*E253*F253*N253*$BT$6+BS253/12*3*C253*E253*F253*N253*$BS$6</f>
        <v>0</v>
      </c>
      <c r="BU253" s="33">
        <v>0</v>
      </c>
      <c r="BV253" s="33">
        <f t="shared" ref="BV253:BV258" si="731">BU253/12*9*C253*E253*F253*N253*$BV$6+BU253/12*3*C253*E253*F253*N253*$BU$6</f>
        <v>0</v>
      </c>
      <c r="BW253" s="62">
        <v>0</v>
      </c>
      <c r="BX253" s="62">
        <f t="shared" ref="BX253:BX258" si="732">BW253/12*9*C253*E253*F253*N253*$BX$6+BW253/12*3*C253*E253*F253*N253*$BW$6</f>
        <v>0</v>
      </c>
      <c r="BY253" s="33">
        <v>130</v>
      </c>
      <c r="BZ253" s="33">
        <f t="shared" ref="BZ253:BZ258" si="733">BY253/12*9*C253*E253*F253*N253*$BZ$6+BY253/12*3*C253*E253*F253*N253*$BY$6</f>
        <v>3169960.0228296006</v>
      </c>
      <c r="CA253" s="33">
        <v>0</v>
      </c>
      <c r="CB253" s="33">
        <f t="shared" ref="CB253:CB258" si="734">CA253/12*9*C253*E253*F253*N253*$CB$6+CA253/12*3*C253*E253*F253*N253*$CA$6</f>
        <v>0</v>
      </c>
      <c r="CC253" s="33">
        <v>0</v>
      </c>
      <c r="CD253" s="33">
        <f t="shared" ref="CD253:CD258" si="735">CC253/12*9*C253*E253*F253*N253*$CD$6+CC253/12*3*C253*E253*F253*N253*$CC$6</f>
        <v>0</v>
      </c>
      <c r="CE253" s="33">
        <v>0</v>
      </c>
      <c r="CF253" s="33">
        <f t="shared" ref="CF253:CF258" si="736">CE253/12*9*C253*E253*F253*N253*$CF$6+CE253/12*3*C253*E253*F253*N253*$CE$6</f>
        <v>0</v>
      </c>
      <c r="CG253" s="33">
        <v>0</v>
      </c>
      <c r="CH253" s="33">
        <f t="shared" ref="CH253:CH258" si="737">CG253/12*9*C253*E253*F253*N253*$CH$6+CG253/12*3*C253*E253*F253*N253*$CG$6</f>
        <v>0</v>
      </c>
      <c r="CI253" s="33">
        <v>2</v>
      </c>
      <c r="CJ253" s="33">
        <f t="shared" ref="CJ253:CJ258" si="738">CI253/12*9*C253*E253*F253*N253*$CJ$6+CI253/12*3*C253*E253*F253*N253*$CI$6</f>
        <v>46608.700353600005</v>
      </c>
      <c r="CK253" s="33">
        <v>1</v>
      </c>
      <c r="CL253" s="33">
        <f t="shared" ref="CL253:CL258" si="739">CK253/12*9*C253*E253*F253*O253*$CL$6+CK253/12*3*C253*E253*F253*O253*$CK$6</f>
        <v>47532.348378900017</v>
      </c>
      <c r="CM253" s="33">
        <v>10</v>
      </c>
      <c r="CN253" s="33">
        <f t="shared" ref="CN253:CN258" si="740">CM253/12*9*C253*E253*F253*P253*$CN$6+CM253/12*3*C253*E253*F253*P253*$CM$6</f>
        <v>448781.29053450003</v>
      </c>
    </row>
    <row r="254" spans="1:92" ht="30" x14ac:dyDescent="0.25">
      <c r="A254" s="40">
        <v>166</v>
      </c>
      <c r="B254" s="49" t="s">
        <v>306</v>
      </c>
      <c r="C254" s="42">
        <v>19007.45</v>
      </c>
      <c r="D254" s="42"/>
      <c r="E254" s="31">
        <v>0.99</v>
      </c>
      <c r="F254" s="32">
        <v>0.8</v>
      </c>
      <c r="G254" s="43"/>
      <c r="H254" s="44">
        <v>0.69</v>
      </c>
      <c r="I254" s="44">
        <v>0.13</v>
      </c>
      <c r="J254" s="44">
        <v>0.03</v>
      </c>
      <c r="K254" s="44">
        <v>0.15</v>
      </c>
      <c r="L254" s="43">
        <v>0.8</v>
      </c>
      <c r="M254" s="42">
        <v>1.4</v>
      </c>
      <c r="N254" s="42">
        <v>1.68</v>
      </c>
      <c r="O254" s="42">
        <v>2.23</v>
      </c>
      <c r="P254" s="42">
        <v>2.39</v>
      </c>
      <c r="Q254" s="33">
        <v>5</v>
      </c>
      <c r="R254" s="33">
        <f t="shared" si="703"/>
        <v>136990.49364</v>
      </c>
      <c r="S254" s="33"/>
      <c r="T254" s="33">
        <f t="shared" si="704"/>
        <v>0</v>
      </c>
      <c r="U254" s="33"/>
      <c r="V254" s="33">
        <f t="shared" si="705"/>
        <v>0</v>
      </c>
      <c r="W254" s="33"/>
      <c r="X254" s="33">
        <f t="shared" si="706"/>
        <v>0</v>
      </c>
      <c r="Y254" s="33"/>
      <c r="Z254" s="33">
        <f t="shared" si="707"/>
        <v>0</v>
      </c>
      <c r="AA254" s="33"/>
      <c r="AB254" s="33">
        <f t="shared" si="708"/>
        <v>0</v>
      </c>
      <c r="AC254" s="33"/>
      <c r="AD254" s="33">
        <f t="shared" si="709"/>
        <v>0</v>
      </c>
      <c r="AE254" s="33"/>
      <c r="AF254" s="33">
        <f t="shared" si="710"/>
        <v>0</v>
      </c>
      <c r="AG254" s="28">
        <v>50</v>
      </c>
      <c r="AH254" s="33">
        <f t="shared" si="711"/>
        <v>1130171.57253</v>
      </c>
      <c r="AI254" s="33"/>
      <c r="AJ254" s="33">
        <f t="shared" si="712"/>
        <v>0</v>
      </c>
      <c r="AK254" s="33"/>
      <c r="AL254" s="33">
        <f t="shared" si="713"/>
        <v>0</v>
      </c>
      <c r="AM254" s="33"/>
      <c r="AN254" s="33">
        <f t="shared" si="714"/>
        <v>0</v>
      </c>
      <c r="AO254" s="33"/>
      <c r="AP254" s="33">
        <f t="shared" si="715"/>
        <v>0</v>
      </c>
      <c r="AQ254" s="33"/>
      <c r="AR254" s="33">
        <f t="shared" si="716"/>
        <v>0</v>
      </c>
      <c r="AS254" s="33"/>
      <c r="AT254" s="33">
        <f t="shared" si="717"/>
        <v>0</v>
      </c>
      <c r="AU254" s="33"/>
      <c r="AV254" s="33">
        <f t="shared" si="718"/>
        <v>0</v>
      </c>
      <c r="AW254" s="33"/>
      <c r="AX254" s="33">
        <f t="shared" si="719"/>
        <v>0</v>
      </c>
      <c r="AY254" s="33"/>
      <c r="AZ254" s="33">
        <f t="shared" si="720"/>
        <v>0</v>
      </c>
      <c r="BA254" s="33"/>
      <c r="BB254" s="33">
        <f t="shared" si="721"/>
        <v>0</v>
      </c>
      <c r="BC254" s="33"/>
      <c r="BD254" s="33">
        <f t="shared" si="722"/>
        <v>0</v>
      </c>
      <c r="BE254" s="33"/>
      <c r="BF254" s="33">
        <f t="shared" si="723"/>
        <v>0</v>
      </c>
      <c r="BG254" s="33"/>
      <c r="BH254" s="33">
        <f t="shared" si="724"/>
        <v>0</v>
      </c>
      <c r="BI254" s="33"/>
      <c r="BJ254" s="33">
        <f t="shared" si="725"/>
        <v>0</v>
      </c>
      <c r="BK254" s="33"/>
      <c r="BL254" s="33">
        <f t="shared" si="726"/>
        <v>0</v>
      </c>
      <c r="BM254" s="33"/>
      <c r="BN254" s="33">
        <f t="shared" si="727"/>
        <v>0</v>
      </c>
      <c r="BO254" s="33"/>
      <c r="BP254" s="33">
        <f t="shared" si="728"/>
        <v>0</v>
      </c>
      <c r="BQ254" s="33"/>
      <c r="BR254" s="33">
        <f t="shared" si="729"/>
        <v>0</v>
      </c>
      <c r="BS254" s="33"/>
      <c r="BT254" s="33">
        <f t="shared" si="730"/>
        <v>0</v>
      </c>
      <c r="BU254" s="33"/>
      <c r="BV254" s="33">
        <f t="shared" si="731"/>
        <v>0</v>
      </c>
      <c r="BW254" s="62"/>
      <c r="BX254" s="62">
        <f t="shared" si="732"/>
        <v>0</v>
      </c>
      <c r="BY254" s="28">
        <v>50</v>
      </c>
      <c r="BZ254" s="33">
        <f t="shared" si="733"/>
        <v>1356205.8870360001</v>
      </c>
      <c r="CA254" s="33"/>
      <c r="CB254" s="33">
        <f t="shared" si="734"/>
        <v>0</v>
      </c>
      <c r="CC254" s="33"/>
      <c r="CD254" s="33">
        <f t="shared" si="735"/>
        <v>0</v>
      </c>
      <c r="CE254" s="33"/>
      <c r="CF254" s="33">
        <f t="shared" si="736"/>
        <v>0</v>
      </c>
      <c r="CG254" s="33"/>
      <c r="CH254" s="33">
        <f t="shared" si="737"/>
        <v>0</v>
      </c>
      <c r="CI254" s="33"/>
      <c r="CJ254" s="33">
        <f t="shared" si="738"/>
        <v>0</v>
      </c>
      <c r="CK254" s="33"/>
      <c r="CL254" s="33">
        <f t="shared" si="739"/>
        <v>0</v>
      </c>
      <c r="CM254" s="33"/>
      <c r="CN254" s="33">
        <f t="shared" si="740"/>
        <v>0</v>
      </c>
    </row>
    <row r="255" spans="1:92" x14ac:dyDescent="0.25">
      <c r="A255" s="40">
        <v>245</v>
      </c>
      <c r="B255" s="41" t="s">
        <v>307</v>
      </c>
      <c r="C255" s="42">
        <v>19007.45</v>
      </c>
      <c r="D255" s="42">
        <f t="shared" ref="D255:D260" si="741">C255*(H255+I255+J255)</f>
        <v>16156.3325</v>
      </c>
      <c r="E255" s="31">
        <v>0.74</v>
      </c>
      <c r="F255" s="32">
        <v>0.8</v>
      </c>
      <c r="G255" s="43"/>
      <c r="H255" s="44">
        <v>0.71</v>
      </c>
      <c r="I255" s="44">
        <v>0.11</v>
      </c>
      <c r="J255" s="44">
        <v>0.03</v>
      </c>
      <c r="K255" s="44">
        <v>0.15</v>
      </c>
      <c r="L255" s="43">
        <v>0.8</v>
      </c>
      <c r="M255" s="42">
        <v>1.4</v>
      </c>
      <c r="N255" s="42">
        <v>1.68</v>
      </c>
      <c r="O255" s="42">
        <v>2.23</v>
      </c>
      <c r="P255" s="42">
        <v>2.39</v>
      </c>
      <c r="Q255" s="33">
        <v>0</v>
      </c>
      <c r="R255" s="33">
        <f t="shared" si="703"/>
        <v>0</v>
      </c>
      <c r="S255" s="33">
        <v>0</v>
      </c>
      <c r="T255" s="33">
        <f t="shared" si="704"/>
        <v>0</v>
      </c>
      <c r="U255" s="33">
        <v>72</v>
      </c>
      <c r="V255" s="33">
        <f t="shared" si="705"/>
        <v>1247667.2651520001</v>
      </c>
      <c r="W255" s="33">
        <v>0</v>
      </c>
      <c r="X255" s="33">
        <f t="shared" si="706"/>
        <v>0</v>
      </c>
      <c r="Y255" s="33">
        <v>0</v>
      </c>
      <c r="Z255" s="33">
        <f t="shared" si="707"/>
        <v>0</v>
      </c>
      <c r="AA255" s="33">
        <v>0</v>
      </c>
      <c r="AB255" s="33">
        <f t="shared" si="708"/>
        <v>0</v>
      </c>
      <c r="AC255" s="33">
        <v>0</v>
      </c>
      <c r="AD255" s="33">
        <f t="shared" si="709"/>
        <v>0</v>
      </c>
      <c r="AE255" s="33"/>
      <c r="AF255" s="33">
        <f t="shared" si="710"/>
        <v>0</v>
      </c>
      <c r="AG255" s="33"/>
      <c r="AH255" s="33">
        <f t="shared" si="711"/>
        <v>0</v>
      </c>
      <c r="AI255" s="33">
        <v>0</v>
      </c>
      <c r="AJ255" s="33">
        <f t="shared" si="712"/>
        <v>0</v>
      </c>
      <c r="AK255" s="33">
        <v>0</v>
      </c>
      <c r="AL255" s="33">
        <f t="shared" si="713"/>
        <v>0</v>
      </c>
      <c r="AM255" s="33">
        <v>0</v>
      </c>
      <c r="AN255" s="33">
        <f t="shared" si="714"/>
        <v>0</v>
      </c>
      <c r="AO255" s="33">
        <v>0</v>
      </c>
      <c r="AP255" s="33">
        <f t="shared" si="715"/>
        <v>0</v>
      </c>
      <c r="AQ255" s="33">
        <v>0</v>
      </c>
      <c r="AR255" s="33">
        <f t="shared" si="716"/>
        <v>0</v>
      </c>
      <c r="AS255" s="33">
        <v>0</v>
      </c>
      <c r="AT255" s="33">
        <f t="shared" si="717"/>
        <v>0</v>
      </c>
      <c r="AU255" s="33">
        <v>0</v>
      </c>
      <c r="AV255" s="33">
        <f t="shared" si="718"/>
        <v>0</v>
      </c>
      <c r="AW255" s="33">
        <v>0</v>
      </c>
      <c r="AX255" s="33">
        <f t="shared" si="719"/>
        <v>0</v>
      </c>
      <c r="AY255" s="33">
        <v>0</v>
      </c>
      <c r="AZ255" s="33">
        <f t="shared" si="720"/>
        <v>0</v>
      </c>
      <c r="BA255" s="33"/>
      <c r="BB255" s="33">
        <f t="shared" si="721"/>
        <v>0</v>
      </c>
      <c r="BC255" s="33"/>
      <c r="BD255" s="33">
        <f t="shared" si="722"/>
        <v>0</v>
      </c>
      <c r="BE255" s="33">
        <v>0</v>
      </c>
      <c r="BF255" s="33">
        <f t="shared" si="723"/>
        <v>0</v>
      </c>
      <c r="BG255" s="33">
        <v>0</v>
      </c>
      <c r="BH255" s="33">
        <f t="shared" si="724"/>
        <v>0</v>
      </c>
      <c r="BI255" s="33">
        <v>0</v>
      </c>
      <c r="BJ255" s="33">
        <f t="shared" si="725"/>
        <v>0</v>
      </c>
      <c r="BK255" s="33">
        <v>0</v>
      </c>
      <c r="BL255" s="33">
        <f t="shared" si="726"/>
        <v>0</v>
      </c>
      <c r="BM255" s="33"/>
      <c r="BN255" s="33">
        <f t="shared" si="727"/>
        <v>0</v>
      </c>
      <c r="BO255" s="33"/>
      <c r="BP255" s="33">
        <f t="shared" si="728"/>
        <v>0</v>
      </c>
      <c r="BQ255" s="33">
        <v>0</v>
      </c>
      <c r="BR255" s="33">
        <f t="shared" si="729"/>
        <v>0</v>
      </c>
      <c r="BS255" s="33">
        <v>0</v>
      </c>
      <c r="BT255" s="33">
        <f t="shared" si="730"/>
        <v>0</v>
      </c>
      <c r="BU255" s="33">
        <v>0</v>
      </c>
      <c r="BV255" s="33">
        <f t="shared" si="731"/>
        <v>0</v>
      </c>
      <c r="BW255" s="62">
        <v>0</v>
      </c>
      <c r="BX255" s="62">
        <f t="shared" si="732"/>
        <v>0</v>
      </c>
      <c r="BY255" s="33"/>
      <c r="BZ255" s="33">
        <f t="shared" si="733"/>
        <v>0</v>
      </c>
      <c r="CA255" s="33">
        <v>0</v>
      </c>
      <c r="CB255" s="33">
        <f t="shared" si="734"/>
        <v>0</v>
      </c>
      <c r="CC255" s="33">
        <v>0</v>
      </c>
      <c r="CD255" s="33">
        <f t="shared" si="735"/>
        <v>0</v>
      </c>
      <c r="CE255" s="33">
        <v>0</v>
      </c>
      <c r="CF255" s="33">
        <f t="shared" si="736"/>
        <v>0</v>
      </c>
      <c r="CG255" s="33">
        <v>0</v>
      </c>
      <c r="CH255" s="33">
        <f t="shared" si="737"/>
        <v>0</v>
      </c>
      <c r="CI255" s="33">
        <v>0</v>
      </c>
      <c r="CJ255" s="33">
        <f t="shared" si="738"/>
        <v>0</v>
      </c>
      <c r="CK255" s="33">
        <v>0</v>
      </c>
      <c r="CL255" s="33">
        <f t="shared" si="739"/>
        <v>0</v>
      </c>
      <c r="CM255" s="33">
        <v>0</v>
      </c>
      <c r="CN255" s="33">
        <f t="shared" si="740"/>
        <v>0</v>
      </c>
    </row>
    <row r="256" spans="1:92" x14ac:dyDescent="0.25">
      <c r="A256" s="40">
        <v>246</v>
      </c>
      <c r="B256" s="41" t="s">
        <v>308</v>
      </c>
      <c r="C256" s="42">
        <v>19007.45</v>
      </c>
      <c r="D256" s="42">
        <f t="shared" si="741"/>
        <v>16726.556</v>
      </c>
      <c r="E256" s="31">
        <v>1.27</v>
      </c>
      <c r="F256" s="32">
        <v>0.8</v>
      </c>
      <c r="G256" s="43"/>
      <c r="H256" s="44">
        <v>0.71</v>
      </c>
      <c r="I256" s="44">
        <v>0.14000000000000001</v>
      </c>
      <c r="J256" s="44">
        <v>0.03</v>
      </c>
      <c r="K256" s="44">
        <v>0.12</v>
      </c>
      <c r="L256" s="43">
        <v>0.8</v>
      </c>
      <c r="M256" s="42">
        <v>1.4</v>
      </c>
      <c r="N256" s="42">
        <v>1.68</v>
      </c>
      <c r="O256" s="42">
        <v>2.23</v>
      </c>
      <c r="P256" s="42">
        <v>2.39</v>
      </c>
      <c r="Q256" s="33">
        <v>0</v>
      </c>
      <c r="R256" s="33">
        <f t="shared" si="703"/>
        <v>0</v>
      </c>
      <c r="S256" s="33">
        <v>0</v>
      </c>
      <c r="T256" s="33">
        <f t="shared" si="704"/>
        <v>0</v>
      </c>
      <c r="U256" s="33">
        <v>72</v>
      </c>
      <c r="V256" s="33">
        <f t="shared" si="705"/>
        <v>2141266.7928960002</v>
      </c>
      <c r="W256" s="33">
        <v>0</v>
      </c>
      <c r="X256" s="33">
        <f t="shared" si="706"/>
        <v>0</v>
      </c>
      <c r="Y256" s="33">
        <v>0</v>
      </c>
      <c r="Z256" s="33">
        <f t="shared" si="707"/>
        <v>0</v>
      </c>
      <c r="AA256" s="33">
        <v>0</v>
      </c>
      <c r="AB256" s="33">
        <f t="shared" si="708"/>
        <v>0</v>
      </c>
      <c r="AC256" s="33">
        <v>0</v>
      </c>
      <c r="AD256" s="33">
        <f t="shared" si="709"/>
        <v>0</v>
      </c>
      <c r="AE256" s="33"/>
      <c r="AF256" s="33">
        <f t="shared" si="710"/>
        <v>0</v>
      </c>
      <c r="AG256" s="33">
        <v>90</v>
      </c>
      <c r="AH256" s="33">
        <f t="shared" si="711"/>
        <v>2609668.9038420003</v>
      </c>
      <c r="AI256" s="33">
        <v>0</v>
      </c>
      <c r="AJ256" s="33">
        <f t="shared" si="712"/>
        <v>0</v>
      </c>
      <c r="AK256" s="33">
        <v>0</v>
      </c>
      <c r="AL256" s="33">
        <f t="shared" si="713"/>
        <v>0</v>
      </c>
      <c r="AM256" s="33">
        <v>0</v>
      </c>
      <c r="AN256" s="33">
        <f t="shared" si="714"/>
        <v>0</v>
      </c>
      <c r="AO256" s="33">
        <v>1</v>
      </c>
      <c r="AP256" s="33">
        <f t="shared" si="715"/>
        <v>28996.321153800007</v>
      </c>
      <c r="AQ256" s="33">
        <v>0</v>
      </c>
      <c r="AR256" s="33">
        <f t="shared" si="716"/>
        <v>0</v>
      </c>
      <c r="AS256" s="33">
        <v>0</v>
      </c>
      <c r="AT256" s="33">
        <f t="shared" si="717"/>
        <v>0</v>
      </c>
      <c r="AU256" s="33">
        <v>0</v>
      </c>
      <c r="AV256" s="33">
        <f t="shared" si="718"/>
        <v>0</v>
      </c>
      <c r="AW256" s="33">
        <v>0</v>
      </c>
      <c r="AX256" s="33">
        <f t="shared" si="719"/>
        <v>0</v>
      </c>
      <c r="AY256" s="33">
        <v>0</v>
      </c>
      <c r="AZ256" s="33">
        <f t="shared" si="720"/>
        <v>0</v>
      </c>
      <c r="BA256" s="33"/>
      <c r="BB256" s="33">
        <f t="shared" si="721"/>
        <v>0</v>
      </c>
      <c r="BC256" s="33"/>
      <c r="BD256" s="33">
        <f t="shared" si="722"/>
        <v>0</v>
      </c>
      <c r="BE256" s="33">
        <v>0</v>
      </c>
      <c r="BF256" s="33">
        <f t="shared" si="723"/>
        <v>0</v>
      </c>
      <c r="BG256" s="33">
        <v>0</v>
      </c>
      <c r="BH256" s="33">
        <f t="shared" si="724"/>
        <v>0</v>
      </c>
      <c r="BI256" s="33">
        <v>0</v>
      </c>
      <c r="BJ256" s="33">
        <f t="shared" si="725"/>
        <v>0</v>
      </c>
      <c r="BK256" s="33">
        <v>0</v>
      </c>
      <c r="BL256" s="33">
        <f t="shared" si="726"/>
        <v>0</v>
      </c>
      <c r="BM256" s="33"/>
      <c r="BN256" s="33">
        <f t="shared" si="727"/>
        <v>0</v>
      </c>
      <c r="BO256" s="33"/>
      <c r="BP256" s="33">
        <f t="shared" si="728"/>
        <v>0</v>
      </c>
      <c r="BQ256" s="33">
        <v>0</v>
      </c>
      <c r="BR256" s="33">
        <f t="shared" si="729"/>
        <v>0</v>
      </c>
      <c r="BS256" s="33">
        <v>0</v>
      </c>
      <c r="BT256" s="33">
        <f t="shared" si="730"/>
        <v>0</v>
      </c>
      <c r="BU256" s="33">
        <v>0</v>
      </c>
      <c r="BV256" s="33">
        <f t="shared" si="731"/>
        <v>0</v>
      </c>
      <c r="BW256" s="62">
        <v>0</v>
      </c>
      <c r="BX256" s="62">
        <f t="shared" si="732"/>
        <v>0</v>
      </c>
      <c r="BY256" s="33">
        <v>36</v>
      </c>
      <c r="BZ256" s="33">
        <f t="shared" si="733"/>
        <v>1252641.07384416</v>
      </c>
      <c r="CA256" s="33">
        <v>0</v>
      </c>
      <c r="CB256" s="33">
        <f t="shared" si="734"/>
        <v>0</v>
      </c>
      <c r="CC256" s="33">
        <v>0</v>
      </c>
      <c r="CD256" s="33">
        <f t="shared" si="735"/>
        <v>0</v>
      </c>
      <c r="CE256" s="33">
        <v>0</v>
      </c>
      <c r="CF256" s="33">
        <f t="shared" si="736"/>
        <v>0</v>
      </c>
      <c r="CG256" s="33">
        <v>0</v>
      </c>
      <c r="CH256" s="33">
        <f t="shared" si="737"/>
        <v>0</v>
      </c>
      <c r="CI256" s="33">
        <v>0</v>
      </c>
      <c r="CJ256" s="33">
        <f t="shared" si="738"/>
        <v>0</v>
      </c>
      <c r="CK256" s="33">
        <v>0</v>
      </c>
      <c r="CL256" s="33">
        <f t="shared" si="739"/>
        <v>0</v>
      </c>
      <c r="CM256" s="33">
        <v>0</v>
      </c>
      <c r="CN256" s="33">
        <f t="shared" si="740"/>
        <v>0</v>
      </c>
    </row>
    <row r="257" spans="1:92" x14ac:dyDescent="0.25">
      <c r="A257" s="40">
        <v>247</v>
      </c>
      <c r="B257" s="41" t="s">
        <v>309</v>
      </c>
      <c r="C257" s="42">
        <v>19007.45</v>
      </c>
      <c r="D257" s="42">
        <f t="shared" si="741"/>
        <v>16726.556000000004</v>
      </c>
      <c r="E257" s="31">
        <v>1.63</v>
      </c>
      <c r="F257" s="32">
        <v>0.8</v>
      </c>
      <c r="G257" s="43"/>
      <c r="H257" s="44">
        <v>0.67</v>
      </c>
      <c r="I257" s="44">
        <v>0.18</v>
      </c>
      <c r="J257" s="44">
        <v>0.03</v>
      </c>
      <c r="K257" s="44">
        <v>0.12</v>
      </c>
      <c r="L257" s="43">
        <v>0.8</v>
      </c>
      <c r="M257" s="42">
        <v>1.4</v>
      </c>
      <c r="N257" s="42">
        <v>1.68</v>
      </c>
      <c r="O257" s="42">
        <v>2.23</v>
      </c>
      <c r="P257" s="42">
        <v>2.39</v>
      </c>
      <c r="Q257" s="33">
        <v>0</v>
      </c>
      <c r="R257" s="33">
        <f t="shared" si="703"/>
        <v>0</v>
      </c>
      <c r="S257" s="33">
        <v>0</v>
      </c>
      <c r="T257" s="33">
        <f t="shared" si="704"/>
        <v>0</v>
      </c>
      <c r="U257" s="33">
        <v>2</v>
      </c>
      <c r="V257" s="33">
        <f t="shared" si="705"/>
        <v>76340.001583999998</v>
      </c>
      <c r="W257" s="33">
        <v>0</v>
      </c>
      <c r="X257" s="33">
        <f t="shared" si="706"/>
        <v>0</v>
      </c>
      <c r="Y257" s="33">
        <v>0</v>
      </c>
      <c r="Z257" s="33">
        <f t="shared" si="707"/>
        <v>0</v>
      </c>
      <c r="AA257" s="33">
        <v>0</v>
      </c>
      <c r="AB257" s="33">
        <f t="shared" si="708"/>
        <v>0</v>
      </c>
      <c r="AC257" s="33">
        <v>0</v>
      </c>
      <c r="AD257" s="33">
        <f t="shared" si="709"/>
        <v>0</v>
      </c>
      <c r="AE257" s="28"/>
      <c r="AF257" s="33">
        <f t="shared" si="710"/>
        <v>0</v>
      </c>
      <c r="AG257" s="33">
        <v>100</v>
      </c>
      <c r="AH257" s="33">
        <f t="shared" si="711"/>
        <v>3721575.0772199994</v>
      </c>
      <c r="AI257" s="33">
        <v>0</v>
      </c>
      <c r="AJ257" s="33">
        <f t="shared" si="712"/>
        <v>0</v>
      </c>
      <c r="AK257" s="33">
        <v>0</v>
      </c>
      <c r="AL257" s="33">
        <f t="shared" si="713"/>
        <v>0</v>
      </c>
      <c r="AM257" s="33">
        <v>0</v>
      </c>
      <c r="AN257" s="33">
        <f t="shared" si="714"/>
        <v>0</v>
      </c>
      <c r="AO257" s="33">
        <v>0</v>
      </c>
      <c r="AP257" s="33">
        <f t="shared" si="715"/>
        <v>0</v>
      </c>
      <c r="AQ257" s="33">
        <v>0</v>
      </c>
      <c r="AR257" s="33">
        <f t="shared" si="716"/>
        <v>0</v>
      </c>
      <c r="AS257" s="33">
        <v>0</v>
      </c>
      <c r="AT257" s="33">
        <f t="shared" si="717"/>
        <v>0</v>
      </c>
      <c r="AU257" s="33">
        <v>0</v>
      </c>
      <c r="AV257" s="33">
        <f t="shared" si="718"/>
        <v>0</v>
      </c>
      <c r="AW257" s="33">
        <v>0</v>
      </c>
      <c r="AX257" s="33">
        <f t="shared" si="719"/>
        <v>0</v>
      </c>
      <c r="AY257" s="33"/>
      <c r="AZ257" s="33">
        <f t="shared" si="720"/>
        <v>0</v>
      </c>
      <c r="BA257" s="28"/>
      <c r="BB257" s="33">
        <f t="shared" si="721"/>
        <v>0</v>
      </c>
      <c r="BC257" s="28"/>
      <c r="BD257" s="33">
        <f t="shared" si="722"/>
        <v>0</v>
      </c>
      <c r="BE257" s="33">
        <v>0</v>
      </c>
      <c r="BF257" s="33">
        <f t="shared" si="723"/>
        <v>0</v>
      </c>
      <c r="BG257" s="33">
        <v>0</v>
      </c>
      <c r="BH257" s="33">
        <f t="shared" si="724"/>
        <v>0</v>
      </c>
      <c r="BI257" s="33">
        <v>0</v>
      </c>
      <c r="BJ257" s="33">
        <f t="shared" si="725"/>
        <v>0</v>
      </c>
      <c r="BK257" s="33">
        <v>0</v>
      </c>
      <c r="BL257" s="33">
        <f t="shared" si="726"/>
        <v>0</v>
      </c>
      <c r="BM257" s="28"/>
      <c r="BN257" s="33">
        <f t="shared" si="727"/>
        <v>0</v>
      </c>
      <c r="BO257" s="28"/>
      <c r="BP257" s="33">
        <f t="shared" si="728"/>
        <v>0</v>
      </c>
      <c r="BQ257" s="33">
        <v>0</v>
      </c>
      <c r="BR257" s="33">
        <f t="shared" si="729"/>
        <v>0</v>
      </c>
      <c r="BS257" s="33">
        <v>0</v>
      </c>
      <c r="BT257" s="33">
        <f t="shared" si="730"/>
        <v>0</v>
      </c>
      <c r="BU257" s="33">
        <v>0</v>
      </c>
      <c r="BV257" s="33">
        <f t="shared" si="731"/>
        <v>0</v>
      </c>
      <c r="BW257" s="62">
        <v>2</v>
      </c>
      <c r="BX257" s="62">
        <f t="shared" si="732"/>
        <v>89317.801853280005</v>
      </c>
      <c r="BY257" s="33">
        <v>1</v>
      </c>
      <c r="BZ257" s="33">
        <f t="shared" si="733"/>
        <v>44658.900926640003</v>
      </c>
      <c r="CA257" s="33">
        <v>0</v>
      </c>
      <c r="CB257" s="33">
        <f t="shared" si="734"/>
        <v>0</v>
      </c>
      <c r="CC257" s="33">
        <v>0</v>
      </c>
      <c r="CD257" s="33">
        <f t="shared" si="735"/>
        <v>0</v>
      </c>
      <c r="CE257" s="33">
        <v>0</v>
      </c>
      <c r="CF257" s="33">
        <f t="shared" si="736"/>
        <v>0</v>
      </c>
      <c r="CG257" s="33">
        <v>0</v>
      </c>
      <c r="CH257" s="33">
        <f t="shared" si="737"/>
        <v>0</v>
      </c>
      <c r="CI257" s="33">
        <v>0</v>
      </c>
      <c r="CJ257" s="33">
        <f t="shared" si="738"/>
        <v>0</v>
      </c>
      <c r="CK257" s="33">
        <v>0</v>
      </c>
      <c r="CL257" s="33">
        <f t="shared" si="739"/>
        <v>0</v>
      </c>
      <c r="CM257" s="33"/>
      <c r="CN257" s="33">
        <f t="shared" si="740"/>
        <v>0</v>
      </c>
    </row>
    <row r="258" spans="1:92" x14ac:dyDescent="0.25">
      <c r="A258" s="40">
        <v>248</v>
      </c>
      <c r="B258" s="41" t="s">
        <v>310</v>
      </c>
      <c r="C258" s="42">
        <v>19007.45</v>
      </c>
      <c r="D258" s="42">
        <f t="shared" si="741"/>
        <v>16916.630500000003</v>
      </c>
      <c r="E258" s="31">
        <v>1.9</v>
      </c>
      <c r="F258" s="32">
        <v>1</v>
      </c>
      <c r="G258" s="43"/>
      <c r="H258" s="44">
        <v>0.68</v>
      </c>
      <c r="I258" s="44">
        <v>0.18</v>
      </c>
      <c r="J258" s="44">
        <v>0.03</v>
      </c>
      <c r="K258" s="44">
        <v>0.11</v>
      </c>
      <c r="L258" s="43">
        <v>1</v>
      </c>
      <c r="M258" s="42">
        <v>1.4</v>
      </c>
      <c r="N258" s="42">
        <v>1.68</v>
      </c>
      <c r="O258" s="42">
        <v>2.23</v>
      </c>
      <c r="P258" s="42">
        <v>2.39</v>
      </c>
      <c r="Q258" s="33">
        <v>0</v>
      </c>
      <c r="R258" s="33">
        <f t="shared" si="703"/>
        <v>0</v>
      </c>
      <c r="S258" s="33">
        <v>0</v>
      </c>
      <c r="T258" s="33">
        <f t="shared" si="704"/>
        <v>0</v>
      </c>
      <c r="U258" s="33">
        <v>6</v>
      </c>
      <c r="V258" s="33">
        <f t="shared" si="705"/>
        <v>333694.79220000003</v>
      </c>
      <c r="W258" s="33">
        <v>0</v>
      </c>
      <c r="X258" s="33">
        <f t="shared" si="706"/>
        <v>0</v>
      </c>
      <c r="Y258" s="33">
        <v>0</v>
      </c>
      <c r="Z258" s="33">
        <f t="shared" si="707"/>
        <v>0</v>
      </c>
      <c r="AA258" s="33">
        <v>0</v>
      </c>
      <c r="AB258" s="33">
        <f t="shared" si="708"/>
        <v>0</v>
      </c>
      <c r="AC258" s="33">
        <v>0</v>
      </c>
      <c r="AD258" s="33">
        <f t="shared" si="709"/>
        <v>0</v>
      </c>
      <c r="AE258" s="33"/>
      <c r="AF258" s="33">
        <f t="shared" si="710"/>
        <v>0</v>
      </c>
      <c r="AG258" s="33">
        <v>10</v>
      </c>
      <c r="AH258" s="33">
        <f t="shared" si="711"/>
        <v>542254.03732499992</v>
      </c>
      <c r="AI258" s="33">
        <v>0</v>
      </c>
      <c r="AJ258" s="33">
        <f t="shared" si="712"/>
        <v>0</v>
      </c>
      <c r="AK258" s="33">
        <v>0</v>
      </c>
      <c r="AL258" s="33">
        <f t="shared" si="713"/>
        <v>0</v>
      </c>
      <c r="AM258" s="33">
        <v>0</v>
      </c>
      <c r="AN258" s="33">
        <f t="shared" si="714"/>
        <v>0</v>
      </c>
      <c r="AO258" s="33">
        <v>0</v>
      </c>
      <c r="AP258" s="33">
        <f t="shared" si="715"/>
        <v>0</v>
      </c>
      <c r="AQ258" s="33">
        <v>0</v>
      </c>
      <c r="AR258" s="33">
        <f t="shared" si="716"/>
        <v>0</v>
      </c>
      <c r="AS258" s="33">
        <v>0</v>
      </c>
      <c r="AT258" s="33">
        <f t="shared" si="717"/>
        <v>0</v>
      </c>
      <c r="AU258" s="33">
        <v>0</v>
      </c>
      <c r="AV258" s="33">
        <f t="shared" si="718"/>
        <v>0</v>
      </c>
      <c r="AW258" s="33">
        <v>0</v>
      </c>
      <c r="AX258" s="33">
        <f t="shared" si="719"/>
        <v>0</v>
      </c>
      <c r="AY258" s="33">
        <v>0</v>
      </c>
      <c r="AZ258" s="33">
        <f t="shared" si="720"/>
        <v>0</v>
      </c>
      <c r="BA258" s="33"/>
      <c r="BB258" s="33">
        <f t="shared" si="721"/>
        <v>0</v>
      </c>
      <c r="BC258" s="33"/>
      <c r="BD258" s="33">
        <f t="shared" si="722"/>
        <v>0</v>
      </c>
      <c r="BE258" s="33">
        <v>0</v>
      </c>
      <c r="BF258" s="33">
        <f t="shared" si="723"/>
        <v>0</v>
      </c>
      <c r="BG258" s="33">
        <v>0</v>
      </c>
      <c r="BH258" s="33">
        <f t="shared" si="724"/>
        <v>0</v>
      </c>
      <c r="BI258" s="33">
        <v>0</v>
      </c>
      <c r="BJ258" s="33">
        <f t="shared" si="725"/>
        <v>0</v>
      </c>
      <c r="BK258" s="33">
        <v>0</v>
      </c>
      <c r="BL258" s="33">
        <f t="shared" si="726"/>
        <v>0</v>
      </c>
      <c r="BM258" s="33"/>
      <c r="BN258" s="33">
        <f t="shared" si="727"/>
        <v>0</v>
      </c>
      <c r="BO258" s="33"/>
      <c r="BP258" s="33">
        <f t="shared" si="728"/>
        <v>0</v>
      </c>
      <c r="BQ258" s="33">
        <v>0</v>
      </c>
      <c r="BR258" s="33">
        <f t="shared" si="729"/>
        <v>0</v>
      </c>
      <c r="BS258" s="33">
        <v>0</v>
      </c>
      <c r="BT258" s="33">
        <f t="shared" si="730"/>
        <v>0</v>
      </c>
      <c r="BU258" s="33">
        <v>0</v>
      </c>
      <c r="BV258" s="33">
        <f t="shared" si="731"/>
        <v>0</v>
      </c>
      <c r="BW258" s="62">
        <v>2</v>
      </c>
      <c r="BX258" s="62">
        <f t="shared" si="732"/>
        <v>130140.96895800001</v>
      </c>
      <c r="BY258" s="33">
        <v>16</v>
      </c>
      <c r="BZ258" s="33">
        <f t="shared" si="733"/>
        <v>1041127.7516640001</v>
      </c>
      <c r="CA258" s="33">
        <v>0</v>
      </c>
      <c r="CB258" s="33">
        <f t="shared" si="734"/>
        <v>0</v>
      </c>
      <c r="CC258" s="33">
        <v>0</v>
      </c>
      <c r="CD258" s="33">
        <f t="shared" si="735"/>
        <v>0</v>
      </c>
      <c r="CE258" s="33">
        <v>0</v>
      </c>
      <c r="CF258" s="33">
        <f t="shared" si="736"/>
        <v>0</v>
      </c>
      <c r="CG258" s="33">
        <v>0</v>
      </c>
      <c r="CH258" s="33">
        <f t="shared" si="737"/>
        <v>0</v>
      </c>
      <c r="CI258" s="33">
        <v>0</v>
      </c>
      <c r="CJ258" s="33">
        <f t="shared" si="738"/>
        <v>0</v>
      </c>
      <c r="CK258" s="33">
        <v>0</v>
      </c>
      <c r="CL258" s="33">
        <f t="shared" si="739"/>
        <v>0</v>
      </c>
      <c r="CM258" s="33">
        <v>0</v>
      </c>
      <c r="CN258" s="33">
        <f t="shared" si="740"/>
        <v>0</v>
      </c>
    </row>
    <row r="259" spans="1:92" s="38" customFormat="1" x14ac:dyDescent="0.25">
      <c r="A259" s="67">
        <v>35</v>
      </c>
      <c r="B259" s="68" t="s">
        <v>311</v>
      </c>
      <c r="C259" s="42">
        <v>19007.45</v>
      </c>
      <c r="D259" s="46">
        <f t="shared" si="741"/>
        <v>0</v>
      </c>
      <c r="E259" s="46">
        <v>1.4</v>
      </c>
      <c r="F259" s="36"/>
      <c r="G259" s="47"/>
      <c r="H259" s="48"/>
      <c r="I259" s="48"/>
      <c r="J259" s="48"/>
      <c r="K259" s="48"/>
      <c r="L259" s="47"/>
      <c r="M259" s="42">
        <v>1.4</v>
      </c>
      <c r="N259" s="42">
        <v>1.68</v>
      </c>
      <c r="O259" s="42">
        <v>2.23</v>
      </c>
      <c r="P259" s="42">
        <v>2.39</v>
      </c>
      <c r="Q259" s="28">
        <f t="shared" ref="Q259:AW259" si="742">SUM(Q260:Q268)</f>
        <v>435</v>
      </c>
      <c r="R259" s="28">
        <f t="shared" si="742"/>
        <v>20673456.793989997</v>
      </c>
      <c r="S259" s="28">
        <f t="shared" si="742"/>
        <v>65</v>
      </c>
      <c r="T259" s="28">
        <f t="shared" si="742"/>
        <v>2729564.8572499999</v>
      </c>
      <c r="U259" s="28">
        <f t="shared" si="742"/>
        <v>1058</v>
      </c>
      <c r="V259" s="28">
        <f t="shared" si="742"/>
        <v>41121736.129320003</v>
      </c>
      <c r="W259" s="28">
        <f t="shared" si="742"/>
        <v>62</v>
      </c>
      <c r="X259" s="28">
        <f t="shared" si="742"/>
        <v>2070503.0069184999</v>
      </c>
      <c r="Y259" s="28">
        <f t="shared" si="742"/>
        <v>4</v>
      </c>
      <c r="Z259" s="28">
        <f t="shared" si="742"/>
        <v>139106.02282499999</v>
      </c>
      <c r="AA259" s="28">
        <f t="shared" si="742"/>
        <v>36</v>
      </c>
      <c r="AB259" s="28">
        <f t="shared" si="742"/>
        <v>1160180.154441</v>
      </c>
      <c r="AC259" s="28">
        <f t="shared" si="742"/>
        <v>7</v>
      </c>
      <c r="AD259" s="28">
        <f t="shared" si="742"/>
        <v>243694.32637549998</v>
      </c>
      <c r="AE259" s="28">
        <f t="shared" si="742"/>
        <v>98</v>
      </c>
      <c r="AF259" s="28">
        <f t="shared" si="742"/>
        <v>3662306.9970025001</v>
      </c>
      <c r="AG259" s="28">
        <f t="shared" si="742"/>
        <v>0</v>
      </c>
      <c r="AH259" s="28">
        <f t="shared" si="742"/>
        <v>0</v>
      </c>
      <c r="AI259" s="28">
        <f t="shared" si="742"/>
        <v>122</v>
      </c>
      <c r="AJ259" s="28">
        <f t="shared" si="742"/>
        <v>5078351.757979501</v>
      </c>
      <c r="AK259" s="28">
        <f t="shared" si="742"/>
        <v>69</v>
      </c>
      <c r="AL259" s="28">
        <f t="shared" si="742"/>
        <v>2144472.0191895002</v>
      </c>
      <c r="AM259" s="28">
        <f t="shared" si="742"/>
        <v>80</v>
      </c>
      <c r="AN259" s="28">
        <f t="shared" si="742"/>
        <v>3461644.3969800002</v>
      </c>
      <c r="AO259" s="28">
        <f t="shared" si="742"/>
        <v>7</v>
      </c>
      <c r="AP259" s="28">
        <f t="shared" si="742"/>
        <v>257427.96929850001</v>
      </c>
      <c r="AQ259" s="28">
        <f t="shared" si="742"/>
        <v>30</v>
      </c>
      <c r="AR259" s="28">
        <f t="shared" si="742"/>
        <v>1033647.5597910001</v>
      </c>
      <c r="AS259" s="28">
        <f t="shared" si="742"/>
        <v>26</v>
      </c>
      <c r="AT259" s="28">
        <f t="shared" si="742"/>
        <v>1508188.6969379999</v>
      </c>
      <c r="AU259" s="28">
        <f t="shared" si="742"/>
        <v>3</v>
      </c>
      <c r="AV259" s="28">
        <f t="shared" si="742"/>
        <v>201174.85079999999</v>
      </c>
      <c r="AW259" s="28">
        <f t="shared" si="742"/>
        <v>40</v>
      </c>
      <c r="AX259" s="28">
        <f t="shared" ref="AX259:CH259" si="743">SUM(AX260:AX268)</f>
        <v>1726551.2244750001</v>
      </c>
      <c r="AY259" s="28">
        <f t="shared" si="743"/>
        <v>123</v>
      </c>
      <c r="AZ259" s="28">
        <f t="shared" si="743"/>
        <v>4231807.1875002002</v>
      </c>
      <c r="BA259" s="28">
        <f t="shared" si="743"/>
        <v>8</v>
      </c>
      <c r="BB259" s="28">
        <f t="shared" si="743"/>
        <v>373022.87890559994</v>
      </c>
      <c r="BC259" s="28">
        <f>SUM(BC260:BC268)</f>
        <v>68</v>
      </c>
      <c r="BD259" s="28">
        <f t="shared" si="743"/>
        <v>4311751.8379320009</v>
      </c>
      <c r="BE259" s="28">
        <f t="shared" si="743"/>
        <v>161</v>
      </c>
      <c r="BF259" s="28">
        <f t="shared" si="743"/>
        <v>7114230.8700077999</v>
      </c>
      <c r="BG259" s="28">
        <f t="shared" si="743"/>
        <v>282</v>
      </c>
      <c r="BH259" s="28">
        <f t="shared" si="743"/>
        <v>12556754.6117706</v>
      </c>
      <c r="BI259" s="28">
        <f t="shared" si="743"/>
        <v>2</v>
      </c>
      <c r="BJ259" s="28">
        <f t="shared" si="743"/>
        <v>93255.719726399999</v>
      </c>
      <c r="BK259" s="28">
        <f t="shared" si="743"/>
        <v>73</v>
      </c>
      <c r="BL259" s="28">
        <f t="shared" si="743"/>
        <v>3467831.3219550001</v>
      </c>
      <c r="BM259" s="28">
        <f t="shared" si="743"/>
        <v>5</v>
      </c>
      <c r="BN259" s="28">
        <f t="shared" si="743"/>
        <v>205600.69751759997</v>
      </c>
      <c r="BO259" s="28">
        <f t="shared" si="743"/>
        <v>102</v>
      </c>
      <c r="BP259" s="28">
        <f t="shared" si="743"/>
        <v>4412418.0302048</v>
      </c>
      <c r="BQ259" s="28">
        <f t="shared" si="743"/>
        <v>8</v>
      </c>
      <c r="BR259" s="28">
        <f t="shared" si="743"/>
        <v>373022.8789056</v>
      </c>
      <c r="BS259" s="28">
        <f t="shared" si="743"/>
        <v>0</v>
      </c>
      <c r="BT259" s="28">
        <f t="shared" si="743"/>
        <v>0</v>
      </c>
      <c r="BU259" s="28">
        <f t="shared" si="743"/>
        <v>23</v>
      </c>
      <c r="BV259" s="28">
        <f t="shared" si="743"/>
        <v>972632.5048440001</v>
      </c>
      <c r="BW259" s="28">
        <f t="shared" si="743"/>
        <v>0</v>
      </c>
      <c r="BX259" s="28">
        <f t="shared" si="743"/>
        <v>0</v>
      </c>
      <c r="BY259" s="28">
        <f t="shared" si="743"/>
        <v>254</v>
      </c>
      <c r="BZ259" s="28">
        <f t="shared" si="743"/>
        <v>12670935.709231801</v>
      </c>
      <c r="CA259" s="28">
        <f t="shared" si="743"/>
        <v>0</v>
      </c>
      <c r="CB259" s="28">
        <f t="shared" si="743"/>
        <v>0</v>
      </c>
      <c r="CC259" s="28">
        <f t="shared" si="743"/>
        <v>121</v>
      </c>
      <c r="CD259" s="28">
        <f t="shared" si="743"/>
        <v>5488710.9329051999</v>
      </c>
      <c r="CE259" s="28">
        <f t="shared" si="743"/>
        <v>14</v>
      </c>
      <c r="CF259" s="28">
        <f t="shared" si="743"/>
        <v>733770.89866079995</v>
      </c>
      <c r="CG259" s="28">
        <f t="shared" si="743"/>
        <v>46</v>
      </c>
      <c r="CH259" s="28">
        <f t="shared" si="743"/>
        <v>1848718.6441878001</v>
      </c>
      <c r="CI259" s="28">
        <f t="shared" ref="CI259:CN259" si="744">SUM(CI260:CI268)</f>
        <v>7</v>
      </c>
      <c r="CJ259" s="28">
        <f t="shared" si="744"/>
        <v>233698.118346</v>
      </c>
      <c r="CK259" s="28">
        <f t="shared" si="744"/>
        <v>6</v>
      </c>
      <c r="CL259" s="28">
        <f t="shared" si="744"/>
        <v>439273.66900724999</v>
      </c>
      <c r="CM259" s="28">
        <f t="shared" si="744"/>
        <v>50</v>
      </c>
      <c r="CN259" s="28">
        <f t="shared" si="744"/>
        <v>3997431.1019238755</v>
      </c>
    </row>
    <row r="260" spans="1:92" x14ac:dyDescent="0.25">
      <c r="A260" s="40">
        <v>249</v>
      </c>
      <c r="B260" s="41" t="s">
        <v>312</v>
      </c>
      <c r="C260" s="42">
        <v>19007.45</v>
      </c>
      <c r="D260" s="42">
        <f t="shared" si="741"/>
        <v>14825.811000000002</v>
      </c>
      <c r="E260" s="31">
        <v>1.02</v>
      </c>
      <c r="F260" s="32">
        <v>1</v>
      </c>
      <c r="G260" s="43"/>
      <c r="H260" s="44">
        <v>0.52</v>
      </c>
      <c r="I260" s="44">
        <v>0.21</v>
      </c>
      <c r="J260" s="44">
        <v>0.05</v>
      </c>
      <c r="K260" s="44">
        <v>0.22</v>
      </c>
      <c r="L260" s="43">
        <v>1</v>
      </c>
      <c r="M260" s="42">
        <v>1.4</v>
      </c>
      <c r="N260" s="42">
        <v>1.68</v>
      </c>
      <c r="O260" s="42">
        <v>2.23</v>
      </c>
      <c r="P260" s="42">
        <v>2.39</v>
      </c>
      <c r="Q260" s="33">
        <v>0</v>
      </c>
      <c r="R260" s="33">
        <f t="shared" ref="R260:R268" si="745">Q260*C260*E260*F260*M260*$R$6</f>
        <v>0</v>
      </c>
      <c r="S260" s="33">
        <v>0</v>
      </c>
      <c r="T260" s="33">
        <f t="shared" ref="T260:T268" si="746">S260*C260*E260*F260*M260*$T$6</f>
        <v>0</v>
      </c>
      <c r="U260" s="33">
        <v>220</v>
      </c>
      <c r="V260" s="33">
        <f t="shared" ref="V260:V268" si="747">U260*C260*E260*F260*M260*$V$6</f>
        <v>6568518.5411999999</v>
      </c>
      <c r="W260" s="33">
        <v>25</v>
      </c>
      <c r="X260" s="33">
        <f t="shared" ref="X260:X268" si="748">W260/12*9*C260*E260*F260*M260*$X$6+W260/12*3*C260*E260*F260*M260*$W$6</f>
        <v>654816.15622500004</v>
      </c>
      <c r="Y260" s="33"/>
      <c r="Z260" s="33">
        <f t="shared" ref="Z260:Z268" si="749">Y260/12*9*C260*E260*F260*M260*$Z$6+Y260/12*3*C260*E260*F260*M260*$Y$6</f>
        <v>0</v>
      </c>
      <c r="AA260" s="33">
        <v>18</v>
      </c>
      <c r="AB260" s="33">
        <f t="shared" ref="AB260:AB268" si="750">AA260/12*9*C260*E260*F260*M260*$AB$6+AA260/12*3*C260*E260*F260*M260*$AA$6</f>
        <v>471467.63248199999</v>
      </c>
      <c r="AC260" s="33">
        <v>2</v>
      </c>
      <c r="AD260" s="33">
        <f t="shared" ref="AD260:AD268" si="751">AC260/12*3*C260*E260*F260*M260*$AC$6+AC260/12*9*C260*E260*F260*M260*$AD$6</f>
        <v>52385.292497999995</v>
      </c>
      <c r="AE260" s="33">
        <v>25</v>
      </c>
      <c r="AF260" s="33">
        <f t="shared" ref="AF260:AF268" si="752">(AE260/12*3*C260*E260*F260*M260*$AE$6)+(AE260/12*9*C260*E260*F260*M260*$AF$6)</f>
        <v>695530.11412500008</v>
      </c>
      <c r="AG260" s="33">
        <v>0</v>
      </c>
      <c r="AH260" s="33">
        <f t="shared" ref="AH260:AH268" si="753">AG260/12*9*C260*E260*F260*M260*$AH$6+AG260/12*3*C260*E260*F260*M260*$AG$6</f>
        <v>0</v>
      </c>
      <c r="AI260" s="33"/>
      <c r="AJ260" s="33">
        <f t="shared" ref="AJ260:AJ268" si="754">AI260/12*9*C260*E260*F260*M260*$AJ$6+AI260/12*3*C260*E260*F260*M260*$AI$6</f>
        <v>0</v>
      </c>
      <c r="AK260" s="33">
        <v>45</v>
      </c>
      <c r="AL260" s="33">
        <f t="shared" ref="AL260:AL268" si="755">AK260/12*9*C260*E260*F260*M260*$AL$6+AK260/12*3*C260*E260*F260*M260*$AK$6</f>
        <v>1309971.5954325001</v>
      </c>
      <c r="AM260" s="33">
        <v>2</v>
      </c>
      <c r="AN260" s="33">
        <f t="shared" ref="AN260:AN268" si="756">AM260*C260*E260*F260*M260*$AN$6</f>
        <v>59713.80492000001</v>
      </c>
      <c r="AO260" s="33">
        <v>3</v>
      </c>
      <c r="AP260" s="33">
        <f t="shared" ref="AP260:AP268" si="757">AO260/12*9*C260*E260*F260*M260*$AP$6+AO260/12*3*C260*E260*F260*M260*$AO$6</f>
        <v>87331.439695500012</v>
      </c>
      <c r="AQ260" s="33">
        <v>6</v>
      </c>
      <c r="AR260" s="33">
        <f t="shared" ref="AR260:AR268" si="758">AQ260/12*9*C260*E260*F260*M260*$AR$6+AQ260/12*3*C260*E260*F260*M260*$AQ$6</f>
        <v>151048.78380900002</v>
      </c>
      <c r="AS260" s="33">
        <v>10</v>
      </c>
      <c r="AT260" s="33">
        <f t="shared" ref="AT260:AT268" si="759">AS260/12*9*C260*E260*F260*N260*$AT$6+AS260/12*3*C260*E260*F260*N260*$AS$6</f>
        <v>451924.93268999999</v>
      </c>
      <c r="AU260" s="33">
        <v>1</v>
      </c>
      <c r="AV260" s="33">
        <f t="shared" ref="AV260:AV268" si="760">AU260/12*9*C260*E260*F260*N260*$AV$6+AU260/12*3*C260*E260*F260*N260*$AU$6</f>
        <v>51299.586954000006</v>
      </c>
      <c r="AW260" s="33">
        <v>15</v>
      </c>
      <c r="AX260" s="33">
        <f t="shared" ref="AX260:AX268" si="761">AW260/12*9*C260*E260*F260*N260*$AX$6+AW260/12*3*C260*E260*F260*N260*$AW$6</f>
        <v>500781.68216999999</v>
      </c>
      <c r="AY260" s="33">
        <v>93</v>
      </c>
      <c r="AZ260" s="33">
        <f t="shared" ref="AZ260:AZ268" si="762">AY260/12*9*C260*E260*F260*N260*$AZ$6+AY260/12*3*C260*E260*F260*N260*$AY$6</f>
        <v>2923099.3213883997</v>
      </c>
      <c r="BA260" s="33"/>
      <c r="BB260" s="33">
        <f t="shared" ref="BB260:BB268" si="763">SUM(BA260*$BB$6*C260*E260*F260*N260)</f>
        <v>0</v>
      </c>
      <c r="BC260" s="33"/>
      <c r="BD260" s="33">
        <f t="shared" ref="BD260:BD268" si="764">SUM(BC260*C260*E260*F260*N260*$BD$6)</f>
        <v>0</v>
      </c>
      <c r="BE260" s="33">
        <v>6</v>
      </c>
      <c r="BF260" s="33">
        <f t="shared" ref="BF260:BF268" si="765">BE260/12*9*C260*E260*F260*N260*$BF$6+BE260/12*3*C260*E260*F260*N260*$BE$6</f>
        <v>188587.05299280002</v>
      </c>
      <c r="BG260" s="33">
        <v>27</v>
      </c>
      <c r="BH260" s="33">
        <f t="shared" ref="BH260:BH268" si="766">BG260/12*9*C260*E260*F260*N260*$BH$6+BG260/12*3*C260*E260*F260*N260*$BG$6</f>
        <v>848641.73846759996</v>
      </c>
      <c r="BI260" s="33"/>
      <c r="BJ260" s="33">
        <f t="shared" ref="BJ260:BJ268" si="767">BI260*C260*E260*F260*N260*$BJ$6</f>
        <v>0</v>
      </c>
      <c r="BK260" s="33">
        <v>6</v>
      </c>
      <c r="BL260" s="33">
        <f t="shared" ref="BL260:BL268" si="768">BK260/12*9*C260*E260*F260*N260*$BL$6+BK260/12*3*C260*E260*F260*N260*$BK$6</f>
        <v>200312.67286800005</v>
      </c>
      <c r="BM260" s="33">
        <v>1</v>
      </c>
      <c r="BN260" s="33">
        <f t="shared" ref="BN260:BN268" si="769">SUM(BM260*$BN$6*C260*E260*F260*N260)</f>
        <v>31919.742993600001</v>
      </c>
      <c r="BO260" s="33">
        <v>11</v>
      </c>
      <c r="BP260" s="33">
        <f t="shared" ref="BP260:BP268" si="770">(BO260/12*2*C260*E260*F260*N260*$BO$6)+(BO260/12*9*C260*E260*F260*N260*$BP$6)</f>
        <v>337980.1358472</v>
      </c>
      <c r="BQ260" s="33">
        <v>0</v>
      </c>
      <c r="BR260" s="33">
        <f t="shared" ref="BR260:BR268" si="771">BQ260*C260*E260*F260*N260*$BR$6</f>
        <v>0</v>
      </c>
      <c r="BS260" s="33"/>
      <c r="BT260" s="33">
        <f t="shared" ref="BT260:BT268" si="772">BS260/12*9*C260*E260*F260*N260*$BT$6+BS260/12*3*C260*E260*F260*N260*$BS$6</f>
        <v>0</v>
      </c>
      <c r="BU260" s="33">
        <v>7</v>
      </c>
      <c r="BV260" s="33">
        <f t="shared" ref="BV260:BV268" si="773">BU260/12*9*C260*E260*F260*N260*$BV$6+BU260/12*3*C260*E260*F260*N260*$BU$6</f>
        <v>244528.0311474</v>
      </c>
      <c r="BW260" s="62">
        <v>0</v>
      </c>
      <c r="BX260" s="62">
        <f t="shared" ref="BX260:BX268" si="774">BW260/12*9*C260*E260*F260*N260*$BX$6+BW260/12*3*C260*E260*F260*N260*$BW$6</f>
        <v>0</v>
      </c>
      <c r="BY260" s="33">
        <v>0</v>
      </c>
      <c r="BZ260" s="33">
        <f t="shared" ref="BZ260:BZ268" si="775">BY260/12*9*C260*E260*F260*N260*$BZ$6+BY260/12*3*C260*E260*F260*N260*$BY$6</f>
        <v>0</v>
      </c>
      <c r="CA260" s="33">
        <v>0</v>
      </c>
      <c r="CB260" s="33">
        <f t="shared" ref="CB260:CB268" si="776">CA260/12*9*C260*E260*F260*N260*$CB$6+CA260/12*3*C260*E260*F260*N260*$CA$6</f>
        <v>0</v>
      </c>
      <c r="CC260" s="33">
        <v>0</v>
      </c>
      <c r="CD260" s="33">
        <f t="shared" ref="CD260:CD268" si="777">CC260/12*9*C260*E260*F260*N260*$CD$6+CC260/12*3*C260*E260*F260*N260*$CC$6</f>
        <v>0</v>
      </c>
      <c r="CE260" s="33">
        <v>0</v>
      </c>
      <c r="CF260" s="33">
        <f t="shared" ref="CF260:CF268" si="778">CE260/12*9*C260*E260*F260*N260*$CF$6+CE260/12*3*C260*E260*F260*N260*$CE$6</f>
        <v>0</v>
      </c>
      <c r="CG260" s="33">
        <v>12</v>
      </c>
      <c r="CH260" s="33">
        <f t="shared" ref="CH260:CH268" si="779">CG260/12*9*C260*E260*F260*N260*$CH$6+CG260/12*3*C260*E260*F260*N260*$CG$6</f>
        <v>362517.08114160009</v>
      </c>
      <c r="CI260" s="33">
        <v>7</v>
      </c>
      <c r="CJ260" s="33">
        <f t="shared" ref="CJ260:CJ268" si="780">CI260/12*9*C260*E260*F260*N260*$CJ$6+CI260/12*3*C260*E260*F260*N260*$CI$6</f>
        <v>233698.118346</v>
      </c>
      <c r="CK260" s="33">
        <v>4</v>
      </c>
      <c r="CL260" s="33">
        <f t="shared" ref="CL260:CL268" si="781">CK260/12*9*C260*E260*F260*O260*$CL$6+CK260/12*3*C260*E260*F260*O260*$CK$6</f>
        <v>272376.37835100002</v>
      </c>
      <c r="CM260" s="33">
        <v>18</v>
      </c>
      <c r="CN260" s="33">
        <f t="shared" ref="CN260:CN268" si="782">CM260/12*9*C260*E260*F260*P260*$CN$6+CM260/12*3*C260*E260*F260*P260*$CM$6</f>
        <v>1157250.6312097502</v>
      </c>
    </row>
    <row r="261" spans="1:92" x14ac:dyDescent="0.25">
      <c r="A261" s="40">
        <v>250</v>
      </c>
      <c r="B261" s="41" t="s">
        <v>313</v>
      </c>
      <c r="C261" s="42">
        <v>19007.45</v>
      </c>
      <c r="D261" s="42"/>
      <c r="E261" s="31">
        <v>1.49</v>
      </c>
      <c r="F261" s="32">
        <v>1</v>
      </c>
      <c r="G261" s="43"/>
      <c r="H261" s="44"/>
      <c r="I261" s="44"/>
      <c r="J261" s="44"/>
      <c r="K261" s="44"/>
      <c r="L261" s="43">
        <v>1</v>
      </c>
      <c r="M261" s="42">
        <v>1.4</v>
      </c>
      <c r="N261" s="42">
        <v>1.68</v>
      </c>
      <c r="O261" s="42">
        <v>2.23</v>
      </c>
      <c r="P261" s="42">
        <v>2.39</v>
      </c>
      <c r="Q261" s="33"/>
      <c r="R261" s="33">
        <f t="shared" si="745"/>
        <v>0</v>
      </c>
      <c r="S261" s="33">
        <v>50</v>
      </c>
      <c r="T261" s="33">
        <f t="shared" si="746"/>
        <v>2180724.7385</v>
      </c>
      <c r="U261" s="33">
        <v>560</v>
      </c>
      <c r="V261" s="33">
        <f t="shared" si="747"/>
        <v>24424117.071200002</v>
      </c>
      <c r="W261" s="33">
        <v>37</v>
      </c>
      <c r="X261" s="33">
        <f t="shared" si="748"/>
        <v>1415686.8506934999</v>
      </c>
      <c r="Y261" s="33">
        <v>2</v>
      </c>
      <c r="Z261" s="33">
        <f t="shared" si="749"/>
        <v>81281.558434999999</v>
      </c>
      <c r="AA261" s="33">
        <v>18</v>
      </c>
      <c r="AB261" s="33">
        <f t="shared" si="750"/>
        <v>688712.52195900003</v>
      </c>
      <c r="AC261" s="33">
        <v>5</v>
      </c>
      <c r="AD261" s="33">
        <f t="shared" si="751"/>
        <v>191309.03387749998</v>
      </c>
      <c r="AE261" s="33">
        <v>73</v>
      </c>
      <c r="AF261" s="33">
        <f t="shared" si="752"/>
        <v>2966776.8828775003</v>
      </c>
      <c r="AG261" s="33"/>
      <c r="AH261" s="33">
        <f t="shared" si="753"/>
        <v>0</v>
      </c>
      <c r="AI261" s="33">
        <f>110-1</f>
        <v>109</v>
      </c>
      <c r="AJ261" s="33">
        <f t="shared" si="754"/>
        <v>4635130.4316817503</v>
      </c>
      <c r="AK261" s="33"/>
      <c r="AL261" s="33">
        <f t="shared" si="755"/>
        <v>0</v>
      </c>
      <c r="AM261" s="33">
        <v>78</v>
      </c>
      <c r="AN261" s="33">
        <f t="shared" si="756"/>
        <v>3401930.5920600002</v>
      </c>
      <c r="AO261" s="33">
        <v>4</v>
      </c>
      <c r="AP261" s="33">
        <f t="shared" si="757"/>
        <v>170096.529603</v>
      </c>
      <c r="AQ261" s="33">
        <v>24</v>
      </c>
      <c r="AR261" s="33">
        <f t="shared" si="758"/>
        <v>882598.77598200005</v>
      </c>
      <c r="AS261" s="33">
        <v>16</v>
      </c>
      <c r="AT261" s="33">
        <f t="shared" si="759"/>
        <v>1056263.764248</v>
      </c>
      <c r="AU261" s="33">
        <v>2</v>
      </c>
      <c r="AV261" s="33">
        <f t="shared" si="760"/>
        <v>149875.26384599999</v>
      </c>
      <c r="AW261" s="33">
        <v>15</v>
      </c>
      <c r="AX261" s="33">
        <f t="shared" si="761"/>
        <v>731534.02591500001</v>
      </c>
      <c r="AY261" s="33">
        <v>9</v>
      </c>
      <c r="AZ261" s="33">
        <f t="shared" si="762"/>
        <v>413227.51317539997</v>
      </c>
      <c r="BA261" s="33">
        <v>8</v>
      </c>
      <c r="BB261" s="33">
        <f t="shared" si="763"/>
        <v>373022.87890559994</v>
      </c>
      <c r="BC261" s="33">
        <v>62</v>
      </c>
      <c r="BD261" s="33">
        <f t="shared" si="764"/>
        <v>3982399.8679080009</v>
      </c>
      <c r="BE261" s="33">
        <v>131</v>
      </c>
      <c r="BF261" s="33">
        <f t="shared" si="765"/>
        <v>6014756.0251086</v>
      </c>
      <c r="BG261" s="33">
        <v>255</v>
      </c>
      <c r="BH261" s="33">
        <f t="shared" si="766"/>
        <v>11708112.873303</v>
      </c>
      <c r="BI261" s="33">
        <v>2</v>
      </c>
      <c r="BJ261" s="33">
        <f t="shared" si="767"/>
        <v>93255.719726399999</v>
      </c>
      <c r="BK261" s="33">
        <v>67</v>
      </c>
      <c r="BL261" s="33">
        <f t="shared" si="768"/>
        <v>3267518.6490870002</v>
      </c>
      <c r="BM261" s="33">
        <v>2</v>
      </c>
      <c r="BN261" s="33">
        <f t="shared" si="769"/>
        <v>93255.719726399984</v>
      </c>
      <c r="BO261" s="33">
        <v>85</v>
      </c>
      <c r="BP261" s="33">
        <f t="shared" si="770"/>
        <v>3815078.8061539996</v>
      </c>
      <c r="BQ261" s="33">
        <v>8</v>
      </c>
      <c r="BR261" s="33">
        <f t="shared" si="771"/>
        <v>373022.8789056</v>
      </c>
      <c r="BS261" s="33"/>
      <c r="BT261" s="33">
        <f t="shared" si="772"/>
        <v>0</v>
      </c>
      <c r="BU261" s="33">
        <v>10</v>
      </c>
      <c r="BV261" s="33">
        <f t="shared" si="773"/>
        <v>510289.58880899998</v>
      </c>
      <c r="BW261" s="62"/>
      <c r="BX261" s="62">
        <f t="shared" si="774"/>
        <v>0</v>
      </c>
      <c r="BY261" s="33">
        <v>219</v>
      </c>
      <c r="BZ261" s="33">
        <f t="shared" si="775"/>
        <v>11175341.994917102</v>
      </c>
      <c r="CA261" s="33"/>
      <c r="CB261" s="33">
        <f t="shared" si="776"/>
        <v>0</v>
      </c>
      <c r="CC261" s="33"/>
      <c r="CD261" s="33">
        <f t="shared" si="777"/>
        <v>0</v>
      </c>
      <c r="CE261" s="33"/>
      <c r="CF261" s="33">
        <f t="shared" si="778"/>
        <v>0</v>
      </c>
      <c r="CG261" s="33">
        <v>32</v>
      </c>
      <c r="CH261" s="33">
        <f t="shared" si="779"/>
        <v>1412158.0415711999</v>
      </c>
      <c r="CI261" s="33"/>
      <c r="CJ261" s="33">
        <f t="shared" si="780"/>
        <v>0</v>
      </c>
      <c r="CK261" s="33"/>
      <c r="CL261" s="33">
        <f t="shared" si="781"/>
        <v>0</v>
      </c>
      <c r="CM261" s="33">
        <v>20</v>
      </c>
      <c r="CN261" s="33">
        <f t="shared" si="782"/>
        <v>1878326.1879112502</v>
      </c>
    </row>
    <row r="262" spans="1:92" x14ac:dyDescent="0.25">
      <c r="A262" s="40">
        <v>48</v>
      </c>
      <c r="B262" s="41" t="s">
        <v>314</v>
      </c>
      <c r="C262" s="42">
        <v>19007.45</v>
      </c>
      <c r="D262" s="42">
        <f>C262*(H262+I262+J262)</f>
        <v>14825.811000000002</v>
      </c>
      <c r="E262" s="31">
        <v>1.51</v>
      </c>
      <c r="F262" s="32">
        <v>1</v>
      </c>
      <c r="G262" s="43"/>
      <c r="H262" s="44">
        <v>0.52</v>
      </c>
      <c r="I262" s="44">
        <v>0.21</v>
      </c>
      <c r="J262" s="44">
        <v>0.05</v>
      </c>
      <c r="K262" s="44">
        <v>0.22</v>
      </c>
      <c r="L262" s="43">
        <v>1</v>
      </c>
      <c r="M262" s="42">
        <v>1.4</v>
      </c>
      <c r="N262" s="42">
        <v>1.68</v>
      </c>
      <c r="O262" s="42">
        <v>2.23</v>
      </c>
      <c r="P262" s="42">
        <v>2.39</v>
      </c>
      <c r="Q262" s="33">
        <v>157</v>
      </c>
      <c r="R262" s="33">
        <f t="shared" si="745"/>
        <v>8201095.0321299993</v>
      </c>
      <c r="S262" s="33">
        <v>0</v>
      </c>
      <c r="T262" s="33">
        <f t="shared" si="746"/>
        <v>0</v>
      </c>
      <c r="U262" s="33">
        <v>12</v>
      </c>
      <c r="V262" s="33">
        <f t="shared" si="747"/>
        <v>530399.09076000017</v>
      </c>
      <c r="W262" s="33">
        <v>0</v>
      </c>
      <c r="X262" s="33">
        <f t="shared" si="748"/>
        <v>0</v>
      </c>
      <c r="Y262" s="33">
        <v>0</v>
      </c>
      <c r="Z262" s="33">
        <f t="shared" si="749"/>
        <v>0</v>
      </c>
      <c r="AA262" s="33">
        <v>0</v>
      </c>
      <c r="AB262" s="33">
        <f t="shared" si="750"/>
        <v>0</v>
      </c>
      <c r="AC262" s="33">
        <v>0</v>
      </c>
      <c r="AD262" s="33">
        <f t="shared" si="751"/>
        <v>0</v>
      </c>
      <c r="AE262" s="33"/>
      <c r="AF262" s="33">
        <f t="shared" si="752"/>
        <v>0</v>
      </c>
      <c r="AG262" s="33">
        <v>0</v>
      </c>
      <c r="AH262" s="33">
        <f t="shared" si="753"/>
        <v>0</v>
      </c>
      <c r="AI262" s="33">
        <v>0</v>
      </c>
      <c r="AJ262" s="33">
        <f t="shared" si="754"/>
        <v>0</v>
      </c>
      <c r="AK262" s="33">
        <v>0</v>
      </c>
      <c r="AL262" s="33">
        <f t="shared" si="755"/>
        <v>0</v>
      </c>
      <c r="AM262" s="33">
        <v>0</v>
      </c>
      <c r="AN262" s="33">
        <f t="shared" si="756"/>
        <v>0</v>
      </c>
      <c r="AO262" s="33">
        <v>0</v>
      </c>
      <c r="AP262" s="33">
        <f t="shared" si="757"/>
        <v>0</v>
      </c>
      <c r="AQ262" s="33">
        <v>0</v>
      </c>
      <c r="AR262" s="33">
        <f t="shared" si="758"/>
        <v>0</v>
      </c>
      <c r="AS262" s="33">
        <v>0</v>
      </c>
      <c r="AT262" s="33">
        <f t="shared" si="759"/>
        <v>0</v>
      </c>
      <c r="AU262" s="33">
        <v>0</v>
      </c>
      <c r="AV262" s="33">
        <f t="shared" si="760"/>
        <v>0</v>
      </c>
      <c r="AW262" s="33">
        <v>10</v>
      </c>
      <c r="AX262" s="33">
        <f t="shared" si="761"/>
        <v>494235.51639</v>
      </c>
      <c r="AY262" s="33">
        <v>12</v>
      </c>
      <c r="AZ262" s="33">
        <f t="shared" si="762"/>
        <v>558365.58827279997</v>
      </c>
      <c r="BA262" s="33"/>
      <c r="BB262" s="33">
        <f t="shared" si="763"/>
        <v>0</v>
      </c>
      <c r="BC262" s="33">
        <v>2</v>
      </c>
      <c r="BD262" s="33">
        <f t="shared" si="764"/>
        <v>130188.867732</v>
      </c>
      <c r="BE262" s="33">
        <v>0</v>
      </c>
      <c r="BF262" s="33">
        <f t="shared" si="765"/>
        <v>0</v>
      </c>
      <c r="BG262" s="33">
        <v>0</v>
      </c>
      <c r="BH262" s="33">
        <f t="shared" si="766"/>
        <v>0</v>
      </c>
      <c r="BI262" s="33">
        <v>0</v>
      </c>
      <c r="BJ262" s="33">
        <f t="shared" si="767"/>
        <v>0</v>
      </c>
      <c r="BK262" s="33">
        <v>0</v>
      </c>
      <c r="BL262" s="33">
        <f t="shared" si="768"/>
        <v>0</v>
      </c>
      <c r="BM262" s="33">
        <v>1</v>
      </c>
      <c r="BN262" s="33">
        <f t="shared" si="769"/>
        <v>47253.737176800001</v>
      </c>
      <c r="BO262" s="33">
        <v>5</v>
      </c>
      <c r="BP262" s="33">
        <f t="shared" si="770"/>
        <v>227428.701038</v>
      </c>
      <c r="BQ262" s="33">
        <v>0</v>
      </c>
      <c r="BR262" s="33">
        <f t="shared" si="771"/>
        <v>0</v>
      </c>
      <c r="BS262" s="33">
        <v>0</v>
      </c>
      <c r="BT262" s="33">
        <f t="shared" si="772"/>
        <v>0</v>
      </c>
      <c r="BU262" s="33">
        <v>0</v>
      </c>
      <c r="BV262" s="33">
        <f t="shared" si="773"/>
        <v>0</v>
      </c>
      <c r="BW262" s="62">
        <v>0</v>
      </c>
      <c r="BX262" s="62">
        <f t="shared" si="774"/>
        <v>0</v>
      </c>
      <c r="BY262" s="33">
        <v>5</v>
      </c>
      <c r="BZ262" s="33">
        <f t="shared" si="775"/>
        <v>258569.55674550001</v>
      </c>
      <c r="CA262" s="33">
        <v>0</v>
      </c>
      <c r="CB262" s="33">
        <f t="shared" si="776"/>
        <v>0</v>
      </c>
      <c r="CC262" s="33">
        <v>29</v>
      </c>
      <c r="CD262" s="33">
        <f t="shared" si="777"/>
        <v>1636040.1044988001</v>
      </c>
      <c r="CE262" s="33">
        <v>10</v>
      </c>
      <c r="CF262" s="33">
        <f t="shared" si="778"/>
        <v>564151.76017199992</v>
      </c>
      <c r="CG262" s="33">
        <v>0</v>
      </c>
      <c r="CH262" s="33">
        <f t="shared" si="779"/>
        <v>0</v>
      </c>
      <c r="CI262" s="33">
        <v>0</v>
      </c>
      <c r="CJ262" s="33">
        <f t="shared" si="780"/>
        <v>0</v>
      </c>
      <c r="CK262" s="33">
        <v>0</v>
      </c>
      <c r="CL262" s="33">
        <f t="shared" si="781"/>
        <v>0</v>
      </c>
      <c r="CM262" s="33">
        <v>0</v>
      </c>
      <c r="CN262" s="33">
        <f t="shared" si="782"/>
        <v>0</v>
      </c>
    </row>
    <row r="263" spans="1:92" ht="27.75" customHeight="1" x14ac:dyDescent="0.25">
      <c r="A263" s="40">
        <v>251</v>
      </c>
      <c r="B263" s="41" t="s">
        <v>315</v>
      </c>
      <c r="C263" s="42">
        <v>19007.45</v>
      </c>
      <c r="D263" s="42">
        <f>C263*(H263+I263+J263)</f>
        <v>15776.183500000003</v>
      </c>
      <c r="E263" s="31">
        <v>1.25</v>
      </c>
      <c r="F263" s="32">
        <v>1</v>
      </c>
      <c r="G263" s="43"/>
      <c r="H263" s="44">
        <v>0.59</v>
      </c>
      <c r="I263" s="44">
        <v>0.2</v>
      </c>
      <c r="J263" s="44">
        <v>0.04</v>
      </c>
      <c r="K263" s="44">
        <v>0.17</v>
      </c>
      <c r="L263" s="43">
        <v>1</v>
      </c>
      <c r="M263" s="42">
        <v>1.4</v>
      </c>
      <c r="N263" s="42">
        <v>1.68</v>
      </c>
      <c r="O263" s="42">
        <v>2.23</v>
      </c>
      <c r="P263" s="42">
        <v>2.39</v>
      </c>
      <c r="Q263" s="33"/>
      <c r="R263" s="33">
        <f t="shared" si="745"/>
        <v>0</v>
      </c>
      <c r="S263" s="33">
        <v>15</v>
      </c>
      <c r="T263" s="33">
        <f t="shared" si="746"/>
        <v>548840.11875000002</v>
      </c>
      <c r="U263" s="33">
        <v>218</v>
      </c>
      <c r="V263" s="33">
        <f t="shared" si="747"/>
        <v>7976476.3925000001</v>
      </c>
      <c r="W263" s="33">
        <v>0</v>
      </c>
      <c r="X263" s="33">
        <f t="shared" si="748"/>
        <v>0</v>
      </c>
      <c r="Y263" s="33">
        <v>0</v>
      </c>
      <c r="Z263" s="33">
        <f t="shared" si="749"/>
        <v>0</v>
      </c>
      <c r="AA263" s="33">
        <v>0</v>
      </c>
      <c r="AB263" s="33">
        <f t="shared" si="750"/>
        <v>0</v>
      </c>
      <c r="AC263" s="33">
        <v>0</v>
      </c>
      <c r="AD263" s="33">
        <f t="shared" si="751"/>
        <v>0</v>
      </c>
      <c r="AE263" s="33"/>
      <c r="AF263" s="33">
        <f t="shared" si="752"/>
        <v>0</v>
      </c>
      <c r="AG263" s="33">
        <v>0</v>
      </c>
      <c r="AH263" s="33">
        <f t="shared" si="753"/>
        <v>0</v>
      </c>
      <c r="AI263" s="33">
        <v>5</v>
      </c>
      <c r="AJ263" s="33">
        <f t="shared" si="754"/>
        <v>178373.03859374998</v>
      </c>
      <c r="AK263" s="33">
        <v>20</v>
      </c>
      <c r="AL263" s="33">
        <f t="shared" si="755"/>
        <v>713492.15437499993</v>
      </c>
      <c r="AM263" s="33"/>
      <c r="AN263" s="33">
        <f t="shared" si="756"/>
        <v>0</v>
      </c>
      <c r="AO263" s="33"/>
      <c r="AP263" s="33">
        <f t="shared" si="757"/>
        <v>0</v>
      </c>
      <c r="AQ263" s="33"/>
      <c r="AR263" s="33">
        <f t="shared" si="758"/>
        <v>0</v>
      </c>
      <c r="AS263" s="33"/>
      <c r="AT263" s="33">
        <f t="shared" si="759"/>
        <v>0</v>
      </c>
      <c r="AU263" s="33">
        <v>0</v>
      </c>
      <c r="AV263" s="33">
        <f t="shared" si="760"/>
        <v>0</v>
      </c>
      <c r="AW263" s="33"/>
      <c r="AX263" s="33">
        <f t="shared" si="761"/>
        <v>0</v>
      </c>
      <c r="AY263" s="33">
        <v>4</v>
      </c>
      <c r="AZ263" s="33">
        <f t="shared" si="762"/>
        <v>154074.3897</v>
      </c>
      <c r="BA263" s="33"/>
      <c r="BB263" s="33">
        <f t="shared" si="763"/>
        <v>0</v>
      </c>
      <c r="BC263" s="33">
        <v>2</v>
      </c>
      <c r="BD263" s="33">
        <f t="shared" si="764"/>
        <v>107772.2415</v>
      </c>
      <c r="BE263" s="33">
        <v>20</v>
      </c>
      <c r="BF263" s="33">
        <f t="shared" si="765"/>
        <v>770371.94849999994</v>
      </c>
      <c r="BG263" s="33"/>
      <c r="BH263" s="33">
        <f t="shared" si="766"/>
        <v>0</v>
      </c>
      <c r="BI263" s="33">
        <v>0</v>
      </c>
      <c r="BJ263" s="33">
        <f t="shared" si="767"/>
        <v>0</v>
      </c>
      <c r="BK263" s="33">
        <v>0</v>
      </c>
      <c r="BL263" s="33">
        <f t="shared" si="768"/>
        <v>0</v>
      </c>
      <c r="BM263" s="33">
        <v>0</v>
      </c>
      <c r="BN263" s="33">
        <f t="shared" si="769"/>
        <v>0</v>
      </c>
      <c r="BO263" s="33"/>
      <c r="BP263" s="33">
        <f t="shared" si="770"/>
        <v>0</v>
      </c>
      <c r="BQ263" s="33">
        <v>0</v>
      </c>
      <c r="BR263" s="33">
        <f t="shared" si="771"/>
        <v>0</v>
      </c>
      <c r="BS263" s="33">
        <v>0</v>
      </c>
      <c r="BT263" s="33">
        <f t="shared" si="772"/>
        <v>0</v>
      </c>
      <c r="BU263" s="33"/>
      <c r="BV263" s="33">
        <f t="shared" si="773"/>
        <v>0</v>
      </c>
      <c r="BW263" s="62">
        <v>0</v>
      </c>
      <c r="BX263" s="62">
        <f t="shared" si="774"/>
        <v>0</v>
      </c>
      <c r="BY263" s="33">
        <v>20</v>
      </c>
      <c r="BZ263" s="33">
        <f t="shared" si="775"/>
        <v>856190.58525</v>
      </c>
      <c r="CA263" s="33">
        <v>0</v>
      </c>
      <c r="CB263" s="33">
        <f t="shared" si="776"/>
        <v>0</v>
      </c>
      <c r="CC263" s="33"/>
      <c r="CD263" s="33">
        <f t="shared" si="777"/>
        <v>0</v>
      </c>
      <c r="CE263" s="33"/>
      <c r="CF263" s="33">
        <f t="shared" si="778"/>
        <v>0</v>
      </c>
      <c r="CG263" s="33">
        <v>2</v>
      </c>
      <c r="CH263" s="33">
        <f t="shared" si="779"/>
        <v>74043.521475000001</v>
      </c>
      <c r="CI263" s="33">
        <v>0</v>
      </c>
      <c r="CJ263" s="33">
        <f t="shared" si="780"/>
        <v>0</v>
      </c>
      <c r="CK263" s="33">
        <v>2</v>
      </c>
      <c r="CL263" s="33">
        <f t="shared" si="781"/>
        <v>166897.29065625</v>
      </c>
      <c r="CM263" s="33">
        <v>10</v>
      </c>
      <c r="CN263" s="33">
        <f t="shared" si="782"/>
        <v>787888.50164062507</v>
      </c>
    </row>
    <row r="264" spans="1:92" ht="27.75" customHeight="1" x14ac:dyDescent="0.25">
      <c r="A264" s="40">
        <v>49</v>
      </c>
      <c r="B264" s="41" t="s">
        <v>316</v>
      </c>
      <c r="C264" s="42">
        <v>19007.45</v>
      </c>
      <c r="D264" s="42"/>
      <c r="E264" s="31">
        <v>1.38</v>
      </c>
      <c r="F264" s="32">
        <v>1</v>
      </c>
      <c r="G264" s="43"/>
      <c r="H264" s="44">
        <v>0.59</v>
      </c>
      <c r="I264" s="44">
        <v>0.2</v>
      </c>
      <c r="J264" s="44">
        <v>0.04</v>
      </c>
      <c r="K264" s="44">
        <v>0.17</v>
      </c>
      <c r="L264" s="43">
        <v>1</v>
      </c>
      <c r="M264" s="42">
        <v>1.4</v>
      </c>
      <c r="N264" s="42">
        <v>1.68</v>
      </c>
      <c r="O264" s="42">
        <v>2.23</v>
      </c>
      <c r="P264" s="42">
        <v>2.39</v>
      </c>
      <c r="Q264" s="33">
        <v>137</v>
      </c>
      <c r="R264" s="33">
        <f t="shared" si="745"/>
        <v>6540258.264539999</v>
      </c>
      <c r="S264" s="33"/>
      <c r="T264" s="33">
        <f t="shared" si="746"/>
        <v>0</v>
      </c>
      <c r="U264" s="33"/>
      <c r="V264" s="33">
        <f t="shared" si="747"/>
        <v>0</v>
      </c>
      <c r="W264" s="33"/>
      <c r="X264" s="33">
        <f t="shared" si="748"/>
        <v>0</v>
      </c>
      <c r="Y264" s="33"/>
      <c r="Z264" s="33">
        <f t="shared" si="749"/>
        <v>0</v>
      </c>
      <c r="AA264" s="33"/>
      <c r="AB264" s="33">
        <f t="shared" si="750"/>
        <v>0</v>
      </c>
      <c r="AC264" s="33"/>
      <c r="AD264" s="33">
        <f t="shared" si="751"/>
        <v>0</v>
      </c>
      <c r="AE264" s="33"/>
      <c r="AF264" s="33">
        <f t="shared" si="752"/>
        <v>0</v>
      </c>
      <c r="AG264" s="33"/>
      <c r="AH264" s="33">
        <f t="shared" si="753"/>
        <v>0</v>
      </c>
      <c r="AI264" s="33"/>
      <c r="AJ264" s="33">
        <f t="shared" si="754"/>
        <v>0</v>
      </c>
      <c r="AK264" s="33"/>
      <c r="AL264" s="33">
        <f t="shared" si="755"/>
        <v>0</v>
      </c>
      <c r="AM264" s="33"/>
      <c r="AN264" s="33">
        <f t="shared" si="756"/>
        <v>0</v>
      </c>
      <c r="AO264" s="33"/>
      <c r="AP264" s="33">
        <f t="shared" si="757"/>
        <v>0</v>
      </c>
      <c r="AQ264" s="33"/>
      <c r="AR264" s="33">
        <f t="shared" si="758"/>
        <v>0</v>
      </c>
      <c r="AS264" s="33"/>
      <c r="AT264" s="33">
        <f t="shared" si="759"/>
        <v>0</v>
      </c>
      <c r="AU264" s="33"/>
      <c r="AV264" s="33">
        <f t="shared" si="760"/>
        <v>0</v>
      </c>
      <c r="AW264" s="33"/>
      <c r="AX264" s="33">
        <f t="shared" si="761"/>
        <v>0</v>
      </c>
      <c r="AY264" s="33">
        <v>2</v>
      </c>
      <c r="AZ264" s="33">
        <f t="shared" si="762"/>
        <v>85049.063114399993</v>
      </c>
      <c r="BA264" s="33"/>
      <c r="BB264" s="33">
        <f t="shared" si="763"/>
        <v>0</v>
      </c>
      <c r="BC264" s="33"/>
      <c r="BD264" s="33">
        <f t="shared" si="764"/>
        <v>0</v>
      </c>
      <c r="BE264" s="33">
        <v>1</v>
      </c>
      <c r="BF264" s="33">
        <f t="shared" si="765"/>
        <v>42524.531557199996</v>
      </c>
      <c r="BG264" s="33"/>
      <c r="BH264" s="33">
        <f t="shared" si="766"/>
        <v>0</v>
      </c>
      <c r="BI264" s="33"/>
      <c r="BJ264" s="33">
        <f t="shared" si="767"/>
        <v>0</v>
      </c>
      <c r="BK264" s="33"/>
      <c r="BL264" s="33">
        <f t="shared" si="768"/>
        <v>0</v>
      </c>
      <c r="BM264" s="33">
        <v>0</v>
      </c>
      <c r="BN264" s="33">
        <f t="shared" si="769"/>
        <v>0</v>
      </c>
      <c r="BO264" s="33"/>
      <c r="BP264" s="33">
        <f t="shared" si="770"/>
        <v>0</v>
      </c>
      <c r="BQ264" s="33">
        <v>0</v>
      </c>
      <c r="BR264" s="33">
        <f t="shared" si="771"/>
        <v>0</v>
      </c>
      <c r="BS264" s="33"/>
      <c r="BT264" s="33">
        <f t="shared" si="772"/>
        <v>0</v>
      </c>
      <c r="BU264" s="33"/>
      <c r="BV264" s="33">
        <f t="shared" si="773"/>
        <v>0</v>
      </c>
      <c r="BW264" s="62"/>
      <c r="BX264" s="62">
        <f t="shared" si="774"/>
        <v>0</v>
      </c>
      <c r="BY264" s="33">
        <v>1</v>
      </c>
      <c r="BZ264" s="33">
        <f t="shared" si="775"/>
        <v>47261.720305800001</v>
      </c>
      <c r="CA264" s="33"/>
      <c r="CB264" s="33">
        <f t="shared" si="776"/>
        <v>0</v>
      </c>
      <c r="CC264" s="33"/>
      <c r="CD264" s="33">
        <f t="shared" si="777"/>
        <v>0</v>
      </c>
      <c r="CE264" s="33"/>
      <c r="CF264" s="33">
        <f t="shared" si="778"/>
        <v>0</v>
      </c>
      <c r="CG264" s="33"/>
      <c r="CH264" s="33">
        <f t="shared" si="779"/>
        <v>0</v>
      </c>
      <c r="CI264" s="33"/>
      <c r="CJ264" s="33">
        <f t="shared" si="780"/>
        <v>0</v>
      </c>
      <c r="CK264" s="33"/>
      <c r="CL264" s="33">
        <f t="shared" si="781"/>
        <v>0</v>
      </c>
      <c r="CM264" s="33">
        <v>2</v>
      </c>
      <c r="CN264" s="33">
        <f t="shared" si="782"/>
        <v>173965.78116225003</v>
      </c>
    </row>
    <row r="265" spans="1:92" ht="30" x14ac:dyDescent="0.25">
      <c r="A265" s="40">
        <v>252</v>
      </c>
      <c r="B265" s="41" t="s">
        <v>317</v>
      </c>
      <c r="C265" s="42">
        <v>19007.45</v>
      </c>
      <c r="D265" s="42">
        <f>C265*(H265+I265+J265)</f>
        <v>15586.109000000002</v>
      </c>
      <c r="E265" s="31">
        <v>0.76</v>
      </c>
      <c r="F265" s="32">
        <v>1</v>
      </c>
      <c r="G265" s="43"/>
      <c r="H265" s="44">
        <v>0.59</v>
      </c>
      <c r="I265" s="44">
        <v>0.19</v>
      </c>
      <c r="J265" s="44">
        <v>0.04</v>
      </c>
      <c r="K265" s="44">
        <v>0.18</v>
      </c>
      <c r="L265" s="43">
        <v>1</v>
      </c>
      <c r="M265" s="42">
        <v>1.4</v>
      </c>
      <c r="N265" s="42">
        <v>1.68</v>
      </c>
      <c r="O265" s="42">
        <v>2.23</v>
      </c>
      <c r="P265" s="42">
        <v>2.39</v>
      </c>
      <c r="Q265" s="33">
        <v>9</v>
      </c>
      <c r="R265" s="33">
        <f t="shared" si="745"/>
        <v>236619.94356000001</v>
      </c>
      <c r="S265" s="33">
        <v>0</v>
      </c>
      <c r="T265" s="33">
        <f t="shared" si="746"/>
        <v>0</v>
      </c>
      <c r="U265" s="33">
        <v>11</v>
      </c>
      <c r="V265" s="33">
        <f t="shared" si="747"/>
        <v>244709.51428</v>
      </c>
      <c r="W265" s="33">
        <v>0</v>
      </c>
      <c r="X265" s="33">
        <f t="shared" si="748"/>
        <v>0</v>
      </c>
      <c r="Y265" s="33">
        <v>0</v>
      </c>
      <c r="Z265" s="33">
        <f t="shared" si="749"/>
        <v>0</v>
      </c>
      <c r="AA265" s="33">
        <v>0</v>
      </c>
      <c r="AB265" s="33">
        <f t="shared" si="750"/>
        <v>0</v>
      </c>
      <c r="AC265" s="33">
        <v>0</v>
      </c>
      <c r="AD265" s="33">
        <f t="shared" si="751"/>
        <v>0</v>
      </c>
      <c r="AE265" s="33"/>
      <c r="AF265" s="33">
        <f t="shared" si="752"/>
        <v>0</v>
      </c>
      <c r="AG265" s="33">
        <v>0</v>
      </c>
      <c r="AH265" s="33">
        <f t="shared" si="753"/>
        <v>0</v>
      </c>
      <c r="AI265" s="33">
        <v>0</v>
      </c>
      <c r="AJ265" s="33">
        <f t="shared" si="754"/>
        <v>0</v>
      </c>
      <c r="AK265" s="33">
        <v>0</v>
      </c>
      <c r="AL265" s="33">
        <f t="shared" si="755"/>
        <v>0</v>
      </c>
      <c r="AM265" s="33">
        <v>0</v>
      </c>
      <c r="AN265" s="33">
        <f t="shared" si="756"/>
        <v>0</v>
      </c>
      <c r="AO265" s="33">
        <v>0</v>
      </c>
      <c r="AP265" s="33">
        <f t="shared" si="757"/>
        <v>0</v>
      </c>
      <c r="AQ265" s="33">
        <v>0</v>
      </c>
      <c r="AR265" s="33">
        <f t="shared" si="758"/>
        <v>0</v>
      </c>
      <c r="AS265" s="33">
        <v>0</v>
      </c>
      <c r="AT265" s="33">
        <f t="shared" si="759"/>
        <v>0</v>
      </c>
      <c r="AU265" s="33">
        <v>0</v>
      </c>
      <c r="AV265" s="33">
        <f t="shared" si="760"/>
        <v>0</v>
      </c>
      <c r="AW265" s="33">
        <v>0</v>
      </c>
      <c r="AX265" s="33">
        <f t="shared" si="761"/>
        <v>0</v>
      </c>
      <c r="AY265" s="33">
        <v>0</v>
      </c>
      <c r="AZ265" s="33">
        <f t="shared" si="762"/>
        <v>0</v>
      </c>
      <c r="BA265" s="33"/>
      <c r="BB265" s="33">
        <f t="shared" si="763"/>
        <v>0</v>
      </c>
      <c r="BC265" s="33"/>
      <c r="BD265" s="33">
        <f t="shared" si="764"/>
        <v>0</v>
      </c>
      <c r="BE265" s="33">
        <v>0</v>
      </c>
      <c r="BF265" s="33">
        <f t="shared" si="765"/>
        <v>0</v>
      </c>
      <c r="BG265" s="33">
        <v>0</v>
      </c>
      <c r="BH265" s="33">
        <f t="shared" si="766"/>
        <v>0</v>
      </c>
      <c r="BI265" s="33">
        <v>0</v>
      </c>
      <c r="BJ265" s="33">
        <f t="shared" si="767"/>
        <v>0</v>
      </c>
      <c r="BK265" s="33">
        <v>0</v>
      </c>
      <c r="BL265" s="33">
        <f t="shared" si="768"/>
        <v>0</v>
      </c>
      <c r="BM265" s="33">
        <v>0</v>
      </c>
      <c r="BN265" s="33">
        <f t="shared" si="769"/>
        <v>0</v>
      </c>
      <c r="BO265" s="33"/>
      <c r="BP265" s="33">
        <f t="shared" si="770"/>
        <v>0</v>
      </c>
      <c r="BQ265" s="33">
        <v>0</v>
      </c>
      <c r="BR265" s="33">
        <f t="shared" si="771"/>
        <v>0</v>
      </c>
      <c r="BS265" s="33">
        <v>0</v>
      </c>
      <c r="BT265" s="33">
        <f t="shared" si="772"/>
        <v>0</v>
      </c>
      <c r="BU265" s="33"/>
      <c r="BV265" s="33">
        <f t="shared" si="773"/>
        <v>0</v>
      </c>
      <c r="BW265" s="62">
        <v>0</v>
      </c>
      <c r="BX265" s="62">
        <f t="shared" si="774"/>
        <v>0</v>
      </c>
      <c r="BY265" s="33"/>
      <c r="BZ265" s="33">
        <f t="shared" si="775"/>
        <v>0</v>
      </c>
      <c r="CA265" s="33"/>
      <c r="CB265" s="33">
        <f t="shared" si="776"/>
        <v>0</v>
      </c>
      <c r="CC265" s="33"/>
      <c r="CD265" s="33">
        <f t="shared" si="777"/>
        <v>0</v>
      </c>
      <c r="CE265" s="33"/>
      <c r="CF265" s="33">
        <f t="shared" si="778"/>
        <v>0</v>
      </c>
      <c r="CG265" s="33">
        <v>0</v>
      </c>
      <c r="CH265" s="33">
        <f t="shared" si="779"/>
        <v>0</v>
      </c>
      <c r="CI265" s="33">
        <v>0</v>
      </c>
      <c r="CJ265" s="33">
        <f t="shared" si="780"/>
        <v>0</v>
      </c>
      <c r="CK265" s="33">
        <v>0</v>
      </c>
      <c r="CL265" s="33">
        <f t="shared" si="781"/>
        <v>0</v>
      </c>
      <c r="CM265" s="33">
        <v>0</v>
      </c>
      <c r="CN265" s="33">
        <f t="shared" si="782"/>
        <v>0</v>
      </c>
    </row>
    <row r="266" spans="1:92" x14ac:dyDescent="0.25">
      <c r="A266" s="40">
        <v>253</v>
      </c>
      <c r="B266" s="41" t="s">
        <v>318</v>
      </c>
      <c r="C266" s="42">
        <v>19007.45</v>
      </c>
      <c r="D266" s="42">
        <f>C266*(H266+I266+J266)</f>
        <v>15205.960000000001</v>
      </c>
      <c r="E266" s="31">
        <v>1.06</v>
      </c>
      <c r="F266" s="32">
        <v>1</v>
      </c>
      <c r="G266" s="43"/>
      <c r="H266" s="44">
        <v>0.56000000000000005</v>
      </c>
      <c r="I266" s="44">
        <v>0.19</v>
      </c>
      <c r="J266" s="44">
        <v>0.05</v>
      </c>
      <c r="K266" s="44">
        <v>0.2</v>
      </c>
      <c r="L266" s="43">
        <v>1</v>
      </c>
      <c r="M266" s="42">
        <v>1.4</v>
      </c>
      <c r="N266" s="42">
        <v>1.68</v>
      </c>
      <c r="O266" s="42">
        <v>2.23</v>
      </c>
      <c r="P266" s="42">
        <v>2.39</v>
      </c>
      <c r="Q266" s="33">
        <v>60</v>
      </c>
      <c r="R266" s="33">
        <f t="shared" si="745"/>
        <v>2200150.3524000002</v>
      </c>
      <c r="S266" s="33">
        <v>0</v>
      </c>
      <c r="T266" s="33">
        <f t="shared" si="746"/>
        <v>0</v>
      </c>
      <c r="U266" s="33">
        <v>17</v>
      </c>
      <c r="V266" s="33">
        <f t="shared" si="747"/>
        <v>527471.9434600001</v>
      </c>
      <c r="W266" s="33">
        <v>0</v>
      </c>
      <c r="X266" s="33">
        <f t="shared" si="748"/>
        <v>0</v>
      </c>
      <c r="Y266" s="33">
        <v>2</v>
      </c>
      <c r="Z266" s="33">
        <f t="shared" si="749"/>
        <v>57824.464390000008</v>
      </c>
      <c r="AA266" s="33">
        <v>0</v>
      </c>
      <c r="AB266" s="33">
        <f t="shared" si="750"/>
        <v>0</v>
      </c>
      <c r="AC266" s="33">
        <v>0</v>
      </c>
      <c r="AD266" s="33">
        <f t="shared" si="751"/>
        <v>0</v>
      </c>
      <c r="AE266" s="33"/>
      <c r="AF266" s="33">
        <f t="shared" si="752"/>
        <v>0</v>
      </c>
      <c r="AG266" s="33">
        <v>0</v>
      </c>
      <c r="AH266" s="33">
        <f t="shared" si="753"/>
        <v>0</v>
      </c>
      <c r="AI266" s="33">
        <v>0</v>
      </c>
      <c r="AJ266" s="33">
        <f t="shared" si="754"/>
        <v>0</v>
      </c>
      <c r="AK266" s="33">
        <v>4</v>
      </c>
      <c r="AL266" s="33">
        <f t="shared" si="755"/>
        <v>121008.26938200001</v>
      </c>
      <c r="AM266" s="33">
        <v>0</v>
      </c>
      <c r="AN266" s="33">
        <f t="shared" si="756"/>
        <v>0</v>
      </c>
      <c r="AO266" s="33">
        <v>0</v>
      </c>
      <c r="AP266" s="33">
        <f t="shared" si="757"/>
        <v>0</v>
      </c>
      <c r="AQ266" s="33">
        <v>0</v>
      </c>
      <c r="AR266" s="33">
        <f t="shared" si="758"/>
        <v>0</v>
      </c>
      <c r="AS266" s="33">
        <v>0</v>
      </c>
      <c r="AT266" s="33">
        <f t="shared" si="759"/>
        <v>0</v>
      </c>
      <c r="AU266" s="33">
        <v>0</v>
      </c>
      <c r="AV266" s="33">
        <f t="shared" si="760"/>
        <v>0</v>
      </c>
      <c r="AW266" s="33">
        <v>0</v>
      </c>
      <c r="AX266" s="33">
        <f t="shared" si="761"/>
        <v>0</v>
      </c>
      <c r="AY266" s="33">
        <v>3</v>
      </c>
      <c r="AZ266" s="33">
        <f t="shared" si="762"/>
        <v>97991.311849200007</v>
      </c>
      <c r="BA266" s="33"/>
      <c r="BB266" s="33">
        <f t="shared" si="763"/>
        <v>0</v>
      </c>
      <c r="BC266" s="33">
        <v>2</v>
      </c>
      <c r="BD266" s="33">
        <f t="shared" si="764"/>
        <v>91390.860792000007</v>
      </c>
      <c r="BE266" s="33">
        <v>3</v>
      </c>
      <c r="BF266" s="33">
        <f t="shared" si="765"/>
        <v>97991.311849200007</v>
      </c>
      <c r="BG266" s="33"/>
      <c r="BH266" s="33">
        <f t="shared" si="766"/>
        <v>0</v>
      </c>
      <c r="BI266" s="33">
        <v>0</v>
      </c>
      <c r="BJ266" s="33">
        <f t="shared" si="767"/>
        <v>0</v>
      </c>
      <c r="BK266" s="33">
        <v>0</v>
      </c>
      <c r="BL266" s="33">
        <f t="shared" si="768"/>
        <v>0</v>
      </c>
      <c r="BM266" s="33">
        <v>1</v>
      </c>
      <c r="BN266" s="33">
        <f t="shared" si="769"/>
        <v>33171.497620800001</v>
      </c>
      <c r="BO266" s="33">
        <v>1</v>
      </c>
      <c r="BP266" s="33">
        <f t="shared" si="770"/>
        <v>31930.387165599997</v>
      </c>
      <c r="BQ266" s="33">
        <v>0</v>
      </c>
      <c r="BR266" s="33">
        <f t="shared" si="771"/>
        <v>0</v>
      </c>
      <c r="BS266" s="33">
        <v>0</v>
      </c>
      <c r="BT266" s="33">
        <f t="shared" si="772"/>
        <v>0</v>
      </c>
      <c r="BU266" s="33">
        <v>6</v>
      </c>
      <c r="BV266" s="33">
        <f t="shared" si="773"/>
        <v>217814.88488760003</v>
      </c>
      <c r="BW266" s="62">
        <v>0</v>
      </c>
      <c r="BX266" s="62">
        <f t="shared" si="774"/>
        <v>0</v>
      </c>
      <c r="BY266" s="33">
        <v>7</v>
      </c>
      <c r="BZ266" s="33">
        <f t="shared" si="775"/>
        <v>254117.36570220004</v>
      </c>
      <c r="CA266" s="33">
        <v>0</v>
      </c>
      <c r="CB266" s="33">
        <f t="shared" si="776"/>
        <v>0</v>
      </c>
      <c r="CC266" s="33">
        <v>36</v>
      </c>
      <c r="CD266" s="33">
        <f t="shared" si="777"/>
        <v>1425697.4283552002</v>
      </c>
      <c r="CE266" s="33">
        <v>1</v>
      </c>
      <c r="CF266" s="33">
        <f t="shared" si="778"/>
        <v>39602.7063432</v>
      </c>
      <c r="CG266" s="33">
        <v>0</v>
      </c>
      <c r="CH266" s="33">
        <f t="shared" si="779"/>
        <v>0</v>
      </c>
      <c r="CI266" s="33">
        <v>0</v>
      </c>
      <c r="CJ266" s="33">
        <f t="shared" si="780"/>
        <v>0</v>
      </c>
      <c r="CK266" s="33">
        <v>0</v>
      </c>
      <c r="CL266" s="33">
        <f t="shared" si="781"/>
        <v>0</v>
      </c>
      <c r="CM266" s="33"/>
      <c r="CN266" s="33">
        <f t="shared" si="782"/>
        <v>0</v>
      </c>
    </row>
    <row r="267" spans="1:92" x14ac:dyDescent="0.25">
      <c r="A267" s="40">
        <v>254</v>
      </c>
      <c r="B267" s="41" t="s">
        <v>319</v>
      </c>
      <c r="C267" s="42">
        <v>19007.45</v>
      </c>
      <c r="D267" s="42">
        <f>C267*(H267+I267+J267)</f>
        <v>15205.960000000001</v>
      </c>
      <c r="E267" s="31">
        <v>1.1599999999999999</v>
      </c>
      <c r="F267" s="32">
        <v>1</v>
      </c>
      <c r="G267" s="43"/>
      <c r="H267" s="44">
        <v>0.59</v>
      </c>
      <c r="I267" s="44">
        <v>0.17</v>
      </c>
      <c r="J267" s="44">
        <v>0.04</v>
      </c>
      <c r="K267" s="44">
        <v>0.2</v>
      </c>
      <c r="L267" s="43">
        <v>1</v>
      </c>
      <c r="M267" s="42">
        <v>1.4</v>
      </c>
      <c r="N267" s="42">
        <v>1.68</v>
      </c>
      <c r="O267" s="42">
        <v>2.23</v>
      </c>
      <c r="P267" s="42">
        <v>2.39</v>
      </c>
      <c r="Q267" s="33">
        <v>60</v>
      </c>
      <c r="R267" s="33">
        <f t="shared" si="745"/>
        <v>2407711.7064</v>
      </c>
      <c r="S267" s="33">
        <v>0</v>
      </c>
      <c r="T267" s="33">
        <f t="shared" si="746"/>
        <v>0</v>
      </c>
      <c r="U267" s="33">
        <v>16</v>
      </c>
      <c r="V267" s="33">
        <f t="shared" si="747"/>
        <v>543278.53888000001</v>
      </c>
      <c r="W267" s="33">
        <v>0</v>
      </c>
      <c r="X267" s="33">
        <f t="shared" si="748"/>
        <v>0</v>
      </c>
      <c r="Y267" s="33">
        <v>0</v>
      </c>
      <c r="Z267" s="33">
        <f t="shared" si="749"/>
        <v>0</v>
      </c>
      <c r="AA267" s="33">
        <v>0</v>
      </c>
      <c r="AB267" s="33">
        <f t="shared" si="750"/>
        <v>0</v>
      </c>
      <c r="AC267" s="33">
        <v>0</v>
      </c>
      <c r="AD267" s="33">
        <f t="shared" si="751"/>
        <v>0</v>
      </c>
      <c r="AE267" s="33"/>
      <c r="AF267" s="33">
        <f t="shared" si="752"/>
        <v>0</v>
      </c>
      <c r="AG267" s="33">
        <v>0</v>
      </c>
      <c r="AH267" s="33">
        <f t="shared" si="753"/>
        <v>0</v>
      </c>
      <c r="AI267" s="33">
        <v>8</v>
      </c>
      <c r="AJ267" s="33">
        <f t="shared" si="754"/>
        <v>264848.28770400002</v>
      </c>
      <c r="AK267" s="33">
        <v>0</v>
      </c>
      <c r="AL267" s="33">
        <f t="shared" si="755"/>
        <v>0</v>
      </c>
      <c r="AM267" s="33">
        <v>0</v>
      </c>
      <c r="AN267" s="33">
        <f t="shared" si="756"/>
        <v>0</v>
      </c>
      <c r="AO267" s="33">
        <v>0</v>
      </c>
      <c r="AP267" s="33">
        <f t="shared" si="757"/>
        <v>0</v>
      </c>
      <c r="AQ267" s="33">
        <v>0</v>
      </c>
      <c r="AR267" s="33">
        <f t="shared" si="758"/>
        <v>0</v>
      </c>
      <c r="AS267" s="33">
        <v>0</v>
      </c>
      <c r="AT267" s="33">
        <f t="shared" si="759"/>
        <v>0</v>
      </c>
      <c r="AU267" s="33">
        <v>0</v>
      </c>
      <c r="AV267" s="33">
        <f t="shared" si="760"/>
        <v>0</v>
      </c>
      <c r="AW267" s="33">
        <v>0</v>
      </c>
      <c r="AX267" s="33">
        <f t="shared" si="761"/>
        <v>0</v>
      </c>
      <c r="AY267" s="33"/>
      <c r="AZ267" s="33">
        <f t="shared" si="762"/>
        <v>0</v>
      </c>
      <c r="BA267" s="33"/>
      <c r="BB267" s="33">
        <f t="shared" si="763"/>
        <v>0</v>
      </c>
      <c r="BC267" s="33"/>
      <c r="BD267" s="33">
        <f t="shared" si="764"/>
        <v>0</v>
      </c>
      <c r="BE267" s="33">
        <v>0</v>
      </c>
      <c r="BF267" s="33">
        <f t="shared" si="765"/>
        <v>0</v>
      </c>
      <c r="BG267" s="33">
        <v>0</v>
      </c>
      <c r="BH267" s="33">
        <f t="shared" si="766"/>
        <v>0</v>
      </c>
      <c r="BI267" s="33">
        <v>0</v>
      </c>
      <c r="BJ267" s="33">
        <f t="shared" si="767"/>
        <v>0</v>
      </c>
      <c r="BK267" s="33">
        <v>0</v>
      </c>
      <c r="BL267" s="33">
        <f t="shared" si="768"/>
        <v>0</v>
      </c>
      <c r="BM267" s="33"/>
      <c r="BN267" s="33">
        <f t="shared" si="769"/>
        <v>0</v>
      </c>
      <c r="BO267" s="33"/>
      <c r="BP267" s="33">
        <f t="shared" si="770"/>
        <v>0</v>
      </c>
      <c r="BQ267" s="33">
        <v>0</v>
      </c>
      <c r="BR267" s="33">
        <f t="shared" si="771"/>
        <v>0</v>
      </c>
      <c r="BS267" s="33">
        <v>0</v>
      </c>
      <c r="BT267" s="33">
        <f t="shared" si="772"/>
        <v>0</v>
      </c>
      <c r="BU267" s="33">
        <v>0</v>
      </c>
      <c r="BV267" s="33">
        <f t="shared" si="773"/>
        <v>0</v>
      </c>
      <c r="BW267" s="62">
        <v>0</v>
      </c>
      <c r="BX267" s="62">
        <f t="shared" si="774"/>
        <v>0</v>
      </c>
      <c r="BY267" s="33">
        <v>2</v>
      </c>
      <c r="BZ267" s="33">
        <f t="shared" si="775"/>
        <v>79454.486311200017</v>
      </c>
      <c r="CA267" s="33">
        <v>0</v>
      </c>
      <c r="CB267" s="33">
        <f t="shared" si="776"/>
        <v>0</v>
      </c>
      <c r="CC267" s="33">
        <v>56</v>
      </c>
      <c r="CD267" s="33">
        <f t="shared" si="777"/>
        <v>2426973.4000511998</v>
      </c>
      <c r="CE267" s="33">
        <v>3</v>
      </c>
      <c r="CF267" s="33">
        <f t="shared" si="778"/>
        <v>130016.43214560002</v>
      </c>
      <c r="CG267" s="33">
        <v>0</v>
      </c>
      <c r="CH267" s="33">
        <f t="shared" si="779"/>
        <v>0</v>
      </c>
      <c r="CI267" s="33">
        <v>0</v>
      </c>
      <c r="CJ267" s="33">
        <f t="shared" si="780"/>
        <v>0</v>
      </c>
      <c r="CK267" s="33">
        <v>0</v>
      </c>
      <c r="CL267" s="33">
        <f t="shared" si="781"/>
        <v>0</v>
      </c>
      <c r="CM267" s="33">
        <v>0</v>
      </c>
      <c r="CN267" s="33">
        <f t="shared" si="782"/>
        <v>0</v>
      </c>
    </row>
    <row r="268" spans="1:92" x14ac:dyDescent="0.25">
      <c r="A268" s="40">
        <v>255</v>
      </c>
      <c r="B268" s="41" t="s">
        <v>320</v>
      </c>
      <c r="C268" s="42">
        <v>19007.45</v>
      </c>
      <c r="D268" s="42"/>
      <c r="E268" s="50">
        <v>2.62</v>
      </c>
      <c r="F268" s="32">
        <v>1</v>
      </c>
      <c r="G268" s="43"/>
      <c r="H268" s="44">
        <v>0.59</v>
      </c>
      <c r="I268" s="44">
        <v>0.17</v>
      </c>
      <c r="J268" s="44">
        <v>0.04</v>
      </c>
      <c r="K268" s="44">
        <v>0.2</v>
      </c>
      <c r="L268" s="43">
        <v>1</v>
      </c>
      <c r="M268" s="42">
        <v>1.4</v>
      </c>
      <c r="N268" s="42">
        <v>1.68</v>
      </c>
      <c r="O268" s="42">
        <v>2.23</v>
      </c>
      <c r="P268" s="42">
        <v>2.39</v>
      </c>
      <c r="Q268" s="33">
        <v>12</v>
      </c>
      <c r="R268" s="33">
        <f t="shared" si="745"/>
        <v>1087621.4949600003</v>
      </c>
      <c r="S268" s="33"/>
      <c r="T268" s="33">
        <f t="shared" si="746"/>
        <v>0</v>
      </c>
      <c r="U268" s="33">
        <v>4</v>
      </c>
      <c r="V268" s="33">
        <f t="shared" si="747"/>
        <v>306765.03704000002</v>
      </c>
      <c r="W268" s="33"/>
      <c r="X268" s="33">
        <f t="shared" si="748"/>
        <v>0</v>
      </c>
      <c r="Y268" s="33"/>
      <c r="Z268" s="33">
        <f t="shared" si="749"/>
        <v>0</v>
      </c>
      <c r="AA268" s="33"/>
      <c r="AB268" s="33">
        <f t="shared" si="750"/>
        <v>0</v>
      </c>
      <c r="AC268" s="33"/>
      <c r="AD268" s="33">
        <f t="shared" si="751"/>
        <v>0</v>
      </c>
      <c r="AE268" s="7"/>
      <c r="AF268" s="33">
        <f t="shared" si="752"/>
        <v>0</v>
      </c>
      <c r="AG268" s="33"/>
      <c r="AH268" s="33">
        <f t="shared" si="753"/>
        <v>0</v>
      </c>
      <c r="AI268" s="33"/>
      <c r="AJ268" s="33">
        <f t="shared" si="754"/>
        <v>0</v>
      </c>
      <c r="AK268" s="33"/>
      <c r="AL268" s="33">
        <f t="shared" si="755"/>
        <v>0</v>
      </c>
      <c r="AM268" s="33"/>
      <c r="AN268" s="33">
        <f t="shared" si="756"/>
        <v>0</v>
      </c>
      <c r="AO268" s="33"/>
      <c r="AP268" s="33">
        <f t="shared" si="757"/>
        <v>0</v>
      </c>
      <c r="AQ268" s="33"/>
      <c r="AR268" s="33">
        <f t="shared" si="758"/>
        <v>0</v>
      </c>
      <c r="AS268" s="33"/>
      <c r="AT268" s="33">
        <f t="shared" si="759"/>
        <v>0</v>
      </c>
      <c r="AU268" s="33"/>
      <c r="AV268" s="33">
        <f t="shared" si="760"/>
        <v>0</v>
      </c>
      <c r="AW268" s="33"/>
      <c r="AX268" s="33">
        <f t="shared" si="761"/>
        <v>0</v>
      </c>
      <c r="AY268" s="33"/>
      <c r="AZ268" s="33">
        <f t="shared" si="762"/>
        <v>0</v>
      </c>
      <c r="BA268" s="7"/>
      <c r="BB268" s="33">
        <f t="shared" si="763"/>
        <v>0</v>
      </c>
      <c r="BC268" s="7"/>
      <c r="BD268" s="33">
        <f t="shared" si="764"/>
        <v>0</v>
      </c>
      <c r="BE268" s="33"/>
      <c r="BF268" s="33">
        <f t="shared" si="765"/>
        <v>0</v>
      </c>
      <c r="BG268" s="33"/>
      <c r="BH268" s="33">
        <f t="shared" si="766"/>
        <v>0</v>
      </c>
      <c r="BI268" s="33"/>
      <c r="BJ268" s="33">
        <f t="shared" si="767"/>
        <v>0</v>
      </c>
      <c r="BK268" s="33"/>
      <c r="BL268" s="33">
        <f t="shared" si="768"/>
        <v>0</v>
      </c>
      <c r="BM268" s="7"/>
      <c r="BN268" s="33">
        <f t="shared" si="769"/>
        <v>0</v>
      </c>
      <c r="BO268" s="7"/>
      <c r="BP268" s="33">
        <f t="shared" si="770"/>
        <v>0</v>
      </c>
      <c r="BQ268" s="33"/>
      <c r="BR268" s="33">
        <f t="shared" si="771"/>
        <v>0</v>
      </c>
      <c r="BS268" s="33"/>
      <c r="BT268" s="33">
        <f t="shared" si="772"/>
        <v>0</v>
      </c>
      <c r="BU268" s="33"/>
      <c r="BV268" s="33">
        <f t="shared" si="773"/>
        <v>0</v>
      </c>
      <c r="BW268" s="62"/>
      <c r="BX268" s="62">
        <f t="shared" si="774"/>
        <v>0</v>
      </c>
      <c r="BY268" s="33"/>
      <c r="BZ268" s="33">
        <f t="shared" si="775"/>
        <v>0</v>
      </c>
      <c r="CA268" s="33"/>
      <c r="CB268" s="33">
        <f t="shared" si="776"/>
        <v>0</v>
      </c>
      <c r="CC268" s="33"/>
      <c r="CD268" s="33">
        <f t="shared" si="777"/>
        <v>0</v>
      </c>
      <c r="CE268" s="33"/>
      <c r="CF268" s="33">
        <f t="shared" si="778"/>
        <v>0</v>
      </c>
      <c r="CG268" s="33"/>
      <c r="CH268" s="33">
        <f t="shared" si="779"/>
        <v>0</v>
      </c>
      <c r="CI268" s="33"/>
      <c r="CJ268" s="33">
        <f t="shared" si="780"/>
        <v>0</v>
      </c>
      <c r="CK268" s="33"/>
      <c r="CL268" s="33">
        <f t="shared" si="781"/>
        <v>0</v>
      </c>
      <c r="CM268" s="33"/>
      <c r="CN268" s="33">
        <f t="shared" si="782"/>
        <v>0</v>
      </c>
    </row>
    <row r="269" spans="1:92" s="38" customFormat="1" x14ac:dyDescent="0.25">
      <c r="A269" s="67">
        <v>36</v>
      </c>
      <c r="B269" s="68" t="s">
        <v>321</v>
      </c>
      <c r="C269" s="42">
        <v>19007.45</v>
      </c>
      <c r="D269" s="46">
        <f>C269*(H269+I269+J269)</f>
        <v>0</v>
      </c>
      <c r="E269" s="46">
        <v>0.57999999999999996</v>
      </c>
      <c r="F269" s="36"/>
      <c r="G269" s="47"/>
      <c r="H269" s="48"/>
      <c r="I269" s="48"/>
      <c r="J269" s="48"/>
      <c r="K269" s="48"/>
      <c r="L269" s="47"/>
      <c r="M269" s="42">
        <v>1.4</v>
      </c>
      <c r="N269" s="42">
        <v>1.68</v>
      </c>
      <c r="O269" s="42">
        <v>2.23</v>
      </c>
      <c r="P269" s="42">
        <v>2.39</v>
      </c>
      <c r="Q269" s="28">
        <f t="shared" ref="Q269:AW269" si="783">SUM(Q270:Q275)</f>
        <v>75</v>
      </c>
      <c r="R269" s="28">
        <f t="shared" si="783"/>
        <v>1417989.9834099999</v>
      </c>
      <c r="S269" s="28">
        <f t="shared" si="783"/>
        <v>18</v>
      </c>
      <c r="T269" s="28">
        <f t="shared" si="783"/>
        <v>169657.45750800002</v>
      </c>
      <c r="U269" s="28">
        <f t="shared" si="783"/>
        <v>0</v>
      </c>
      <c r="V269" s="28">
        <f t="shared" si="783"/>
        <v>0</v>
      </c>
      <c r="W269" s="28">
        <f t="shared" si="783"/>
        <v>0</v>
      </c>
      <c r="X269" s="28">
        <f t="shared" si="783"/>
        <v>0</v>
      </c>
      <c r="Y269" s="28">
        <f t="shared" si="783"/>
        <v>0</v>
      </c>
      <c r="Z269" s="28">
        <f t="shared" si="783"/>
        <v>0</v>
      </c>
      <c r="AA269" s="28">
        <f t="shared" si="783"/>
        <v>0</v>
      </c>
      <c r="AB269" s="28">
        <f t="shared" si="783"/>
        <v>0</v>
      </c>
      <c r="AC269" s="28">
        <f t="shared" si="783"/>
        <v>3</v>
      </c>
      <c r="AD269" s="28">
        <f t="shared" si="783"/>
        <v>20800.0426095</v>
      </c>
      <c r="AE269" s="28">
        <f t="shared" si="783"/>
        <v>0</v>
      </c>
      <c r="AF269" s="28">
        <f t="shared" si="783"/>
        <v>0</v>
      </c>
      <c r="AG269" s="28">
        <f t="shared" si="783"/>
        <v>0</v>
      </c>
      <c r="AH269" s="28">
        <f t="shared" si="783"/>
        <v>0</v>
      </c>
      <c r="AI269" s="28">
        <f t="shared" si="783"/>
        <v>52</v>
      </c>
      <c r="AJ269" s="28">
        <f t="shared" si="783"/>
        <v>581153.62958152487</v>
      </c>
      <c r="AK269" s="28">
        <f t="shared" si="783"/>
        <v>32</v>
      </c>
      <c r="AL269" s="28">
        <f t="shared" si="783"/>
        <v>320443.59637289995</v>
      </c>
      <c r="AM269" s="28">
        <f t="shared" si="783"/>
        <v>15</v>
      </c>
      <c r="AN269" s="28">
        <f t="shared" si="783"/>
        <v>175189.76590499998</v>
      </c>
      <c r="AO269" s="28">
        <f t="shared" si="783"/>
        <v>0</v>
      </c>
      <c r="AP269" s="28">
        <f t="shared" si="783"/>
        <v>0</v>
      </c>
      <c r="AQ269" s="28">
        <f t="shared" si="783"/>
        <v>0</v>
      </c>
      <c r="AR269" s="28">
        <f t="shared" si="783"/>
        <v>0</v>
      </c>
      <c r="AS269" s="28">
        <f t="shared" si="783"/>
        <v>22</v>
      </c>
      <c r="AT269" s="28">
        <f t="shared" si="783"/>
        <v>313866.29638979997</v>
      </c>
      <c r="AU269" s="28">
        <f t="shared" si="783"/>
        <v>0</v>
      </c>
      <c r="AV269" s="28">
        <f t="shared" si="783"/>
        <v>0</v>
      </c>
      <c r="AW269" s="28">
        <f t="shared" si="783"/>
        <v>0</v>
      </c>
      <c r="AX269" s="28">
        <f t="shared" ref="AX269:CH269" si="784">SUM(AX270:AX275)</f>
        <v>0</v>
      </c>
      <c r="AY269" s="28">
        <f t="shared" si="784"/>
        <v>25</v>
      </c>
      <c r="AZ269" s="28">
        <f t="shared" si="784"/>
        <v>300260.17064735992</v>
      </c>
      <c r="BA269" s="28">
        <f t="shared" si="784"/>
        <v>14</v>
      </c>
      <c r="BB269" s="28">
        <f t="shared" si="784"/>
        <v>141072.74648543997</v>
      </c>
      <c r="BC269" s="28">
        <f>SUM(BC270:BC275)</f>
        <v>31</v>
      </c>
      <c r="BD269" s="28">
        <f t="shared" si="784"/>
        <v>430313.00586120004</v>
      </c>
      <c r="BE269" s="28">
        <f t="shared" si="784"/>
        <v>0</v>
      </c>
      <c r="BF269" s="28">
        <f t="shared" si="784"/>
        <v>0</v>
      </c>
      <c r="BG269" s="28">
        <f t="shared" si="784"/>
        <v>31</v>
      </c>
      <c r="BH269" s="28">
        <f t="shared" si="784"/>
        <v>259522.90201068</v>
      </c>
      <c r="BI269" s="28">
        <f t="shared" si="784"/>
        <v>1</v>
      </c>
      <c r="BJ269" s="28">
        <f t="shared" si="784"/>
        <v>10076.624748960001</v>
      </c>
      <c r="BK269" s="28">
        <f t="shared" si="784"/>
        <v>0</v>
      </c>
      <c r="BL269" s="28">
        <f t="shared" si="784"/>
        <v>0</v>
      </c>
      <c r="BM269" s="28">
        <f t="shared" si="784"/>
        <v>2</v>
      </c>
      <c r="BN269" s="28">
        <f t="shared" si="784"/>
        <v>18525.968482559998</v>
      </c>
      <c r="BO269" s="28">
        <f t="shared" si="784"/>
        <v>5</v>
      </c>
      <c r="BP269" s="28">
        <f t="shared" si="784"/>
        <v>40666.059126</v>
      </c>
      <c r="BQ269" s="28">
        <f t="shared" si="784"/>
        <v>5</v>
      </c>
      <c r="BR269" s="28">
        <f t="shared" si="784"/>
        <v>50383.123744800003</v>
      </c>
      <c r="BS269" s="28">
        <f t="shared" si="784"/>
        <v>0</v>
      </c>
      <c r="BT269" s="28">
        <f t="shared" si="784"/>
        <v>0</v>
      </c>
      <c r="BU269" s="28">
        <f t="shared" si="784"/>
        <v>0</v>
      </c>
      <c r="BV269" s="28">
        <f t="shared" si="784"/>
        <v>0</v>
      </c>
      <c r="BW269" s="28">
        <f t="shared" si="784"/>
        <v>12</v>
      </c>
      <c r="BX269" s="28">
        <f t="shared" si="784"/>
        <v>148155.21887166001</v>
      </c>
      <c r="BY269" s="28">
        <f t="shared" si="784"/>
        <v>9</v>
      </c>
      <c r="BZ269" s="28">
        <f t="shared" si="784"/>
        <v>117709.08166016999</v>
      </c>
      <c r="CA269" s="28">
        <f t="shared" si="784"/>
        <v>0</v>
      </c>
      <c r="CB269" s="28">
        <f t="shared" si="784"/>
        <v>0</v>
      </c>
      <c r="CC269" s="28">
        <f t="shared" si="784"/>
        <v>5</v>
      </c>
      <c r="CD269" s="28">
        <f t="shared" si="784"/>
        <v>60151.280389199987</v>
      </c>
      <c r="CE269" s="28">
        <f t="shared" si="784"/>
        <v>4</v>
      </c>
      <c r="CF269" s="28">
        <f t="shared" si="784"/>
        <v>168871.91761439998</v>
      </c>
      <c r="CG269" s="28">
        <f t="shared" si="784"/>
        <v>0</v>
      </c>
      <c r="CH269" s="28">
        <f t="shared" si="784"/>
        <v>0</v>
      </c>
      <c r="CI269" s="28">
        <f t="shared" ref="CI269:CN269" si="785">SUM(CI270:CI275)</f>
        <v>0</v>
      </c>
      <c r="CJ269" s="28">
        <f t="shared" si="785"/>
        <v>0</v>
      </c>
      <c r="CK269" s="28">
        <f t="shared" si="785"/>
        <v>0</v>
      </c>
      <c r="CL269" s="28">
        <f t="shared" si="785"/>
        <v>0</v>
      </c>
      <c r="CM269" s="28">
        <f t="shared" si="785"/>
        <v>0</v>
      </c>
      <c r="CN269" s="28">
        <f t="shared" si="785"/>
        <v>0</v>
      </c>
    </row>
    <row r="270" spans="1:92" ht="30" x14ac:dyDescent="0.25">
      <c r="A270" s="40">
        <v>257</v>
      </c>
      <c r="B270" s="41" t="s">
        <v>322</v>
      </c>
      <c r="C270" s="42">
        <v>19007.45</v>
      </c>
      <c r="D270" s="42">
        <f>C270*(H270+I270+J270)</f>
        <v>15015.885500000002</v>
      </c>
      <c r="E270" s="31">
        <v>0.56999999999999995</v>
      </c>
      <c r="F270" s="32">
        <v>0.7</v>
      </c>
      <c r="G270" s="43"/>
      <c r="H270" s="44">
        <v>0.64</v>
      </c>
      <c r="I270" s="44">
        <v>0.1</v>
      </c>
      <c r="J270" s="44">
        <v>0.05</v>
      </c>
      <c r="K270" s="44">
        <v>0.21</v>
      </c>
      <c r="L270" s="43">
        <v>0.7</v>
      </c>
      <c r="M270" s="42">
        <v>1.4</v>
      </c>
      <c r="N270" s="42">
        <v>1.68</v>
      </c>
      <c r="O270" s="42">
        <v>2.23</v>
      </c>
      <c r="P270" s="42">
        <v>2.39</v>
      </c>
      <c r="Q270" s="33">
        <v>60</v>
      </c>
      <c r="R270" s="33">
        <f t="shared" ref="R270:R275" si="786">Q270*C270*E270*F270*M270*$R$6</f>
        <v>828169.80245999992</v>
      </c>
      <c r="S270" s="33">
        <v>0</v>
      </c>
      <c r="T270" s="33">
        <f t="shared" ref="T270:T275" si="787">S270*C270*E270*F270*M270*$T$6</f>
        <v>0</v>
      </c>
      <c r="U270" s="33"/>
      <c r="V270" s="33">
        <f t="shared" ref="V270:V275" si="788">U270*C270*E270*F270*M270*$V$6</f>
        <v>0</v>
      </c>
      <c r="W270" s="33">
        <v>0</v>
      </c>
      <c r="X270" s="33">
        <f t="shared" ref="X270:X275" si="789">W270/12*9*C270*E270*F270*M270*$X$6+W270/12*3*C270*E270*F270*M270*$W$6</f>
        <v>0</v>
      </c>
      <c r="Y270" s="33"/>
      <c r="Z270" s="33">
        <f t="shared" ref="Z270:Z275" si="790">Y270/12*9*C270*E270*F270*M270*$Z$6+Y270/12*3*C270*E270*F270*M270*$Y$6</f>
        <v>0</v>
      </c>
      <c r="AA270" s="33">
        <v>0</v>
      </c>
      <c r="AB270" s="33">
        <f t="shared" ref="AB270:AB275" si="791">AA270/12*9*C270*E270*F270*M270*$AB$6+AA270/12*3*C270*E270*F270*M270*$AA$6</f>
        <v>0</v>
      </c>
      <c r="AC270" s="33">
        <v>0</v>
      </c>
      <c r="AD270" s="33">
        <f t="shared" ref="AD270:AD275" si="792">AC270/12*3*C270*E270*F270*M270*$AC$6+AC270/12*9*C270*E270*F270*M270*$AD$6</f>
        <v>0</v>
      </c>
      <c r="AF270" s="33">
        <f t="shared" ref="AF270:AF275" si="793">(AE270/12*3*C270*E270*F270*M270*$AE$6)+(AE270/12*9*C270*E270*F270*M270*$AF$6)</f>
        <v>0</v>
      </c>
      <c r="AG270" s="33">
        <v>0</v>
      </c>
      <c r="AH270" s="33">
        <f t="shared" ref="AH270:AH275" si="794">AG270/12*9*C270*E270*F270*M270*$AH$6+AG270/12*3*C270*E270*F270*M270*$AG$6</f>
        <v>0</v>
      </c>
      <c r="AI270" s="33">
        <v>47</v>
      </c>
      <c r="AJ270" s="33">
        <f t="shared" ref="AJ270:AJ275" si="795">AI270/12*9*C270*E270*F270*M270*$AJ$6+AI270/12*3*C270*E270*F270*M270*$AI$6</f>
        <v>535204.7348397749</v>
      </c>
      <c r="AK270" s="33">
        <v>12</v>
      </c>
      <c r="AL270" s="33">
        <f t="shared" ref="AL270:AL275" si="796">AK270/12*9*C270*E270*F270*M270*$AL$6+AK270/12*3*C270*E270*F270*M270*$AK$6</f>
        <v>136648.0174059</v>
      </c>
      <c r="AM270" s="33">
        <v>15</v>
      </c>
      <c r="AN270" s="33">
        <f t="shared" ref="AN270:AN275" si="797">AM270*C270*E270*F270*M270*$AN$6</f>
        <v>175189.76590499998</v>
      </c>
      <c r="AO270" s="33">
        <v>0</v>
      </c>
      <c r="AP270" s="33">
        <f t="shared" ref="AP270:AP275" si="798">AO270/12*9*C270*E270*F270*M270*$AP$6+AO270/12*3*C270*E270*F270*M270*$AO$6</f>
        <v>0</v>
      </c>
      <c r="AQ270" s="33">
        <v>0</v>
      </c>
      <c r="AR270" s="33">
        <f t="shared" ref="AR270:AR275" si="799">AQ270/12*9*C270*E270*F270*M270*$AR$6+AQ270/12*3*C270*E270*F270*M270*$AQ$6</f>
        <v>0</v>
      </c>
      <c r="AS270" s="33">
        <v>0</v>
      </c>
      <c r="AT270" s="33">
        <f t="shared" ref="AT270:AT275" si="800">AS270/12*9*C270*E270*F270*N270*$AT$6+AS270/12*3*C270*E270*F270*N270*$AS$6</f>
        <v>0</v>
      </c>
      <c r="AU270" s="33">
        <v>0</v>
      </c>
      <c r="AV270" s="33">
        <f t="shared" ref="AV270:AV275" si="801">AU270/12*9*C270*E270*F270*N270*$AV$6+AU270/12*3*C270*E270*F270*N270*$AU$6</f>
        <v>0</v>
      </c>
      <c r="AW270" s="33">
        <v>0</v>
      </c>
      <c r="AX270" s="33">
        <f t="shared" ref="AX270:AX275" si="802">AW270/12*9*C270*E270*F270*N270*$AX$6+AW270/12*3*C270*E270*F270*N270*$AW$6</f>
        <v>0</v>
      </c>
      <c r="AY270" s="33">
        <v>22</v>
      </c>
      <c r="AZ270" s="33">
        <f t="shared" ref="AZ270:AZ275" si="803">AY270/12*9*C270*E270*F270*N270*$AZ$6+AY270/12*3*C270*E270*F270*N270*$AY$6</f>
        <v>270492.99855731992</v>
      </c>
      <c r="BA270" s="60"/>
      <c r="BB270" s="33">
        <f t="shared" ref="BB270:BB275" si="804">SUM(BA270*$BB$6*C270*E270*F270*N270)</f>
        <v>0</v>
      </c>
      <c r="BC270" s="60"/>
      <c r="BD270" s="33">
        <f t="shared" ref="BD270:BD275" si="805">SUM(BC270*C270*E270*F270*N270*$BD$6)</f>
        <v>0</v>
      </c>
      <c r="BE270" s="33"/>
      <c r="BF270" s="33">
        <f t="shared" ref="BF270:BF275" si="806">BE270/12*9*C270*E270*F270*N270*$BF$6+BE270/12*3*C270*E270*F270*N270*$BE$6</f>
        <v>0</v>
      </c>
      <c r="BG270" s="33"/>
      <c r="BH270" s="33">
        <f t="shared" ref="BH270:BH275" si="807">BG270/12*9*C270*E270*F270*N270*$BH$6+BG270/12*3*C270*E270*F270*N270*$BG$6</f>
        <v>0</v>
      </c>
      <c r="BI270" s="33">
        <v>0</v>
      </c>
      <c r="BJ270" s="33">
        <f t="shared" ref="BJ270:BJ275" si="808">BI270*C270*E270*F270*N270*$BJ$6</f>
        <v>0</v>
      </c>
      <c r="BK270" s="33"/>
      <c r="BL270" s="33">
        <f t="shared" ref="BL270:BL275" si="809">BK270/12*9*C270*E270*F270*N270*$BL$6+BK270/12*3*C270*E270*F270*N270*$BK$6</f>
        <v>0</v>
      </c>
      <c r="BM270" s="60"/>
      <c r="BN270" s="33">
        <f t="shared" ref="BN270:BN275" si="810">SUM(BM270*$BN$6*C270*E270*F270*N270)</f>
        <v>0</v>
      </c>
      <c r="BO270" s="60"/>
      <c r="BP270" s="33">
        <f t="shared" ref="BP270:BP275" si="811">(BO270/12*2*C270*E270*F270*N270*$BO$6)+(BO270/12*9*C270*E270*F270*N270*$BP$6)</f>
        <v>0</v>
      </c>
      <c r="BQ270" s="33"/>
      <c r="BR270" s="33">
        <f t="shared" ref="BR270:BR275" si="812">BQ270*C270*E270*F270*N270*$BR$6</f>
        <v>0</v>
      </c>
      <c r="BS270" s="33">
        <v>0</v>
      </c>
      <c r="BT270" s="33">
        <f t="shared" ref="BT270:BT275" si="813">BS270/12*9*C270*E270*F270*N270*$BT$6+BS270/12*3*C270*E270*F270*N270*$BS$6</f>
        <v>0</v>
      </c>
      <c r="BU270" s="33"/>
      <c r="BV270" s="33">
        <f t="shared" ref="BV270:BV275" si="814">BU270/12*9*C270*E270*F270*N270*$BV$6+BU270/12*3*C270*E270*F270*N270*$BU$6</f>
        <v>0</v>
      </c>
      <c r="BW270" s="62">
        <v>6</v>
      </c>
      <c r="BX270" s="62">
        <f t="shared" ref="BX270:BX275" si="815">BW270/12*9*C270*E270*F270*N270*$BX$6+BW270/12*3*C270*E270*F270*N270*$BW$6</f>
        <v>81988.810443540002</v>
      </c>
      <c r="BY270" s="33">
        <v>7</v>
      </c>
      <c r="BZ270" s="33">
        <f t="shared" ref="BZ270:BZ275" si="816">BY270/12*9*C270*E270*F270*N270*$BZ$6+BY270/12*3*C270*E270*F270*N270*$BY$6</f>
        <v>95653.61218412999</v>
      </c>
      <c r="CA270" s="33">
        <v>0</v>
      </c>
      <c r="CB270" s="33">
        <f t="shared" ref="CB270:CB275" si="817">CA270/12*9*C270*E270*F270*N270*$CB$6+CA270/12*3*C270*E270*F270*N270*$CA$6</f>
        <v>0</v>
      </c>
      <c r="CC270" s="33">
        <v>0</v>
      </c>
      <c r="CD270" s="33">
        <f t="shared" ref="CD270:CD275" si="818">CC270/12*9*C270*E270*F270*N270*$CD$6+CC270/12*3*C270*E270*F270*N270*$CC$6</f>
        <v>0</v>
      </c>
      <c r="CE270" s="33">
        <v>0</v>
      </c>
      <c r="CF270" s="33">
        <f t="shared" ref="CF270:CF275" si="819">CE270/12*9*C270*E270*F270*N270*$CF$6+CE270/12*3*C270*E270*F270*N270*$CE$6</f>
        <v>0</v>
      </c>
      <c r="CG270" s="33">
        <v>0</v>
      </c>
      <c r="CH270" s="33">
        <f t="shared" ref="CH270:CH275" si="820">CG270/12*9*C270*E270*F270*N270*$CH$6+CG270/12*3*C270*E270*F270*N270*$CG$6</f>
        <v>0</v>
      </c>
      <c r="CI270" s="33">
        <v>0</v>
      </c>
      <c r="CJ270" s="33">
        <f t="shared" ref="CJ270:CJ275" si="821">CI270/12*9*C270*E270*F270*N270*$CJ$6+CI270/12*3*C270*E270*F270*N270*$CI$6</f>
        <v>0</v>
      </c>
      <c r="CK270" s="33">
        <v>0</v>
      </c>
      <c r="CL270" s="33">
        <f t="shared" ref="CL270:CL275" si="822">CK270/12*9*C270*E270*F270*O270*$CL$6+CK270/12*3*C270*E270*F270*O270*$CK$6</f>
        <v>0</v>
      </c>
      <c r="CM270" s="33"/>
      <c r="CN270" s="33">
        <f t="shared" ref="CN270:CN275" si="823">CM270/12*9*C270*E270*F270*P270*$CN$6+CM270/12*3*C270*E270*F270*P270*$CM$6</f>
        <v>0</v>
      </c>
    </row>
    <row r="271" spans="1:92" ht="45" x14ac:dyDescent="0.25">
      <c r="A271" s="40">
        <v>258</v>
      </c>
      <c r="B271" s="41" t="s">
        <v>323</v>
      </c>
      <c r="C271" s="42">
        <v>19007.45</v>
      </c>
      <c r="D271" s="42">
        <f>C271*(H271+I271+J271)</f>
        <v>14445.662</v>
      </c>
      <c r="E271" s="31">
        <v>0.46</v>
      </c>
      <c r="F271" s="32">
        <v>0.7</v>
      </c>
      <c r="G271" s="43"/>
      <c r="H271" s="44">
        <v>0.62</v>
      </c>
      <c r="I271" s="44">
        <v>0.09</v>
      </c>
      <c r="J271" s="44">
        <v>0.05</v>
      </c>
      <c r="K271" s="44">
        <v>0.24</v>
      </c>
      <c r="L271" s="43">
        <v>0.7</v>
      </c>
      <c r="M271" s="42">
        <v>1.4</v>
      </c>
      <c r="N271" s="42">
        <v>1.68</v>
      </c>
      <c r="O271" s="42">
        <v>2.23</v>
      </c>
      <c r="P271" s="42">
        <v>2.39</v>
      </c>
      <c r="Q271" s="33">
        <v>0</v>
      </c>
      <c r="R271" s="33">
        <f t="shared" si="786"/>
        <v>0</v>
      </c>
      <c r="S271" s="33">
        <v>18</v>
      </c>
      <c r="T271" s="33">
        <f t="shared" si="787"/>
        <v>169657.45750800002</v>
      </c>
      <c r="U271" s="33"/>
      <c r="V271" s="33">
        <f t="shared" si="788"/>
        <v>0</v>
      </c>
      <c r="W271" s="33">
        <v>0</v>
      </c>
      <c r="X271" s="33">
        <f t="shared" si="789"/>
        <v>0</v>
      </c>
      <c r="Y271" s="33">
        <v>0</v>
      </c>
      <c r="Z271" s="33">
        <f t="shared" si="790"/>
        <v>0</v>
      </c>
      <c r="AA271" s="33">
        <v>0</v>
      </c>
      <c r="AB271" s="33">
        <f t="shared" si="791"/>
        <v>0</v>
      </c>
      <c r="AC271" s="33"/>
      <c r="AD271" s="33">
        <f t="shared" si="792"/>
        <v>0</v>
      </c>
      <c r="AF271" s="33">
        <f t="shared" si="793"/>
        <v>0</v>
      </c>
      <c r="AG271" s="33">
        <v>0</v>
      </c>
      <c r="AH271" s="33">
        <f t="shared" si="794"/>
        <v>0</v>
      </c>
      <c r="AI271" s="33">
        <v>5</v>
      </c>
      <c r="AJ271" s="33">
        <f t="shared" si="795"/>
        <v>45948.894741749995</v>
      </c>
      <c r="AK271" s="33">
        <v>20</v>
      </c>
      <c r="AL271" s="33">
        <f t="shared" si="796"/>
        <v>183795.57896699998</v>
      </c>
      <c r="AM271" s="33">
        <v>0</v>
      </c>
      <c r="AN271" s="33">
        <f t="shared" si="797"/>
        <v>0</v>
      </c>
      <c r="AO271" s="33">
        <v>0</v>
      </c>
      <c r="AP271" s="33">
        <f t="shared" si="798"/>
        <v>0</v>
      </c>
      <c r="AQ271" s="33">
        <v>0</v>
      </c>
      <c r="AR271" s="33">
        <f t="shared" si="799"/>
        <v>0</v>
      </c>
      <c r="AS271" s="33">
        <v>22</v>
      </c>
      <c r="AT271" s="33">
        <f t="shared" si="800"/>
        <v>313866.29638979997</v>
      </c>
      <c r="AU271" s="33"/>
      <c r="AV271" s="33">
        <f t="shared" si="801"/>
        <v>0</v>
      </c>
      <c r="AW271" s="33">
        <v>0</v>
      </c>
      <c r="AX271" s="33">
        <f t="shared" si="802"/>
        <v>0</v>
      </c>
      <c r="AY271" s="33">
        <v>3</v>
      </c>
      <c r="AZ271" s="33">
        <f t="shared" si="803"/>
        <v>29767.172090040003</v>
      </c>
      <c r="BA271" s="33">
        <v>14</v>
      </c>
      <c r="BB271" s="33">
        <f t="shared" si="804"/>
        <v>141072.74648543997</v>
      </c>
      <c r="BC271" s="60">
        <v>31</v>
      </c>
      <c r="BD271" s="33">
        <f t="shared" si="805"/>
        <v>430313.00586120004</v>
      </c>
      <c r="BE271" s="33">
        <v>0</v>
      </c>
      <c r="BF271" s="33">
        <f t="shared" si="806"/>
        <v>0</v>
      </c>
      <c r="BG271" s="33">
        <v>1</v>
      </c>
      <c r="BH271" s="33">
        <f t="shared" si="807"/>
        <v>9922.3906966800005</v>
      </c>
      <c r="BI271" s="33">
        <v>1</v>
      </c>
      <c r="BJ271" s="33">
        <f t="shared" si="808"/>
        <v>10076.624748960001</v>
      </c>
      <c r="BK271" s="33"/>
      <c r="BL271" s="33">
        <f t="shared" si="809"/>
        <v>0</v>
      </c>
      <c r="BM271" s="33">
        <v>1</v>
      </c>
      <c r="BN271" s="33">
        <f t="shared" si="810"/>
        <v>10076.624748959999</v>
      </c>
      <c r="BO271" s="33"/>
      <c r="BP271" s="33">
        <f t="shared" si="811"/>
        <v>0</v>
      </c>
      <c r="BQ271" s="33">
        <v>5</v>
      </c>
      <c r="BR271" s="33">
        <f t="shared" si="812"/>
        <v>50383.123744800003</v>
      </c>
      <c r="BS271" s="33">
        <v>0</v>
      </c>
      <c r="BT271" s="33">
        <f t="shared" si="813"/>
        <v>0</v>
      </c>
      <c r="BU271" s="33"/>
      <c r="BV271" s="33">
        <f t="shared" si="814"/>
        <v>0</v>
      </c>
      <c r="BW271" s="62">
        <v>6</v>
      </c>
      <c r="BX271" s="62">
        <f t="shared" si="815"/>
        <v>66166.408428120005</v>
      </c>
      <c r="BY271" s="33">
        <v>2</v>
      </c>
      <c r="BZ271" s="33">
        <f t="shared" si="816"/>
        <v>22055.469476040002</v>
      </c>
      <c r="CA271" s="33">
        <v>0</v>
      </c>
      <c r="CB271" s="33">
        <f t="shared" si="817"/>
        <v>0</v>
      </c>
      <c r="CC271" s="33">
        <v>5</v>
      </c>
      <c r="CD271" s="33">
        <f t="shared" si="818"/>
        <v>60151.280389199987</v>
      </c>
      <c r="CE271" s="33">
        <v>0</v>
      </c>
      <c r="CF271" s="33">
        <f t="shared" si="819"/>
        <v>0</v>
      </c>
      <c r="CG271" s="33">
        <v>0</v>
      </c>
      <c r="CH271" s="33">
        <f t="shared" si="820"/>
        <v>0</v>
      </c>
      <c r="CI271" s="33">
        <v>0</v>
      </c>
      <c r="CJ271" s="33">
        <f t="shared" si="821"/>
        <v>0</v>
      </c>
      <c r="CK271" s="33"/>
      <c r="CL271" s="33">
        <f t="shared" si="822"/>
        <v>0</v>
      </c>
      <c r="CM271" s="33"/>
      <c r="CN271" s="33">
        <f t="shared" si="823"/>
        <v>0</v>
      </c>
    </row>
    <row r="272" spans="1:92" x14ac:dyDescent="0.25">
      <c r="A272" s="40">
        <v>256</v>
      </c>
      <c r="B272" s="41" t="s">
        <v>324</v>
      </c>
      <c r="C272" s="42">
        <v>19007.45</v>
      </c>
      <c r="D272" s="42"/>
      <c r="E272" s="50">
        <v>1.1299999999999999</v>
      </c>
      <c r="F272" s="32">
        <v>1</v>
      </c>
      <c r="G272" s="43"/>
      <c r="H272" s="44">
        <v>0.62</v>
      </c>
      <c r="I272" s="44">
        <v>0.09</v>
      </c>
      <c r="J272" s="44">
        <v>0.05</v>
      </c>
      <c r="K272" s="44">
        <v>0.24</v>
      </c>
      <c r="L272" s="43">
        <v>1</v>
      </c>
      <c r="M272" s="42">
        <v>1.4</v>
      </c>
      <c r="N272" s="42">
        <v>1.68</v>
      </c>
      <c r="O272" s="42">
        <v>2.23</v>
      </c>
      <c r="P272" s="42">
        <v>2.39</v>
      </c>
      <c r="Q272" s="33">
        <v>10</v>
      </c>
      <c r="R272" s="33">
        <f t="shared" si="786"/>
        <v>390907.21669999993</v>
      </c>
      <c r="S272" s="33"/>
      <c r="T272" s="33">
        <f t="shared" si="787"/>
        <v>0</v>
      </c>
      <c r="U272" s="33"/>
      <c r="V272" s="33">
        <f t="shared" si="788"/>
        <v>0</v>
      </c>
      <c r="W272" s="33"/>
      <c r="X272" s="33">
        <f t="shared" si="789"/>
        <v>0</v>
      </c>
      <c r="Y272" s="33"/>
      <c r="Z272" s="33">
        <f t="shared" si="790"/>
        <v>0</v>
      </c>
      <c r="AA272" s="33"/>
      <c r="AB272" s="33">
        <f t="shared" si="791"/>
        <v>0</v>
      </c>
      <c r="AC272" s="33"/>
      <c r="AD272" s="33">
        <f t="shared" si="792"/>
        <v>0</v>
      </c>
      <c r="AE272" s="7"/>
      <c r="AF272" s="33">
        <f t="shared" si="793"/>
        <v>0</v>
      </c>
      <c r="AG272" s="33"/>
      <c r="AH272" s="33">
        <f t="shared" si="794"/>
        <v>0</v>
      </c>
      <c r="AI272" s="33"/>
      <c r="AJ272" s="33">
        <f t="shared" si="795"/>
        <v>0</v>
      </c>
      <c r="AK272" s="33"/>
      <c r="AL272" s="33">
        <f t="shared" si="796"/>
        <v>0</v>
      </c>
      <c r="AM272" s="33"/>
      <c r="AN272" s="33">
        <f t="shared" si="797"/>
        <v>0</v>
      </c>
      <c r="AO272" s="33"/>
      <c r="AP272" s="33">
        <f t="shared" si="798"/>
        <v>0</v>
      </c>
      <c r="AQ272" s="33"/>
      <c r="AR272" s="33">
        <f t="shared" si="799"/>
        <v>0</v>
      </c>
      <c r="AS272" s="33"/>
      <c r="AT272" s="33">
        <f t="shared" si="800"/>
        <v>0</v>
      </c>
      <c r="AU272" s="33"/>
      <c r="AV272" s="33">
        <f t="shared" si="801"/>
        <v>0</v>
      </c>
      <c r="AW272" s="33"/>
      <c r="AX272" s="33">
        <f t="shared" si="802"/>
        <v>0</v>
      </c>
      <c r="AY272" s="33"/>
      <c r="AZ272" s="33">
        <f t="shared" si="803"/>
        <v>0</v>
      </c>
      <c r="BA272" s="60"/>
      <c r="BB272" s="33">
        <f t="shared" si="804"/>
        <v>0</v>
      </c>
      <c r="BC272" s="60"/>
      <c r="BD272" s="33">
        <f t="shared" si="805"/>
        <v>0</v>
      </c>
      <c r="BE272" s="33"/>
      <c r="BF272" s="33">
        <f t="shared" si="806"/>
        <v>0</v>
      </c>
      <c r="BG272" s="33"/>
      <c r="BH272" s="33">
        <f t="shared" si="807"/>
        <v>0</v>
      </c>
      <c r="BI272" s="33"/>
      <c r="BJ272" s="33">
        <f t="shared" si="808"/>
        <v>0</v>
      </c>
      <c r="BK272" s="33"/>
      <c r="BL272" s="33">
        <f t="shared" si="809"/>
        <v>0</v>
      </c>
      <c r="BM272" s="33"/>
      <c r="BN272" s="33">
        <f t="shared" si="810"/>
        <v>0</v>
      </c>
      <c r="BO272" s="60"/>
      <c r="BP272" s="33">
        <f t="shared" si="811"/>
        <v>0</v>
      </c>
      <c r="BQ272" s="33"/>
      <c r="BR272" s="33">
        <f t="shared" si="812"/>
        <v>0</v>
      </c>
      <c r="BS272" s="33"/>
      <c r="BT272" s="33">
        <f t="shared" si="813"/>
        <v>0</v>
      </c>
      <c r="BU272" s="33"/>
      <c r="BV272" s="33">
        <f t="shared" si="814"/>
        <v>0</v>
      </c>
      <c r="BW272" s="62"/>
      <c r="BX272" s="62">
        <f t="shared" si="815"/>
        <v>0</v>
      </c>
      <c r="BY272" s="33"/>
      <c r="BZ272" s="33">
        <f t="shared" si="816"/>
        <v>0</v>
      </c>
      <c r="CA272" s="33"/>
      <c r="CB272" s="33">
        <f t="shared" si="817"/>
        <v>0</v>
      </c>
      <c r="CC272" s="33"/>
      <c r="CD272" s="33">
        <f t="shared" si="818"/>
        <v>0</v>
      </c>
      <c r="CE272" s="33">
        <v>4</v>
      </c>
      <c r="CF272" s="33">
        <f t="shared" si="819"/>
        <v>168871.91761439998</v>
      </c>
      <c r="CG272" s="33"/>
      <c r="CH272" s="33">
        <f t="shared" si="820"/>
        <v>0</v>
      </c>
      <c r="CI272" s="33"/>
      <c r="CJ272" s="33">
        <f t="shared" si="821"/>
        <v>0</v>
      </c>
      <c r="CK272" s="33"/>
      <c r="CL272" s="33">
        <f t="shared" si="822"/>
        <v>0</v>
      </c>
      <c r="CM272" s="33"/>
      <c r="CN272" s="33">
        <f t="shared" si="823"/>
        <v>0</v>
      </c>
    </row>
    <row r="273" spans="1:92" x14ac:dyDescent="0.25">
      <c r="A273" s="40">
        <v>148</v>
      </c>
      <c r="B273" s="41" t="s">
        <v>325</v>
      </c>
      <c r="C273" s="42">
        <v>19007.45</v>
      </c>
      <c r="D273" s="42"/>
      <c r="E273" s="50">
        <v>2.12</v>
      </c>
      <c r="F273" s="32">
        <v>1</v>
      </c>
      <c r="G273" s="43"/>
      <c r="H273" s="44">
        <v>0.62</v>
      </c>
      <c r="I273" s="44">
        <v>0.09</v>
      </c>
      <c r="J273" s="44">
        <v>0.05</v>
      </c>
      <c r="K273" s="44">
        <v>0.24</v>
      </c>
      <c r="L273" s="43">
        <v>1</v>
      </c>
      <c r="M273" s="42">
        <v>1.4</v>
      </c>
      <c r="N273" s="42">
        <v>1.68</v>
      </c>
      <c r="O273" s="42">
        <v>2.23</v>
      </c>
      <c r="P273" s="42">
        <v>2.39</v>
      </c>
      <c r="Q273" s="33"/>
      <c r="R273" s="33">
        <f t="shared" si="786"/>
        <v>0</v>
      </c>
      <c r="S273" s="33"/>
      <c r="T273" s="33">
        <f t="shared" si="787"/>
        <v>0</v>
      </c>
      <c r="U273" s="33"/>
      <c r="V273" s="33">
        <f t="shared" si="788"/>
        <v>0</v>
      </c>
      <c r="W273" s="33"/>
      <c r="X273" s="33">
        <f t="shared" si="789"/>
        <v>0</v>
      </c>
      <c r="Y273" s="33"/>
      <c r="Z273" s="33">
        <f t="shared" si="790"/>
        <v>0</v>
      </c>
      <c r="AA273" s="33"/>
      <c r="AB273" s="33">
        <f t="shared" si="791"/>
        <v>0</v>
      </c>
      <c r="AC273" s="33"/>
      <c r="AD273" s="33">
        <f t="shared" si="792"/>
        <v>0</v>
      </c>
      <c r="AE273" s="7"/>
      <c r="AF273" s="33">
        <f t="shared" si="793"/>
        <v>0</v>
      </c>
      <c r="AG273" s="33"/>
      <c r="AH273" s="33">
        <f t="shared" si="794"/>
        <v>0</v>
      </c>
      <c r="AI273" s="33"/>
      <c r="AJ273" s="33">
        <f t="shared" si="795"/>
        <v>0</v>
      </c>
      <c r="AK273" s="33"/>
      <c r="AL273" s="33">
        <f t="shared" si="796"/>
        <v>0</v>
      </c>
      <c r="AM273" s="33"/>
      <c r="AN273" s="33">
        <f t="shared" si="797"/>
        <v>0</v>
      </c>
      <c r="AO273" s="33"/>
      <c r="AP273" s="33">
        <f t="shared" si="798"/>
        <v>0</v>
      </c>
      <c r="AQ273" s="33"/>
      <c r="AR273" s="33">
        <f t="shared" si="799"/>
        <v>0</v>
      </c>
      <c r="AS273" s="33"/>
      <c r="AT273" s="33">
        <f t="shared" si="800"/>
        <v>0</v>
      </c>
      <c r="AU273" s="33"/>
      <c r="AV273" s="33">
        <f t="shared" si="801"/>
        <v>0</v>
      </c>
      <c r="AW273" s="33"/>
      <c r="AX273" s="33">
        <f t="shared" si="802"/>
        <v>0</v>
      </c>
      <c r="AY273" s="33"/>
      <c r="AZ273" s="33">
        <f t="shared" si="803"/>
        <v>0</v>
      </c>
      <c r="BA273" s="60"/>
      <c r="BB273" s="33">
        <f t="shared" si="804"/>
        <v>0</v>
      </c>
      <c r="BC273" s="60"/>
      <c r="BD273" s="33">
        <f t="shared" si="805"/>
        <v>0</v>
      </c>
      <c r="BE273" s="33"/>
      <c r="BF273" s="33">
        <f t="shared" si="806"/>
        <v>0</v>
      </c>
      <c r="BG273" s="33"/>
      <c r="BH273" s="33">
        <f t="shared" si="807"/>
        <v>0</v>
      </c>
      <c r="BI273" s="33"/>
      <c r="BJ273" s="33">
        <f t="shared" si="808"/>
        <v>0</v>
      </c>
      <c r="BK273" s="33"/>
      <c r="BL273" s="33">
        <f t="shared" si="809"/>
        <v>0</v>
      </c>
      <c r="BM273" s="33"/>
      <c r="BN273" s="33">
        <f t="shared" si="810"/>
        <v>0</v>
      </c>
      <c r="BO273" s="60"/>
      <c r="BP273" s="33">
        <f t="shared" si="811"/>
        <v>0</v>
      </c>
      <c r="BQ273" s="33"/>
      <c r="BR273" s="33">
        <f t="shared" si="812"/>
        <v>0</v>
      </c>
      <c r="BS273" s="33"/>
      <c r="BT273" s="33">
        <f t="shared" si="813"/>
        <v>0</v>
      </c>
      <c r="BU273" s="33"/>
      <c r="BV273" s="33">
        <f t="shared" si="814"/>
        <v>0</v>
      </c>
      <c r="BW273" s="62"/>
      <c r="BX273" s="62">
        <f t="shared" si="815"/>
        <v>0</v>
      </c>
      <c r="BY273" s="33"/>
      <c r="BZ273" s="33">
        <f t="shared" si="816"/>
        <v>0</v>
      </c>
      <c r="CA273" s="33"/>
      <c r="CB273" s="33">
        <f t="shared" si="817"/>
        <v>0</v>
      </c>
      <c r="CC273" s="33"/>
      <c r="CD273" s="33">
        <f t="shared" si="818"/>
        <v>0</v>
      </c>
      <c r="CE273" s="33"/>
      <c r="CF273" s="33">
        <f t="shared" si="819"/>
        <v>0</v>
      </c>
      <c r="CG273" s="33"/>
      <c r="CH273" s="33">
        <f t="shared" si="820"/>
        <v>0</v>
      </c>
      <c r="CI273" s="33"/>
      <c r="CJ273" s="33">
        <f t="shared" si="821"/>
        <v>0</v>
      </c>
      <c r="CK273" s="33"/>
      <c r="CL273" s="33">
        <f t="shared" si="822"/>
        <v>0</v>
      </c>
      <c r="CM273" s="33"/>
      <c r="CN273" s="33">
        <f t="shared" si="823"/>
        <v>0</v>
      </c>
    </row>
    <row r="274" spans="1:92" x14ac:dyDescent="0.25">
      <c r="A274" s="40">
        <v>19</v>
      </c>
      <c r="B274" s="41" t="s">
        <v>326</v>
      </c>
      <c r="C274" s="42">
        <v>19007.45</v>
      </c>
      <c r="D274" s="42"/>
      <c r="E274" s="50">
        <v>1.1499999999999999</v>
      </c>
      <c r="F274" s="32">
        <v>1</v>
      </c>
      <c r="G274" s="43"/>
      <c r="H274" s="44">
        <v>0.62</v>
      </c>
      <c r="I274" s="44">
        <v>0.09</v>
      </c>
      <c r="J274" s="44">
        <v>0.05</v>
      </c>
      <c r="K274" s="44">
        <v>0.24</v>
      </c>
      <c r="L274" s="43">
        <v>1</v>
      </c>
      <c r="M274" s="42">
        <v>1.4</v>
      </c>
      <c r="N274" s="42">
        <v>1.68</v>
      </c>
      <c r="O274" s="42">
        <v>2.23</v>
      </c>
      <c r="P274" s="42">
        <v>2.39</v>
      </c>
      <c r="Q274" s="33">
        <v>5</v>
      </c>
      <c r="R274" s="33">
        <f t="shared" si="786"/>
        <v>198912.96424999996</v>
      </c>
      <c r="S274" s="33"/>
      <c r="T274" s="33">
        <f t="shared" si="787"/>
        <v>0</v>
      </c>
      <c r="U274" s="33"/>
      <c r="V274" s="33">
        <f t="shared" si="788"/>
        <v>0</v>
      </c>
      <c r="W274" s="33"/>
      <c r="X274" s="33">
        <f t="shared" si="789"/>
        <v>0</v>
      </c>
      <c r="Y274" s="33"/>
      <c r="Z274" s="33">
        <f t="shared" si="790"/>
        <v>0</v>
      </c>
      <c r="AA274" s="33"/>
      <c r="AB274" s="33">
        <f t="shared" si="791"/>
        <v>0</v>
      </c>
      <c r="AC274" s="33"/>
      <c r="AD274" s="33">
        <f t="shared" si="792"/>
        <v>0</v>
      </c>
      <c r="AF274" s="33">
        <f t="shared" si="793"/>
        <v>0</v>
      </c>
      <c r="AG274" s="33"/>
      <c r="AH274" s="33">
        <f t="shared" si="794"/>
        <v>0</v>
      </c>
      <c r="AI274" s="33"/>
      <c r="AJ274" s="33">
        <f t="shared" si="795"/>
        <v>0</v>
      </c>
      <c r="AK274" s="33"/>
      <c r="AL274" s="33">
        <f t="shared" si="796"/>
        <v>0</v>
      </c>
      <c r="AM274" s="33"/>
      <c r="AN274" s="33">
        <f t="shared" si="797"/>
        <v>0</v>
      </c>
      <c r="AO274" s="33"/>
      <c r="AP274" s="33">
        <f t="shared" si="798"/>
        <v>0</v>
      </c>
      <c r="AQ274" s="33"/>
      <c r="AR274" s="33">
        <f t="shared" si="799"/>
        <v>0</v>
      </c>
      <c r="AS274" s="33"/>
      <c r="AT274" s="33">
        <f t="shared" si="800"/>
        <v>0</v>
      </c>
      <c r="AU274" s="33"/>
      <c r="AV274" s="33">
        <f t="shared" si="801"/>
        <v>0</v>
      </c>
      <c r="AW274" s="33"/>
      <c r="AX274" s="33">
        <f t="shared" si="802"/>
        <v>0</v>
      </c>
      <c r="AY274" s="33"/>
      <c r="AZ274" s="33">
        <f t="shared" si="803"/>
        <v>0</v>
      </c>
      <c r="BA274" s="66"/>
      <c r="BB274" s="33">
        <f t="shared" si="804"/>
        <v>0</v>
      </c>
      <c r="BC274" s="66"/>
      <c r="BD274" s="33">
        <f t="shared" si="805"/>
        <v>0</v>
      </c>
      <c r="BE274" s="33"/>
      <c r="BF274" s="33">
        <f t="shared" si="806"/>
        <v>0</v>
      </c>
      <c r="BG274" s="33"/>
      <c r="BH274" s="33">
        <f t="shared" si="807"/>
        <v>0</v>
      </c>
      <c r="BI274" s="33"/>
      <c r="BJ274" s="33">
        <f t="shared" si="808"/>
        <v>0</v>
      </c>
      <c r="BK274" s="33"/>
      <c r="BL274" s="33">
        <f t="shared" si="809"/>
        <v>0</v>
      </c>
      <c r="BM274" s="33"/>
      <c r="BN274" s="33">
        <f t="shared" si="810"/>
        <v>0</v>
      </c>
      <c r="BO274" s="60"/>
      <c r="BP274" s="33">
        <f t="shared" si="811"/>
        <v>0</v>
      </c>
      <c r="BQ274" s="33"/>
      <c r="BR274" s="33">
        <f t="shared" si="812"/>
        <v>0</v>
      </c>
      <c r="BS274" s="33"/>
      <c r="BT274" s="33">
        <f t="shared" si="813"/>
        <v>0</v>
      </c>
      <c r="BU274" s="33"/>
      <c r="BV274" s="33">
        <f t="shared" si="814"/>
        <v>0</v>
      </c>
      <c r="BW274" s="62"/>
      <c r="BX274" s="62">
        <f t="shared" si="815"/>
        <v>0</v>
      </c>
      <c r="BY274" s="33"/>
      <c r="BZ274" s="33">
        <f t="shared" si="816"/>
        <v>0</v>
      </c>
      <c r="CA274" s="33"/>
      <c r="CB274" s="33">
        <f t="shared" si="817"/>
        <v>0</v>
      </c>
      <c r="CC274" s="33"/>
      <c r="CD274" s="33">
        <f t="shared" si="818"/>
        <v>0</v>
      </c>
      <c r="CE274" s="33"/>
      <c r="CF274" s="33">
        <f t="shared" si="819"/>
        <v>0</v>
      </c>
      <c r="CG274" s="33"/>
      <c r="CH274" s="33">
        <f t="shared" si="820"/>
        <v>0</v>
      </c>
      <c r="CI274" s="33"/>
      <c r="CJ274" s="33">
        <f t="shared" si="821"/>
        <v>0</v>
      </c>
      <c r="CK274" s="33"/>
      <c r="CL274" s="33">
        <f t="shared" si="822"/>
        <v>0</v>
      </c>
      <c r="CM274" s="33"/>
      <c r="CN274" s="33">
        <f t="shared" si="823"/>
        <v>0</v>
      </c>
    </row>
    <row r="275" spans="1:92" x14ac:dyDescent="0.25">
      <c r="A275" s="40">
        <v>20</v>
      </c>
      <c r="B275" s="41" t="s">
        <v>327</v>
      </c>
      <c r="C275" s="42">
        <v>19007.45</v>
      </c>
      <c r="D275" s="42"/>
      <c r="E275" s="50">
        <v>0.27</v>
      </c>
      <c r="F275" s="32">
        <v>1</v>
      </c>
      <c r="G275" s="43"/>
      <c r="H275" s="44">
        <v>0.62</v>
      </c>
      <c r="I275" s="44">
        <v>0.09</v>
      </c>
      <c r="J275" s="44">
        <v>0.05</v>
      </c>
      <c r="K275" s="44">
        <v>0.24</v>
      </c>
      <c r="L275" s="43">
        <v>1</v>
      </c>
      <c r="M275" s="42">
        <v>1.4</v>
      </c>
      <c r="N275" s="42">
        <v>1.68</v>
      </c>
      <c r="O275" s="42">
        <v>2.23</v>
      </c>
      <c r="P275" s="42">
        <v>2.39</v>
      </c>
      <c r="Q275" s="33"/>
      <c r="R275" s="33">
        <f t="shared" si="786"/>
        <v>0</v>
      </c>
      <c r="S275" s="33"/>
      <c r="T275" s="33">
        <f t="shared" si="787"/>
        <v>0</v>
      </c>
      <c r="U275" s="33"/>
      <c r="V275" s="33">
        <f t="shared" si="788"/>
        <v>0</v>
      </c>
      <c r="W275" s="33"/>
      <c r="X275" s="33">
        <f t="shared" si="789"/>
        <v>0</v>
      </c>
      <c r="Y275" s="33"/>
      <c r="Z275" s="33">
        <f t="shared" si="790"/>
        <v>0</v>
      </c>
      <c r="AA275" s="33"/>
      <c r="AB275" s="33">
        <f t="shared" si="791"/>
        <v>0</v>
      </c>
      <c r="AC275" s="33">
        <v>3</v>
      </c>
      <c r="AD275" s="33">
        <f t="shared" si="792"/>
        <v>20800.0426095</v>
      </c>
      <c r="AE275" s="7"/>
      <c r="AF275" s="33">
        <f t="shared" si="793"/>
        <v>0</v>
      </c>
      <c r="AG275" s="33"/>
      <c r="AH275" s="33">
        <f t="shared" si="794"/>
        <v>0</v>
      </c>
      <c r="AI275" s="33"/>
      <c r="AJ275" s="33">
        <f t="shared" si="795"/>
        <v>0</v>
      </c>
      <c r="AK275" s="33"/>
      <c r="AL275" s="33">
        <f t="shared" si="796"/>
        <v>0</v>
      </c>
      <c r="AM275" s="33"/>
      <c r="AN275" s="33">
        <f t="shared" si="797"/>
        <v>0</v>
      </c>
      <c r="AO275" s="33"/>
      <c r="AP275" s="33">
        <f t="shared" si="798"/>
        <v>0</v>
      </c>
      <c r="AQ275" s="33"/>
      <c r="AR275" s="33">
        <f t="shared" si="799"/>
        <v>0</v>
      </c>
      <c r="AS275" s="33"/>
      <c r="AT275" s="33">
        <f t="shared" si="800"/>
        <v>0</v>
      </c>
      <c r="AU275" s="33"/>
      <c r="AV275" s="33">
        <f t="shared" si="801"/>
        <v>0</v>
      </c>
      <c r="AW275" s="33"/>
      <c r="AX275" s="33">
        <f t="shared" si="802"/>
        <v>0</v>
      </c>
      <c r="AY275" s="33"/>
      <c r="AZ275" s="33">
        <f t="shared" si="803"/>
        <v>0</v>
      </c>
      <c r="BA275" s="66"/>
      <c r="BB275" s="33">
        <f t="shared" si="804"/>
        <v>0</v>
      </c>
      <c r="BC275" s="66"/>
      <c r="BD275" s="33">
        <f t="shared" si="805"/>
        <v>0</v>
      </c>
      <c r="BE275" s="33"/>
      <c r="BF275" s="33">
        <f t="shared" si="806"/>
        <v>0</v>
      </c>
      <c r="BG275" s="33">
        <v>30</v>
      </c>
      <c r="BH275" s="33">
        <f t="shared" si="807"/>
        <v>249600.511314</v>
      </c>
      <c r="BI275" s="33"/>
      <c r="BJ275" s="33">
        <f t="shared" si="808"/>
        <v>0</v>
      </c>
      <c r="BK275" s="33"/>
      <c r="BL275" s="33">
        <f t="shared" si="809"/>
        <v>0</v>
      </c>
      <c r="BM275" s="33">
        <v>1</v>
      </c>
      <c r="BN275" s="33">
        <f t="shared" si="810"/>
        <v>8449.3437336000006</v>
      </c>
      <c r="BO275" s="33">
        <v>5</v>
      </c>
      <c r="BP275" s="33">
        <f t="shared" si="811"/>
        <v>40666.059126</v>
      </c>
      <c r="BQ275" s="33"/>
      <c r="BR275" s="33">
        <f t="shared" si="812"/>
        <v>0</v>
      </c>
      <c r="BS275" s="33"/>
      <c r="BT275" s="33">
        <f t="shared" si="813"/>
        <v>0</v>
      </c>
      <c r="BU275" s="33"/>
      <c r="BV275" s="33">
        <f t="shared" si="814"/>
        <v>0</v>
      </c>
      <c r="BW275" s="62"/>
      <c r="BX275" s="62">
        <f t="shared" si="815"/>
        <v>0</v>
      </c>
      <c r="BY275" s="33"/>
      <c r="BZ275" s="33">
        <f t="shared" si="816"/>
        <v>0</v>
      </c>
      <c r="CA275" s="33"/>
      <c r="CB275" s="33">
        <f t="shared" si="817"/>
        <v>0</v>
      </c>
      <c r="CC275" s="33"/>
      <c r="CD275" s="33">
        <f t="shared" si="818"/>
        <v>0</v>
      </c>
      <c r="CE275" s="33"/>
      <c r="CF275" s="33">
        <f t="shared" si="819"/>
        <v>0</v>
      </c>
      <c r="CG275" s="33"/>
      <c r="CH275" s="33">
        <f t="shared" si="820"/>
        <v>0</v>
      </c>
      <c r="CI275" s="33"/>
      <c r="CJ275" s="33">
        <f t="shared" si="821"/>
        <v>0</v>
      </c>
      <c r="CK275" s="33"/>
      <c r="CL275" s="33">
        <f t="shared" si="822"/>
        <v>0</v>
      </c>
      <c r="CM275" s="33"/>
      <c r="CN275" s="33">
        <f t="shared" si="823"/>
        <v>0</v>
      </c>
    </row>
    <row r="276" spans="1:92" s="38" customFormat="1" x14ac:dyDescent="0.25">
      <c r="A276" s="67">
        <v>19</v>
      </c>
      <c r="B276" s="68" t="s">
        <v>328</v>
      </c>
      <c r="C276" s="42">
        <v>19007.45</v>
      </c>
      <c r="D276" s="46">
        <f>C276*(H276+I276+J276)</f>
        <v>0</v>
      </c>
      <c r="E276" s="46">
        <v>2.2400000000000002</v>
      </c>
      <c r="F276" s="36"/>
      <c r="G276" s="47"/>
      <c r="H276" s="48"/>
      <c r="I276" s="48"/>
      <c r="J276" s="48"/>
      <c r="K276" s="48"/>
      <c r="L276" s="47"/>
      <c r="M276" s="42">
        <v>1.4</v>
      </c>
      <c r="N276" s="42">
        <v>1.68</v>
      </c>
      <c r="O276" s="42">
        <v>2.23</v>
      </c>
      <c r="P276" s="42">
        <v>2.39</v>
      </c>
      <c r="Q276" s="28">
        <f t="shared" ref="Q276:AW276" si="824">SUM(Q277:Q288)</f>
        <v>350</v>
      </c>
      <c r="R276" s="28">
        <f t="shared" si="824"/>
        <v>39090721.670000002</v>
      </c>
      <c r="S276" s="28">
        <f t="shared" si="824"/>
        <v>35</v>
      </c>
      <c r="T276" s="28">
        <f t="shared" si="824"/>
        <v>1024501.5550000001</v>
      </c>
      <c r="U276" s="28">
        <f t="shared" si="824"/>
        <v>1039</v>
      </c>
      <c r="V276" s="28">
        <f t="shared" si="824"/>
        <v>90334692.825300008</v>
      </c>
      <c r="W276" s="28">
        <f t="shared" si="824"/>
        <v>0</v>
      </c>
      <c r="X276" s="28">
        <f t="shared" si="824"/>
        <v>0</v>
      </c>
      <c r="Y276" s="28">
        <f t="shared" si="824"/>
        <v>2</v>
      </c>
      <c r="Z276" s="28">
        <f t="shared" si="824"/>
        <v>54551.381500000003</v>
      </c>
      <c r="AA276" s="28">
        <f t="shared" si="824"/>
        <v>0</v>
      </c>
      <c r="AB276" s="28">
        <f t="shared" si="824"/>
        <v>0</v>
      </c>
      <c r="AC276" s="28">
        <f t="shared" si="824"/>
        <v>3</v>
      </c>
      <c r="AD276" s="28">
        <f t="shared" si="824"/>
        <v>38518.597425</v>
      </c>
      <c r="AE276" s="28">
        <f t="shared" si="824"/>
        <v>0</v>
      </c>
      <c r="AF276" s="28">
        <f t="shared" si="824"/>
        <v>0</v>
      </c>
      <c r="AG276" s="28">
        <f t="shared" si="824"/>
        <v>0</v>
      </c>
      <c r="AH276" s="28">
        <f t="shared" si="824"/>
        <v>0</v>
      </c>
      <c r="AI276" s="28">
        <f t="shared" si="824"/>
        <v>116</v>
      </c>
      <c r="AJ276" s="28">
        <f t="shared" si="824"/>
        <v>3139365.4792500003</v>
      </c>
      <c r="AK276" s="28">
        <f t="shared" si="824"/>
        <v>220</v>
      </c>
      <c r="AL276" s="28">
        <f t="shared" si="824"/>
        <v>3139365.4792499999</v>
      </c>
      <c r="AM276" s="28">
        <f t="shared" si="824"/>
        <v>20</v>
      </c>
      <c r="AN276" s="28">
        <f t="shared" si="824"/>
        <v>292714.73000000004</v>
      </c>
      <c r="AO276" s="28">
        <f t="shared" si="824"/>
        <v>2</v>
      </c>
      <c r="AP276" s="28">
        <f t="shared" si="824"/>
        <v>57079.372350000005</v>
      </c>
      <c r="AQ276" s="28">
        <f t="shared" si="824"/>
        <v>5</v>
      </c>
      <c r="AR276" s="28">
        <f t="shared" si="824"/>
        <v>61702.934562499999</v>
      </c>
      <c r="AS276" s="28">
        <f t="shared" si="824"/>
        <v>8</v>
      </c>
      <c r="AT276" s="28">
        <f t="shared" si="824"/>
        <v>177225.46380000003</v>
      </c>
      <c r="AU276" s="28">
        <f t="shared" si="824"/>
        <v>0</v>
      </c>
      <c r="AV276" s="28">
        <f t="shared" si="824"/>
        <v>0</v>
      </c>
      <c r="AW276" s="28">
        <f t="shared" si="824"/>
        <v>0</v>
      </c>
      <c r="AX276" s="28">
        <f t="shared" ref="AX276:CH276" si="825">SUM(AX277:AX288)</f>
        <v>0</v>
      </c>
      <c r="AY276" s="28">
        <f t="shared" si="825"/>
        <v>60</v>
      </c>
      <c r="AZ276" s="28">
        <f t="shared" si="825"/>
        <v>1078520.7278999998</v>
      </c>
      <c r="BA276" s="28">
        <f t="shared" si="825"/>
        <v>2</v>
      </c>
      <c r="BB276" s="28">
        <f t="shared" si="825"/>
        <v>31293.865679999999</v>
      </c>
      <c r="BC276" s="28">
        <v>0</v>
      </c>
      <c r="BD276" s="28">
        <f t="shared" si="825"/>
        <v>0</v>
      </c>
      <c r="BE276" s="28">
        <f t="shared" si="825"/>
        <v>0</v>
      </c>
      <c r="BF276" s="28">
        <f t="shared" si="825"/>
        <v>0</v>
      </c>
      <c r="BG276" s="28">
        <f t="shared" si="825"/>
        <v>71</v>
      </c>
      <c r="BH276" s="28">
        <f t="shared" si="825"/>
        <v>2095411.69992</v>
      </c>
      <c r="BI276" s="28">
        <f t="shared" si="825"/>
        <v>0</v>
      </c>
      <c r="BJ276" s="28">
        <f t="shared" si="825"/>
        <v>0</v>
      </c>
      <c r="BK276" s="28">
        <f t="shared" si="825"/>
        <v>37</v>
      </c>
      <c r="BL276" s="28">
        <f t="shared" si="825"/>
        <v>1211040.6693</v>
      </c>
      <c r="BM276" s="28">
        <f t="shared" si="825"/>
        <v>3</v>
      </c>
      <c r="BN276" s="28">
        <f t="shared" si="825"/>
        <v>46940.798519999997</v>
      </c>
      <c r="BO276" s="28">
        <f t="shared" si="825"/>
        <v>8</v>
      </c>
      <c r="BP276" s="28">
        <f t="shared" si="825"/>
        <v>195799.54394</v>
      </c>
      <c r="BQ276" s="28">
        <f t="shared" si="825"/>
        <v>3</v>
      </c>
      <c r="BR276" s="28">
        <f t="shared" si="825"/>
        <v>46940.798520000004</v>
      </c>
      <c r="BS276" s="28">
        <f t="shared" si="825"/>
        <v>0</v>
      </c>
      <c r="BT276" s="28">
        <f t="shared" si="825"/>
        <v>0</v>
      </c>
      <c r="BU276" s="28">
        <f t="shared" si="825"/>
        <v>117</v>
      </c>
      <c r="BV276" s="28">
        <f t="shared" si="825"/>
        <v>3236400.4122449998</v>
      </c>
      <c r="BW276" s="28">
        <f t="shared" si="825"/>
        <v>72</v>
      </c>
      <c r="BX276" s="28">
        <f t="shared" si="825"/>
        <v>1746628.79391</v>
      </c>
      <c r="BY276" s="28">
        <f t="shared" si="825"/>
        <v>238</v>
      </c>
      <c r="BZ276" s="28">
        <f t="shared" si="825"/>
        <v>6209094.124233</v>
      </c>
      <c r="CA276" s="28">
        <f t="shared" si="825"/>
        <v>1227</v>
      </c>
      <c r="CB276" s="28">
        <f t="shared" si="825"/>
        <v>124201403.63000371</v>
      </c>
      <c r="CC276" s="28">
        <f t="shared" si="825"/>
        <v>5</v>
      </c>
      <c r="CD276" s="28">
        <f t="shared" si="825"/>
        <v>93402.609299999996</v>
      </c>
      <c r="CE276" s="28">
        <f t="shared" si="825"/>
        <v>0</v>
      </c>
      <c r="CF276" s="28">
        <f t="shared" si="825"/>
        <v>0</v>
      </c>
      <c r="CG276" s="28">
        <f t="shared" si="825"/>
        <v>0</v>
      </c>
      <c r="CH276" s="28">
        <f t="shared" si="825"/>
        <v>0</v>
      </c>
      <c r="CI276" s="28">
        <f t="shared" ref="CI276:CN276" si="826">SUM(CI277:CI288)</f>
        <v>0</v>
      </c>
      <c r="CJ276" s="28">
        <f t="shared" si="826"/>
        <v>0</v>
      </c>
      <c r="CK276" s="28">
        <f t="shared" si="826"/>
        <v>0</v>
      </c>
      <c r="CL276" s="28">
        <f t="shared" si="826"/>
        <v>0</v>
      </c>
      <c r="CM276" s="28">
        <f t="shared" si="826"/>
        <v>0</v>
      </c>
      <c r="CN276" s="28">
        <f t="shared" si="826"/>
        <v>0</v>
      </c>
    </row>
    <row r="277" spans="1:92" ht="45" x14ac:dyDescent="0.25">
      <c r="A277" s="40">
        <v>181</v>
      </c>
      <c r="B277" s="41" t="s">
        <v>329</v>
      </c>
      <c r="C277" s="42">
        <v>19007.45</v>
      </c>
      <c r="D277" s="42">
        <f>C277*(H277+I277+J277)</f>
        <v>15776.183500000003</v>
      </c>
      <c r="E277" s="42">
        <v>1</v>
      </c>
      <c r="F277" s="32">
        <v>1</v>
      </c>
      <c r="G277" s="43"/>
      <c r="H277" s="44">
        <v>0.63</v>
      </c>
      <c r="I277" s="44">
        <v>0.16</v>
      </c>
      <c r="J277" s="44">
        <v>0.04</v>
      </c>
      <c r="K277" s="44">
        <v>0.17</v>
      </c>
      <c r="L277" s="43">
        <v>1</v>
      </c>
      <c r="M277" s="42">
        <v>1.4</v>
      </c>
      <c r="N277" s="42">
        <v>1.68</v>
      </c>
      <c r="O277" s="42">
        <v>2.23</v>
      </c>
      <c r="P277" s="42">
        <v>2.39</v>
      </c>
      <c r="Q277" s="33"/>
      <c r="R277" s="33">
        <f t="shared" ref="R277:R286" si="827">Q277*C277*E277*F277*M277*$R$6</f>
        <v>0</v>
      </c>
      <c r="S277" s="33">
        <v>35</v>
      </c>
      <c r="T277" s="33">
        <f t="shared" ref="T277:T286" si="828">S277*C277*E277*F277*M277*$T$6</f>
        <v>1024501.5550000001</v>
      </c>
      <c r="U277" s="33">
        <v>178</v>
      </c>
      <c r="V277" s="33">
        <f t="shared" ref="V277:V286" si="829">U277*C277*E277*F277*M277*$V$6</f>
        <v>5210322.1940000001</v>
      </c>
      <c r="W277" s="33">
        <v>0</v>
      </c>
      <c r="X277" s="33">
        <f t="shared" ref="X277:X286" si="830">W277/12*9*C277*E277*F277*M277*$X$6+W277/12*3*C277*E277*F277*M277*$W$6</f>
        <v>0</v>
      </c>
      <c r="Y277" s="33">
        <v>2</v>
      </c>
      <c r="Z277" s="33">
        <f t="shared" ref="Z277:Z286" si="831">Y277/12*9*C277*E277*F277*M277*$Z$6+Y277/12*3*C277*E277*F277*M277*$Y$6</f>
        <v>54551.381500000003</v>
      </c>
      <c r="AA277" s="33">
        <v>0</v>
      </c>
      <c r="AB277" s="33">
        <f t="shared" ref="AB277:AB286" si="832">AA277/12*9*C277*E277*F277*M277*$AB$6+AA277/12*3*C277*E277*F277*M277*$AA$6</f>
        <v>0</v>
      </c>
      <c r="AC277" s="33"/>
      <c r="AD277" s="33">
        <f t="shared" ref="AD277:AD286" si="833">AC277/12*3*C277*E277*F277*M277*$AC$6+AC277/12*9*C277*E277*F277*M277*$AD$6</f>
        <v>0</v>
      </c>
      <c r="AF277" s="33">
        <f t="shared" ref="AF277:AF286" si="834">(AE277/12*3*C277*E277*F277*M277*$AE$6)+(AE277/12*9*C277*E277*F277*M277*$AF$6)</f>
        <v>0</v>
      </c>
      <c r="AG277" s="33">
        <v>0</v>
      </c>
      <c r="AH277" s="33">
        <f t="shared" ref="AH277:AH286" si="835">AG277/12*9*C277*E277*F277*M277*$AH$6+AG277/12*3*C277*E277*F277*M277*$AG$6</f>
        <v>0</v>
      </c>
      <c r="AI277" s="33">
        <v>104</v>
      </c>
      <c r="AJ277" s="33">
        <f t="shared" ref="AJ277:AJ286" si="836">AI277/12*9*C277*E277*F277*M277*$AJ$6+AI277/12*3*C277*E277*F277*M277*$AI$6</f>
        <v>2968127.3622000003</v>
      </c>
      <c r="AK277" s="33"/>
      <c r="AL277" s="33">
        <f t="shared" ref="AL277:AL286" si="837">AK277/12*9*C277*E277*F277*M277*$AL$6+AK277/12*3*C277*E277*F277*M277*$AK$6</f>
        <v>0</v>
      </c>
      <c r="AM277" s="33"/>
      <c r="AN277" s="33">
        <f t="shared" ref="AN277:AN286" si="838">AM277*C277*E277*F277*M277*$AN$6</f>
        <v>0</v>
      </c>
      <c r="AO277" s="33">
        <v>2</v>
      </c>
      <c r="AP277" s="33">
        <f t="shared" ref="AP277:AP286" si="839">AO277/12*9*C277*E277*F277*M277*$AP$6+AO277/12*3*C277*E277*F277*M277*$AO$6</f>
        <v>57079.372350000005</v>
      </c>
      <c r="AQ277" s="33"/>
      <c r="AR277" s="33">
        <f t="shared" ref="AR277:AR286" si="840">AQ277/12*9*C277*E277*F277*M277*$AR$6+AQ277/12*3*C277*E277*F277*M277*$AQ$6</f>
        <v>0</v>
      </c>
      <c r="AS277" s="33"/>
      <c r="AT277" s="33">
        <f t="shared" ref="AT277:AT286" si="841">AS277/12*9*C277*E277*F277*N277*$AT$6+AS277/12*3*C277*E277*F277*N277*$AS$6</f>
        <v>0</v>
      </c>
      <c r="AU277" s="33"/>
      <c r="AV277" s="33">
        <f t="shared" ref="AV277:AV286" si="842">AU277/12*9*C277*E277*F277*N277*$AV$6+AU277/12*3*C277*E277*F277*N277*$AU$6</f>
        <v>0</v>
      </c>
      <c r="AW277" s="33"/>
      <c r="AX277" s="33">
        <f t="shared" ref="AX277:AX286" si="843">AW277/12*9*C277*E277*F277*N277*$AX$6+AW277/12*3*C277*E277*F277*N277*$AW$6</f>
        <v>0</v>
      </c>
      <c r="AY277" s="33">
        <v>10</v>
      </c>
      <c r="AZ277" s="33">
        <f t="shared" ref="AZ277:AZ286" si="844">AY277/12*9*C277*E277*F277*N277*$AZ$6+AY277/12*3*C277*E277*F277*N277*$AY$6</f>
        <v>308148.7794</v>
      </c>
      <c r="BA277" s="60"/>
      <c r="BB277" s="33">
        <f t="shared" ref="BB277:BB286" si="845">SUM(BA277*$BB$6*C277*E277*F277*N277)</f>
        <v>0</v>
      </c>
      <c r="BC277" s="60"/>
      <c r="BD277" s="33">
        <f t="shared" ref="BD277:BD286" si="846">SUM(BC277/12*$BC$6*C277*E277*F277*N277)+(BC277/12*9*C277*E277*F277*N277*$BD$6)</f>
        <v>0</v>
      </c>
      <c r="BE277" s="33"/>
      <c r="BF277" s="33">
        <f t="shared" ref="BF277:BF286" si="847">BE277/12*9*C277*E277*F277*N277*$BF$6+BE277/12*3*C277*E277*F277*N277*$BE$6</f>
        <v>0</v>
      </c>
      <c r="BG277" s="33">
        <v>65</v>
      </c>
      <c r="BH277" s="33">
        <f t="shared" ref="BH277:BH286" si="848">BG277/12*9*C277*E277*F277*N277*$BH$6+BG277/12*3*C277*E277*F277*N277*$BG$6</f>
        <v>2002967.0660999999</v>
      </c>
      <c r="BI277" s="33">
        <v>0</v>
      </c>
      <c r="BJ277" s="33">
        <f t="shared" ref="BJ277:BJ286" si="849">BI277*C277*E277*F277*N277*$BJ$6</f>
        <v>0</v>
      </c>
      <c r="BK277" s="33">
        <v>37</v>
      </c>
      <c r="BL277" s="33">
        <f t="shared" ref="BL277:BL286" si="850">BK277/12*9*C277*E277*F277*N277*$BL$6+BK277/12*3*C277*E277*F277*N277*$BK$6</f>
        <v>1211040.6693</v>
      </c>
      <c r="BM277" s="60"/>
      <c r="BN277" s="33">
        <f t="shared" ref="BN277:BN286" si="851">SUM(BM277*$BN$6*C277*E277*F277*N277)</f>
        <v>0</v>
      </c>
      <c r="BO277" s="33">
        <v>5</v>
      </c>
      <c r="BP277" s="33">
        <f t="shared" ref="BP277:BP288" si="852">(BO277/12*2*C277*E277*F277*N277*$BO$6)+(BO277/12*9*C277*E277*F277*N277*$BP$6)</f>
        <v>150615.0338</v>
      </c>
      <c r="BQ277" s="33">
        <v>0</v>
      </c>
      <c r="BR277" s="33">
        <f t="shared" ref="BR277:BR286" si="853">BQ277*C277*E277*F277*N277*$BR$6</f>
        <v>0</v>
      </c>
      <c r="BS277" s="33">
        <v>0</v>
      </c>
      <c r="BT277" s="33">
        <f t="shared" ref="BT277:BT286" si="854">BS277/12*9*C277*E277*F277*N277*$BT$6+BS277/12*3*C277*E277*F277*N277*$BS$6</f>
        <v>0</v>
      </c>
      <c r="BU277" s="33">
        <v>72</v>
      </c>
      <c r="BV277" s="33">
        <f t="shared" ref="BV277:BV286" si="855">BU277/12*9*C277*E277*F277*N277*$BV$6+BU277/12*3*C277*E277*F277*N277*$BU$6</f>
        <v>2465828.88552</v>
      </c>
      <c r="BW277" s="62">
        <v>30</v>
      </c>
      <c r="BX277" s="62">
        <f t="shared" ref="BX277:BX286" si="856">BW277/12*9*C277*E277*F277*N277*$BX$6+BW277/12*3*C277*E277*F277*N277*$BW$6</f>
        <v>1027428.7023</v>
      </c>
      <c r="BY277" s="33">
        <v>75</v>
      </c>
      <c r="BZ277" s="33">
        <f t="shared" ref="BZ277:BZ286" si="857">BY277/12*9*C277*E277*F277*N277*$BZ$6+BY277/12*3*C277*E277*F277*N277*$BY$6</f>
        <v>2568571.75575</v>
      </c>
      <c r="CA277" s="33"/>
      <c r="CB277" s="33">
        <f t="shared" ref="CB277:CB288" si="858">CA277/12*9*C277*E277*F277*N277*$CB$6+CA277/12*3*C277*E277*F277*N277*$CA$6</f>
        <v>0</v>
      </c>
      <c r="CC277" s="33">
        <v>0</v>
      </c>
      <c r="CD277" s="33">
        <f t="shared" ref="CD277:CD286" si="859">CC277/12*9*C277*E277*F277*N277*$CD$6+CC277/12*3*C277*E277*F277*N277*$CC$6</f>
        <v>0</v>
      </c>
      <c r="CE277" s="33">
        <v>0</v>
      </c>
      <c r="CF277" s="33">
        <f t="shared" ref="CF277:CF286" si="860">CE277/12*9*C277*E277*F277*N277*$CF$6+CE277/12*3*C277*E277*F277*N277*$CE$6</f>
        <v>0</v>
      </c>
      <c r="CG277" s="33">
        <v>0</v>
      </c>
      <c r="CH277" s="33">
        <f t="shared" ref="CH277:CH286" si="861">CG277/12*9*C277*E277*F277*N277*$CH$6+CG277/12*3*C277*E277*F277*N277*$CG$6</f>
        <v>0</v>
      </c>
      <c r="CI277" s="33"/>
      <c r="CJ277" s="33">
        <f t="shared" ref="CJ277:CJ286" si="862">CI277/12*9*C277*E277*F277*N277*$CJ$6+CI277/12*3*C277*E277*F277*N277*$CI$6</f>
        <v>0</v>
      </c>
      <c r="CK277" s="33">
        <v>0</v>
      </c>
      <c r="CL277" s="33">
        <f t="shared" ref="CL277:CL286" si="863">CK277/12*9*C277*E277*F277*O277*$CL$6+CK277/12*3*C277*E277*F277*O277*$CK$6</f>
        <v>0</v>
      </c>
      <c r="CM277" s="33"/>
      <c r="CN277" s="33">
        <f t="shared" ref="CN277:CN286" si="864">CM277/12*9*C277*E277*F277*P277*$CN$6+CM277/12*3*C277*E277*F277*P277*$CM$6</f>
        <v>0</v>
      </c>
    </row>
    <row r="278" spans="1:92" ht="30" x14ac:dyDescent="0.25">
      <c r="A278" s="40">
        <v>109</v>
      </c>
      <c r="B278" s="41" t="s">
        <v>330</v>
      </c>
      <c r="C278" s="42">
        <v>19007.45</v>
      </c>
      <c r="D278" s="42">
        <f>C278*(H278+I278+J278)</f>
        <v>17676.928500000002</v>
      </c>
      <c r="E278" s="31">
        <v>2.25</v>
      </c>
      <c r="F278" s="32">
        <v>1</v>
      </c>
      <c r="G278" s="43"/>
      <c r="H278" s="44">
        <v>0.24</v>
      </c>
      <c r="I278" s="44">
        <v>0.68</v>
      </c>
      <c r="J278" s="44">
        <v>0.01</v>
      </c>
      <c r="K278" s="44">
        <v>7.0000000000000007E-2</v>
      </c>
      <c r="L278" s="43">
        <v>1</v>
      </c>
      <c r="M278" s="42">
        <v>1.4</v>
      </c>
      <c r="N278" s="42">
        <v>1.68</v>
      </c>
      <c r="O278" s="42">
        <v>2.23</v>
      </c>
      <c r="P278" s="42">
        <v>2.39</v>
      </c>
      <c r="Q278" s="33">
        <v>200</v>
      </c>
      <c r="R278" s="33">
        <f t="shared" si="827"/>
        <v>15567101.550000001</v>
      </c>
      <c r="S278" s="33">
        <v>0</v>
      </c>
      <c r="T278" s="33">
        <f t="shared" si="828"/>
        <v>0</v>
      </c>
      <c r="U278" s="33"/>
      <c r="V278" s="33">
        <f t="shared" si="829"/>
        <v>0</v>
      </c>
      <c r="W278" s="33">
        <v>0</v>
      </c>
      <c r="X278" s="33">
        <f t="shared" si="830"/>
        <v>0</v>
      </c>
      <c r="Y278" s="33">
        <v>0</v>
      </c>
      <c r="Z278" s="33">
        <f t="shared" si="831"/>
        <v>0</v>
      </c>
      <c r="AA278" s="33">
        <v>0</v>
      </c>
      <c r="AB278" s="33">
        <f t="shared" si="832"/>
        <v>0</v>
      </c>
      <c r="AC278" s="33">
        <v>0</v>
      </c>
      <c r="AD278" s="33">
        <f t="shared" si="833"/>
        <v>0</v>
      </c>
      <c r="AE278" s="7"/>
      <c r="AF278" s="33">
        <f t="shared" si="834"/>
        <v>0</v>
      </c>
      <c r="AG278" s="33">
        <v>0</v>
      </c>
      <c r="AH278" s="33">
        <f t="shared" si="835"/>
        <v>0</v>
      </c>
      <c r="AI278" s="33"/>
      <c r="AJ278" s="33">
        <f t="shared" si="836"/>
        <v>0</v>
      </c>
      <c r="AK278" s="33"/>
      <c r="AL278" s="33">
        <f t="shared" si="837"/>
        <v>0</v>
      </c>
      <c r="AM278" s="33"/>
      <c r="AN278" s="33">
        <f t="shared" si="838"/>
        <v>0</v>
      </c>
      <c r="AO278" s="33"/>
      <c r="AP278" s="33">
        <f t="shared" si="839"/>
        <v>0</v>
      </c>
      <c r="AQ278" s="33">
        <v>0</v>
      </c>
      <c r="AR278" s="33">
        <f t="shared" si="840"/>
        <v>0</v>
      </c>
      <c r="AS278" s="33">
        <v>0</v>
      </c>
      <c r="AT278" s="33">
        <f t="shared" si="841"/>
        <v>0</v>
      </c>
      <c r="AU278" s="33">
        <v>0</v>
      </c>
      <c r="AV278" s="33">
        <f t="shared" si="842"/>
        <v>0</v>
      </c>
      <c r="AW278" s="33">
        <v>0</v>
      </c>
      <c r="AX278" s="33">
        <f t="shared" si="843"/>
        <v>0</v>
      </c>
      <c r="AY278" s="33">
        <v>0</v>
      </c>
      <c r="AZ278" s="33">
        <f t="shared" si="844"/>
        <v>0</v>
      </c>
      <c r="BA278" s="66"/>
      <c r="BB278" s="33">
        <f t="shared" si="845"/>
        <v>0</v>
      </c>
      <c r="BC278" s="66"/>
      <c r="BD278" s="33">
        <f t="shared" si="846"/>
        <v>0</v>
      </c>
      <c r="BE278" s="33">
        <v>0</v>
      </c>
      <c r="BF278" s="33">
        <f t="shared" si="847"/>
        <v>0</v>
      </c>
      <c r="BG278" s="33">
        <v>0</v>
      </c>
      <c r="BH278" s="33">
        <f t="shared" si="848"/>
        <v>0</v>
      </c>
      <c r="BI278" s="33">
        <v>0</v>
      </c>
      <c r="BJ278" s="33">
        <f t="shared" si="849"/>
        <v>0</v>
      </c>
      <c r="BK278" s="33">
        <v>0</v>
      </c>
      <c r="BL278" s="33">
        <f t="shared" si="850"/>
        <v>0</v>
      </c>
      <c r="BM278" s="60"/>
      <c r="BN278" s="33">
        <f t="shared" si="851"/>
        <v>0</v>
      </c>
      <c r="BO278" s="60"/>
      <c r="BP278" s="33">
        <f t="shared" si="852"/>
        <v>0</v>
      </c>
      <c r="BQ278" s="33">
        <v>0</v>
      </c>
      <c r="BR278" s="33">
        <f t="shared" si="853"/>
        <v>0</v>
      </c>
      <c r="BS278" s="33">
        <v>0</v>
      </c>
      <c r="BT278" s="33">
        <f t="shared" si="854"/>
        <v>0</v>
      </c>
      <c r="BU278" s="33"/>
      <c r="BV278" s="33">
        <f t="shared" si="855"/>
        <v>0</v>
      </c>
      <c r="BW278" s="62">
        <v>0</v>
      </c>
      <c r="BX278" s="62">
        <f t="shared" si="856"/>
        <v>0</v>
      </c>
      <c r="BY278" s="33"/>
      <c r="BZ278" s="33">
        <f t="shared" si="857"/>
        <v>0</v>
      </c>
      <c r="CA278" s="33">
        <v>437</v>
      </c>
      <c r="CB278" s="33">
        <f t="shared" si="858"/>
        <v>33673975.717882499</v>
      </c>
      <c r="CC278" s="33">
        <v>0</v>
      </c>
      <c r="CD278" s="33">
        <f t="shared" si="859"/>
        <v>0</v>
      </c>
      <c r="CE278" s="33">
        <v>0</v>
      </c>
      <c r="CF278" s="33">
        <f t="shared" si="860"/>
        <v>0</v>
      </c>
      <c r="CG278" s="33">
        <v>0</v>
      </c>
      <c r="CH278" s="33">
        <f t="shared" si="861"/>
        <v>0</v>
      </c>
      <c r="CI278" s="33">
        <v>0</v>
      </c>
      <c r="CJ278" s="33">
        <f t="shared" si="862"/>
        <v>0</v>
      </c>
      <c r="CK278" s="33">
        <v>0</v>
      </c>
      <c r="CL278" s="33">
        <f t="shared" si="863"/>
        <v>0</v>
      </c>
      <c r="CM278" s="33">
        <v>0</v>
      </c>
      <c r="CN278" s="33">
        <f t="shared" si="864"/>
        <v>0</v>
      </c>
    </row>
    <row r="279" spans="1:92" ht="30" x14ac:dyDescent="0.25">
      <c r="A279" s="40">
        <v>110</v>
      </c>
      <c r="B279" s="41" t="s">
        <v>331</v>
      </c>
      <c r="C279" s="42">
        <v>19007.45</v>
      </c>
      <c r="D279" s="42"/>
      <c r="E279" s="31">
        <v>3.5</v>
      </c>
      <c r="F279" s="32">
        <v>1</v>
      </c>
      <c r="G279" s="43"/>
      <c r="H279" s="44">
        <v>0.24</v>
      </c>
      <c r="I279" s="44">
        <v>0.68</v>
      </c>
      <c r="J279" s="44">
        <v>0.01</v>
      </c>
      <c r="K279" s="44">
        <v>7.0000000000000007E-2</v>
      </c>
      <c r="L279" s="43">
        <v>1</v>
      </c>
      <c r="M279" s="42">
        <v>1.4</v>
      </c>
      <c r="N279" s="42">
        <v>1.68</v>
      </c>
      <c r="O279" s="42">
        <v>2.23</v>
      </c>
      <c r="P279" s="42">
        <v>2.39</v>
      </c>
      <c r="Q279" s="33"/>
      <c r="R279" s="33">
        <f t="shared" si="827"/>
        <v>0</v>
      </c>
      <c r="S279" s="33"/>
      <c r="T279" s="33">
        <f t="shared" si="828"/>
        <v>0</v>
      </c>
      <c r="U279" s="33"/>
      <c r="V279" s="33">
        <f t="shared" si="829"/>
        <v>0</v>
      </c>
      <c r="W279" s="33"/>
      <c r="X279" s="33">
        <f t="shared" si="830"/>
        <v>0</v>
      </c>
      <c r="Y279" s="33"/>
      <c r="Z279" s="33">
        <f t="shared" si="831"/>
        <v>0</v>
      </c>
      <c r="AA279" s="33"/>
      <c r="AB279" s="33">
        <f t="shared" si="832"/>
        <v>0</v>
      </c>
      <c r="AC279" s="33"/>
      <c r="AD279" s="33">
        <f t="shared" si="833"/>
        <v>0</v>
      </c>
      <c r="AE279" s="7"/>
      <c r="AF279" s="33">
        <f t="shared" si="834"/>
        <v>0</v>
      </c>
      <c r="AG279" s="33"/>
      <c r="AH279" s="33">
        <f t="shared" si="835"/>
        <v>0</v>
      </c>
      <c r="AI279" s="33"/>
      <c r="AJ279" s="33">
        <f t="shared" si="836"/>
        <v>0</v>
      </c>
      <c r="AK279" s="33"/>
      <c r="AL279" s="33">
        <f t="shared" si="837"/>
        <v>0</v>
      </c>
      <c r="AM279" s="33"/>
      <c r="AN279" s="33">
        <f t="shared" si="838"/>
        <v>0</v>
      </c>
      <c r="AO279" s="33"/>
      <c r="AP279" s="33">
        <f t="shared" si="839"/>
        <v>0</v>
      </c>
      <c r="AQ279" s="33"/>
      <c r="AR279" s="33">
        <f t="shared" si="840"/>
        <v>0</v>
      </c>
      <c r="AS279" s="33"/>
      <c r="AT279" s="33">
        <f t="shared" si="841"/>
        <v>0</v>
      </c>
      <c r="AU279" s="33"/>
      <c r="AV279" s="33">
        <f t="shared" si="842"/>
        <v>0</v>
      </c>
      <c r="AW279" s="33"/>
      <c r="AX279" s="33">
        <f t="shared" si="843"/>
        <v>0</v>
      </c>
      <c r="AY279" s="33"/>
      <c r="AZ279" s="33">
        <f t="shared" si="844"/>
        <v>0</v>
      </c>
      <c r="BA279" s="60"/>
      <c r="BB279" s="33">
        <f t="shared" si="845"/>
        <v>0</v>
      </c>
      <c r="BC279" s="60"/>
      <c r="BD279" s="33">
        <f t="shared" si="846"/>
        <v>0</v>
      </c>
      <c r="BE279" s="33"/>
      <c r="BF279" s="33">
        <f t="shared" si="847"/>
        <v>0</v>
      </c>
      <c r="BG279" s="33"/>
      <c r="BH279" s="33">
        <f t="shared" si="848"/>
        <v>0</v>
      </c>
      <c r="BI279" s="33"/>
      <c r="BJ279" s="33">
        <f t="shared" si="849"/>
        <v>0</v>
      </c>
      <c r="BK279" s="33"/>
      <c r="BL279" s="33">
        <f t="shared" si="850"/>
        <v>0</v>
      </c>
      <c r="BM279" s="60"/>
      <c r="BN279" s="33">
        <f t="shared" si="851"/>
        <v>0</v>
      </c>
      <c r="BO279" s="60"/>
      <c r="BP279" s="33">
        <f t="shared" si="852"/>
        <v>0</v>
      </c>
      <c r="BQ279" s="33"/>
      <c r="BR279" s="33">
        <f t="shared" si="853"/>
        <v>0</v>
      </c>
      <c r="BS279" s="33"/>
      <c r="BT279" s="33">
        <f t="shared" si="854"/>
        <v>0</v>
      </c>
      <c r="BU279" s="33"/>
      <c r="BV279" s="33">
        <f t="shared" si="855"/>
        <v>0</v>
      </c>
      <c r="BW279" s="62"/>
      <c r="BX279" s="62">
        <f t="shared" si="856"/>
        <v>0</v>
      </c>
      <c r="BY279" s="33"/>
      <c r="BZ279" s="33">
        <f t="shared" si="857"/>
        <v>0</v>
      </c>
      <c r="CA279" s="33">
        <v>700</v>
      </c>
      <c r="CB279" s="33">
        <f t="shared" si="858"/>
        <v>83906677.354500011</v>
      </c>
      <c r="CC279" s="33"/>
      <c r="CD279" s="33">
        <f t="shared" si="859"/>
        <v>0</v>
      </c>
      <c r="CE279" s="33"/>
      <c r="CF279" s="33">
        <f t="shared" si="860"/>
        <v>0</v>
      </c>
      <c r="CG279" s="33"/>
      <c r="CH279" s="33">
        <f t="shared" si="861"/>
        <v>0</v>
      </c>
      <c r="CI279" s="33"/>
      <c r="CJ279" s="33">
        <f t="shared" si="862"/>
        <v>0</v>
      </c>
      <c r="CK279" s="33"/>
      <c r="CL279" s="33">
        <f t="shared" si="863"/>
        <v>0</v>
      </c>
      <c r="CM279" s="33"/>
      <c r="CN279" s="33">
        <f t="shared" si="864"/>
        <v>0</v>
      </c>
    </row>
    <row r="280" spans="1:92" x14ac:dyDescent="0.25">
      <c r="A280" s="40">
        <v>111</v>
      </c>
      <c r="B280" s="41" t="s">
        <v>332</v>
      </c>
      <c r="C280" s="42">
        <v>19007.45</v>
      </c>
      <c r="D280" s="42">
        <f t="shared" ref="D280:D285" si="865">C280*(H280+I280+J280)</f>
        <v>15776.183500000003</v>
      </c>
      <c r="E280" s="31">
        <v>2.0099999999999998</v>
      </c>
      <c r="F280" s="32">
        <v>1</v>
      </c>
      <c r="G280" s="43"/>
      <c r="H280" s="44">
        <v>0.51</v>
      </c>
      <c r="I280" s="44">
        <v>0.28000000000000003</v>
      </c>
      <c r="J280" s="44">
        <v>0.04</v>
      </c>
      <c r="K280" s="44">
        <v>0.17</v>
      </c>
      <c r="L280" s="43">
        <v>1</v>
      </c>
      <c r="M280" s="42">
        <v>1.4</v>
      </c>
      <c r="N280" s="42">
        <v>1.68</v>
      </c>
      <c r="O280" s="42">
        <v>2.23</v>
      </c>
      <c r="P280" s="42">
        <v>2.39</v>
      </c>
      <c r="Q280" s="33"/>
      <c r="R280" s="33">
        <f t="shared" si="827"/>
        <v>0</v>
      </c>
      <c r="S280" s="33">
        <v>0</v>
      </c>
      <c r="T280" s="33">
        <f t="shared" si="828"/>
        <v>0</v>
      </c>
      <c r="U280" s="33"/>
      <c r="V280" s="33">
        <f t="shared" si="829"/>
        <v>0</v>
      </c>
      <c r="W280" s="33">
        <v>0</v>
      </c>
      <c r="X280" s="33">
        <f t="shared" si="830"/>
        <v>0</v>
      </c>
      <c r="Y280" s="33">
        <v>0</v>
      </c>
      <c r="Z280" s="33">
        <f t="shared" si="831"/>
        <v>0</v>
      </c>
      <c r="AA280" s="33">
        <v>0</v>
      </c>
      <c r="AB280" s="33">
        <f t="shared" si="832"/>
        <v>0</v>
      </c>
      <c r="AC280" s="33">
        <v>0</v>
      </c>
      <c r="AD280" s="33">
        <f t="shared" si="833"/>
        <v>0</v>
      </c>
      <c r="AF280" s="33">
        <f t="shared" si="834"/>
        <v>0</v>
      </c>
      <c r="AG280" s="33">
        <v>0</v>
      </c>
      <c r="AH280" s="33">
        <f t="shared" si="835"/>
        <v>0</v>
      </c>
      <c r="AI280" s="33">
        <v>0</v>
      </c>
      <c r="AJ280" s="33">
        <f t="shared" si="836"/>
        <v>0</v>
      </c>
      <c r="AK280" s="33">
        <v>0</v>
      </c>
      <c r="AL280" s="33">
        <f t="shared" si="837"/>
        <v>0</v>
      </c>
      <c r="AM280" s="33">
        <v>0</v>
      </c>
      <c r="AN280" s="33">
        <f t="shared" si="838"/>
        <v>0</v>
      </c>
      <c r="AO280" s="33">
        <v>0</v>
      </c>
      <c r="AP280" s="33">
        <f t="shared" si="839"/>
        <v>0</v>
      </c>
      <c r="AQ280" s="33">
        <v>0</v>
      </c>
      <c r="AR280" s="33">
        <f t="shared" si="840"/>
        <v>0</v>
      </c>
      <c r="AS280" s="33">
        <v>0</v>
      </c>
      <c r="AT280" s="33">
        <f t="shared" si="841"/>
        <v>0</v>
      </c>
      <c r="AU280" s="33">
        <v>0</v>
      </c>
      <c r="AV280" s="33">
        <f t="shared" si="842"/>
        <v>0</v>
      </c>
      <c r="AW280" s="33">
        <v>0</v>
      </c>
      <c r="AX280" s="33">
        <f t="shared" si="843"/>
        <v>0</v>
      </c>
      <c r="AY280" s="33">
        <v>0</v>
      </c>
      <c r="AZ280" s="33">
        <f t="shared" si="844"/>
        <v>0</v>
      </c>
      <c r="BA280" s="60"/>
      <c r="BB280" s="33">
        <f t="shared" si="845"/>
        <v>0</v>
      </c>
      <c r="BC280" s="60"/>
      <c r="BD280" s="33">
        <f t="shared" si="846"/>
        <v>0</v>
      </c>
      <c r="BE280" s="33">
        <v>0</v>
      </c>
      <c r="BF280" s="33">
        <f t="shared" si="847"/>
        <v>0</v>
      </c>
      <c r="BG280" s="33">
        <v>0</v>
      </c>
      <c r="BH280" s="33">
        <f t="shared" si="848"/>
        <v>0</v>
      </c>
      <c r="BI280" s="33">
        <v>0</v>
      </c>
      <c r="BJ280" s="33">
        <f t="shared" si="849"/>
        <v>0</v>
      </c>
      <c r="BK280" s="33">
        <v>0</v>
      </c>
      <c r="BL280" s="33">
        <f t="shared" si="850"/>
        <v>0</v>
      </c>
      <c r="BM280" s="60"/>
      <c r="BN280" s="33">
        <f t="shared" si="851"/>
        <v>0</v>
      </c>
      <c r="BO280" s="60"/>
      <c r="BP280" s="33">
        <f t="shared" si="852"/>
        <v>0</v>
      </c>
      <c r="BQ280" s="33">
        <v>0</v>
      </c>
      <c r="BR280" s="33">
        <f t="shared" si="853"/>
        <v>0</v>
      </c>
      <c r="BS280" s="33">
        <v>0</v>
      </c>
      <c r="BT280" s="33">
        <f t="shared" si="854"/>
        <v>0</v>
      </c>
      <c r="BU280" s="33">
        <v>0</v>
      </c>
      <c r="BV280" s="33">
        <f t="shared" si="855"/>
        <v>0</v>
      </c>
      <c r="BW280" s="62">
        <v>0</v>
      </c>
      <c r="BX280" s="62">
        <f t="shared" si="856"/>
        <v>0</v>
      </c>
      <c r="BY280" s="33"/>
      <c r="BZ280" s="33">
        <f t="shared" si="857"/>
        <v>0</v>
      </c>
      <c r="CA280" s="33"/>
      <c r="CB280" s="33">
        <f t="shared" si="858"/>
        <v>0</v>
      </c>
      <c r="CC280" s="33">
        <v>0</v>
      </c>
      <c r="CD280" s="33">
        <f t="shared" si="859"/>
        <v>0</v>
      </c>
      <c r="CE280" s="33">
        <v>0</v>
      </c>
      <c r="CF280" s="33">
        <f t="shared" si="860"/>
        <v>0</v>
      </c>
      <c r="CG280" s="33">
        <v>0</v>
      </c>
      <c r="CH280" s="33">
        <f t="shared" si="861"/>
        <v>0</v>
      </c>
      <c r="CI280" s="33">
        <v>0</v>
      </c>
      <c r="CJ280" s="33">
        <f t="shared" si="862"/>
        <v>0</v>
      </c>
      <c r="CK280" s="33">
        <v>0</v>
      </c>
      <c r="CL280" s="33">
        <f t="shared" si="863"/>
        <v>0</v>
      </c>
      <c r="CM280" s="33">
        <v>0</v>
      </c>
      <c r="CN280" s="33">
        <f t="shared" si="864"/>
        <v>0</v>
      </c>
    </row>
    <row r="281" spans="1:92" x14ac:dyDescent="0.25">
      <c r="A281" s="40">
        <v>112</v>
      </c>
      <c r="B281" s="41" t="s">
        <v>333</v>
      </c>
      <c r="C281" s="42">
        <v>19007.45</v>
      </c>
      <c r="D281" s="42">
        <f t="shared" si="865"/>
        <v>16726.556000000004</v>
      </c>
      <c r="E281" s="31">
        <v>2.31</v>
      </c>
      <c r="F281" s="32">
        <v>1</v>
      </c>
      <c r="G281" s="43"/>
      <c r="H281" s="44">
        <v>0.55000000000000004</v>
      </c>
      <c r="I281" s="44">
        <v>0.3</v>
      </c>
      <c r="J281" s="44">
        <v>0.03</v>
      </c>
      <c r="K281" s="44">
        <v>0.12</v>
      </c>
      <c r="L281" s="43">
        <v>1</v>
      </c>
      <c r="M281" s="42">
        <v>1.4</v>
      </c>
      <c r="N281" s="42">
        <v>1.68</v>
      </c>
      <c r="O281" s="42">
        <v>2.23</v>
      </c>
      <c r="P281" s="42">
        <v>2.39</v>
      </c>
      <c r="Q281" s="33"/>
      <c r="R281" s="33">
        <f t="shared" si="827"/>
        <v>0</v>
      </c>
      <c r="S281" s="33">
        <v>0</v>
      </c>
      <c r="T281" s="33">
        <f t="shared" si="828"/>
        <v>0</v>
      </c>
      <c r="U281" s="33"/>
      <c r="V281" s="33">
        <f t="shared" si="829"/>
        <v>0</v>
      </c>
      <c r="W281" s="33">
        <v>0</v>
      </c>
      <c r="X281" s="33">
        <f t="shared" si="830"/>
        <v>0</v>
      </c>
      <c r="Y281" s="33">
        <v>0</v>
      </c>
      <c r="Z281" s="33">
        <f t="shared" si="831"/>
        <v>0</v>
      </c>
      <c r="AA281" s="33">
        <v>0</v>
      </c>
      <c r="AB281" s="33">
        <f t="shared" si="832"/>
        <v>0</v>
      </c>
      <c r="AC281" s="33">
        <v>0</v>
      </c>
      <c r="AD281" s="33">
        <f t="shared" si="833"/>
        <v>0</v>
      </c>
      <c r="AF281" s="33">
        <f t="shared" si="834"/>
        <v>0</v>
      </c>
      <c r="AG281" s="33">
        <v>0</v>
      </c>
      <c r="AH281" s="33">
        <f t="shared" si="835"/>
        <v>0</v>
      </c>
      <c r="AI281" s="33">
        <v>0</v>
      </c>
      <c r="AJ281" s="33">
        <f t="shared" si="836"/>
        <v>0</v>
      </c>
      <c r="AK281" s="33">
        <v>0</v>
      </c>
      <c r="AL281" s="33">
        <f t="shared" si="837"/>
        <v>0</v>
      </c>
      <c r="AM281" s="33">
        <v>0</v>
      </c>
      <c r="AN281" s="33">
        <f t="shared" si="838"/>
        <v>0</v>
      </c>
      <c r="AO281" s="33">
        <v>0</v>
      </c>
      <c r="AP281" s="33">
        <f t="shared" si="839"/>
        <v>0</v>
      </c>
      <c r="AQ281" s="33">
        <v>0</v>
      </c>
      <c r="AR281" s="33">
        <f t="shared" si="840"/>
        <v>0</v>
      </c>
      <c r="AS281" s="33">
        <v>0</v>
      </c>
      <c r="AT281" s="33">
        <f t="shared" si="841"/>
        <v>0</v>
      </c>
      <c r="AU281" s="33">
        <v>0</v>
      </c>
      <c r="AV281" s="33">
        <f t="shared" si="842"/>
        <v>0</v>
      </c>
      <c r="AW281" s="33">
        <v>0</v>
      </c>
      <c r="AX281" s="33">
        <f t="shared" si="843"/>
        <v>0</v>
      </c>
      <c r="AY281" s="33">
        <v>0</v>
      </c>
      <c r="AZ281" s="33">
        <f t="shared" si="844"/>
        <v>0</v>
      </c>
      <c r="BA281" s="60"/>
      <c r="BB281" s="33">
        <f t="shared" si="845"/>
        <v>0</v>
      </c>
      <c r="BC281" s="60"/>
      <c r="BD281" s="33">
        <f t="shared" si="846"/>
        <v>0</v>
      </c>
      <c r="BE281" s="33">
        <v>0</v>
      </c>
      <c r="BF281" s="33">
        <f t="shared" si="847"/>
        <v>0</v>
      </c>
      <c r="BG281" s="33">
        <v>0</v>
      </c>
      <c r="BH281" s="33">
        <f t="shared" si="848"/>
        <v>0</v>
      </c>
      <c r="BI281" s="33">
        <v>0</v>
      </c>
      <c r="BJ281" s="33">
        <f t="shared" si="849"/>
        <v>0</v>
      </c>
      <c r="BK281" s="33">
        <v>0</v>
      </c>
      <c r="BL281" s="33">
        <f t="shared" si="850"/>
        <v>0</v>
      </c>
      <c r="BM281" s="60"/>
      <c r="BN281" s="33">
        <f t="shared" si="851"/>
        <v>0</v>
      </c>
      <c r="BO281" s="60"/>
      <c r="BP281" s="33">
        <f t="shared" si="852"/>
        <v>0</v>
      </c>
      <c r="BQ281" s="33">
        <v>0</v>
      </c>
      <c r="BR281" s="33">
        <f t="shared" si="853"/>
        <v>0</v>
      </c>
      <c r="BS281" s="33">
        <v>0</v>
      </c>
      <c r="BT281" s="33">
        <f t="shared" si="854"/>
        <v>0</v>
      </c>
      <c r="BU281" s="33">
        <v>0</v>
      </c>
      <c r="BV281" s="33">
        <f t="shared" si="855"/>
        <v>0</v>
      </c>
      <c r="BW281" s="62">
        <v>0</v>
      </c>
      <c r="BX281" s="62">
        <f t="shared" si="856"/>
        <v>0</v>
      </c>
      <c r="BY281" s="33"/>
      <c r="BZ281" s="33">
        <f t="shared" si="857"/>
        <v>0</v>
      </c>
      <c r="CA281" s="33"/>
      <c r="CB281" s="33">
        <f t="shared" si="858"/>
        <v>0</v>
      </c>
      <c r="CC281" s="33">
        <v>0</v>
      </c>
      <c r="CD281" s="33">
        <f t="shared" si="859"/>
        <v>0</v>
      </c>
      <c r="CE281" s="33">
        <v>0</v>
      </c>
      <c r="CF281" s="33">
        <f t="shared" si="860"/>
        <v>0</v>
      </c>
      <c r="CG281" s="33">
        <v>0</v>
      </c>
      <c r="CH281" s="33">
        <f t="shared" si="861"/>
        <v>0</v>
      </c>
      <c r="CI281" s="33">
        <v>0</v>
      </c>
      <c r="CJ281" s="33">
        <f t="shared" si="862"/>
        <v>0</v>
      </c>
      <c r="CK281" s="33">
        <v>0</v>
      </c>
      <c r="CL281" s="33">
        <f t="shared" si="863"/>
        <v>0</v>
      </c>
      <c r="CM281" s="33">
        <v>0</v>
      </c>
      <c r="CN281" s="33">
        <f t="shared" si="864"/>
        <v>0</v>
      </c>
    </row>
    <row r="282" spans="1:92" x14ac:dyDescent="0.25">
      <c r="A282" s="40">
        <v>113</v>
      </c>
      <c r="B282" s="41" t="s">
        <v>334</v>
      </c>
      <c r="C282" s="42">
        <v>19007.45</v>
      </c>
      <c r="D282" s="42">
        <f t="shared" si="865"/>
        <v>17106.705000000002</v>
      </c>
      <c r="E282" s="31">
        <v>3.43</v>
      </c>
      <c r="F282" s="32">
        <v>1</v>
      </c>
      <c r="G282" s="43"/>
      <c r="H282" s="44">
        <v>0.54</v>
      </c>
      <c r="I282" s="44">
        <v>0.34</v>
      </c>
      <c r="J282" s="44">
        <v>0.02</v>
      </c>
      <c r="K282" s="44">
        <v>0.1</v>
      </c>
      <c r="L282" s="43">
        <v>1</v>
      </c>
      <c r="M282" s="42">
        <v>1.4</v>
      </c>
      <c r="N282" s="42">
        <v>1.68</v>
      </c>
      <c r="O282" s="42">
        <v>2.23</v>
      </c>
      <c r="P282" s="42">
        <v>2.39</v>
      </c>
      <c r="Q282" s="33"/>
      <c r="R282" s="33">
        <f t="shared" si="827"/>
        <v>0</v>
      </c>
      <c r="S282" s="33">
        <v>0</v>
      </c>
      <c r="T282" s="33">
        <f t="shared" si="828"/>
        <v>0</v>
      </c>
      <c r="U282" s="33"/>
      <c r="V282" s="33">
        <f t="shared" si="829"/>
        <v>0</v>
      </c>
      <c r="W282" s="33">
        <v>0</v>
      </c>
      <c r="X282" s="33">
        <f t="shared" si="830"/>
        <v>0</v>
      </c>
      <c r="Y282" s="33">
        <v>0</v>
      </c>
      <c r="Z282" s="33">
        <f t="shared" si="831"/>
        <v>0</v>
      </c>
      <c r="AA282" s="33">
        <v>0</v>
      </c>
      <c r="AB282" s="33">
        <f t="shared" si="832"/>
        <v>0</v>
      </c>
      <c r="AC282" s="33">
        <v>0</v>
      </c>
      <c r="AD282" s="33">
        <f t="shared" si="833"/>
        <v>0</v>
      </c>
      <c r="AE282" s="7"/>
      <c r="AF282" s="33">
        <f t="shared" si="834"/>
        <v>0</v>
      </c>
      <c r="AG282" s="33">
        <v>0</v>
      </c>
      <c r="AH282" s="33">
        <f t="shared" si="835"/>
        <v>0</v>
      </c>
      <c r="AI282" s="33">
        <v>0</v>
      </c>
      <c r="AJ282" s="33">
        <f t="shared" si="836"/>
        <v>0</v>
      </c>
      <c r="AK282" s="33">
        <v>0</v>
      </c>
      <c r="AL282" s="33">
        <f t="shared" si="837"/>
        <v>0</v>
      </c>
      <c r="AM282" s="33">
        <v>0</v>
      </c>
      <c r="AN282" s="33">
        <f t="shared" si="838"/>
        <v>0</v>
      </c>
      <c r="AO282" s="33">
        <v>0</v>
      </c>
      <c r="AP282" s="33">
        <f t="shared" si="839"/>
        <v>0</v>
      </c>
      <c r="AQ282" s="33">
        <v>0</v>
      </c>
      <c r="AR282" s="33">
        <f t="shared" si="840"/>
        <v>0</v>
      </c>
      <c r="AS282" s="33">
        <v>0</v>
      </c>
      <c r="AT282" s="33">
        <f t="shared" si="841"/>
        <v>0</v>
      </c>
      <c r="AU282" s="33">
        <v>0</v>
      </c>
      <c r="AV282" s="33">
        <f t="shared" si="842"/>
        <v>0</v>
      </c>
      <c r="AW282" s="33">
        <v>0</v>
      </c>
      <c r="AX282" s="33">
        <f t="shared" si="843"/>
        <v>0</v>
      </c>
      <c r="AY282" s="33">
        <v>0</v>
      </c>
      <c r="AZ282" s="33">
        <f t="shared" si="844"/>
        <v>0</v>
      </c>
      <c r="BA282" s="60"/>
      <c r="BB282" s="33">
        <f t="shared" si="845"/>
        <v>0</v>
      </c>
      <c r="BC282" s="60"/>
      <c r="BD282" s="33">
        <f t="shared" si="846"/>
        <v>0</v>
      </c>
      <c r="BE282" s="33">
        <v>0</v>
      </c>
      <c r="BF282" s="33">
        <f t="shared" si="847"/>
        <v>0</v>
      </c>
      <c r="BG282" s="33">
        <v>0</v>
      </c>
      <c r="BH282" s="33">
        <f t="shared" si="848"/>
        <v>0</v>
      </c>
      <c r="BI282" s="33">
        <v>0</v>
      </c>
      <c r="BJ282" s="33">
        <f t="shared" si="849"/>
        <v>0</v>
      </c>
      <c r="BK282" s="33">
        <v>0</v>
      </c>
      <c r="BL282" s="33">
        <f t="shared" si="850"/>
        <v>0</v>
      </c>
      <c r="BM282" s="60"/>
      <c r="BN282" s="33">
        <f t="shared" si="851"/>
        <v>0</v>
      </c>
      <c r="BO282" s="60"/>
      <c r="BP282" s="33">
        <f t="shared" si="852"/>
        <v>0</v>
      </c>
      <c r="BQ282" s="33">
        <v>0</v>
      </c>
      <c r="BR282" s="33">
        <f t="shared" si="853"/>
        <v>0</v>
      </c>
      <c r="BS282" s="33">
        <v>0</v>
      </c>
      <c r="BT282" s="33">
        <f t="shared" si="854"/>
        <v>0</v>
      </c>
      <c r="BU282" s="33">
        <v>0</v>
      </c>
      <c r="BV282" s="33">
        <f t="shared" si="855"/>
        <v>0</v>
      </c>
      <c r="BW282" s="62">
        <v>0</v>
      </c>
      <c r="BX282" s="62">
        <f t="shared" si="856"/>
        <v>0</v>
      </c>
      <c r="BY282" s="33"/>
      <c r="BZ282" s="33">
        <f t="shared" si="857"/>
        <v>0</v>
      </c>
      <c r="CA282" s="33"/>
      <c r="CB282" s="33">
        <f t="shared" si="858"/>
        <v>0</v>
      </c>
      <c r="CC282" s="33">
        <v>0</v>
      </c>
      <c r="CD282" s="33">
        <f t="shared" si="859"/>
        <v>0</v>
      </c>
      <c r="CE282" s="33">
        <v>0</v>
      </c>
      <c r="CF282" s="33">
        <f t="shared" si="860"/>
        <v>0</v>
      </c>
      <c r="CG282" s="33">
        <v>0</v>
      </c>
      <c r="CH282" s="33">
        <f t="shared" si="861"/>
        <v>0</v>
      </c>
      <c r="CI282" s="33">
        <v>0</v>
      </c>
      <c r="CJ282" s="33">
        <f t="shared" si="862"/>
        <v>0</v>
      </c>
      <c r="CK282" s="33">
        <v>0</v>
      </c>
      <c r="CL282" s="33">
        <f t="shared" si="863"/>
        <v>0</v>
      </c>
      <c r="CM282" s="33">
        <v>0</v>
      </c>
      <c r="CN282" s="33">
        <f t="shared" si="864"/>
        <v>0</v>
      </c>
    </row>
    <row r="283" spans="1:92" x14ac:dyDescent="0.25">
      <c r="A283" s="40">
        <v>35</v>
      </c>
      <c r="B283" s="41" t="s">
        <v>335</v>
      </c>
      <c r="C283" s="42">
        <v>19007.45</v>
      </c>
      <c r="D283" s="42">
        <f t="shared" si="865"/>
        <v>17676.928500000002</v>
      </c>
      <c r="E283" s="31">
        <v>4.78</v>
      </c>
      <c r="F283" s="32">
        <v>1</v>
      </c>
      <c r="G283" s="43"/>
      <c r="H283" s="44">
        <v>0.24</v>
      </c>
      <c r="I283" s="44">
        <v>0.68</v>
      </c>
      <c r="J283" s="44">
        <v>0.01</v>
      </c>
      <c r="K283" s="44">
        <v>7.0000000000000007E-2</v>
      </c>
      <c r="L283" s="43">
        <v>1</v>
      </c>
      <c r="M283" s="42">
        <v>1.4</v>
      </c>
      <c r="N283" s="42">
        <v>1.68</v>
      </c>
      <c r="O283" s="42">
        <v>2.23</v>
      </c>
      <c r="P283" s="42">
        <v>2.39</v>
      </c>
      <c r="Q283" s="33">
        <v>100</v>
      </c>
      <c r="R283" s="33">
        <f t="shared" si="827"/>
        <v>16535721.202</v>
      </c>
      <c r="S283" s="33">
        <v>0</v>
      </c>
      <c r="T283" s="33">
        <f t="shared" si="828"/>
        <v>0</v>
      </c>
      <c r="U283" s="33">
        <v>2</v>
      </c>
      <c r="V283" s="33">
        <f t="shared" si="829"/>
        <v>279835.28188000002</v>
      </c>
      <c r="W283" s="33">
        <v>0</v>
      </c>
      <c r="X283" s="33">
        <f t="shared" si="830"/>
        <v>0</v>
      </c>
      <c r="Y283" s="33">
        <v>0</v>
      </c>
      <c r="Z283" s="33">
        <f t="shared" si="831"/>
        <v>0</v>
      </c>
      <c r="AA283" s="33">
        <v>0</v>
      </c>
      <c r="AB283" s="33">
        <f t="shared" si="832"/>
        <v>0</v>
      </c>
      <c r="AC283" s="33">
        <v>0</v>
      </c>
      <c r="AD283" s="33">
        <f t="shared" si="833"/>
        <v>0</v>
      </c>
      <c r="AF283" s="33">
        <f t="shared" si="834"/>
        <v>0</v>
      </c>
      <c r="AG283" s="33">
        <v>0</v>
      </c>
      <c r="AH283" s="33">
        <f t="shared" si="835"/>
        <v>0</v>
      </c>
      <c r="AI283" s="33">
        <v>0</v>
      </c>
      <c r="AJ283" s="33">
        <f t="shared" si="836"/>
        <v>0</v>
      </c>
      <c r="AK283" s="33">
        <v>0</v>
      </c>
      <c r="AL283" s="33">
        <f t="shared" si="837"/>
        <v>0</v>
      </c>
      <c r="AM283" s="33">
        <v>0</v>
      </c>
      <c r="AN283" s="33">
        <f t="shared" si="838"/>
        <v>0</v>
      </c>
      <c r="AO283" s="33">
        <v>0</v>
      </c>
      <c r="AP283" s="33">
        <f t="shared" si="839"/>
        <v>0</v>
      </c>
      <c r="AQ283" s="33">
        <v>0</v>
      </c>
      <c r="AR283" s="33">
        <f t="shared" si="840"/>
        <v>0</v>
      </c>
      <c r="AS283" s="33">
        <v>0</v>
      </c>
      <c r="AT283" s="33">
        <f t="shared" si="841"/>
        <v>0</v>
      </c>
      <c r="AU283" s="33">
        <v>0</v>
      </c>
      <c r="AV283" s="33">
        <f t="shared" si="842"/>
        <v>0</v>
      </c>
      <c r="AW283" s="33">
        <v>0</v>
      </c>
      <c r="AX283" s="33">
        <f t="shared" si="843"/>
        <v>0</v>
      </c>
      <c r="AY283" s="33">
        <v>0</v>
      </c>
      <c r="AZ283" s="33">
        <f t="shared" si="844"/>
        <v>0</v>
      </c>
      <c r="BA283" s="60"/>
      <c r="BB283" s="33">
        <f t="shared" si="845"/>
        <v>0</v>
      </c>
      <c r="BC283" s="60"/>
      <c r="BD283" s="33">
        <f t="shared" si="846"/>
        <v>0</v>
      </c>
      <c r="BE283" s="33">
        <v>0</v>
      </c>
      <c r="BF283" s="33">
        <f t="shared" si="847"/>
        <v>0</v>
      </c>
      <c r="BG283" s="33">
        <v>0</v>
      </c>
      <c r="BH283" s="33">
        <f t="shared" si="848"/>
        <v>0</v>
      </c>
      <c r="BI283" s="33">
        <v>0</v>
      </c>
      <c r="BJ283" s="33">
        <f t="shared" si="849"/>
        <v>0</v>
      </c>
      <c r="BK283" s="33">
        <v>0</v>
      </c>
      <c r="BL283" s="33">
        <f t="shared" si="850"/>
        <v>0</v>
      </c>
      <c r="BM283" s="60"/>
      <c r="BN283" s="33">
        <f t="shared" si="851"/>
        <v>0</v>
      </c>
      <c r="BO283" s="60"/>
      <c r="BP283" s="33">
        <f t="shared" si="852"/>
        <v>0</v>
      </c>
      <c r="BQ283" s="33">
        <v>0</v>
      </c>
      <c r="BR283" s="33">
        <f t="shared" si="853"/>
        <v>0</v>
      </c>
      <c r="BS283" s="33">
        <v>0</v>
      </c>
      <c r="BT283" s="33">
        <f t="shared" si="854"/>
        <v>0</v>
      </c>
      <c r="BU283" s="33">
        <v>0</v>
      </c>
      <c r="BV283" s="33">
        <f t="shared" si="855"/>
        <v>0</v>
      </c>
      <c r="BW283" s="62">
        <v>0</v>
      </c>
      <c r="BX283" s="62">
        <f t="shared" si="856"/>
        <v>0</v>
      </c>
      <c r="BY283" s="33"/>
      <c r="BZ283" s="33">
        <f t="shared" si="857"/>
        <v>0</v>
      </c>
      <c r="CA283" s="33"/>
      <c r="CB283" s="33">
        <f t="shared" si="858"/>
        <v>0</v>
      </c>
      <c r="CC283" s="33"/>
      <c r="CD283" s="33">
        <f t="shared" si="859"/>
        <v>0</v>
      </c>
      <c r="CE283" s="33">
        <v>0</v>
      </c>
      <c r="CF283" s="33">
        <f t="shared" si="860"/>
        <v>0</v>
      </c>
      <c r="CG283" s="33">
        <v>0</v>
      </c>
      <c r="CH283" s="33">
        <f t="shared" si="861"/>
        <v>0</v>
      </c>
      <c r="CI283" s="33">
        <v>0</v>
      </c>
      <c r="CJ283" s="33">
        <f t="shared" si="862"/>
        <v>0</v>
      </c>
      <c r="CK283" s="33">
        <v>0</v>
      </c>
      <c r="CL283" s="33">
        <f t="shared" si="863"/>
        <v>0</v>
      </c>
      <c r="CM283" s="33">
        <v>0</v>
      </c>
      <c r="CN283" s="33">
        <f t="shared" si="864"/>
        <v>0</v>
      </c>
    </row>
    <row r="284" spans="1:92" ht="26.25" customHeight="1" x14ac:dyDescent="0.25">
      <c r="A284" s="40">
        <v>107</v>
      </c>
      <c r="B284" s="41" t="s">
        <v>336</v>
      </c>
      <c r="C284" s="42">
        <v>19007.45</v>
      </c>
      <c r="D284" s="42">
        <f t="shared" si="865"/>
        <v>17676.928500000002</v>
      </c>
      <c r="E284" s="31">
        <v>3.6</v>
      </c>
      <c r="F284" s="32">
        <v>1</v>
      </c>
      <c r="G284" s="43"/>
      <c r="H284" s="44">
        <v>0.24</v>
      </c>
      <c r="I284" s="44">
        <v>0.68</v>
      </c>
      <c r="J284" s="44">
        <v>0.01</v>
      </c>
      <c r="K284" s="44">
        <v>7.0000000000000007E-2</v>
      </c>
      <c r="L284" s="43">
        <v>1</v>
      </c>
      <c r="M284" s="42">
        <v>1.4</v>
      </c>
      <c r="N284" s="42">
        <v>1.68</v>
      </c>
      <c r="O284" s="42">
        <v>2.23</v>
      </c>
      <c r="P284" s="42">
        <v>2.39</v>
      </c>
      <c r="Q284" s="33"/>
      <c r="R284" s="33">
        <f t="shared" si="827"/>
        <v>0</v>
      </c>
      <c r="S284" s="33">
        <v>0</v>
      </c>
      <c r="T284" s="33">
        <f t="shared" si="828"/>
        <v>0</v>
      </c>
      <c r="U284" s="33">
        <v>500</v>
      </c>
      <c r="V284" s="33">
        <f t="shared" si="829"/>
        <v>52688651.400000006</v>
      </c>
      <c r="W284" s="33">
        <v>0</v>
      </c>
      <c r="X284" s="33">
        <f t="shared" si="830"/>
        <v>0</v>
      </c>
      <c r="Y284" s="33">
        <v>0</v>
      </c>
      <c r="Z284" s="33">
        <f t="shared" si="831"/>
        <v>0</v>
      </c>
      <c r="AA284" s="33">
        <v>0</v>
      </c>
      <c r="AB284" s="33">
        <f t="shared" si="832"/>
        <v>0</v>
      </c>
      <c r="AC284" s="33">
        <v>0</v>
      </c>
      <c r="AD284" s="33">
        <f t="shared" si="833"/>
        <v>0</v>
      </c>
      <c r="AF284" s="33">
        <f t="shared" si="834"/>
        <v>0</v>
      </c>
      <c r="AG284" s="33">
        <v>0</v>
      </c>
      <c r="AH284" s="33">
        <f t="shared" si="835"/>
        <v>0</v>
      </c>
      <c r="AI284" s="33">
        <v>0</v>
      </c>
      <c r="AJ284" s="33">
        <f t="shared" si="836"/>
        <v>0</v>
      </c>
      <c r="AK284" s="33">
        <v>0</v>
      </c>
      <c r="AL284" s="33">
        <f t="shared" si="837"/>
        <v>0</v>
      </c>
      <c r="AM284" s="33">
        <v>0</v>
      </c>
      <c r="AN284" s="33">
        <f t="shared" si="838"/>
        <v>0</v>
      </c>
      <c r="AO284" s="33">
        <v>0</v>
      </c>
      <c r="AP284" s="33">
        <f t="shared" si="839"/>
        <v>0</v>
      </c>
      <c r="AQ284" s="33">
        <v>0</v>
      </c>
      <c r="AR284" s="33">
        <f t="shared" si="840"/>
        <v>0</v>
      </c>
      <c r="AS284" s="33">
        <v>0</v>
      </c>
      <c r="AT284" s="33">
        <f t="shared" si="841"/>
        <v>0</v>
      </c>
      <c r="AU284" s="33">
        <v>0</v>
      </c>
      <c r="AV284" s="33">
        <f t="shared" si="842"/>
        <v>0</v>
      </c>
      <c r="AW284" s="33">
        <v>0</v>
      </c>
      <c r="AX284" s="33">
        <f t="shared" si="843"/>
        <v>0</v>
      </c>
      <c r="AY284" s="33">
        <v>0</v>
      </c>
      <c r="AZ284" s="33">
        <f t="shared" si="844"/>
        <v>0</v>
      </c>
      <c r="BA284" s="60"/>
      <c r="BB284" s="33">
        <f t="shared" si="845"/>
        <v>0</v>
      </c>
      <c r="BC284" s="60"/>
      <c r="BD284" s="33">
        <f t="shared" si="846"/>
        <v>0</v>
      </c>
      <c r="BE284" s="33">
        <v>0</v>
      </c>
      <c r="BF284" s="33">
        <f t="shared" si="847"/>
        <v>0</v>
      </c>
      <c r="BG284" s="33">
        <v>0</v>
      </c>
      <c r="BH284" s="33">
        <f t="shared" si="848"/>
        <v>0</v>
      </c>
      <c r="BI284" s="33">
        <v>0</v>
      </c>
      <c r="BJ284" s="33">
        <f t="shared" si="849"/>
        <v>0</v>
      </c>
      <c r="BK284" s="33">
        <v>0</v>
      </c>
      <c r="BL284" s="33">
        <f t="shared" si="850"/>
        <v>0</v>
      </c>
      <c r="BM284" s="60"/>
      <c r="BN284" s="33">
        <f t="shared" si="851"/>
        <v>0</v>
      </c>
      <c r="BO284" s="60"/>
      <c r="BP284" s="33">
        <f t="shared" si="852"/>
        <v>0</v>
      </c>
      <c r="BQ284" s="33">
        <v>0</v>
      </c>
      <c r="BR284" s="33">
        <f t="shared" si="853"/>
        <v>0</v>
      </c>
      <c r="BS284" s="33">
        <v>0</v>
      </c>
      <c r="BT284" s="33">
        <f t="shared" si="854"/>
        <v>0</v>
      </c>
      <c r="BU284" s="33"/>
      <c r="BV284" s="33">
        <f t="shared" si="855"/>
        <v>0</v>
      </c>
      <c r="BW284" s="62">
        <v>0</v>
      </c>
      <c r="BX284" s="62">
        <f t="shared" si="856"/>
        <v>0</v>
      </c>
      <c r="BY284" s="33">
        <v>8</v>
      </c>
      <c r="BZ284" s="33">
        <f t="shared" si="857"/>
        <v>986331.55420800007</v>
      </c>
      <c r="CA284" s="33"/>
      <c r="CB284" s="33">
        <f t="shared" si="858"/>
        <v>0</v>
      </c>
      <c r="CC284" s="33">
        <v>0</v>
      </c>
      <c r="CD284" s="33">
        <f t="shared" si="859"/>
        <v>0</v>
      </c>
      <c r="CE284" s="33">
        <v>0</v>
      </c>
      <c r="CF284" s="33">
        <f t="shared" si="860"/>
        <v>0</v>
      </c>
      <c r="CG284" s="33">
        <v>0</v>
      </c>
      <c r="CH284" s="33">
        <f t="shared" si="861"/>
        <v>0</v>
      </c>
      <c r="CI284" s="33">
        <v>0</v>
      </c>
      <c r="CJ284" s="33">
        <f t="shared" si="862"/>
        <v>0</v>
      </c>
      <c r="CK284" s="33">
        <v>0</v>
      </c>
      <c r="CL284" s="33">
        <f t="shared" si="863"/>
        <v>0</v>
      </c>
      <c r="CM284" s="33">
        <v>0</v>
      </c>
      <c r="CN284" s="33">
        <f t="shared" si="864"/>
        <v>0</v>
      </c>
    </row>
    <row r="285" spans="1:92" ht="30" x14ac:dyDescent="0.25">
      <c r="A285" s="40">
        <v>108</v>
      </c>
      <c r="B285" s="41" t="s">
        <v>337</v>
      </c>
      <c r="C285" s="42">
        <v>19007.45</v>
      </c>
      <c r="D285" s="42">
        <f t="shared" si="865"/>
        <v>17676.928500000002</v>
      </c>
      <c r="E285" s="31">
        <v>3.06</v>
      </c>
      <c r="F285" s="32">
        <v>1</v>
      </c>
      <c r="G285" s="43"/>
      <c r="H285" s="44">
        <v>0.24</v>
      </c>
      <c r="I285" s="44">
        <v>0.68</v>
      </c>
      <c r="J285" s="44">
        <v>0.01</v>
      </c>
      <c r="K285" s="44">
        <v>7.0000000000000007E-2</v>
      </c>
      <c r="L285" s="43">
        <v>1</v>
      </c>
      <c r="M285" s="42">
        <v>1.4</v>
      </c>
      <c r="N285" s="42">
        <v>1.68</v>
      </c>
      <c r="O285" s="42">
        <v>2.23</v>
      </c>
      <c r="P285" s="42">
        <v>2.39</v>
      </c>
      <c r="Q285" s="33"/>
      <c r="R285" s="33">
        <f t="shared" si="827"/>
        <v>0</v>
      </c>
      <c r="S285" s="33">
        <v>0</v>
      </c>
      <c r="T285" s="33">
        <f t="shared" si="828"/>
        <v>0</v>
      </c>
      <c r="U285" s="33">
        <v>359</v>
      </c>
      <c r="V285" s="33">
        <f t="shared" si="829"/>
        <v>32155883.949420001</v>
      </c>
      <c r="W285" s="33">
        <v>0</v>
      </c>
      <c r="X285" s="33">
        <f t="shared" si="830"/>
        <v>0</v>
      </c>
      <c r="Y285" s="33">
        <v>0</v>
      </c>
      <c r="Z285" s="33">
        <f t="shared" si="831"/>
        <v>0</v>
      </c>
      <c r="AA285" s="33">
        <v>0</v>
      </c>
      <c r="AB285" s="33">
        <f t="shared" si="832"/>
        <v>0</v>
      </c>
      <c r="AC285" s="33">
        <v>0</v>
      </c>
      <c r="AD285" s="33">
        <f t="shared" si="833"/>
        <v>0</v>
      </c>
      <c r="AF285" s="33">
        <f t="shared" si="834"/>
        <v>0</v>
      </c>
      <c r="AG285" s="33">
        <v>0</v>
      </c>
      <c r="AH285" s="33">
        <f t="shared" si="835"/>
        <v>0</v>
      </c>
      <c r="AI285" s="33"/>
      <c r="AJ285" s="33">
        <f t="shared" si="836"/>
        <v>0</v>
      </c>
      <c r="AK285" s="33">
        <v>0</v>
      </c>
      <c r="AL285" s="33">
        <f t="shared" si="837"/>
        <v>0</v>
      </c>
      <c r="AM285" s="33">
        <v>0</v>
      </c>
      <c r="AN285" s="33">
        <f t="shared" si="838"/>
        <v>0</v>
      </c>
      <c r="AO285" s="33">
        <v>0</v>
      </c>
      <c r="AP285" s="33">
        <f t="shared" si="839"/>
        <v>0</v>
      </c>
      <c r="AQ285" s="33">
        <v>0</v>
      </c>
      <c r="AR285" s="33">
        <f t="shared" si="840"/>
        <v>0</v>
      </c>
      <c r="AS285" s="33">
        <v>0</v>
      </c>
      <c r="AT285" s="33">
        <f t="shared" si="841"/>
        <v>0</v>
      </c>
      <c r="AU285" s="33">
        <v>0</v>
      </c>
      <c r="AV285" s="33">
        <f t="shared" si="842"/>
        <v>0</v>
      </c>
      <c r="AW285" s="33">
        <v>0</v>
      </c>
      <c r="AX285" s="33">
        <f t="shared" si="843"/>
        <v>0</v>
      </c>
      <c r="AY285" s="33">
        <v>0</v>
      </c>
      <c r="AZ285" s="33">
        <f t="shared" si="844"/>
        <v>0</v>
      </c>
      <c r="BA285" s="66"/>
      <c r="BB285" s="33">
        <f t="shared" si="845"/>
        <v>0</v>
      </c>
      <c r="BC285" s="66"/>
      <c r="BD285" s="33">
        <f t="shared" si="846"/>
        <v>0</v>
      </c>
      <c r="BE285" s="33">
        <v>0</v>
      </c>
      <c r="BF285" s="33">
        <f t="shared" si="847"/>
        <v>0</v>
      </c>
      <c r="BG285" s="33">
        <v>0</v>
      </c>
      <c r="BH285" s="33">
        <f t="shared" si="848"/>
        <v>0</v>
      </c>
      <c r="BI285" s="33">
        <v>0</v>
      </c>
      <c r="BJ285" s="33">
        <f t="shared" si="849"/>
        <v>0</v>
      </c>
      <c r="BK285" s="33">
        <v>0</v>
      </c>
      <c r="BL285" s="33">
        <f t="shared" si="850"/>
        <v>0</v>
      </c>
      <c r="BM285" s="60"/>
      <c r="BN285" s="33">
        <f t="shared" si="851"/>
        <v>0</v>
      </c>
      <c r="BO285" s="60"/>
      <c r="BP285" s="33">
        <f t="shared" si="852"/>
        <v>0</v>
      </c>
      <c r="BQ285" s="33">
        <v>0</v>
      </c>
      <c r="BR285" s="33">
        <f t="shared" si="853"/>
        <v>0</v>
      </c>
      <c r="BS285" s="33">
        <v>0</v>
      </c>
      <c r="BT285" s="33">
        <f t="shared" si="854"/>
        <v>0</v>
      </c>
      <c r="BU285" s="33">
        <v>0</v>
      </c>
      <c r="BV285" s="33">
        <f t="shared" si="855"/>
        <v>0</v>
      </c>
      <c r="BW285" s="62">
        <v>0</v>
      </c>
      <c r="BX285" s="62">
        <f t="shared" si="856"/>
        <v>0</v>
      </c>
      <c r="BY285" s="33"/>
      <c r="BZ285" s="33">
        <f t="shared" si="857"/>
        <v>0</v>
      </c>
      <c r="CA285" s="33">
        <v>27</v>
      </c>
      <c r="CB285" s="33">
        <f t="shared" si="858"/>
        <v>2829538.6461342</v>
      </c>
      <c r="CC285" s="33">
        <v>0</v>
      </c>
      <c r="CD285" s="33">
        <f t="shared" si="859"/>
        <v>0</v>
      </c>
      <c r="CE285" s="33">
        <v>0</v>
      </c>
      <c r="CF285" s="33">
        <f t="shared" si="860"/>
        <v>0</v>
      </c>
      <c r="CG285" s="33">
        <v>0</v>
      </c>
      <c r="CH285" s="33">
        <f t="shared" si="861"/>
        <v>0</v>
      </c>
      <c r="CI285" s="33">
        <v>0</v>
      </c>
      <c r="CJ285" s="33">
        <f t="shared" si="862"/>
        <v>0</v>
      </c>
      <c r="CK285" s="33">
        <v>0</v>
      </c>
      <c r="CL285" s="33">
        <f t="shared" si="863"/>
        <v>0</v>
      </c>
      <c r="CM285" s="33">
        <v>0</v>
      </c>
      <c r="CN285" s="33">
        <f t="shared" si="864"/>
        <v>0</v>
      </c>
    </row>
    <row r="286" spans="1:92" ht="30" x14ac:dyDescent="0.25">
      <c r="A286" s="40">
        <v>36</v>
      </c>
      <c r="B286" s="41" t="s">
        <v>338</v>
      </c>
      <c r="C286" s="42">
        <v>19007.45</v>
      </c>
      <c r="D286" s="42"/>
      <c r="E286" s="50">
        <v>4.04</v>
      </c>
      <c r="F286" s="32">
        <v>1</v>
      </c>
      <c r="G286" s="43"/>
      <c r="H286" s="44">
        <v>0.24</v>
      </c>
      <c r="I286" s="44">
        <v>0.68</v>
      </c>
      <c r="J286" s="44">
        <v>0.01</v>
      </c>
      <c r="K286" s="44">
        <v>7.0000000000000007E-2</v>
      </c>
      <c r="L286" s="43">
        <v>1</v>
      </c>
      <c r="M286" s="42">
        <v>1.4</v>
      </c>
      <c r="N286" s="42">
        <v>1.68</v>
      </c>
      <c r="O286" s="42">
        <v>2.23</v>
      </c>
      <c r="P286" s="42">
        <v>2.39</v>
      </c>
      <c r="Q286" s="33">
        <v>50</v>
      </c>
      <c r="R286" s="33">
        <f t="shared" si="827"/>
        <v>6987898.9179999996</v>
      </c>
      <c r="S286" s="33"/>
      <c r="T286" s="33">
        <f t="shared" si="828"/>
        <v>0</v>
      </c>
      <c r="U286" s="33"/>
      <c r="V286" s="33">
        <f t="shared" si="829"/>
        <v>0</v>
      </c>
      <c r="W286" s="33"/>
      <c r="X286" s="33">
        <f t="shared" si="830"/>
        <v>0</v>
      </c>
      <c r="Y286" s="33"/>
      <c r="Z286" s="33">
        <f t="shared" si="831"/>
        <v>0</v>
      </c>
      <c r="AA286" s="33"/>
      <c r="AB286" s="33">
        <f t="shared" si="832"/>
        <v>0</v>
      </c>
      <c r="AC286" s="33"/>
      <c r="AD286" s="33">
        <f t="shared" si="833"/>
        <v>0</v>
      </c>
      <c r="AE286" s="7"/>
      <c r="AF286" s="33">
        <f t="shared" si="834"/>
        <v>0</v>
      </c>
      <c r="AG286" s="33"/>
      <c r="AH286" s="33">
        <f t="shared" si="835"/>
        <v>0</v>
      </c>
      <c r="AI286" s="33"/>
      <c r="AJ286" s="33">
        <f t="shared" si="836"/>
        <v>0</v>
      </c>
      <c r="AK286" s="33"/>
      <c r="AL286" s="33">
        <f t="shared" si="837"/>
        <v>0</v>
      </c>
      <c r="AM286" s="33"/>
      <c r="AN286" s="33">
        <f t="shared" si="838"/>
        <v>0</v>
      </c>
      <c r="AO286" s="33"/>
      <c r="AP286" s="33">
        <f t="shared" si="839"/>
        <v>0</v>
      </c>
      <c r="AQ286" s="33"/>
      <c r="AR286" s="33">
        <f t="shared" si="840"/>
        <v>0</v>
      </c>
      <c r="AS286" s="33"/>
      <c r="AT286" s="33">
        <f t="shared" si="841"/>
        <v>0</v>
      </c>
      <c r="AU286" s="33"/>
      <c r="AV286" s="33">
        <f t="shared" si="842"/>
        <v>0</v>
      </c>
      <c r="AW286" s="33"/>
      <c r="AX286" s="33">
        <f t="shared" si="843"/>
        <v>0</v>
      </c>
      <c r="AY286" s="33"/>
      <c r="AZ286" s="33">
        <f t="shared" si="844"/>
        <v>0</v>
      </c>
      <c r="BA286" s="66"/>
      <c r="BB286" s="33">
        <f t="shared" si="845"/>
        <v>0</v>
      </c>
      <c r="BC286" s="66"/>
      <c r="BD286" s="33">
        <f t="shared" si="846"/>
        <v>0</v>
      </c>
      <c r="BE286" s="33"/>
      <c r="BF286" s="33">
        <f t="shared" si="847"/>
        <v>0</v>
      </c>
      <c r="BG286" s="33"/>
      <c r="BH286" s="33">
        <f t="shared" si="848"/>
        <v>0</v>
      </c>
      <c r="BI286" s="33"/>
      <c r="BJ286" s="33">
        <f t="shared" si="849"/>
        <v>0</v>
      </c>
      <c r="BK286" s="33"/>
      <c r="BL286" s="33">
        <f t="shared" si="850"/>
        <v>0</v>
      </c>
      <c r="BM286" s="66"/>
      <c r="BN286" s="33">
        <f t="shared" si="851"/>
        <v>0</v>
      </c>
      <c r="BO286" s="66"/>
      <c r="BP286" s="33">
        <f t="shared" si="852"/>
        <v>0</v>
      </c>
      <c r="BQ286" s="33"/>
      <c r="BR286" s="33">
        <f t="shared" si="853"/>
        <v>0</v>
      </c>
      <c r="BS286" s="33"/>
      <c r="BT286" s="33">
        <f t="shared" si="854"/>
        <v>0</v>
      </c>
      <c r="BU286" s="33"/>
      <c r="BV286" s="33">
        <f t="shared" si="855"/>
        <v>0</v>
      </c>
      <c r="BW286" s="62"/>
      <c r="BX286" s="62">
        <f t="shared" si="856"/>
        <v>0</v>
      </c>
      <c r="BY286" s="33"/>
      <c r="BZ286" s="33">
        <f t="shared" si="857"/>
        <v>0</v>
      </c>
      <c r="CA286" s="33"/>
      <c r="CB286" s="33">
        <f t="shared" si="858"/>
        <v>0</v>
      </c>
      <c r="CC286" s="33"/>
      <c r="CD286" s="33">
        <f t="shared" si="859"/>
        <v>0</v>
      </c>
      <c r="CE286" s="33"/>
      <c r="CF286" s="33">
        <f t="shared" si="860"/>
        <v>0</v>
      </c>
      <c r="CG286" s="33"/>
      <c r="CH286" s="33">
        <f t="shared" si="861"/>
        <v>0</v>
      </c>
      <c r="CI286" s="33"/>
      <c r="CJ286" s="33">
        <f t="shared" si="862"/>
        <v>0</v>
      </c>
      <c r="CK286" s="33"/>
      <c r="CL286" s="33">
        <f t="shared" si="863"/>
        <v>0</v>
      </c>
      <c r="CM286" s="33"/>
      <c r="CN286" s="33">
        <f t="shared" si="864"/>
        <v>0</v>
      </c>
    </row>
    <row r="287" spans="1:92" ht="30" x14ac:dyDescent="0.25">
      <c r="A287" s="40">
        <v>123</v>
      </c>
      <c r="B287" s="41" t="s">
        <v>339</v>
      </c>
      <c r="C287" s="42">
        <v>19007.45</v>
      </c>
      <c r="D287" s="42"/>
      <c r="E287" s="50">
        <v>2.48</v>
      </c>
      <c r="F287" s="32">
        <v>1</v>
      </c>
      <c r="G287" s="43"/>
      <c r="H287" s="44">
        <v>0.24</v>
      </c>
      <c r="I287" s="44">
        <v>0.68</v>
      </c>
      <c r="J287" s="44">
        <v>0.01</v>
      </c>
      <c r="K287" s="44">
        <v>7.0000000000000007E-2</v>
      </c>
      <c r="L287" s="43">
        <v>1</v>
      </c>
      <c r="M287" s="42">
        <v>1.4</v>
      </c>
      <c r="N287" s="42">
        <v>1.68</v>
      </c>
      <c r="O287" s="42">
        <v>2.23</v>
      </c>
      <c r="P287" s="42">
        <v>2.39</v>
      </c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7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66"/>
      <c r="BB287" s="33"/>
      <c r="BC287" s="66"/>
      <c r="BD287" s="33"/>
      <c r="BE287" s="33"/>
      <c r="BF287" s="33"/>
      <c r="BG287" s="33"/>
      <c r="BH287" s="33"/>
      <c r="BI287" s="33"/>
      <c r="BJ287" s="33"/>
      <c r="BK287" s="33"/>
      <c r="BL287" s="33"/>
      <c r="BM287" s="66"/>
      <c r="BN287" s="33"/>
      <c r="BO287" s="66"/>
      <c r="BP287" s="33">
        <f t="shared" si="852"/>
        <v>0</v>
      </c>
      <c r="BQ287" s="33"/>
      <c r="BR287" s="33"/>
      <c r="BS287" s="33"/>
      <c r="BT287" s="33"/>
      <c r="BU287" s="33"/>
      <c r="BV287" s="33"/>
      <c r="BW287" s="62"/>
      <c r="BX287" s="62"/>
      <c r="BY287" s="33"/>
      <c r="BZ287" s="33"/>
      <c r="CA287" s="33">
        <v>40</v>
      </c>
      <c r="CB287" s="33">
        <f t="shared" si="858"/>
        <v>3397364.2422719998</v>
      </c>
      <c r="CC287" s="33"/>
      <c r="CD287" s="33"/>
      <c r="CE287" s="33"/>
      <c r="CF287" s="33"/>
      <c r="CG287" s="33"/>
      <c r="CH287" s="33"/>
      <c r="CI287" s="33"/>
      <c r="CJ287" s="33"/>
      <c r="CK287" s="33"/>
      <c r="CL287" s="33"/>
      <c r="CM287" s="33"/>
      <c r="CN287" s="33"/>
    </row>
    <row r="288" spans="1:92" ht="30" x14ac:dyDescent="0.25">
      <c r="A288" s="40">
        <v>124</v>
      </c>
      <c r="B288" s="41" t="s">
        <v>340</v>
      </c>
      <c r="C288" s="42">
        <v>19007.45</v>
      </c>
      <c r="D288" s="42"/>
      <c r="E288" s="50">
        <v>0.5</v>
      </c>
      <c r="F288" s="32">
        <v>1</v>
      </c>
      <c r="G288" s="43"/>
      <c r="H288" s="44">
        <v>0.24</v>
      </c>
      <c r="I288" s="44">
        <v>0.68</v>
      </c>
      <c r="J288" s="44">
        <v>0.01</v>
      </c>
      <c r="K288" s="44">
        <v>7.0000000000000007E-2</v>
      </c>
      <c r="L288" s="43">
        <v>1</v>
      </c>
      <c r="M288" s="42">
        <v>1.4</v>
      </c>
      <c r="N288" s="42">
        <v>1.68</v>
      </c>
      <c r="O288" s="42">
        <v>2.23</v>
      </c>
      <c r="P288" s="42">
        <v>2.39</v>
      </c>
      <c r="Q288" s="69"/>
      <c r="R288" s="69">
        <f>Q288*C288*E288*F288*M288*$R$6</f>
        <v>0</v>
      </c>
      <c r="S288" s="33"/>
      <c r="T288" s="33">
        <f>S288*C288*E288*F288*M288*$T$6</f>
        <v>0</v>
      </c>
      <c r="U288" s="33"/>
      <c r="V288" s="33">
        <f>U288*C288*E288*F288*M288*$V$6</f>
        <v>0</v>
      </c>
      <c r="W288" s="33"/>
      <c r="X288" s="33">
        <f>W288/12*9*C288*E288*F288*M288*$X$6+W288/12*3*C288*E288*F288*M288*$W$6</f>
        <v>0</v>
      </c>
      <c r="Y288" s="33"/>
      <c r="Z288" s="33">
        <f>Y288/12*9*C288*E288*F288*M288*$Z$6+Y288/12*3*C288*E288*F288*M288*$Y$6</f>
        <v>0</v>
      </c>
      <c r="AA288" s="33"/>
      <c r="AB288" s="33">
        <f>AA288/12*9*C288*E288*F288*M288*$AB$6+AA288/12*3*C288*E288*F288*M288*$AA$6</f>
        <v>0</v>
      </c>
      <c r="AC288" s="33">
        <v>3</v>
      </c>
      <c r="AD288" s="33">
        <f>AC288/12*3*C288*E288*F288*M288*$AC$6+AC288/12*9*C288*E288*F288*M288*$AD$6</f>
        <v>38518.597425</v>
      </c>
      <c r="AE288" s="7"/>
      <c r="AF288" s="33">
        <f>(AE288/12*3*C288*E288*F288*M288*$AE$6)+(AE288/12*9*C288*E288*F288*M288*$AF$6)</f>
        <v>0</v>
      </c>
      <c r="AG288" s="33"/>
      <c r="AH288" s="33">
        <f>AG288/12*9*C288*E288*F288*M288*$AH$6+AG288/12*3*C288*E288*F288*M288*$AG$6</f>
        <v>0</v>
      </c>
      <c r="AI288" s="33">
        <v>12</v>
      </c>
      <c r="AJ288" s="33">
        <f>AI288/12*9*C288*E288*F288*M288*$AJ$6+AI288/12*3*C288*E288*F288*M288*$AI$6</f>
        <v>171238.11705</v>
      </c>
      <c r="AK288" s="33">
        <v>220</v>
      </c>
      <c r="AL288" s="33">
        <f>AK288/12*9*C288*E288*F288*M288*$AL$6+AK288/12*3*C288*E288*F288*M288*$AK$6</f>
        <v>3139365.4792499999</v>
      </c>
      <c r="AM288" s="33">
        <v>20</v>
      </c>
      <c r="AN288" s="33">
        <f>AM288*C288*E288*F288*M288*$AN$6</f>
        <v>292714.73000000004</v>
      </c>
      <c r="AO288" s="33"/>
      <c r="AP288" s="33">
        <f>AO288/12*9*C288*E288*F288*M288*$AP$6+AO288/12*3*C288*E288*F288*M288*$AO$6</f>
        <v>0</v>
      </c>
      <c r="AQ288" s="33">
        <v>5</v>
      </c>
      <c r="AR288" s="33">
        <f>AQ288/12*9*C288*E288*F288*M288*$AR$6+AQ288/12*3*C288*E288*F288*M288*$AQ$6</f>
        <v>61702.934562499999</v>
      </c>
      <c r="AS288" s="33">
        <v>8</v>
      </c>
      <c r="AT288" s="33">
        <f>AS288/12*9*C288*E288*F288*N288*$AT$6+AS288/12*3*C288*E288*F288*N288*$AS$6</f>
        <v>177225.46380000003</v>
      </c>
      <c r="AU288" s="33"/>
      <c r="AV288" s="33">
        <f>AU288/12*9*C288*E288*F288*N288*$AV$6+AU288/12*3*C288*E288*F288*N288*$AU$6</f>
        <v>0</v>
      </c>
      <c r="AW288" s="33"/>
      <c r="AX288" s="33">
        <f>AW288/12*9*C288*E288*F288*N288*$AX$6+AW288/12*3*C288*E288*F288*N288*$AW$6</f>
        <v>0</v>
      </c>
      <c r="AY288" s="33">
        <v>50</v>
      </c>
      <c r="AZ288" s="33">
        <f>AY288/12*9*C288*E288*F288*N288*$AZ$6+AY288/12*3*C288*E288*F288*N288*$AY$6</f>
        <v>770371.94849999994</v>
      </c>
      <c r="BA288" s="70">
        <v>2</v>
      </c>
      <c r="BB288" s="33">
        <f>SUM(BA288*$BB$6*C288*E288*F288*N288)</f>
        <v>31293.865679999999</v>
      </c>
      <c r="BC288" s="69"/>
      <c r="BD288" s="33">
        <f>SUM(BC288/12*$BC$6*C288*E288*F288*N288)+(BC288/12*9*C288*E288*F288*N288*$BD$6)</f>
        <v>0</v>
      </c>
      <c r="BE288" s="33"/>
      <c r="BF288" s="33">
        <f>BE288/12*9*C288*E288*F288*N288*$BF$6+BE288/12*3*C288*E288*F288*N288*$BE$6</f>
        <v>0</v>
      </c>
      <c r="BG288" s="33">
        <v>6</v>
      </c>
      <c r="BH288" s="33">
        <f>BG288/12*9*C288*E288*F288*N288*$BH$6+BG288/12*3*C288*E288*F288*N288*$BG$6</f>
        <v>92444.633820000017</v>
      </c>
      <c r="BI288" s="33"/>
      <c r="BJ288" s="33">
        <f>BI288*C288*E288*F288*N288*$BJ$6</f>
        <v>0</v>
      </c>
      <c r="BK288" s="33"/>
      <c r="BL288" s="33">
        <f>BK288/12*9*C288*E288*F288*N288*$BL$6+BK288/12*3*C288*E288*F288*N288*$BK$6</f>
        <v>0</v>
      </c>
      <c r="BM288" s="33">
        <v>3</v>
      </c>
      <c r="BN288" s="33">
        <f>SUM(BM288*$BN$6*C288*E288*F288*N288)</f>
        <v>46940.798519999997</v>
      </c>
      <c r="BO288" s="33">
        <v>3</v>
      </c>
      <c r="BP288" s="33">
        <f t="shared" si="852"/>
        <v>45184.510139999999</v>
      </c>
      <c r="BQ288" s="33">
        <v>3</v>
      </c>
      <c r="BR288" s="33">
        <f>BQ288*C288*E288*F288*N288*$BR$6</f>
        <v>46940.798520000004</v>
      </c>
      <c r="BS288" s="33"/>
      <c r="BT288" s="33">
        <f>BS288/12*9*C288*E288*F288*N288*$BT$6+BS288/12*3*C288*E288*F288*N288*$BS$6</f>
        <v>0</v>
      </c>
      <c r="BU288" s="33">
        <v>45</v>
      </c>
      <c r="BV288" s="33">
        <f>BU288/12*9*C288*E288*F288*N288*$BV$6+BU288/12*3*C288*E288*F288*N288*$BU$6</f>
        <v>770571.526725</v>
      </c>
      <c r="BW288" s="62">
        <v>42</v>
      </c>
      <c r="BX288" s="62">
        <f>BW288/12*9*C288*E288*F288*N288*$BX$6+BW288/12*3*C288*E288*F288*N288*$BW$6</f>
        <v>719200.09161000012</v>
      </c>
      <c r="BY288" s="33">
        <v>155</v>
      </c>
      <c r="BZ288" s="33">
        <f>BY288/12*9*C288*E288*F288*N288*$BZ$6+BY288/12*3*C288*E288*F288*N288*$BY$6</f>
        <v>2654190.8142749998</v>
      </c>
      <c r="CA288" s="33">
        <v>23</v>
      </c>
      <c r="CB288" s="33">
        <f t="shared" si="858"/>
        <v>393847.669215</v>
      </c>
      <c r="CC288" s="33">
        <v>5</v>
      </c>
      <c r="CD288" s="33">
        <f>CC288/12*9*C288*E288*F288*N288*$CD$6+CC288/12*3*C288*E288*F288*N288*$CC$6</f>
        <v>93402.609299999996</v>
      </c>
      <c r="CE288" s="33"/>
      <c r="CF288" s="33">
        <f>CE288/12*9*C288*E288*F288*N288*$CF$6+CE288/12*3*C288*E288*F288*N288*$CE$6</f>
        <v>0</v>
      </c>
      <c r="CG288" s="33"/>
      <c r="CH288" s="33">
        <f>CG288/12*9*C288*E288*F288*N288*$CH$6+CG288/12*3*C288*E288*F288*N288*$CG$6</f>
        <v>0</v>
      </c>
      <c r="CI288" s="33"/>
      <c r="CJ288" s="33">
        <f>CI288/12*9*C288*E288*F288*N288*$CJ$6+CI288/12*3*C288*E288*F288*N288*$CI$6</f>
        <v>0</v>
      </c>
      <c r="CK288" s="33"/>
      <c r="CL288" s="33">
        <f>CK288/12*9*C288*E288*F288*O288*$CL$6+CK288/12*3*C288*E288*F288*O288*$CK$6</f>
        <v>0</v>
      </c>
      <c r="CM288" s="33"/>
      <c r="CN288" s="33">
        <f>CM288/12*9*C288*E288*F288*P288*$CN$6+CM288/12*3*C288*E288*F288*P288*$CM$6</f>
        <v>0</v>
      </c>
    </row>
    <row r="289" spans="1:94" x14ac:dyDescent="0.25">
      <c r="A289" s="29"/>
      <c r="B289" s="52" t="s">
        <v>341</v>
      </c>
      <c r="C289" s="52"/>
      <c r="D289" s="52"/>
      <c r="E289" s="53"/>
      <c r="F289" s="53"/>
      <c r="G289" s="53"/>
      <c r="H289" s="54"/>
      <c r="I289" s="54"/>
      <c r="J289" s="54"/>
      <c r="K289" s="54"/>
      <c r="L289" s="54"/>
      <c r="M289" s="53"/>
      <c r="N289" s="53"/>
      <c r="O289" s="53"/>
      <c r="P289" s="53"/>
      <c r="Q289" s="69">
        <f t="shared" ref="Q289:AT289" si="866">Q7+Q27+Q39+Q45+Q49+Q59+Q69+Q76+Q91+Q102+Q111+Q115+Q125+Q133+Q140+Q145+Q156+Q159+Q167+Q181+Q205+Q230+Q249+Q252+Q259+Q269+Q276</f>
        <v>10194</v>
      </c>
      <c r="R289" s="69">
        <f t="shared" si="866"/>
        <v>357667822.56705505</v>
      </c>
      <c r="S289" s="69">
        <f t="shared" si="866"/>
        <v>16528</v>
      </c>
      <c r="T289" s="69">
        <f t="shared" si="866"/>
        <v>814350015.89819825</v>
      </c>
      <c r="U289" s="69">
        <f t="shared" si="866"/>
        <v>17813</v>
      </c>
      <c r="V289" s="69">
        <f t="shared" si="866"/>
        <v>725329260.95292234</v>
      </c>
      <c r="W289" s="69">
        <f t="shared" si="866"/>
        <v>2759</v>
      </c>
      <c r="X289" s="69">
        <f t="shared" si="866"/>
        <v>67335407.225842133</v>
      </c>
      <c r="Y289" s="69">
        <f t="shared" si="866"/>
        <v>2325</v>
      </c>
      <c r="Z289" s="69">
        <f t="shared" si="866"/>
        <v>64167645.80996</v>
      </c>
      <c r="AA289" s="69">
        <f t="shared" si="866"/>
        <v>2986</v>
      </c>
      <c r="AB289" s="69">
        <f t="shared" si="866"/>
        <v>76558647.938383371</v>
      </c>
      <c r="AC289" s="69">
        <f t="shared" si="866"/>
        <v>2385</v>
      </c>
      <c r="AD289" s="69">
        <f t="shared" si="866"/>
        <v>64255036.697356105</v>
      </c>
      <c r="AE289" s="69">
        <f t="shared" si="866"/>
        <v>5330</v>
      </c>
      <c r="AF289" s="69">
        <f t="shared" si="866"/>
        <v>130272253.08442037</v>
      </c>
      <c r="AG289" s="69">
        <f t="shared" si="866"/>
        <v>4945</v>
      </c>
      <c r="AH289" s="69">
        <f t="shared" si="866"/>
        <v>123330672.90622348</v>
      </c>
      <c r="AI289" s="69">
        <f t="shared" si="866"/>
        <v>15166</v>
      </c>
      <c r="AJ289" s="69">
        <f t="shared" si="866"/>
        <v>349576793.08324027</v>
      </c>
      <c r="AK289" s="69">
        <f t="shared" si="866"/>
        <v>12910</v>
      </c>
      <c r="AL289" s="69">
        <f t="shared" si="866"/>
        <v>310161632.56017011</v>
      </c>
      <c r="AM289" s="69">
        <f t="shared" si="866"/>
        <v>3657</v>
      </c>
      <c r="AN289" s="69">
        <f t="shared" si="866"/>
        <v>137579222.97072285</v>
      </c>
      <c r="AO289" s="69">
        <f t="shared" si="866"/>
        <v>411</v>
      </c>
      <c r="AP289" s="69">
        <f t="shared" si="866"/>
        <v>12920250.005413329</v>
      </c>
      <c r="AQ289" s="69">
        <f t="shared" si="866"/>
        <v>486</v>
      </c>
      <c r="AR289" s="69">
        <f t="shared" si="866"/>
        <v>11305280.777827963</v>
      </c>
      <c r="AS289" s="69">
        <f t="shared" si="866"/>
        <v>810</v>
      </c>
      <c r="AT289" s="69">
        <f t="shared" si="866"/>
        <v>27955691.469554313</v>
      </c>
      <c r="AU289" s="69">
        <f t="shared" ref="AU289:CD289" si="867">AU7+AU27+AU39+AU45+AU49+AU59+AU69+AU76+AU91+AU102+AU111+AU115+AU125+AU133+AU140+AU145+AU156+AU159+AU167+AU181+AU205+AU230+AU249+AU252+AU259+AU269+AU276</f>
        <v>379</v>
      </c>
      <c r="AV289" s="69">
        <f t="shared" si="867"/>
        <v>19588260.147853322</v>
      </c>
      <c r="AW289" s="69">
        <f t="shared" si="867"/>
        <v>3105</v>
      </c>
      <c r="AX289" s="69">
        <f t="shared" si="867"/>
        <v>102173547.54171455</v>
      </c>
      <c r="AY289" s="69">
        <f t="shared" si="867"/>
        <v>5200</v>
      </c>
      <c r="AZ289" s="69">
        <f t="shared" si="867"/>
        <v>142756770.36829638</v>
      </c>
      <c r="BA289" s="69">
        <f>BA7+BA27+BA39+BA45+BA49+BA59+BA69+BA76+BA91+BA102+BA111+BA115+BA125+BA133+BA140+BA145+BA156+BA159+BA167+BA181+BA205+BA230+BA249+BA252+BA259+BA269+BA276</f>
        <v>400</v>
      </c>
      <c r="BB289" s="69">
        <f t="shared" si="867"/>
        <v>10295181.106869118</v>
      </c>
      <c r="BC289" s="69">
        <f t="shared" si="867"/>
        <v>2052</v>
      </c>
      <c r="BD289" s="69">
        <f t="shared" si="867"/>
        <v>78439039.966203824</v>
      </c>
      <c r="BE289" s="69">
        <f t="shared" si="867"/>
        <v>5258</v>
      </c>
      <c r="BF289" s="69">
        <f t="shared" si="867"/>
        <v>166336520.3898598</v>
      </c>
      <c r="BG289" s="69">
        <f t="shared" si="867"/>
        <v>9269</v>
      </c>
      <c r="BH289" s="69">
        <f t="shared" si="867"/>
        <v>272738018.37365711</v>
      </c>
      <c r="BI289" s="69">
        <f t="shared" si="867"/>
        <v>60</v>
      </c>
      <c r="BJ289" s="69">
        <f t="shared" si="867"/>
        <v>1642239.4831550401</v>
      </c>
      <c r="BK289" s="69">
        <f t="shared" si="867"/>
        <v>3092</v>
      </c>
      <c r="BL289" s="69">
        <f t="shared" si="867"/>
        <v>98223424.518126577</v>
      </c>
      <c r="BM289" s="69">
        <f t="shared" si="867"/>
        <v>248</v>
      </c>
      <c r="BN289" s="69">
        <f t="shared" si="867"/>
        <v>7476980.7391910395</v>
      </c>
      <c r="BO289" s="69">
        <f t="shared" si="867"/>
        <v>3677</v>
      </c>
      <c r="BP289" s="69">
        <f t="shared" si="867"/>
        <v>101080013.87979139</v>
      </c>
      <c r="BQ289" s="69">
        <f t="shared" si="867"/>
        <v>243</v>
      </c>
      <c r="BR289" s="69">
        <f t="shared" si="867"/>
        <v>6542483.3222548794</v>
      </c>
      <c r="BS289" s="69">
        <f t="shared" si="867"/>
        <v>90</v>
      </c>
      <c r="BT289" s="69">
        <f t="shared" si="867"/>
        <v>2834504.4716973598</v>
      </c>
      <c r="BU289" s="69">
        <f t="shared" si="867"/>
        <v>7680</v>
      </c>
      <c r="BV289" s="69">
        <f t="shared" si="867"/>
        <v>316977201.69483984</v>
      </c>
      <c r="BW289" s="69">
        <f t="shared" si="867"/>
        <v>4845</v>
      </c>
      <c r="BX289" s="69">
        <f t="shared" si="867"/>
        <v>161336225.93490332</v>
      </c>
      <c r="BY289" s="69">
        <f t="shared" si="867"/>
        <v>14570</v>
      </c>
      <c r="BZ289" s="69">
        <f t="shared" si="867"/>
        <v>579646556.11174214</v>
      </c>
      <c r="CA289" s="69">
        <f t="shared" si="867"/>
        <v>2186</v>
      </c>
      <c r="CB289" s="69">
        <f t="shared" si="867"/>
        <v>192529864.52399701</v>
      </c>
      <c r="CC289" s="69">
        <f t="shared" si="867"/>
        <v>3091</v>
      </c>
      <c r="CD289" s="69">
        <f t="shared" si="867"/>
        <v>161112753.06321886</v>
      </c>
      <c r="CE289" s="69">
        <f t="shared" ref="CE289:CN289" si="868">CE7+CE27+CE39+CE45+CE49+CE59+CE69+CE76+CE91+CE102+CE111+CE115+CE125+CE133+CE140+CE145+CE156+CE159+CE167+CE181+CE205+CE230+CE249+CE252+CE259+CE269+CE276</f>
        <v>5053</v>
      </c>
      <c r="CF289" s="69">
        <f t="shared" si="868"/>
        <v>138585224.88382572</v>
      </c>
      <c r="CG289" s="69">
        <f t="shared" si="868"/>
        <v>1198</v>
      </c>
      <c r="CH289" s="69">
        <f t="shared" si="868"/>
        <v>44725570.591520287</v>
      </c>
      <c r="CI289" s="69">
        <f t="shared" si="868"/>
        <v>1226</v>
      </c>
      <c r="CJ289" s="69">
        <f t="shared" si="868"/>
        <v>44487612.004957035</v>
      </c>
      <c r="CK289" s="69">
        <f t="shared" si="868"/>
        <v>470</v>
      </c>
      <c r="CL289" s="69">
        <f t="shared" si="868"/>
        <v>30829288.299463119</v>
      </c>
      <c r="CM289" s="69">
        <f t="shared" si="868"/>
        <v>1540</v>
      </c>
      <c r="CN289" s="69">
        <f t="shared" si="868"/>
        <v>95313019.188693374</v>
      </c>
      <c r="CO289" s="55"/>
      <c r="CP289" s="55"/>
    </row>
    <row r="290" spans="1:94" x14ac:dyDescent="0.25"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  <c r="AC290" s="55"/>
      <c r="AD290" s="55"/>
      <c r="AE290" s="55"/>
      <c r="AF290" s="55"/>
      <c r="AG290" s="55"/>
      <c r="AH290" s="55"/>
      <c r="AI290" s="55"/>
      <c r="AJ290" s="55"/>
      <c r="AK290" s="55">
        <v>0</v>
      </c>
      <c r="AL290" s="55"/>
      <c r="AM290" s="55"/>
      <c r="AN290" s="55"/>
      <c r="AO290" s="55"/>
      <c r="AP290" s="55"/>
      <c r="AQ290" s="55"/>
      <c r="AR290" s="55"/>
      <c r="AS290" s="55"/>
      <c r="AT290" s="55"/>
      <c r="AU290" s="55"/>
      <c r="AV290" s="55"/>
      <c r="AW290" s="55"/>
      <c r="AX290" s="55"/>
      <c r="AY290" s="55"/>
      <c r="AZ290" s="55"/>
      <c r="BA290" s="55"/>
      <c r="BB290" s="55"/>
      <c r="BC290" s="55"/>
      <c r="BD290" s="55"/>
      <c r="BE290" s="55"/>
      <c r="BF290" s="55"/>
      <c r="BG290" s="55"/>
      <c r="BH290" s="55"/>
      <c r="BI290" s="55"/>
      <c r="BJ290" s="55"/>
      <c r="BK290" s="55"/>
      <c r="BL290" s="55"/>
      <c r="BM290" s="55"/>
      <c r="BN290" s="55"/>
      <c r="BO290" s="55"/>
      <c r="BP290" s="55"/>
      <c r="BQ290" s="55"/>
      <c r="BR290" s="55"/>
      <c r="BS290" s="55"/>
      <c r="BT290" s="55"/>
      <c r="BU290" s="55"/>
      <c r="BV290" s="55"/>
      <c r="BW290" s="55"/>
      <c r="BX290" s="55"/>
      <c r="BY290" s="55"/>
      <c r="BZ290" s="55"/>
      <c r="CA290" s="55"/>
      <c r="CB290" s="55"/>
      <c r="CC290" s="55"/>
      <c r="CD290" s="55"/>
      <c r="CE290" s="55"/>
      <c r="CF290" s="55"/>
      <c r="CG290" s="55"/>
      <c r="CH290" s="55"/>
      <c r="CI290" s="55"/>
      <c r="CJ290" s="55"/>
      <c r="CK290" s="55"/>
      <c r="CL290" s="55"/>
      <c r="CM290" s="55"/>
      <c r="CN290" s="55"/>
    </row>
    <row r="294" spans="1:94" x14ac:dyDescent="0.25">
      <c r="BM294" s="60"/>
      <c r="BN294" s="60"/>
      <c r="BO294" s="60"/>
    </row>
    <row r="304" spans="1:94" s="51" customFormat="1" x14ac:dyDescent="0.25">
      <c r="A304" s="56"/>
      <c r="B304" s="57"/>
      <c r="C304" s="57"/>
      <c r="D304" s="57"/>
      <c r="E304" s="58"/>
      <c r="F304" s="58"/>
      <c r="G304" s="58"/>
      <c r="H304" s="59"/>
      <c r="I304" s="59"/>
      <c r="J304" s="59"/>
      <c r="K304" s="59"/>
      <c r="L304" s="59"/>
      <c r="M304" s="58"/>
      <c r="N304" s="58"/>
      <c r="O304" s="58"/>
      <c r="P304" s="58"/>
      <c r="Q304" s="7"/>
      <c r="R304" s="7"/>
      <c r="BM304" s="51">
        <v>317</v>
      </c>
    </row>
  </sheetData>
  <autoFilter ref="A6:HA289"/>
  <mergeCells count="50">
    <mergeCell ref="CM4:CN4"/>
    <mergeCell ref="BU4:BV4"/>
    <mergeCell ref="BW4:BX4"/>
    <mergeCell ref="BY4:BZ4"/>
    <mergeCell ref="CA4:CB4"/>
    <mergeCell ref="CC4:CD4"/>
    <mergeCell ref="CE4:CF4"/>
    <mergeCell ref="CG4:CH4"/>
    <mergeCell ref="CI4:CJ4"/>
    <mergeCell ref="CK4:CL4"/>
    <mergeCell ref="BS4:BT4"/>
    <mergeCell ref="AY4:AZ4"/>
    <mergeCell ref="BA4:BB4"/>
    <mergeCell ref="BC4:BD4"/>
    <mergeCell ref="BE4:BF4"/>
    <mergeCell ref="BG4:BH4"/>
    <mergeCell ref="BI4:BJ4"/>
    <mergeCell ref="BK4:BL4"/>
    <mergeCell ref="BM4:BN4"/>
    <mergeCell ref="BO4:BP4"/>
    <mergeCell ref="BQ4:BR4"/>
    <mergeCell ref="AA4:AB4"/>
    <mergeCell ref="AC4:AD4"/>
    <mergeCell ref="U4:V4"/>
    <mergeCell ref="W4:X4"/>
    <mergeCell ref="AW4:AX4"/>
    <mergeCell ref="AK4:AL4"/>
    <mergeCell ref="AE4:AF4"/>
    <mergeCell ref="AG4:AH4"/>
    <mergeCell ref="AI4:AJ4"/>
    <mergeCell ref="AM4:AN4"/>
    <mergeCell ref="AO4:AP4"/>
    <mergeCell ref="AQ4:AR4"/>
    <mergeCell ref="AS4:AT4"/>
    <mergeCell ref="AU4:AV4"/>
    <mergeCell ref="F4:F5"/>
    <mergeCell ref="G4:G5"/>
    <mergeCell ref="H4:K4"/>
    <mergeCell ref="A3:X3"/>
    <mergeCell ref="Y4:Z4"/>
    <mergeCell ref="A4:A5"/>
    <mergeCell ref="B4:B5"/>
    <mergeCell ref="C4:C5"/>
    <mergeCell ref="D4:D5"/>
    <mergeCell ref="E4:E5"/>
    <mergeCell ref="V2:X2"/>
    <mergeCell ref="L4:L5"/>
    <mergeCell ref="M4:P4"/>
    <mergeCell ref="Q4:R4"/>
    <mergeCell ref="S4:T4"/>
  </mergeCells>
  <pageMargins left="0" right="0" top="0" bottom="0" header="0.31496062992125984" footer="0.31496062992125984"/>
  <pageSetup paperSize="9" scale="55" orientation="landscape" r:id="rId1"/>
  <colBreaks count="4" manualBreakCount="4">
    <brk id="24" min="1" max="294" man="1"/>
    <brk id="62" min="1" max="294" man="1"/>
    <brk id="75" min="1" max="294" man="1"/>
    <brk id="92" min="1" max="2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 наш расчет!</vt:lpstr>
      <vt:lpstr>'КС наш расчет!'!Заголовки_для_печати</vt:lpstr>
      <vt:lpstr>'КС наш расчет!'!Область_печати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2015-06-01T23:54:05Z</cp:lastPrinted>
  <dcterms:created xsi:type="dcterms:W3CDTF">2015-06-01T07:34:07Z</dcterms:created>
  <dcterms:modified xsi:type="dcterms:W3CDTF">2015-06-02T04:43:42Z</dcterms:modified>
</cp:coreProperties>
</file>