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75" yWindow="30" windowWidth="14325" windowHeight="1117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  <sheet name="Лист1" sheetId="158" r:id="rId6"/>
    <sheet name="средняя стоимость" sheetId="160" r:id="rId7"/>
    <sheet name="средняя стоимость (2)" sheetId="162" r:id="rId8"/>
    <sheet name="ДД I этап" sheetId="163" r:id="rId9"/>
    <sheet name="ПО 18 лет" sheetId="164" r:id="rId10"/>
  </sheets>
  <externalReferences>
    <externalReference r:id="rId11"/>
    <externalReference r:id="rId12"/>
  </externalReferences>
  <definedNames>
    <definedName name="_xlnm._FilterDatabase" localSheetId="0" hidden="1">'1 уровень'!$A$7:$R$387</definedName>
    <definedName name="_xlnm._FilterDatabase" localSheetId="1" hidden="1">'2 уровень'!$B$7:$M$338</definedName>
    <definedName name="_xlnm._FilterDatabase" localSheetId="4" hidden="1">'СВОД 1'!$A$6:$GF$244</definedName>
    <definedName name="_xlnm._FilterDatabase" localSheetId="6" hidden="1">'средняя стоимость'!$A$6:$AE$52</definedName>
    <definedName name="_xlnm._FilterDatabase" localSheetId="7" hidden="1">'средняя стоимость (2)'!$A$6:$AE$52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9">'[2]1D_Gorin'!#REF!</definedName>
    <definedName name="блок" localSheetId="6">'[2]1D_Gorin'!#REF!</definedName>
    <definedName name="блок" localSheetId="7">'[2]1D_Gorin'!#REF!</definedName>
    <definedName name="блок">'[2]1D_Gorin'!#REF!</definedName>
    <definedName name="_xlnm.Print_Titles" localSheetId="0">'1 уровень'!$C:$C,'1 уровень'!$1:$7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9">'ПО 18 лет'!$1:$6</definedName>
    <definedName name="_xlnm.Print_Titles" localSheetId="4">'СВОД 1'!$A:$A,'СВОД 1'!$1:$6</definedName>
    <definedName name="_xlnm.Print_Titles" localSheetId="6">'средняя стоимость'!$C:$C,'средняя стоимость'!$1:$5</definedName>
    <definedName name="_xlnm.Print_Titles" localSheetId="7">'средняя стоимость (2)'!$C:$C,'средняя стоимость (2)'!$1:$5</definedName>
    <definedName name="_xlnm.Print_Area" localSheetId="0">'1 уровень'!$C$1:$N$387</definedName>
    <definedName name="_xlnm.Print_Area" localSheetId="1">'2 уровень'!$B$1:$M$360</definedName>
    <definedName name="_xlnm.Print_Area" localSheetId="2">'Аян '!$A$1:$L$32</definedName>
    <definedName name="_xlnm.Print_Area" localSheetId="3">'Охотск '!$A$1:$L$32</definedName>
    <definedName name="_xlnm.Print_Area" localSheetId="4">'СВОД 1'!$A$1:$L$243</definedName>
  </definedNames>
  <calcPr calcId="145621"/>
</workbook>
</file>

<file path=xl/calcChain.xml><?xml version="1.0" encoding="utf-8"?>
<calcChain xmlns="http://schemas.openxmlformats.org/spreadsheetml/2006/main">
  <c r="E17" i="164" l="1"/>
  <c r="D17" i="164"/>
  <c r="C17" i="164"/>
  <c r="E44" i="164"/>
  <c r="D44" i="164"/>
  <c r="C44" i="164"/>
  <c r="E31" i="164"/>
  <c r="D31" i="164"/>
  <c r="C31" i="164"/>
  <c r="E41" i="164"/>
  <c r="D41" i="164"/>
  <c r="C41" i="164"/>
  <c r="E19" i="164"/>
  <c r="D19" i="164"/>
  <c r="C19" i="164"/>
  <c r="E21" i="164"/>
  <c r="D21" i="164"/>
  <c r="C21" i="164"/>
  <c r="E8" i="164"/>
  <c r="D8" i="164"/>
  <c r="C8" i="164"/>
  <c r="E20" i="164"/>
  <c r="D20" i="164"/>
  <c r="C20" i="164"/>
  <c r="E12" i="164"/>
  <c r="D12" i="164"/>
  <c r="C12" i="164"/>
  <c r="E16" i="164"/>
  <c r="D16" i="164"/>
  <c r="C16" i="164"/>
  <c r="E11" i="164"/>
  <c r="D11" i="164"/>
  <c r="C11" i="164"/>
  <c r="E34" i="164"/>
  <c r="D34" i="164"/>
  <c r="C34" i="164"/>
  <c r="E37" i="164"/>
  <c r="D37" i="164"/>
  <c r="C37" i="164"/>
  <c r="E18" i="164"/>
  <c r="D18" i="164"/>
  <c r="C18" i="164"/>
  <c r="E24" i="164"/>
  <c r="D24" i="164"/>
  <c r="C24" i="164"/>
  <c r="E40" i="164"/>
  <c r="D40" i="164"/>
  <c r="C40" i="164"/>
  <c r="E26" i="164"/>
  <c r="D26" i="164"/>
  <c r="C26" i="164"/>
  <c r="E22" i="164"/>
  <c r="D22" i="164"/>
  <c r="C22" i="164"/>
  <c r="E14" i="164"/>
  <c r="D14" i="164"/>
  <c r="C14" i="164"/>
  <c r="E33" i="164"/>
  <c r="D33" i="164"/>
  <c r="C33" i="164"/>
  <c r="E23" i="164"/>
  <c r="D23" i="164"/>
  <c r="C23" i="164"/>
  <c r="E13" i="164"/>
  <c r="D13" i="164"/>
  <c r="C13" i="164"/>
  <c r="E28" i="164"/>
  <c r="D28" i="164"/>
  <c r="C28" i="164"/>
  <c r="E27" i="164"/>
  <c r="D27" i="164"/>
  <c r="C27" i="164"/>
  <c r="E38" i="164"/>
  <c r="D38" i="164"/>
  <c r="C38" i="164"/>
  <c r="E30" i="164"/>
  <c r="D30" i="164"/>
  <c r="C30" i="164"/>
  <c r="E45" i="164"/>
  <c r="D45" i="164"/>
  <c r="C45" i="164"/>
  <c r="E15" i="164"/>
  <c r="D15" i="164"/>
  <c r="C15" i="164"/>
  <c r="E10" i="164"/>
  <c r="D10" i="164"/>
  <c r="C10" i="164"/>
  <c r="E7" i="164"/>
  <c r="D7" i="164"/>
  <c r="C7" i="164"/>
  <c r="E9" i="164"/>
  <c r="D9" i="164"/>
  <c r="C9" i="164"/>
  <c r="E25" i="164"/>
  <c r="D25" i="164"/>
  <c r="C25" i="164"/>
  <c r="E43" i="164"/>
  <c r="D43" i="164"/>
  <c r="C43" i="164"/>
  <c r="E35" i="164"/>
  <c r="D35" i="164"/>
  <c r="C35" i="164"/>
  <c r="E42" i="164"/>
  <c r="D42" i="164"/>
  <c r="C42" i="164"/>
  <c r="E36" i="164"/>
  <c r="D36" i="164"/>
  <c r="C36" i="164"/>
  <c r="E29" i="164"/>
  <c r="D29" i="164"/>
  <c r="C29" i="164"/>
  <c r="E39" i="164"/>
  <c r="D39" i="164"/>
  <c r="C39" i="164"/>
  <c r="E32" i="164"/>
  <c r="D32" i="164"/>
  <c r="C32" i="164"/>
  <c r="B17" i="164"/>
  <c r="B44" i="164"/>
  <c r="B31" i="164"/>
  <c r="B41" i="164"/>
  <c r="B19" i="164"/>
  <c r="B21" i="164"/>
  <c r="B8" i="164"/>
  <c r="B20" i="164"/>
  <c r="B12" i="164"/>
  <c r="B16" i="164"/>
  <c r="B11" i="164"/>
  <c r="B34" i="164"/>
  <c r="B37" i="164"/>
  <c r="B18" i="164"/>
  <c r="B24" i="164"/>
  <c r="B40" i="164"/>
  <c r="B26" i="164"/>
  <c r="B22" i="164"/>
  <c r="B14" i="164"/>
  <c r="B33" i="164"/>
  <c r="B23" i="164"/>
  <c r="B13" i="164"/>
  <c r="B28" i="164"/>
  <c r="B27" i="164"/>
  <c r="B38" i="164"/>
  <c r="B30" i="164"/>
  <c r="B45" i="164"/>
  <c r="B15" i="164"/>
  <c r="B10" i="164"/>
  <c r="B7" i="164"/>
  <c r="B9" i="164"/>
  <c r="B25" i="164"/>
  <c r="B43" i="164"/>
  <c r="B35" i="164"/>
  <c r="B42" i="164"/>
  <c r="B36" i="164"/>
  <c r="B29" i="164"/>
  <c r="B39" i="164"/>
  <c r="B32" i="164"/>
  <c r="D53" i="164"/>
  <c r="E53" i="164" s="1"/>
  <c r="C53" i="164"/>
  <c r="E23" i="163"/>
  <c r="D23" i="163"/>
  <c r="C23" i="163"/>
  <c r="E34" i="163"/>
  <c r="D34" i="163"/>
  <c r="C34" i="163"/>
  <c r="E20" i="163"/>
  <c r="D20" i="163"/>
  <c r="C20" i="163"/>
  <c r="E21" i="163"/>
  <c r="D21" i="163"/>
  <c r="C21" i="163"/>
  <c r="E25" i="163"/>
  <c r="D25" i="163"/>
  <c r="C25" i="163"/>
  <c r="E18" i="163"/>
  <c r="D18" i="163"/>
  <c r="C18" i="163"/>
  <c r="E12" i="163"/>
  <c r="D12" i="163"/>
  <c r="C12" i="163"/>
  <c r="E37" i="163"/>
  <c r="D37" i="163"/>
  <c r="C37" i="163"/>
  <c r="E29" i="163"/>
  <c r="D29" i="163"/>
  <c r="C29" i="163"/>
  <c r="E14" i="163"/>
  <c r="D14" i="163"/>
  <c r="C14" i="163"/>
  <c r="E7" i="163"/>
  <c r="D7" i="163"/>
  <c r="C7" i="163"/>
  <c r="E32" i="163"/>
  <c r="D32" i="163"/>
  <c r="C32" i="163"/>
  <c r="E36" i="163"/>
  <c r="D36" i="163"/>
  <c r="C36" i="163"/>
  <c r="E11" i="163"/>
  <c r="D11" i="163"/>
  <c r="C11" i="163"/>
  <c r="E38" i="163"/>
  <c r="D38" i="163"/>
  <c r="C38" i="163"/>
  <c r="E41" i="163"/>
  <c r="D41" i="163"/>
  <c r="C41" i="163"/>
  <c r="E39" i="163"/>
  <c r="D39" i="163"/>
  <c r="C39" i="163"/>
  <c r="E43" i="163"/>
  <c r="D43" i="163"/>
  <c r="C43" i="163"/>
  <c r="E45" i="163"/>
  <c r="D45" i="163"/>
  <c r="C45" i="163"/>
  <c r="E19" i="163"/>
  <c r="D19" i="163"/>
  <c r="C19" i="163"/>
  <c r="B23" i="163"/>
  <c r="B19" i="163"/>
  <c r="B53" i="164" l="1"/>
  <c r="B34" i="163" l="1"/>
  <c r="B20" i="163"/>
  <c r="B21" i="163"/>
  <c r="B25" i="163"/>
  <c r="B18" i="163"/>
  <c r="B12" i="163"/>
  <c r="B37" i="163"/>
  <c r="B29" i="163"/>
  <c r="B14" i="163"/>
  <c r="B7" i="163"/>
  <c r="B32" i="163"/>
  <c r="B36" i="163"/>
  <c r="B11" i="163"/>
  <c r="B38" i="163"/>
  <c r="B41" i="163"/>
  <c r="B39" i="163"/>
  <c r="B43" i="163"/>
  <c r="B45" i="163"/>
  <c r="E13" i="163"/>
  <c r="D13" i="163"/>
  <c r="C13" i="163"/>
  <c r="E26" i="163"/>
  <c r="D26" i="163"/>
  <c r="C26" i="163"/>
  <c r="E44" i="163"/>
  <c r="D44" i="163"/>
  <c r="C44" i="163"/>
  <c r="E42" i="163"/>
  <c r="D42" i="163"/>
  <c r="C42" i="163"/>
  <c r="E9" i="163"/>
  <c r="D9" i="163"/>
  <c r="C9" i="163"/>
  <c r="E28" i="163"/>
  <c r="D28" i="163"/>
  <c r="C28" i="163"/>
  <c r="E16" i="163"/>
  <c r="D16" i="163"/>
  <c r="C16" i="163"/>
  <c r="E10" i="163"/>
  <c r="D10" i="163"/>
  <c r="C10" i="163"/>
  <c r="E8" i="163"/>
  <c r="D8" i="163"/>
  <c r="C8" i="163"/>
  <c r="E17" i="163"/>
  <c r="D17" i="163"/>
  <c r="C17" i="163"/>
  <c r="E15" i="163"/>
  <c r="D15" i="163"/>
  <c r="C15" i="163"/>
  <c r="E33" i="163"/>
  <c r="D33" i="163"/>
  <c r="C33" i="163"/>
  <c r="E40" i="163"/>
  <c r="D40" i="163"/>
  <c r="C40" i="163"/>
  <c r="E27" i="163"/>
  <c r="D27" i="163"/>
  <c r="C27" i="163"/>
  <c r="E35" i="163"/>
  <c r="D35" i="163"/>
  <c r="C35" i="163"/>
  <c r="E24" i="163"/>
  <c r="D24" i="163"/>
  <c r="C24" i="163"/>
  <c r="B24" i="163"/>
  <c r="B13" i="163"/>
  <c r="B26" i="163"/>
  <c r="B44" i="163"/>
  <c r="B42" i="163"/>
  <c r="B9" i="163"/>
  <c r="B28" i="163"/>
  <c r="B16" i="163"/>
  <c r="B10" i="163"/>
  <c r="B8" i="163"/>
  <c r="B17" i="163"/>
  <c r="B15" i="163"/>
  <c r="B33" i="163"/>
  <c r="B40" i="163"/>
  <c r="B27" i="163"/>
  <c r="B35" i="163"/>
  <c r="E30" i="163" l="1"/>
  <c r="D30" i="163"/>
  <c r="C30" i="163"/>
  <c r="B30" i="163"/>
  <c r="E31" i="163"/>
  <c r="D31" i="163"/>
  <c r="C31" i="163"/>
  <c r="B31" i="163"/>
  <c r="E22" i="163"/>
  <c r="D22" i="163"/>
  <c r="D53" i="163" s="1"/>
  <c r="C22" i="163"/>
  <c r="C53" i="163" s="1"/>
  <c r="B22" i="163"/>
  <c r="B53" i="163" s="1"/>
  <c r="E53" i="163" l="1"/>
  <c r="K296" i="157" l="1"/>
  <c r="L296" i="157"/>
  <c r="K271" i="157"/>
  <c r="L271" i="157"/>
  <c r="L77" i="156"/>
  <c r="M77" i="156"/>
  <c r="C15" i="57" l="1"/>
  <c r="C15" i="46"/>
  <c r="D322" i="157"/>
  <c r="D297" i="157"/>
  <c r="D272" i="157"/>
  <c r="D247" i="157"/>
  <c r="D222" i="157"/>
  <c r="D197" i="157"/>
  <c r="D172" i="157"/>
  <c r="D138" i="157"/>
  <c r="D89" i="157"/>
  <c r="D78" i="157"/>
  <c r="D68" i="157"/>
  <c r="D49" i="157"/>
  <c r="D40" i="157"/>
  <c r="D29" i="157"/>
  <c r="D16" i="157"/>
  <c r="D149" i="157"/>
  <c r="D113" i="157"/>
  <c r="E371" i="156"/>
  <c r="E359" i="156"/>
  <c r="E334" i="156"/>
  <c r="E309" i="156"/>
  <c r="E282" i="156"/>
  <c r="E256" i="156"/>
  <c r="E200" i="156"/>
  <c r="E189" i="156"/>
  <c r="E138" i="156"/>
  <c r="E127" i="156"/>
  <c r="E116" i="156"/>
  <c r="E105" i="156"/>
  <c r="E92" i="156"/>
  <c r="E81" i="156"/>
  <c r="E72" i="156"/>
  <c r="E63" i="156"/>
  <c r="E34" i="156"/>
  <c r="H113" i="157"/>
  <c r="E111" i="157" l="1"/>
  <c r="E110" i="157"/>
  <c r="E32" i="156" l="1"/>
  <c r="AD13" i="162" l="1"/>
  <c r="AC13" i="162"/>
  <c r="AA13" i="162"/>
  <c r="Z13" i="162"/>
  <c r="X13" i="162"/>
  <c r="W13" i="162"/>
  <c r="U13" i="162"/>
  <c r="T13" i="162"/>
  <c r="R13" i="162"/>
  <c r="O13" i="162"/>
  <c r="L13" i="162"/>
  <c r="K13" i="162"/>
  <c r="E13" i="162"/>
  <c r="D13" i="162"/>
  <c r="AD17" i="162"/>
  <c r="AC17" i="162"/>
  <c r="AA17" i="162"/>
  <c r="Z17" i="162"/>
  <c r="X17" i="162"/>
  <c r="W17" i="162"/>
  <c r="U17" i="162"/>
  <c r="T17" i="162"/>
  <c r="R17" i="162"/>
  <c r="Q17" i="162"/>
  <c r="O17" i="162"/>
  <c r="N17" i="162"/>
  <c r="L17" i="162"/>
  <c r="K17" i="162"/>
  <c r="E17" i="162"/>
  <c r="D17" i="162"/>
  <c r="AE10" i="162"/>
  <c r="AD10" i="162"/>
  <c r="AC10" i="162"/>
  <c r="AB10" i="162"/>
  <c r="AA10" i="162"/>
  <c r="Z10" i="162"/>
  <c r="X10" i="162"/>
  <c r="W10" i="162"/>
  <c r="U10" i="162"/>
  <c r="T10" i="162"/>
  <c r="S10" i="162"/>
  <c r="R10" i="162"/>
  <c r="Q10" i="162"/>
  <c r="L10" i="162"/>
  <c r="K10" i="162"/>
  <c r="E10" i="162"/>
  <c r="D10" i="162"/>
  <c r="AD22" i="162"/>
  <c r="AC22" i="162"/>
  <c r="AA22" i="162"/>
  <c r="Z22" i="162"/>
  <c r="X22" i="162"/>
  <c r="W22" i="162"/>
  <c r="U22" i="162"/>
  <c r="T22" i="162"/>
  <c r="R22" i="162"/>
  <c r="Q22" i="162"/>
  <c r="O22" i="162"/>
  <c r="N22" i="162"/>
  <c r="L22" i="162"/>
  <c r="K22" i="162"/>
  <c r="E22" i="162"/>
  <c r="D22" i="162"/>
  <c r="AD50" i="162"/>
  <c r="AC50" i="162"/>
  <c r="AA50" i="162"/>
  <c r="Z50" i="162"/>
  <c r="X50" i="162"/>
  <c r="W50" i="162"/>
  <c r="U50" i="162"/>
  <c r="T50" i="162"/>
  <c r="R50" i="162"/>
  <c r="Q50" i="162"/>
  <c r="O50" i="162"/>
  <c r="N50" i="162"/>
  <c r="L50" i="162"/>
  <c r="K50" i="162"/>
  <c r="E50" i="162"/>
  <c r="D50" i="162"/>
  <c r="B50" i="162"/>
  <c r="AD18" i="162"/>
  <c r="AC18" i="162"/>
  <c r="AA18" i="162"/>
  <c r="Z18" i="162"/>
  <c r="X18" i="162"/>
  <c r="W18" i="162"/>
  <c r="U18" i="162"/>
  <c r="T18" i="162"/>
  <c r="R18" i="162"/>
  <c r="Q18" i="162"/>
  <c r="O18" i="162"/>
  <c r="N18" i="162"/>
  <c r="L18" i="162"/>
  <c r="K18" i="162"/>
  <c r="E18" i="162"/>
  <c r="D18" i="162"/>
  <c r="AD49" i="162"/>
  <c r="AC49" i="162"/>
  <c r="AA49" i="162"/>
  <c r="Z49" i="162"/>
  <c r="X49" i="162"/>
  <c r="W49" i="162"/>
  <c r="U49" i="162"/>
  <c r="T49" i="162"/>
  <c r="R49" i="162"/>
  <c r="Q49" i="162"/>
  <c r="O49" i="162"/>
  <c r="N49" i="162"/>
  <c r="L49" i="162"/>
  <c r="K49" i="162"/>
  <c r="E49" i="162"/>
  <c r="D49" i="162"/>
  <c r="AD40" i="162"/>
  <c r="AC40" i="162"/>
  <c r="AA40" i="162"/>
  <c r="Z40" i="162"/>
  <c r="X40" i="162"/>
  <c r="W40" i="162"/>
  <c r="U40" i="162"/>
  <c r="T40" i="162"/>
  <c r="R40" i="162"/>
  <c r="Q40" i="162"/>
  <c r="O40" i="162"/>
  <c r="N40" i="162"/>
  <c r="L40" i="162"/>
  <c r="K40" i="162"/>
  <c r="E40" i="162"/>
  <c r="D40" i="162"/>
  <c r="AD7" i="162"/>
  <c r="AC7" i="162"/>
  <c r="AA7" i="162"/>
  <c r="Z7" i="162"/>
  <c r="X7" i="162"/>
  <c r="W7" i="162"/>
  <c r="U7" i="162"/>
  <c r="T7" i="162"/>
  <c r="R7" i="162"/>
  <c r="Q7" i="162"/>
  <c r="O7" i="162"/>
  <c r="N7" i="162"/>
  <c r="L7" i="162"/>
  <c r="K7" i="162"/>
  <c r="E7" i="162"/>
  <c r="D7" i="162"/>
  <c r="X26" i="162"/>
  <c r="AG26" i="162" s="1"/>
  <c r="W26" i="162"/>
  <c r="AF26" i="162" s="1"/>
  <c r="L26" i="162"/>
  <c r="K26" i="162"/>
  <c r="E26" i="162"/>
  <c r="U26" i="162" s="1"/>
  <c r="D26" i="162"/>
  <c r="T26" i="162" s="1"/>
  <c r="AD12" i="162"/>
  <c r="AC12" i="162"/>
  <c r="AA12" i="162"/>
  <c r="Z12" i="162"/>
  <c r="X12" i="162"/>
  <c r="W12" i="162"/>
  <c r="U12" i="162"/>
  <c r="T12" i="162"/>
  <c r="R12" i="162"/>
  <c r="Q12" i="162"/>
  <c r="O12" i="162"/>
  <c r="N12" i="162"/>
  <c r="L12" i="162"/>
  <c r="K12" i="162"/>
  <c r="E12" i="162"/>
  <c r="D12" i="162"/>
  <c r="B12" i="162"/>
  <c r="AD15" i="162"/>
  <c r="AC15" i="162"/>
  <c r="AA15" i="162"/>
  <c r="Z15" i="162"/>
  <c r="X15" i="162"/>
  <c r="W15" i="162"/>
  <c r="U15" i="162"/>
  <c r="T15" i="162"/>
  <c r="R15" i="162"/>
  <c r="Q15" i="162"/>
  <c r="O15" i="162"/>
  <c r="N15" i="162"/>
  <c r="L15" i="162"/>
  <c r="K15" i="162"/>
  <c r="E15" i="162"/>
  <c r="D15" i="162"/>
  <c r="B15" i="162"/>
  <c r="X19" i="162"/>
  <c r="AG19" i="162" s="1"/>
  <c r="W19" i="162"/>
  <c r="AF19" i="162" s="1"/>
  <c r="L19" i="162"/>
  <c r="K19" i="162"/>
  <c r="E19" i="162"/>
  <c r="U19" i="162" s="1"/>
  <c r="D19" i="162"/>
  <c r="T19" i="162" s="1"/>
  <c r="AD8" i="162"/>
  <c r="AC8" i="162"/>
  <c r="AA8" i="162"/>
  <c r="Z8" i="162"/>
  <c r="X8" i="162"/>
  <c r="W8" i="162"/>
  <c r="L8" i="162"/>
  <c r="K8" i="162"/>
  <c r="E8" i="162"/>
  <c r="U8" i="162" s="1"/>
  <c r="D8" i="162"/>
  <c r="T8" i="162" s="1"/>
  <c r="B8" i="162"/>
  <c r="X21" i="162"/>
  <c r="AG21" i="162" s="1"/>
  <c r="W21" i="162"/>
  <c r="AF21" i="162" s="1"/>
  <c r="L21" i="162"/>
  <c r="K21" i="162"/>
  <c r="E21" i="162"/>
  <c r="U21" i="162" s="1"/>
  <c r="D21" i="162"/>
  <c r="T21" i="162" s="1"/>
  <c r="B21" i="162"/>
  <c r="AF25" i="162"/>
  <c r="AD25" i="162"/>
  <c r="AC25" i="162"/>
  <c r="AA25" i="162"/>
  <c r="Z25" i="162"/>
  <c r="T25" i="162"/>
  <c r="R25" i="162"/>
  <c r="Q25" i="162"/>
  <c r="O25" i="162"/>
  <c r="N25" i="162"/>
  <c r="B25" i="162"/>
  <c r="X30" i="162"/>
  <c r="AG30" i="162" s="1"/>
  <c r="W30" i="162"/>
  <c r="AF30" i="162" s="1"/>
  <c r="L30" i="162"/>
  <c r="K30" i="162"/>
  <c r="E30" i="162"/>
  <c r="U30" i="162" s="1"/>
  <c r="D30" i="162"/>
  <c r="T30" i="162" s="1"/>
  <c r="X23" i="162"/>
  <c r="AG23" i="162" s="1"/>
  <c r="W23" i="162"/>
  <c r="AF23" i="162" s="1"/>
  <c r="L23" i="162"/>
  <c r="K23" i="162"/>
  <c r="E23" i="162"/>
  <c r="U23" i="162" s="1"/>
  <c r="D23" i="162"/>
  <c r="T23" i="162" s="1"/>
  <c r="AD46" i="162"/>
  <c r="AC46" i="162"/>
  <c r="AA46" i="162"/>
  <c r="Z46" i="162"/>
  <c r="X46" i="162"/>
  <c r="W46" i="162"/>
  <c r="U46" i="162"/>
  <c r="T46" i="162"/>
  <c r="R46" i="162"/>
  <c r="Q46" i="162"/>
  <c r="L46" i="162"/>
  <c r="K46" i="162"/>
  <c r="E46" i="162"/>
  <c r="D46" i="162"/>
  <c r="AD14" i="162"/>
  <c r="AC14" i="162"/>
  <c r="AA14" i="162"/>
  <c r="Z14" i="162"/>
  <c r="X14" i="162"/>
  <c r="W14" i="162"/>
  <c r="U14" i="162"/>
  <c r="T14" i="162"/>
  <c r="R14" i="162"/>
  <c r="O14" i="162"/>
  <c r="N14" i="162"/>
  <c r="L14" i="162"/>
  <c r="K14" i="162"/>
  <c r="E14" i="162"/>
  <c r="D14" i="162"/>
  <c r="AD39" i="162"/>
  <c r="AC39" i="162"/>
  <c r="AA39" i="162"/>
  <c r="Z39" i="162"/>
  <c r="X39" i="162"/>
  <c r="W39" i="162"/>
  <c r="U39" i="162"/>
  <c r="T39" i="162"/>
  <c r="R39" i="162"/>
  <c r="Q39" i="162"/>
  <c r="O39" i="162"/>
  <c r="N39" i="162"/>
  <c r="L39" i="162"/>
  <c r="K39" i="162"/>
  <c r="E39" i="162"/>
  <c r="D39" i="162"/>
  <c r="AD16" i="162"/>
  <c r="AC16" i="162"/>
  <c r="AA16" i="162"/>
  <c r="Z16" i="162"/>
  <c r="X16" i="162"/>
  <c r="W16" i="162"/>
  <c r="U16" i="162"/>
  <c r="T16" i="162"/>
  <c r="R16" i="162"/>
  <c r="Q16" i="162"/>
  <c r="L16" i="162"/>
  <c r="K16" i="162"/>
  <c r="E16" i="162"/>
  <c r="D16" i="162"/>
  <c r="AD44" i="162"/>
  <c r="AC44" i="162"/>
  <c r="AA44" i="162"/>
  <c r="Z44" i="162"/>
  <c r="X44" i="162"/>
  <c r="W44" i="162"/>
  <c r="U44" i="162"/>
  <c r="T44" i="162"/>
  <c r="R44" i="162"/>
  <c r="Q44" i="162"/>
  <c r="O44" i="162"/>
  <c r="N44" i="162"/>
  <c r="L44" i="162"/>
  <c r="K44" i="162"/>
  <c r="E44" i="162"/>
  <c r="D44" i="162"/>
  <c r="AD34" i="162"/>
  <c r="AC34" i="162"/>
  <c r="AA34" i="162"/>
  <c r="Z34" i="162"/>
  <c r="X34" i="162"/>
  <c r="W34" i="162"/>
  <c r="U34" i="162"/>
  <c r="T34" i="162"/>
  <c r="R34" i="162"/>
  <c r="Q34" i="162"/>
  <c r="O34" i="162"/>
  <c r="N34" i="162"/>
  <c r="L34" i="162"/>
  <c r="K34" i="162"/>
  <c r="I34" i="162"/>
  <c r="I53" i="162" s="1"/>
  <c r="H34" i="162"/>
  <c r="H53" i="162" s="1"/>
  <c r="E34" i="162"/>
  <c r="D34" i="162"/>
  <c r="AD51" i="162"/>
  <c r="AC51" i="162"/>
  <c r="AA51" i="162"/>
  <c r="Z51" i="162"/>
  <c r="X51" i="162"/>
  <c r="W51" i="162"/>
  <c r="U51" i="162"/>
  <c r="T51" i="162"/>
  <c r="R51" i="162"/>
  <c r="Q51" i="162"/>
  <c r="O51" i="162"/>
  <c r="N51" i="162"/>
  <c r="L51" i="162"/>
  <c r="K51" i="162"/>
  <c r="E51" i="162"/>
  <c r="D51" i="162"/>
  <c r="AD9" i="162"/>
  <c r="AC9" i="162"/>
  <c r="AA9" i="162"/>
  <c r="Z9" i="162"/>
  <c r="X9" i="162"/>
  <c r="W9" i="162"/>
  <c r="U9" i="162"/>
  <c r="T9" i="162"/>
  <c r="R9" i="162"/>
  <c r="Q9" i="162"/>
  <c r="O9" i="162"/>
  <c r="N9" i="162"/>
  <c r="L9" i="162"/>
  <c r="K9" i="162"/>
  <c r="E9" i="162"/>
  <c r="D9" i="162"/>
  <c r="B9" i="162"/>
  <c r="B51" i="162" s="1"/>
  <c r="X38" i="162"/>
  <c r="AG38" i="162" s="1"/>
  <c r="W38" i="162"/>
  <c r="AF38" i="162" s="1"/>
  <c r="L38" i="162"/>
  <c r="K38" i="162"/>
  <c r="E38" i="162"/>
  <c r="U38" i="162" s="1"/>
  <c r="D38" i="162"/>
  <c r="T38" i="162" s="1"/>
  <c r="B38" i="162"/>
  <c r="X20" i="162"/>
  <c r="AG20" i="162" s="1"/>
  <c r="W20" i="162"/>
  <c r="AF20" i="162" s="1"/>
  <c r="L20" i="162"/>
  <c r="K20" i="162"/>
  <c r="E20" i="162"/>
  <c r="U20" i="162" s="1"/>
  <c r="D20" i="162"/>
  <c r="T20" i="162" s="1"/>
  <c r="X24" i="162"/>
  <c r="AG24" i="162" s="1"/>
  <c r="W24" i="162"/>
  <c r="AF24" i="162" s="1"/>
  <c r="L24" i="162"/>
  <c r="K24" i="162"/>
  <c r="E24" i="162"/>
  <c r="U24" i="162" s="1"/>
  <c r="D24" i="162"/>
  <c r="T24" i="162" s="1"/>
  <c r="AD48" i="162"/>
  <c r="AC48" i="162"/>
  <c r="AA48" i="162"/>
  <c r="Z48" i="162"/>
  <c r="X48" i="162"/>
  <c r="W48" i="162"/>
  <c r="U48" i="162"/>
  <c r="T48" i="162"/>
  <c r="R48" i="162"/>
  <c r="Q48" i="162"/>
  <c r="L48" i="162"/>
  <c r="K48" i="162"/>
  <c r="E48" i="162"/>
  <c r="D48" i="162"/>
  <c r="B48" i="162"/>
  <c r="AD36" i="162"/>
  <c r="AC36" i="162"/>
  <c r="AA36" i="162"/>
  <c r="Z36" i="162"/>
  <c r="R36" i="162"/>
  <c r="Q36" i="162"/>
  <c r="O36" i="162"/>
  <c r="N36" i="162"/>
  <c r="B36" i="162"/>
  <c r="AD45" i="162"/>
  <c r="AC45" i="162"/>
  <c r="AA45" i="162"/>
  <c r="Z45" i="162"/>
  <c r="R45" i="162"/>
  <c r="Q45" i="162"/>
  <c r="O45" i="162"/>
  <c r="N45" i="162"/>
  <c r="AD42" i="162"/>
  <c r="AC42" i="162"/>
  <c r="AA42" i="162"/>
  <c r="Z42" i="162"/>
  <c r="R42" i="162"/>
  <c r="Q42" i="162"/>
  <c r="O42" i="162"/>
  <c r="N42" i="162"/>
  <c r="AD11" i="162"/>
  <c r="AC11" i="162"/>
  <c r="AA11" i="162"/>
  <c r="Z11" i="162"/>
  <c r="R11" i="162"/>
  <c r="Q11" i="162"/>
  <c r="O11" i="162"/>
  <c r="N11" i="162"/>
  <c r="B11" i="162"/>
  <c r="X28" i="162"/>
  <c r="AG28" i="162" s="1"/>
  <c r="W28" i="162"/>
  <c r="AF28" i="162" s="1"/>
  <c r="L28" i="162"/>
  <c r="K28" i="162"/>
  <c r="E28" i="162"/>
  <c r="U28" i="162" s="1"/>
  <c r="D28" i="162"/>
  <c r="T28" i="162" s="1"/>
  <c r="AD43" i="162"/>
  <c r="AC43" i="162"/>
  <c r="AA43" i="162"/>
  <c r="Z43" i="162"/>
  <c r="X43" i="162"/>
  <c r="W43" i="162"/>
  <c r="U43" i="162"/>
  <c r="T43" i="162"/>
  <c r="R43" i="162"/>
  <c r="Q43" i="162"/>
  <c r="L43" i="162"/>
  <c r="K43" i="162"/>
  <c r="E43" i="162"/>
  <c r="D43" i="162"/>
  <c r="X33" i="162"/>
  <c r="AG33" i="162" s="1"/>
  <c r="W33" i="162"/>
  <c r="AF33" i="162" s="1"/>
  <c r="L33" i="162"/>
  <c r="K33" i="162"/>
  <c r="E33" i="162"/>
  <c r="U33" i="162" s="1"/>
  <c r="D33" i="162"/>
  <c r="T33" i="162" s="1"/>
  <c r="B33" i="162"/>
  <c r="AD47" i="162"/>
  <c r="AC47" i="162"/>
  <c r="AA47" i="162"/>
  <c r="Z47" i="162"/>
  <c r="X47" i="162"/>
  <c r="W47" i="162"/>
  <c r="R47" i="162"/>
  <c r="Q47" i="162"/>
  <c r="O47" i="162"/>
  <c r="N47" i="162"/>
  <c r="L47" i="162"/>
  <c r="K47" i="162"/>
  <c r="E47" i="162"/>
  <c r="D47" i="162"/>
  <c r="AD35" i="162"/>
  <c r="AC35" i="162"/>
  <c r="AA35" i="162"/>
  <c r="Z35" i="162"/>
  <c r="X35" i="162"/>
  <c r="W35" i="162"/>
  <c r="R35" i="162"/>
  <c r="Q35" i="162"/>
  <c r="O35" i="162"/>
  <c r="N35" i="162"/>
  <c r="L35" i="162"/>
  <c r="K35" i="162"/>
  <c r="E35" i="162"/>
  <c r="D35" i="162"/>
  <c r="X31" i="162"/>
  <c r="AG31" i="162" s="1"/>
  <c r="W31" i="162"/>
  <c r="AF31" i="162" s="1"/>
  <c r="L31" i="162"/>
  <c r="K31" i="162"/>
  <c r="E31" i="162"/>
  <c r="U31" i="162" s="1"/>
  <c r="D31" i="162"/>
  <c r="T31" i="162" s="1"/>
  <c r="X27" i="162"/>
  <c r="AG27" i="162" s="1"/>
  <c r="W27" i="162"/>
  <c r="AF27" i="162" s="1"/>
  <c r="L27" i="162"/>
  <c r="K27" i="162"/>
  <c r="E27" i="162"/>
  <c r="U27" i="162" s="1"/>
  <c r="D27" i="162"/>
  <c r="T27" i="162" s="1"/>
  <c r="X29" i="162"/>
  <c r="AG29" i="162" s="1"/>
  <c r="W29" i="162"/>
  <c r="AF29" i="162" s="1"/>
  <c r="L29" i="162"/>
  <c r="K29" i="162"/>
  <c r="E29" i="162"/>
  <c r="U29" i="162" s="1"/>
  <c r="D29" i="162"/>
  <c r="T29" i="162" s="1"/>
  <c r="B29" i="162"/>
  <c r="AD41" i="162"/>
  <c r="AC41" i="162"/>
  <c r="AA41" i="162"/>
  <c r="Z41" i="162"/>
  <c r="R41" i="162"/>
  <c r="Q41" i="162"/>
  <c r="O41" i="162"/>
  <c r="N41" i="162"/>
  <c r="AD37" i="162"/>
  <c r="AC37" i="162"/>
  <c r="AA37" i="162"/>
  <c r="Z37" i="162"/>
  <c r="R37" i="162"/>
  <c r="Q37" i="162"/>
  <c r="O37" i="162"/>
  <c r="N37" i="162"/>
  <c r="B37" i="162"/>
  <c r="X32" i="162"/>
  <c r="AG32" i="162" s="1"/>
  <c r="W32" i="162"/>
  <c r="AF32" i="162" s="1"/>
  <c r="L32" i="162"/>
  <c r="K32" i="162"/>
  <c r="E32" i="162"/>
  <c r="U32" i="162" s="1"/>
  <c r="D32" i="162"/>
  <c r="T32" i="162" s="1"/>
  <c r="B32" i="162"/>
  <c r="X52" i="162"/>
  <c r="AG52" i="162" s="1"/>
  <c r="W52" i="162"/>
  <c r="AF52" i="162" s="1"/>
  <c r="L52" i="162"/>
  <c r="K52" i="162"/>
  <c r="E52" i="162"/>
  <c r="U52" i="162" s="1"/>
  <c r="D52" i="162"/>
  <c r="T52" i="162" s="1"/>
  <c r="B52" i="162"/>
  <c r="C1" i="162"/>
  <c r="AF37" i="160"/>
  <c r="T52" i="160"/>
  <c r="T51" i="160"/>
  <c r="T50" i="160"/>
  <c r="T49" i="160"/>
  <c r="T48" i="160"/>
  <c r="T47" i="160"/>
  <c r="T46" i="160"/>
  <c r="T45" i="160"/>
  <c r="T44" i="160"/>
  <c r="T42" i="160"/>
  <c r="T41" i="160"/>
  <c r="T37" i="160"/>
  <c r="T34" i="160"/>
  <c r="T33" i="160"/>
  <c r="T32" i="160"/>
  <c r="T31" i="160"/>
  <c r="T30" i="160"/>
  <c r="T29" i="160"/>
  <c r="T28" i="160"/>
  <c r="T27" i="160"/>
  <c r="T23" i="160"/>
  <c r="T17" i="160"/>
  <c r="E253" i="156"/>
  <c r="I253" i="156"/>
  <c r="AE50" i="160"/>
  <c r="AB50" i="160"/>
  <c r="S50" i="160"/>
  <c r="U17" i="160"/>
  <c r="U23" i="160"/>
  <c r="U27" i="160"/>
  <c r="U28" i="160"/>
  <c r="U29" i="160"/>
  <c r="U30" i="160"/>
  <c r="U31" i="160"/>
  <c r="U32" i="160"/>
  <c r="U33" i="160"/>
  <c r="U34" i="160"/>
  <c r="B22" i="162" l="1"/>
  <c r="B10" i="162" s="1"/>
  <c r="B34" i="162"/>
  <c r="B26" i="162"/>
  <c r="B7" i="162" s="1"/>
  <c r="B27" i="162" l="1"/>
  <c r="U52" i="160" l="1"/>
  <c r="U51" i="160"/>
  <c r="U50" i="160"/>
  <c r="U49" i="160"/>
  <c r="U48" i="160"/>
  <c r="U47" i="160"/>
  <c r="U46" i="160"/>
  <c r="U45" i="160"/>
  <c r="U44" i="160"/>
  <c r="U42" i="160"/>
  <c r="U41" i="160"/>
  <c r="F364" i="156"/>
  <c r="R9" i="160"/>
  <c r="Q10" i="160"/>
  <c r="R10" i="160"/>
  <c r="L301" i="156" l="1"/>
  <c r="M301" i="156"/>
  <c r="F301" i="156"/>
  <c r="D301" i="156"/>
  <c r="J79" i="156"/>
  <c r="M31" i="162" l="1"/>
  <c r="M13" i="160"/>
  <c r="AC52" i="160"/>
  <c r="AC51" i="160"/>
  <c r="AC50" i="160"/>
  <c r="AC49" i="160"/>
  <c r="AC48" i="160"/>
  <c r="AC47" i="160"/>
  <c r="AC46" i="160"/>
  <c r="AC45" i="160"/>
  <c r="AC44" i="160"/>
  <c r="AC42" i="160"/>
  <c r="AC41" i="160"/>
  <c r="AC39" i="160"/>
  <c r="AC37" i="160"/>
  <c r="AC34" i="160"/>
  <c r="AC33" i="160"/>
  <c r="AC32" i="160"/>
  <c r="AC31" i="160"/>
  <c r="AC30" i="160"/>
  <c r="AC29" i="160"/>
  <c r="AC28" i="160"/>
  <c r="AC27" i="160"/>
  <c r="AC23" i="160"/>
  <c r="AC22" i="160"/>
  <c r="AC21" i="160"/>
  <c r="AC20" i="160"/>
  <c r="AC19" i="160"/>
  <c r="AC17" i="160"/>
  <c r="AC15" i="160"/>
  <c r="AC14" i="160"/>
  <c r="AC10" i="160"/>
  <c r="AC9" i="160"/>
  <c r="Z52" i="160"/>
  <c r="Z51" i="160"/>
  <c r="Z50" i="160"/>
  <c r="Z49" i="160"/>
  <c r="Z48" i="160"/>
  <c r="Z47" i="160"/>
  <c r="Z46" i="160"/>
  <c r="Z45" i="160"/>
  <c r="Z44" i="160"/>
  <c r="Z42" i="160"/>
  <c r="Z41" i="160"/>
  <c r="Z39" i="160"/>
  <c r="Z37" i="160"/>
  <c r="Z34" i="160"/>
  <c r="Z33" i="160"/>
  <c r="N32" i="160"/>
  <c r="Z32" i="160"/>
  <c r="Z31" i="160"/>
  <c r="Z30" i="160"/>
  <c r="Z29" i="160"/>
  <c r="Z28" i="160"/>
  <c r="Z27" i="160"/>
  <c r="Z23" i="160"/>
  <c r="Z22" i="160"/>
  <c r="Z21" i="160"/>
  <c r="Z20" i="160"/>
  <c r="Z19" i="160"/>
  <c r="Z17" i="160"/>
  <c r="Z15" i="160"/>
  <c r="Z14" i="160"/>
  <c r="Z10" i="160"/>
  <c r="Z9" i="160"/>
  <c r="W52" i="160"/>
  <c r="W51" i="160"/>
  <c r="W50" i="160"/>
  <c r="W49" i="160"/>
  <c r="W48" i="160"/>
  <c r="W47" i="160"/>
  <c r="W46" i="160"/>
  <c r="W45" i="160"/>
  <c r="W44" i="160"/>
  <c r="W43" i="160"/>
  <c r="AF43" i="160" s="1"/>
  <c r="W42" i="160"/>
  <c r="W41" i="160"/>
  <c r="W40" i="160"/>
  <c r="AF40" i="160" s="1"/>
  <c r="W39" i="160"/>
  <c r="W38" i="160"/>
  <c r="AF38" i="160" s="1"/>
  <c r="W36" i="160"/>
  <c r="AF36" i="160" s="1"/>
  <c r="W35" i="160"/>
  <c r="AF35" i="160" s="1"/>
  <c r="W34" i="160"/>
  <c r="W33" i="160"/>
  <c r="W32" i="160"/>
  <c r="W31" i="160"/>
  <c r="W30" i="160"/>
  <c r="W29" i="160"/>
  <c r="W28" i="160"/>
  <c r="W27" i="160"/>
  <c r="W26" i="160"/>
  <c r="AF26" i="160" s="1"/>
  <c r="W25" i="160"/>
  <c r="AF25" i="160" s="1"/>
  <c r="W24" i="160"/>
  <c r="AF24" i="160" s="1"/>
  <c r="W23" i="160"/>
  <c r="W18" i="160"/>
  <c r="AF18" i="160" s="1"/>
  <c r="W17" i="160"/>
  <c r="W16" i="160"/>
  <c r="AF16" i="160" s="1"/>
  <c r="W15" i="160"/>
  <c r="W14" i="160"/>
  <c r="W13" i="160"/>
  <c r="AF13" i="160" s="1"/>
  <c r="W12" i="160"/>
  <c r="AF12" i="160" s="1"/>
  <c r="W11" i="160"/>
  <c r="AF11" i="160" s="1"/>
  <c r="W8" i="160"/>
  <c r="AF8" i="160" s="1"/>
  <c r="W7" i="160"/>
  <c r="AF7" i="160" s="1"/>
  <c r="Q51" i="160" l="1"/>
  <c r="Q50" i="160"/>
  <c r="Q49" i="160"/>
  <c r="Q48" i="160"/>
  <c r="Q47" i="160"/>
  <c r="Q46" i="160"/>
  <c r="Q45" i="160"/>
  <c r="Q44" i="160"/>
  <c r="Q42" i="160"/>
  <c r="Q41" i="160"/>
  <c r="Q37" i="160"/>
  <c r="Q34" i="160"/>
  <c r="Q32" i="160"/>
  <c r="Q31" i="160"/>
  <c r="Q30" i="160"/>
  <c r="Q29" i="160"/>
  <c r="Q28" i="160"/>
  <c r="Q27" i="160"/>
  <c r="Q23" i="160"/>
  <c r="Q22" i="160"/>
  <c r="Q21" i="160"/>
  <c r="Q20" i="160"/>
  <c r="Q19" i="160"/>
  <c r="Q17" i="160"/>
  <c r="Q15" i="160"/>
  <c r="Q14" i="160"/>
  <c r="Q9" i="160"/>
  <c r="N51" i="160"/>
  <c r="N49" i="160"/>
  <c r="N48" i="160"/>
  <c r="N47" i="160"/>
  <c r="N46" i="160"/>
  <c r="N45" i="160"/>
  <c r="N44" i="160"/>
  <c r="N42" i="160"/>
  <c r="N41" i="160"/>
  <c r="N37" i="160"/>
  <c r="N33" i="160"/>
  <c r="N30" i="160"/>
  <c r="N29" i="160"/>
  <c r="N28" i="160"/>
  <c r="N27" i="160"/>
  <c r="N22" i="160"/>
  <c r="N21" i="160"/>
  <c r="N20" i="160"/>
  <c r="N19" i="160"/>
  <c r="N15" i="160"/>
  <c r="N14" i="160"/>
  <c r="N10" i="160"/>
  <c r="N9" i="160"/>
  <c r="K52" i="160" l="1"/>
  <c r="K51" i="160"/>
  <c r="K50" i="160"/>
  <c r="K49" i="160"/>
  <c r="K48" i="160"/>
  <c r="K47" i="160"/>
  <c r="K46" i="160"/>
  <c r="K45" i="160"/>
  <c r="K44" i="160"/>
  <c r="K43" i="160"/>
  <c r="K42" i="160"/>
  <c r="K41" i="160"/>
  <c r="K40" i="160"/>
  <c r="K39" i="160"/>
  <c r="K38" i="160"/>
  <c r="K36" i="160"/>
  <c r="K35" i="160"/>
  <c r="K34" i="160"/>
  <c r="K33" i="160"/>
  <c r="K32" i="160"/>
  <c r="K31" i="160"/>
  <c r="K30" i="160"/>
  <c r="K29" i="160"/>
  <c r="K28" i="160"/>
  <c r="K27" i="160"/>
  <c r="K26" i="160"/>
  <c r="K25" i="160"/>
  <c r="K24" i="160"/>
  <c r="K23" i="160"/>
  <c r="K18" i="160"/>
  <c r="K17" i="160"/>
  <c r="K16" i="160"/>
  <c r="K15" i="160"/>
  <c r="K14" i="160"/>
  <c r="K13" i="160"/>
  <c r="K12" i="160"/>
  <c r="K11" i="160"/>
  <c r="K8" i="160"/>
  <c r="K7" i="160"/>
  <c r="H29" i="160" l="1"/>
  <c r="H53" i="160" s="1"/>
  <c r="I29" i="160"/>
  <c r="I53" i="160" s="1"/>
  <c r="D52" i="160"/>
  <c r="D51" i="160"/>
  <c r="D50" i="160"/>
  <c r="D49" i="160"/>
  <c r="D48" i="160"/>
  <c r="D47" i="160"/>
  <c r="D46" i="160"/>
  <c r="D45" i="160"/>
  <c r="D44" i="160"/>
  <c r="D43" i="160"/>
  <c r="T43" i="160" s="1"/>
  <c r="D42" i="160"/>
  <c r="D41" i="160"/>
  <c r="D40" i="160"/>
  <c r="T40" i="160" s="1"/>
  <c r="D39" i="160"/>
  <c r="T39" i="160" s="1"/>
  <c r="D38" i="160"/>
  <c r="T38" i="160" s="1"/>
  <c r="D36" i="160"/>
  <c r="T36" i="160" s="1"/>
  <c r="D35" i="160"/>
  <c r="T35" i="160" s="1"/>
  <c r="D34" i="160"/>
  <c r="D33" i="160"/>
  <c r="D32" i="160"/>
  <c r="D31" i="160"/>
  <c r="D30" i="160"/>
  <c r="D29" i="160"/>
  <c r="D28" i="160"/>
  <c r="D27" i="160"/>
  <c r="D26" i="160"/>
  <c r="T26" i="160" s="1"/>
  <c r="D25" i="160"/>
  <c r="T25" i="160" s="1"/>
  <c r="D24" i="160"/>
  <c r="T24" i="160" s="1"/>
  <c r="D23" i="160"/>
  <c r="D18" i="160"/>
  <c r="T18" i="160" s="1"/>
  <c r="D17" i="160"/>
  <c r="D16" i="160"/>
  <c r="T16" i="160" s="1"/>
  <c r="D15" i="160"/>
  <c r="D14" i="160"/>
  <c r="D13" i="160"/>
  <c r="T13" i="160" s="1"/>
  <c r="D12" i="160"/>
  <c r="T12" i="160" s="1"/>
  <c r="D11" i="160"/>
  <c r="T11" i="160" s="1"/>
  <c r="D8" i="160"/>
  <c r="T8" i="160" s="1"/>
  <c r="D7" i="160"/>
  <c r="T7" i="160" s="1"/>
  <c r="E52" i="160"/>
  <c r="L52" i="160"/>
  <c r="O52" i="160"/>
  <c r="R52" i="160"/>
  <c r="X52" i="160"/>
  <c r="AA52" i="160"/>
  <c r="AD52" i="160"/>
  <c r="AD51" i="160"/>
  <c r="AA51" i="160"/>
  <c r="X51" i="160"/>
  <c r="R51" i="160"/>
  <c r="O51" i="160"/>
  <c r="L51" i="160"/>
  <c r="E51" i="160"/>
  <c r="AD50" i="160"/>
  <c r="AA50" i="160"/>
  <c r="X50" i="160"/>
  <c r="R50" i="160"/>
  <c r="L50" i="160"/>
  <c r="E50" i="160"/>
  <c r="AD49" i="160"/>
  <c r="AA49" i="160"/>
  <c r="X49" i="160"/>
  <c r="R49" i="160"/>
  <c r="O49" i="160"/>
  <c r="L49" i="160"/>
  <c r="E49" i="160"/>
  <c r="AD48" i="160"/>
  <c r="AA48" i="160"/>
  <c r="X48" i="160"/>
  <c r="R48" i="160"/>
  <c r="O48" i="160"/>
  <c r="L48" i="160"/>
  <c r="E48" i="160"/>
  <c r="AD47" i="160"/>
  <c r="AA47" i="160"/>
  <c r="X47" i="160"/>
  <c r="R47" i="160"/>
  <c r="O47" i="160"/>
  <c r="L47" i="160"/>
  <c r="E47" i="160"/>
  <c r="AD46" i="160"/>
  <c r="AA46" i="160"/>
  <c r="X46" i="160"/>
  <c r="R46" i="160"/>
  <c r="O46" i="160"/>
  <c r="L46" i="160"/>
  <c r="E46" i="160"/>
  <c r="AD45" i="160"/>
  <c r="AA45" i="160"/>
  <c r="X45" i="160"/>
  <c r="R45" i="160"/>
  <c r="O45" i="160"/>
  <c r="L45" i="160"/>
  <c r="E45" i="160"/>
  <c r="AD44" i="160"/>
  <c r="AA44" i="160"/>
  <c r="X44" i="160"/>
  <c r="R44" i="160"/>
  <c r="O44" i="160"/>
  <c r="L44" i="160"/>
  <c r="E44" i="160"/>
  <c r="X43" i="160"/>
  <c r="AG43" i="160" s="1"/>
  <c r="L43" i="160"/>
  <c r="E43" i="160"/>
  <c r="U43" i="160" s="1"/>
  <c r="AD42" i="160"/>
  <c r="AA42" i="160"/>
  <c r="X42" i="160"/>
  <c r="R42" i="160"/>
  <c r="O42" i="160"/>
  <c r="L42" i="160"/>
  <c r="E42" i="160"/>
  <c r="AD41" i="160"/>
  <c r="AA41" i="160"/>
  <c r="X41" i="160"/>
  <c r="R41" i="160"/>
  <c r="O41" i="160"/>
  <c r="L41" i="160"/>
  <c r="E41" i="160"/>
  <c r="X40" i="160"/>
  <c r="AG40" i="160" s="1"/>
  <c r="L40" i="160"/>
  <c r="E40" i="160"/>
  <c r="U40" i="160" s="1"/>
  <c r="AD39" i="160"/>
  <c r="AA39" i="160"/>
  <c r="X39" i="160"/>
  <c r="L39" i="160"/>
  <c r="E39" i="160"/>
  <c r="U39" i="160" s="1"/>
  <c r="X38" i="160"/>
  <c r="AG38" i="160" s="1"/>
  <c r="L38" i="160"/>
  <c r="E38" i="160"/>
  <c r="U38" i="160" s="1"/>
  <c r="O37" i="160"/>
  <c r="R37" i="160"/>
  <c r="AA37" i="160"/>
  <c r="AD37" i="160"/>
  <c r="X36" i="160" l="1"/>
  <c r="AG36" i="160" s="1"/>
  <c r="L36" i="160"/>
  <c r="E36" i="160"/>
  <c r="U36" i="160" s="1"/>
  <c r="X35" i="160"/>
  <c r="AG35" i="160" s="1"/>
  <c r="L35" i="160"/>
  <c r="E35" i="160"/>
  <c r="U35" i="160" s="1"/>
  <c r="AD34" i="160"/>
  <c r="AA34" i="160"/>
  <c r="X34" i="160"/>
  <c r="R34" i="160"/>
  <c r="L34" i="160"/>
  <c r="E34" i="160"/>
  <c r="AD33" i="160" l="1"/>
  <c r="AA33" i="160"/>
  <c r="X33" i="160"/>
  <c r="R33" i="160"/>
  <c r="O33" i="160"/>
  <c r="L33" i="160"/>
  <c r="E33" i="160"/>
  <c r="AD32" i="160" l="1"/>
  <c r="AA32" i="160"/>
  <c r="X32" i="160"/>
  <c r="R32" i="160"/>
  <c r="O32" i="160"/>
  <c r="L32" i="160"/>
  <c r="E32" i="160"/>
  <c r="AD31" i="160"/>
  <c r="AA31" i="160"/>
  <c r="X31" i="160"/>
  <c r="R31" i="160"/>
  <c r="L31" i="160"/>
  <c r="E31" i="160"/>
  <c r="AD30" i="160"/>
  <c r="AA30" i="160"/>
  <c r="X30" i="160"/>
  <c r="R30" i="160"/>
  <c r="O30" i="160"/>
  <c r="L30" i="160"/>
  <c r="E30" i="160"/>
  <c r="AD29" i="160"/>
  <c r="AA29" i="160"/>
  <c r="X29" i="160"/>
  <c r="R29" i="160"/>
  <c r="O29" i="160"/>
  <c r="L29" i="160"/>
  <c r="E29" i="160"/>
  <c r="AD28" i="160"/>
  <c r="AA28" i="160"/>
  <c r="X28" i="160"/>
  <c r="R28" i="160"/>
  <c r="O28" i="160"/>
  <c r="L28" i="160"/>
  <c r="E28" i="160"/>
  <c r="AD27" i="160" l="1"/>
  <c r="AA27" i="160"/>
  <c r="X27" i="160"/>
  <c r="R27" i="160"/>
  <c r="O27" i="160"/>
  <c r="L27" i="160"/>
  <c r="E27" i="160"/>
  <c r="X26" i="160"/>
  <c r="AG26" i="160" s="1"/>
  <c r="L26" i="160"/>
  <c r="E26" i="160"/>
  <c r="U26" i="160" s="1"/>
  <c r="X25" i="160"/>
  <c r="AG25" i="160" s="1"/>
  <c r="L25" i="160"/>
  <c r="E25" i="160"/>
  <c r="U25" i="160" s="1"/>
  <c r="X24" i="160"/>
  <c r="AG24" i="160" s="1"/>
  <c r="L24" i="160"/>
  <c r="E24" i="160"/>
  <c r="U24" i="160" s="1"/>
  <c r="AD23" i="160"/>
  <c r="AA23" i="160"/>
  <c r="X23" i="160"/>
  <c r="R23" i="160"/>
  <c r="L23" i="160"/>
  <c r="E23" i="160"/>
  <c r="AD22" i="160"/>
  <c r="AA22" i="160"/>
  <c r="R22" i="160"/>
  <c r="O22" i="160"/>
  <c r="AD21" i="160"/>
  <c r="AA21" i="160"/>
  <c r="R21" i="160"/>
  <c r="O21" i="160"/>
  <c r="AD20" i="160" l="1"/>
  <c r="AA20" i="160"/>
  <c r="R20" i="160"/>
  <c r="O20" i="160"/>
  <c r="AD19" i="160" l="1"/>
  <c r="AA19" i="160"/>
  <c r="R19" i="160"/>
  <c r="O19" i="160"/>
  <c r="X18" i="160"/>
  <c r="AG18" i="160" s="1"/>
  <c r="L18" i="160"/>
  <c r="E18" i="160"/>
  <c r="U18" i="160" s="1"/>
  <c r="AD17" i="160"/>
  <c r="AA17" i="160"/>
  <c r="X17" i="160"/>
  <c r="R17" i="160"/>
  <c r="L17" i="160"/>
  <c r="E17" i="160"/>
  <c r="X16" i="160"/>
  <c r="AG16" i="160" s="1"/>
  <c r="L16" i="160"/>
  <c r="E16" i="160"/>
  <c r="U16" i="160" s="1"/>
  <c r="AD15" i="160"/>
  <c r="AA15" i="160"/>
  <c r="X15" i="160"/>
  <c r="R15" i="160"/>
  <c r="O15" i="160"/>
  <c r="L15" i="160"/>
  <c r="E15" i="160"/>
  <c r="AD14" i="160"/>
  <c r="AA14" i="160"/>
  <c r="X14" i="160"/>
  <c r="R14" i="160"/>
  <c r="O14" i="160"/>
  <c r="L14" i="160"/>
  <c r="E14" i="160"/>
  <c r="X13" i="160"/>
  <c r="AG13" i="160" s="1"/>
  <c r="L13" i="160"/>
  <c r="E13" i="160"/>
  <c r="U13" i="160" s="1"/>
  <c r="X12" i="160"/>
  <c r="AG12" i="160" s="1"/>
  <c r="L12" i="160"/>
  <c r="E12" i="160"/>
  <c r="U12" i="160" s="1"/>
  <c r="X11" i="160" l="1"/>
  <c r="AG11" i="160" s="1"/>
  <c r="L11" i="160"/>
  <c r="E11" i="160"/>
  <c r="U11" i="160" s="1"/>
  <c r="AD10" i="160"/>
  <c r="AA10" i="160"/>
  <c r="O10" i="160"/>
  <c r="AD9" i="160"/>
  <c r="AA9" i="160"/>
  <c r="O9" i="160"/>
  <c r="B9" i="160"/>
  <c r="B10" i="160" s="1"/>
  <c r="X8" i="160"/>
  <c r="AG8" i="160" s="1"/>
  <c r="L8" i="160"/>
  <c r="E8" i="160"/>
  <c r="U8" i="160" s="1"/>
  <c r="X7" i="160"/>
  <c r="AG7" i="160" s="1"/>
  <c r="L7" i="160"/>
  <c r="E7" i="160"/>
  <c r="U7" i="160" s="1"/>
  <c r="C1" i="160"/>
  <c r="B48" i="160"/>
  <c r="B49" i="160" s="1"/>
  <c r="B50" i="160" s="1"/>
  <c r="B51" i="160" s="1"/>
  <c r="B52" i="160" s="1"/>
  <c r="B42" i="160"/>
  <c r="B43" i="160" s="1"/>
  <c r="B44" i="160" s="1"/>
  <c r="B45" i="160" s="1"/>
  <c r="B46" i="160" s="1"/>
  <c r="B47" i="160" s="1"/>
  <c r="B41" i="160"/>
  <c r="B39" i="160"/>
  <c r="B40" i="160" s="1"/>
  <c r="B38" i="160"/>
  <c r="B37" i="160"/>
  <c r="B27" i="160"/>
  <c r="B28" i="160" s="1"/>
  <c r="B29" i="160" s="1"/>
  <c r="B30" i="160" s="1"/>
  <c r="B31" i="160" s="1"/>
  <c r="B32" i="160" s="1"/>
  <c r="B33" i="160" s="1"/>
  <c r="B34" i="160" s="1"/>
  <c r="B35" i="160" s="1"/>
  <c r="B36" i="160" s="1"/>
  <c r="B26" i="160"/>
  <c r="B23" i="160"/>
  <c r="B24" i="160" s="1"/>
  <c r="B25" i="160" s="1"/>
  <c r="B22" i="160"/>
  <c r="B19" i="160"/>
  <c r="B20" i="160" s="1"/>
  <c r="B21" i="160" s="1"/>
  <c r="B11" i="160"/>
  <c r="B12" i="160" s="1"/>
  <c r="B13" i="160" s="1"/>
  <c r="B14" i="160" s="1"/>
  <c r="B16" i="160" s="1"/>
  <c r="B17" i="160" s="1"/>
  <c r="B18" i="160" s="1"/>
  <c r="B8" i="160"/>
  <c r="B7" i="160"/>
  <c r="J11" i="156" l="1"/>
  <c r="J12" i="156"/>
  <c r="M52" i="162" l="1"/>
  <c r="M7" i="160"/>
  <c r="V52" i="162"/>
  <c r="F52" i="162"/>
  <c r="F7" i="160"/>
  <c r="V7" i="160"/>
  <c r="H18" i="57"/>
  <c r="H15" i="57"/>
  <c r="H12" i="57"/>
  <c r="H11" i="57"/>
  <c r="H10" i="57"/>
  <c r="H18" i="46"/>
  <c r="H17" i="46"/>
  <c r="H16" i="46"/>
  <c r="H15" i="46"/>
  <c r="H11" i="46"/>
  <c r="H10" i="46"/>
  <c r="I325" i="157"/>
  <c r="I324" i="157"/>
  <c r="I322" i="157"/>
  <c r="I317" i="157"/>
  <c r="I300" i="157"/>
  <c r="I299" i="157"/>
  <c r="I298" i="157"/>
  <c r="I297" i="157"/>
  <c r="I293" i="157"/>
  <c r="I292" i="157"/>
  <c r="I275" i="157"/>
  <c r="I274" i="157"/>
  <c r="I273" i="157"/>
  <c r="I272" i="157"/>
  <c r="I270" i="157"/>
  <c r="I269" i="157"/>
  <c r="I268" i="157"/>
  <c r="I267" i="157"/>
  <c r="I250" i="157"/>
  <c r="I249" i="157"/>
  <c r="M249" i="157" s="1"/>
  <c r="I248" i="157"/>
  <c r="M248" i="157" s="1"/>
  <c r="I247" i="157"/>
  <c r="M247" i="157" s="1"/>
  <c r="I244" i="157"/>
  <c r="I243" i="157"/>
  <c r="I242" i="157"/>
  <c r="I225" i="157"/>
  <c r="I224" i="157"/>
  <c r="I223" i="157"/>
  <c r="I222" i="157"/>
  <c r="I218" i="157"/>
  <c r="I217" i="157"/>
  <c r="I200" i="157"/>
  <c r="I199" i="157"/>
  <c r="I198" i="157"/>
  <c r="I197" i="157"/>
  <c r="I195" i="157"/>
  <c r="I194" i="157"/>
  <c r="I193" i="157"/>
  <c r="I192" i="157"/>
  <c r="I175" i="157"/>
  <c r="I174" i="157"/>
  <c r="I173" i="157"/>
  <c r="I172" i="157"/>
  <c r="I168" i="157"/>
  <c r="I167" i="157"/>
  <c r="I150" i="157"/>
  <c r="I149" i="157"/>
  <c r="I147" i="157"/>
  <c r="I146" i="157"/>
  <c r="I141" i="157"/>
  <c r="I140" i="157"/>
  <c r="I139" i="157"/>
  <c r="I138" i="157"/>
  <c r="I136" i="157"/>
  <c r="I134" i="157"/>
  <c r="I133" i="157"/>
  <c r="I116" i="157"/>
  <c r="I115" i="157"/>
  <c r="I114" i="157"/>
  <c r="I113" i="157"/>
  <c r="I111" i="157"/>
  <c r="I109" i="157"/>
  <c r="I108" i="157"/>
  <c r="I90" i="157"/>
  <c r="J90" i="157" s="1"/>
  <c r="I89" i="157"/>
  <c r="I87" i="157"/>
  <c r="I86" i="157"/>
  <c r="I81" i="157"/>
  <c r="I80" i="157"/>
  <c r="I79" i="157"/>
  <c r="I78" i="157"/>
  <c r="I75" i="157"/>
  <c r="J75" i="157" s="1"/>
  <c r="I74" i="157"/>
  <c r="J74" i="157" s="1"/>
  <c r="I69" i="157"/>
  <c r="I68" i="157"/>
  <c r="I66" i="157"/>
  <c r="I65" i="157"/>
  <c r="I60" i="157"/>
  <c r="I59" i="157"/>
  <c r="I58" i="157"/>
  <c r="I56" i="157"/>
  <c r="I55" i="157"/>
  <c r="I50" i="157"/>
  <c r="I49" i="157"/>
  <c r="I47" i="157"/>
  <c r="I46" i="157"/>
  <c r="I41" i="157"/>
  <c r="I40" i="157"/>
  <c r="I38" i="157"/>
  <c r="I37" i="157"/>
  <c r="I32" i="157"/>
  <c r="I31" i="157"/>
  <c r="I30" i="157"/>
  <c r="I29" i="157"/>
  <c r="I27" i="157"/>
  <c r="I25" i="157"/>
  <c r="I24" i="157"/>
  <c r="I19" i="157"/>
  <c r="I18" i="157"/>
  <c r="I17" i="157"/>
  <c r="I16" i="157"/>
  <c r="I14" i="157"/>
  <c r="I13" i="157"/>
  <c r="I12" i="157"/>
  <c r="I11" i="157"/>
  <c r="J374" i="156"/>
  <c r="J373" i="156"/>
  <c r="J372" i="156"/>
  <c r="J371" i="156"/>
  <c r="J368" i="156"/>
  <c r="J367" i="156"/>
  <c r="J366" i="156"/>
  <c r="J362" i="156"/>
  <c r="J361" i="156"/>
  <c r="J360" i="156"/>
  <c r="J359" i="156"/>
  <c r="J357" i="156"/>
  <c r="J355" i="156"/>
  <c r="J354" i="156"/>
  <c r="J337" i="156"/>
  <c r="J336" i="156"/>
  <c r="J335" i="156"/>
  <c r="J334" i="156"/>
  <c r="J332" i="156"/>
  <c r="J331" i="156"/>
  <c r="J330" i="156"/>
  <c r="J329" i="156"/>
  <c r="J312" i="156"/>
  <c r="J311" i="156"/>
  <c r="J310" i="156"/>
  <c r="J309" i="156"/>
  <c r="J307" i="156"/>
  <c r="J306" i="156"/>
  <c r="J305" i="156"/>
  <c r="J303" i="156"/>
  <c r="J302" i="156"/>
  <c r="J285" i="156"/>
  <c r="J284" i="156"/>
  <c r="J283" i="156"/>
  <c r="J282" i="156"/>
  <c r="J278" i="156"/>
  <c r="J277" i="156"/>
  <c r="J259" i="156"/>
  <c r="J258" i="156"/>
  <c r="J257" i="156"/>
  <c r="J256" i="156"/>
  <c r="J254" i="156"/>
  <c r="J253" i="156"/>
  <c r="J252" i="156"/>
  <c r="J251" i="156"/>
  <c r="J232" i="156"/>
  <c r="J231" i="156"/>
  <c r="J229" i="156"/>
  <c r="J228" i="156"/>
  <c r="J223" i="156"/>
  <c r="J222" i="156"/>
  <c r="J220" i="156"/>
  <c r="J219" i="156"/>
  <c r="J201" i="156"/>
  <c r="J200" i="156"/>
  <c r="J198" i="156"/>
  <c r="J197" i="156"/>
  <c r="J192" i="156"/>
  <c r="J191" i="156"/>
  <c r="J190" i="156"/>
  <c r="J189" i="156"/>
  <c r="J187" i="156"/>
  <c r="J184" i="156"/>
  <c r="J185" i="156"/>
  <c r="J179" i="156"/>
  <c r="J178" i="156"/>
  <c r="J177" i="156"/>
  <c r="J169" i="156"/>
  <c r="J168" i="156"/>
  <c r="J167" i="156"/>
  <c r="J165" i="156"/>
  <c r="J164" i="156"/>
  <c r="J159" i="156"/>
  <c r="J158" i="156"/>
  <c r="J157" i="156"/>
  <c r="J155" i="156"/>
  <c r="J154" i="156"/>
  <c r="J147" i="156"/>
  <c r="J149" i="156"/>
  <c r="J148" i="156"/>
  <c r="J145" i="156"/>
  <c r="J144" i="156"/>
  <c r="J139" i="156"/>
  <c r="J138" i="156"/>
  <c r="J136" i="156"/>
  <c r="J135" i="156"/>
  <c r="J130" i="156"/>
  <c r="J129" i="156"/>
  <c r="J128" i="156"/>
  <c r="J127" i="156"/>
  <c r="J125" i="156"/>
  <c r="J124" i="156"/>
  <c r="J123" i="156"/>
  <c r="J122" i="156"/>
  <c r="J117" i="156"/>
  <c r="J116" i="156"/>
  <c r="J114" i="156"/>
  <c r="J113" i="156"/>
  <c r="J108" i="156"/>
  <c r="J107" i="156"/>
  <c r="J106" i="156"/>
  <c r="J105" i="156"/>
  <c r="J103" i="156"/>
  <c r="J102" i="156"/>
  <c r="J101" i="156"/>
  <c r="J100" i="156"/>
  <c r="J95" i="156"/>
  <c r="J94" i="156"/>
  <c r="J93" i="156"/>
  <c r="J92" i="156"/>
  <c r="J90" i="156"/>
  <c r="J89" i="156"/>
  <c r="J88" i="156"/>
  <c r="J87" i="156"/>
  <c r="J82" i="156"/>
  <c r="J81" i="156"/>
  <c r="J78" i="156"/>
  <c r="J73" i="156"/>
  <c r="J72" i="156"/>
  <c r="J70" i="156"/>
  <c r="J69" i="156"/>
  <c r="Y52" i="160" l="1"/>
  <c r="Y13" i="162"/>
  <c r="F52" i="160"/>
  <c r="F13" i="162"/>
  <c r="N10" i="57"/>
  <c r="M13" i="162"/>
  <c r="N11" i="57"/>
  <c r="M52" i="160"/>
  <c r="P52" i="160"/>
  <c r="P13" i="162"/>
  <c r="N12" i="57"/>
  <c r="Y51" i="160"/>
  <c r="Y17" i="162"/>
  <c r="AB17" i="162"/>
  <c r="AB51" i="160"/>
  <c r="AE17" i="162"/>
  <c r="AE51" i="160"/>
  <c r="M51" i="160"/>
  <c r="M17" i="162"/>
  <c r="F51" i="160"/>
  <c r="F17" i="162"/>
  <c r="Y10" i="162"/>
  <c r="Y50" i="160"/>
  <c r="F10" i="162"/>
  <c r="V50" i="160"/>
  <c r="F50" i="160"/>
  <c r="V10" i="162"/>
  <c r="AE49" i="160"/>
  <c r="AE22" i="162"/>
  <c r="AB22" i="162"/>
  <c r="AB49" i="160"/>
  <c r="Y49" i="160"/>
  <c r="Y22" i="162"/>
  <c r="F49" i="160"/>
  <c r="F22" i="162"/>
  <c r="M49" i="160"/>
  <c r="M22" i="162"/>
  <c r="F48" i="160"/>
  <c r="F50" i="162"/>
  <c r="M50" i="162"/>
  <c r="M48" i="160"/>
  <c r="P50" i="162"/>
  <c r="P48" i="160"/>
  <c r="AE48" i="160"/>
  <c r="AE50" i="162"/>
  <c r="V50" i="162"/>
  <c r="V48" i="160"/>
  <c r="S50" i="162"/>
  <c r="S48" i="160"/>
  <c r="Y50" i="162"/>
  <c r="Y48" i="160"/>
  <c r="AB50" i="162"/>
  <c r="AB48" i="160"/>
  <c r="Y18" i="162"/>
  <c r="Y47" i="160"/>
  <c r="AB18" i="162"/>
  <c r="AB47" i="160"/>
  <c r="AE18" i="162"/>
  <c r="AE47" i="160"/>
  <c r="P47" i="160"/>
  <c r="P18" i="162"/>
  <c r="F47" i="160"/>
  <c r="F18" i="162"/>
  <c r="M18" i="162"/>
  <c r="M47" i="160"/>
  <c r="AE49" i="162"/>
  <c r="AE46" i="160"/>
  <c r="Y49" i="162"/>
  <c r="Y46" i="160"/>
  <c r="AB46" i="160"/>
  <c r="AB49" i="162"/>
  <c r="F49" i="162"/>
  <c r="F46" i="160"/>
  <c r="M49" i="162"/>
  <c r="M46" i="160"/>
  <c r="Y40" i="162"/>
  <c r="Y45" i="160"/>
  <c r="AB40" i="162"/>
  <c r="AB45" i="160"/>
  <c r="AE40" i="162"/>
  <c r="AE45" i="160"/>
  <c r="F45" i="160"/>
  <c r="V45" i="160"/>
  <c r="V40" i="162"/>
  <c r="F40" i="162"/>
  <c r="M40" i="162"/>
  <c r="M45" i="160"/>
  <c r="P45" i="160"/>
  <c r="P40" i="162"/>
  <c r="S40" i="162"/>
  <c r="S45" i="160"/>
  <c r="Y7" i="162"/>
  <c r="Y44" i="160"/>
  <c r="AB44" i="160"/>
  <c r="AB7" i="162"/>
  <c r="AE7" i="162"/>
  <c r="AE44" i="160"/>
  <c r="F7" i="162"/>
  <c r="F44" i="160"/>
  <c r="M44" i="160"/>
  <c r="M7" i="162"/>
  <c r="AH43" i="160"/>
  <c r="Y43" i="160" s="1"/>
  <c r="AH26" i="162"/>
  <c r="F43" i="160"/>
  <c r="V26" i="162"/>
  <c r="F26" i="162"/>
  <c r="V43" i="160"/>
  <c r="M26" i="162"/>
  <c r="M43" i="160"/>
  <c r="AE12" i="162"/>
  <c r="AE42" i="160"/>
  <c r="Y42" i="160"/>
  <c r="Y12" i="162"/>
  <c r="AB42" i="160"/>
  <c r="AB12" i="162"/>
  <c r="M42" i="160"/>
  <c r="M12" i="162"/>
  <c r="S12" i="162"/>
  <c r="S42" i="160"/>
  <c r="F12" i="162"/>
  <c r="F42" i="160"/>
  <c r="V19" i="162"/>
  <c r="F19" i="162"/>
  <c r="F40" i="160"/>
  <c r="V40" i="160"/>
  <c r="M19" i="162"/>
  <c r="M40" i="160"/>
  <c r="Y8" i="162"/>
  <c r="Y39" i="160"/>
  <c r="AB8" i="162"/>
  <c r="AB39" i="160"/>
  <c r="AE8" i="162"/>
  <c r="AE39" i="160"/>
  <c r="F39" i="160"/>
  <c r="V39" i="160"/>
  <c r="V8" i="162"/>
  <c r="F8" i="162"/>
  <c r="M8" i="162"/>
  <c r="M39" i="160"/>
  <c r="AH21" i="162"/>
  <c r="AH38" i="160"/>
  <c r="Y38" i="160" s="1"/>
  <c r="V21" i="162"/>
  <c r="F21" i="162"/>
  <c r="F38" i="160"/>
  <c r="V38" i="160"/>
  <c r="M21" i="162"/>
  <c r="M38" i="160"/>
  <c r="AE37" i="160"/>
  <c r="AE25" i="162"/>
  <c r="AB25" i="162"/>
  <c r="AB37" i="160"/>
  <c r="P37" i="160"/>
  <c r="P25" i="162"/>
  <c r="S25" i="162"/>
  <c r="S37" i="160"/>
  <c r="AH36" i="160"/>
  <c r="Y36" i="160" s="1"/>
  <c r="AH30" i="162"/>
  <c r="F36" i="160"/>
  <c r="V30" i="162"/>
  <c r="F30" i="162"/>
  <c r="V36" i="160"/>
  <c r="M36" i="160"/>
  <c r="M30" i="162"/>
  <c r="AH35" i="160"/>
  <c r="Y35" i="160" s="1"/>
  <c r="AH23" i="162"/>
  <c r="V23" i="162"/>
  <c r="F23" i="162"/>
  <c r="F35" i="160"/>
  <c r="V35" i="160"/>
  <c r="M35" i="160"/>
  <c r="M23" i="162"/>
  <c r="Y46" i="162"/>
  <c r="Y34" i="160"/>
  <c r="AB34" i="160"/>
  <c r="AB46" i="162"/>
  <c r="AE34" i="160"/>
  <c r="AE46" i="162"/>
  <c r="S34" i="160"/>
  <c r="S46" i="162"/>
  <c r="V46" i="162"/>
  <c r="V34" i="160"/>
  <c r="F46" i="162"/>
  <c r="F34" i="160"/>
  <c r="M34" i="160"/>
  <c r="M46" i="162"/>
  <c r="AE33" i="160"/>
  <c r="AE14" i="162"/>
  <c r="Y14" i="162"/>
  <c r="Y33" i="160"/>
  <c r="AB14" i="162"/>
  <c r="AB33" i="160"/>
  <c r="P14" i="162"/>
  <c r="P33" i="160"/>
  <c r="F33" i="160"/>
  <c r="F14" i="162"/>
  <c r="V14" i="162"/>
  <c r="V33" i="160"/>
  <c r="S14" i="162"/>
  <c r="S33" i="160"/>
  <c r="M33" i="160"/>
  <c r="M14" i="162"/>
  <c r="V31" i="162"/>
  <c r="F31" i="162"/>
  <c r="F13" i="160"/>
  <c r="V13" i="160"/>
  <c r="AB47" i="162"/>
  <c r="AB15" i="160"/>
  <c r="M18" i="160"/>
  <c r="M28" i="162"/>
  <c r="Y48" i="162"/>
  <c r="Y23" i="160"/>
  <c r="Y27" i="160"/>
  <c r="Y9" i="162"/>
  <c r="AB30" i="160"/>
  <c r="AB44" i="162"/>
  <c r="F35" i="162"/>
  <c r="V35" i="162"/>
  <c r="F14" i="160"/>
  <c r="V14" i="160"/>
  <c r="Y35" i="162"/>
  <c r="Y14" i="160"/>
  <c r="F47" i="162"/>
  <c r="V47" i="162"/>
  <c r="V15" i="160"/>
  <c r="F15" i="160"/>
  <c r="Y15" i="160"/>
  <c r="Y47" i="162"/>
  <c r="F33" i="162"/>
  <c r="V16" i="160"/>
  <c r="V33" i="162"/>
  <c r="F16" i="160"/>
  <c r="V43" i="162"/>
  <c r="F43" i="162"/>
  <c r="F17" i="160"/>
  <c r="V17" i="160"/>
  <c r="Y43" i="162"/>
  <c r="Y17" i="160"/>
  <c r="V28" i="162"/>
  <c r="F28" i="162"/>
  <c r="V18" i="160"/>
  <c r="F18" i="160"/>
  <c r="P19" i="160"/>
  <c r="P11" i="162"/>
  <c r="AB11" i="162"/>
  <c r="AB19" i="160"/>
  <c r="AE42" i="162"/>
  <c r="AE20" i="160"/>
  <c r="AB45" i="162"/>
  <c r="AB21" i="160"/>
  <c r="AE36" i="162"/>
  <c r="AE22" i="160"/>
  <c r="S23" i="160"/>
  <c r="S48" i="162"/>
  <c r="S9" i="162"/>
  <c r="S27" i="160"/>
  <c r="AB28" i="160"/>
  <c r="AB51" i="162"/>
  <c r="J29" i="160"/>
  <c r="J34" i="162"/>
  <c r="Y34" i="162"/>
  <c r="Y29" i="160"/>
  <c r="F30" i="160"/>
  <c r="V44" i="162"/>
  <c r="F44" i="162"/>
  <c r="V30" i="160"/>
  <c r="Y30" i="160"/>
  <c r="Y44" i="162"/>
  <c r="F16" i="162"/>
  <c r="F31" i="160"/>
  <c r="AB16" i="162"/>
  <c r="AB31" i="160"/>
  <c r="M32" i="160"/>
  <c r="M39" i="162"/>
  <c r="AE32" i="160"/>
  <c r="AE39" i="162"/>
  <c r="V27" i="162"/>
  <c r="F27" i="162"/>
  <c r="V12" i="160"/>
  <c r="F12" i="160"/>
  <c r="AB35" i="162"/>
  <c r="AB14" i="160"/>
  <c r="M33" i="162"/>
  <c r="M16" i="160"/>
  <c r="AB17" i="160"/>
  <c r="AB43" i="162"/>
  <c r="S11" i="162"/>
  <c r="S19" i="160"/>
  <c r="AE21" i="160"/>
  <c r="AE45" i="162"/>
  <c r="V24" i="162"/>
  <c r="F24" i="162"/>
  <c r="V24" i="160"/>
  <c r="F24" i="160"/>
  <c r="V38" i="162"/>
  <c r="F38" i="162"/>
  <c r="F26" i="160"/>
  <c r="V26" i="160"/>
  <c r="F51" i="162"/>
  <c r="F28" i="160"/>
  <c r="M34" i="162"/>
  <c r="M29" i="160"/>
  <c r="M44" i="162"/>
  <c r="M30" i="160"/>
  <c r="AE16" i="162"/>
  <c r="AE31" i="160"/>
  <c r="M12" i="160"/>
  <c r="M27" i="162"/>
  <c r="Y13" i="160"/>
  <c r="AH13" i="160" s="1"/>
  <c r="Y31" i="162"/>
  <c r="AH31" i="162" s="1"/>
  <c r="AI31" i="162" s="1"/>
  <c r="P35" i="162"/>
  <c r="P14" i="160"/>
  <c r="AE14" i="160"/>
  <c r="AE35" i="162"/>
  <c r="P15" i="160"/>
  <c r="P47" i="162"/>
  <c r="AE47" i="162"/>
  <c r="AE15" i="160"/>
  <c r="AE43" i="162"/>
  <c r="AE17" i="160"/>
  <c r="AE19" i="160"/>
  <c r="AE11" i="162"/>
  <c r="S20" i="160"/>
  <c r="S42" i="162"/>
  <c r="P21" i="160"/>
  <c r="P45" i="162"/>
  <c r="M23" i="160"/>
  <c r="M48" i="162"/>
  <c r="AB23" i="160"/>
  <c r="AB48" i="162"/>
  <c r="M24" i="160"/>
  <c r="M24" i="162"/>
  <c r="M20" i="162"/>
  <c r="M25" i="160"/>
  <c r="M38" i="162"/>
  <c r="M26" i="160"/>
  <c r="M27" i="160"/>
  <c r="M9" i="162"/>
  <c r="AB9" i="162"/>
  <c r="AB27" i="160"/>
  <c r="M28" i="160"/>
  <c r="M51" i="162"/>
  <c r="P34" i="162"/>
  <c r="P29" i="160"/>
  <c r="AE29" i="160"/>
  <c r="AE34" i="162"/>
  <c r="P30" i="160"/>
  <c r="P44" i="162"/>
  <c r="AE44" i="162"/>
  <c r="AE30" i="160"/>
  <c r="S16" i="162"/>
  <c r="S31" i="160"/>
  <c r="Y39" i="162"/>
  <c r="Y32" i="160"/>
  <c r="M14" i="160"/>
  <c r="M35" i="162"/>
  <c r="M15" i="160"/>
  <c r="M47" i="162"/>
  <c r="M43" i="162"/>
  <c r="M17" i="160"/>
  <c r="P42" i="162"/>
  <c r="P20" i="160"/>
  <c r="V20" i="162"/>
  <c r="F20" i="162"/>
  <c r="F25" i="160"/>
  <c r="V25" i="160"/>
  <c r="F27" i="160"/>
  <c r="V9" i="162"/>
  <c r="F9" i="162"/>
  <c r="V27" i="160"/>
  <c r="AE28" i="160"/>
  <c r="AE51" i="162"/>
  <c r="AB34" i="162"/>
  <c r="AB29" i="160"/>
  <c r="M16" i="162"/>
  <c r="M31" i="160"/>
  <c r="P39" i="162"/>
  <c r="P32" i="160"/>
  <c r="Y12" i="160"/>
  <c r="AH12" i="160" s="1"/>
  <c r="Y27" i="162"/>
  <c r="AH27" i="162" s="1"/>
  <c r="AI27" i="162" s="1"/>
  <c r="S14" i="160"/>
  <c r="S35" i="162"/>
  <c r="S47" i="162"/>
  <c r="S15" i="160"/>
  <c r="S17" i="160"/>
  <c r="S43" i="162"/>
  <c r="AB42" i="162"/>
  <c r="AB20" i="160"/>
  <c r="S45" i="162"/>
  <c r="S21" i="160"/>
  <c r="AB22" i="160"/>
  <c r="AB36" i="162"/>
  <c r="F23" i="160"/>
  <c r="F48" i="162"/>
  <c r="AE23" i="160"/>
  <c r="AE48" i="162"/>
  <c r="Y24" i="160"/>
  <c r="AH24" i="160" s="1"/>
  <c r="Y24" i="162"/>
  <c r="AH24" i="162" s="1"/>
  <c r="AI24" i="162" s="1"/>
  <c r="AH20" i="162"/>
  <c r="AH25" i="160"/>
  <c r="Y25" i="160" s="1"/>
  <c r="AH26" i="160"/>
  <c r="Y26" i="160" s="1"/>
  <c r="AH38" i="162"/>
  <c r="P9" i="162"/>
  <c r="P27" i="160"/>
  <c r="AE9" i="162"/>
  <c r="AE27" i="160"/>
  <c r="Y51" i="162"/>
  <c r="Y28" i="160"/>
  <c r="F34" i="162"/>
  <c r="F29" i="160"/>
  <c r="V34" i="162"/>
  <c r="V29" i="160"/>
  <c r="S34" i="162"/>
  <c r="S29" i="160"/>
  <c r="S44" i="162"/>
  <c r="S30" i="160"/>
  <c r="Y31" i="160"/>
  <c r="Y16" i="162"/>
  <c r="F39" i="162"/>
  <c r="F32" i="160"/>
  <c r="AB32" i="160"/>
  <c r="AB39" i="162"/>
  <c r="AE15" i="162"/>
  <c r="AE41" i="160"/>
  <c r="AB15" i="162"/>
  <c r="AB41" i="160"/>
  <c r="Y15" i="162"/>
  <c r="Y41" i="160"/>
  <c r="S15" i="162"/>
  <c r="S41" i="160"/>
  <c r="M41" i="160"/>
  <c r="M15" i="162"/>
  <c r="F41" i="160"/>
  <c r="F15" i="162"/>
  <c r="J64" i="156"/>
  <c r="J63" i="156"/>
  <c r="J61" i="156"/>
  <c r="J60" i="156"/>
  <c r="J55" i="156"/>
  <c r="J54" i="156"/>
  <c r="J53" i="156"/>
  <c r="J51" i="156"/>
  <c r="J50" i="156"/>
  <c r="J44" i="156"/>
  <c r="J45" i="156"/>
  <c r="J43" i="156"/>
  <c r="J41" i="156"/>
  <c r="J40" i="156"/>
  <c r="J34" i="156"/>
  <c r="J35" i="156"/>
  <c r="J32" i="156"/>
  <c r="J31" i="156"/>
  <c r="J14" i="156"/>
  <c r="Y26" i="162" l="1"/>
  <c r="AI26" i="162"/>
  <c r="Y21" i="162"/>
  <c r="AI21" i="162"/>
  <c r="AI30" i="162"/>
  <c r="Y30" i="162"/>
  <c r="Y23" i="162"/>
  <c r="AI23" i="162"/>
  <c r="Y32" i="162"/>
  <c r="AH32" i="162" s="1"/>
  <c r="AI32" i="162" s="1"/>
  <c r="Y8" i="160"/>
  <c r="AH8" i="160" s="1"/>
  <c r="M29" i="162"/>
  <c r="M11" i="160"/>
  <c r="Y20" i="162"/>
  <c r="AI20" i="162"/>
  <c r="V32" i="162"/>
  <c r="F32" i="162"/>
  <c r="V8" i="160"/>
  <c r="F8" i="160"/>
  <c r="AE37" i="162"/>
  <c r="AE9" i="160"/>
  <c r="Y29" i="162"/>
  <c r="AH29" i="162" s="1"/>
  <c r="AI29" i="162" s="1"/>
  <c r="Y11" i="160"/>
  <c r="AH11" i="160" s="1"/>
  <c r="M32" i="162"/>
  <c r="M8" i="160"/>
  <c r="S9" i="160"/>
  <c r="S37" i="162"/>
  <c r="AB37" i="162"/>
  <c r="AB9" i="160"/>
  <c r="S41" i="162"/>
  <c r="S10" i="160"/>
  <c r="V29" i="162"/>
  <c r="F29" i="162"/>
  <c r="V11" i="160"/>
  <c r="F11" i="160"/>
  <c r="Y7" i="160"/>
  <c r="AH7" i="160" s="1"/>
  <c r="Y52" i="162"/>
  <c r="AH52" i="162" s="1"/>
  <c r="AI52" i="162" s="1"/>
  <c r="AB41" i="162"/>
  <c r="AB10" i="160"/>
  <c r="P37" i="162"/>
  <c r="P9" i="160"/>
  <c r="AE10" i="160"/>
  <c r="AE41" i="162"/>
  <c r="Y38" i="162"/>
  <c r="AI38" i="162"/>
  <c r="P10" i="160"/>
  <c r="P41" i="162"/>
  <c r="J10" i="156"/>
  <c r="I20" i="57" l="1"/>
  <c r="I20" i="46"/>
  <c r="J327" i="157" l="1"/>
  <c r="J315" i="157"/>
  <c r="J314" i="157"/>
  <c r="J302" i="157"/>
  <c r="J290" i="157"/>
  <c r="J289" i="157"/>
  <c r="J277" i="157"/>
  <c r="J265" i="157"/>
  <c r="J264" i="157"/>
  <c r="J252" i="157"/>
  <c r="J240" i="157"/>
  <c r="J239" i="157"/>
  <c r="J227" i="157"/>
  <c r="J215" i="157"/>
  <c r="J214" i="157"/>
  <c r="J202" i="157"/>
  <c r="J190" i="157"/>
  <c r="J189" i="157"/>
  <c r="J177" i="157"/>
  <c r="J164" i="157"/>
  <c r="J152" i="157"/>
  <c r="J144" i="157"/>
  <c r="J143" i="157"/>
  <c r="J131" i="157"/>
  <c r="J130" i="157"/>
  <c r="J118" i="157"/>
  <c r="J106" i="157"/>
  <c r="J105" i="157"/>
  <c r="J104" i="157"/>
  <c r="J92" i="157"/>
  <c r="J84" i="157"/>
  <c r="J83" i="157"/>
  <c r="J72" i="157"/>
  <c r="J71" i="157"/>
  <c r="J63" i="157"/>
  <c r="J62" i="157"/>
  <c r="J53" i="157"/>
  <c r="J52" i="157"/>
  <c r="J44" i="157"/>
  <c r="J43" i="157"/>
  <c r="J35" i="157"/>
  <c r="J34" i="157"/>
  <c r="J22" i="157"/>
  <c r="J21" i="157"/>
  <c r="K376" i="156"/>
  <c r="K364" i="156"/>
  <c r="K352" i="156"/>
  <c r="K351" i="156"/>
  <c r="K339" i="156"/>
  <c r="K327" i="156"/>
  <c r="K314" i="156"/>
  <c r="K300" i="156"/>
  <c r="K299" i="156"/>
  <c r="K287" i="156"/>
  <c r="K275" i="156"/>
  <c r="K274" i="156"/>
  <c r="K262" i="156"/>
  <c r="K261" i="156"/>
  <c r="K249" i="156"/>
  <c r="K248" i="156"/>
  <c r="K247" i="156"/>
  <c r="K235" i="156"/>
  <c r="K234" i="156"/>
  <c r="K226" i="156"/>
  <c r="K225" i="156"/>
  <c r="K217" i="156"/>
  <c r="K216" i="156"/>
  <c r="K215" i="156"/>
  <c r="K214" i="156"/>
  <c r="K213" i="156"/>
  <c r="K212" i="156"/>
  <c r="K211" i="156"/>
  <c r="K210" i="156"/>
  <c r="K209" i="156"/>
  <c r="K208" i="156"/>
  <c r="K207" i="156"/>
  <c r="K206" i="156"/>
  <c r="K205" i="156"/>
  <c r="K204" i="156"/>
  <c r="K203" i="156"/>
  <c r="K195" i="156"/>
  <c r="K194" i="156"/>
  <c r="K182" i="156"/>
  <c r="K181" i="156"/>
  <c r="K172" i="156"/>
  <c r="K171" i="156"/>
  <c r="K162" i="156"/>
  <c r="K161" i="156"/>
  <c r="K152" i="156"/>
  <c r="K151" i="156"/>
  <c r="K142" i="156"/>
  <c r="K141" i="156"/>
  <c r="K133" i="156"/>
  <c r="K132" i="156"/>
  <c r="K120" i="156"/>
  <c r="K119" i="156"/>
  <c r="K111" i="156"/>
  <c r="K110" i="156"/>
  <c r="K98" i="156"/>
  <c r="K97" i="156"/>
  <c r="K84" i="156"/>
  <c r="K76" i="156"/>
  <c r="K75" i="156"/>
  <c r="K67" i="156"/>
  <c r="K66" i="156"/>
  <c r="K58" i="156"/>
  <c r="K57" i="156"/>
  <c r="K48" i="156"/>
  <c r="K47" i="156"/>
  <c r="K38" i="156"/>
  <c r="K37" i="156"/>
  <c r="K29" i="156"/>
  <c r="K28" i="156"/>
  <c r="K27" i="156"/>
  <c r="K19" i="156"/>
  <c r="K18" i="156"/>
  <c r="K16" i="156"/>
  <c r="K206" i="37" l="1"/>
  <c r="K205" i="37"/>
  <c r="K193" i="37"/>
  <c r="K139" i="37"/>
  <c r="J206" i="37"/>
  <c r="J205" i="37"/>
  <c r="J139" i="37"/>
  <c r="G5" i="37"/>
  <c r="H17" i="57"/>
  <c r="H16" i="57"/>
  <c r="H13" i="57"/>
  <c r="G5" i="57"/>
  <c r="K30" i="57"/>
  <c r="K187" i="37" s="1"/>
  <c r="K29" i="57"/>
  <c r="K186" i="37" s="1"/>
  <c r="K28" i="57"/>
  <c r="K185" i="37" s="1"/>
  <c r="K27" i="57"/>
  <c r="K184" i="37" s="1"/>
  <c r="K25" i="57"/>
  <c r="K182" i="37" s="1"/>
  <c r="K24" i="57"/>
  <c r="K181" i="37" s="1"/>
  <c r="K23" i="57"/>
  <c r="K180" i="37" s="1"/>
  <c r="K22" i="57"/>
  <c r="K179" i="37" s="1"/>
  <c r="K14" i="57"/>
  <c r="K26" i="57" s="1"/>
  <c r="K183" i="37" s="1"/>
  <c r="K9" i="57"/>
  <c r="J30" i="57"/>
  <c r="J187" i="37" s="1"/>
  <c r="J29" i="57"/>
  <c r="J186" i="37" s="1"/>
  <c r="J28" i="57"/>
  <c r="J185" i="37" s="1"/>
  <c r="J27" i="57"/>
  <c r="J184" i="37" s="1"/>
  <c r="J25" i="57"/>
  <c r="J182" i="37" s="1"/>
  <c r="J24" i="57"/>
  <c r="J181" i="37" s="1"/>
  <c r="J23" i="57"/>
  <c r="J180" i="37" s="1"/>
  <c r="J22" i="57"/>
  <c r="J179" i="37" s="1"/>
  <c r="J14" i="57"/>
  <c r="J26" i="57" s="1"/>
  <c r="J183" i="37" s="1"/>
  <c r="J9" i="57"/>
  <c r="J21" i="57" s="1"/>
  <c r="J178" i="37" s="1"/>
  <c r="H13" i="46"/>
  <c r="H12" i="46"/>
  <c r="G5" i="46"/>
  <c r="K30" i="46"/>
  <c r="K54" i="37" s="1"/>
  <c r="K29" i="46"/>
  <c r="K53" i="37" s="1"/>
  <c r="K28" i="46"/>
  <c r="K52" i="37" s="1"/>
  <c r="K27" i="46"/>
  <c r="K51" i="37" s="1"/>
  <c r="K25" i="46"/>
  <c r="K49" i="37" s="1"/>
  <c r="K24" i="46"/>
  <c r="K48" i="37" s="1"/>
  <c r="K23" i="46"/>
  <c r="K47" i="37" s="1"/>
  <c r="K22" i="46"/>
  <c r="K46" i="37" s="1"/>
  <c r="K14" i="46"/>
  <c r="K26" i="46" s="1"/>
  <c r="K50" i="37" s="1"/>
  <c r="K9" i="46"/>
  <c r="K21" i="46" s="1"/>
  <c r="K45" i="37" s="1"/>
  <c r="J30" i="46"/>
  <c r="J54" i="37" s="1"/>
  <c r="J29" i="46"/>
  <c r="J53" i="37" s="1"/>
  <c r="J28" i="46"/>
  <c r="J52" i="37" s="1"/>
  <c r="J27" i="46"/>
  <c r="J51" i="37" s="1"/>
  <c r="J25" i="46"/>
  <c r="J49" i="37" s="1"/>
  <c r="J24" i="46"/>
  <c r="J48" i="37" s="1"/>
  <c r="J23" i="46"/>
  <c r="J47" i="37" s="1"/>
  <c r="J14" i="46"/>
  <c r="J26" i="46" s="1"/>
  <c r="J50" i="37" s="1"/>
  <c r="I323" i="157"/>
  <c r="I320" i="157"/>
  <c r="I319" i="157"/>
  <c r="I318" i="157"/>
  <c r="I295" i="157"/>
  <c r="I294" i="157"/>
  <c r="I245" i="157"/>
  <c r="I220" i="157"/>
  <c r="I219" i="157"/>
  <c r="I170" i="157"/>
  <c r="I169" i="157"/>
  <c r="I135" i="157"/>
  <c r="I110" i="157"/>
  <c r="I76" i="157"/>
  <c r="I26" i="157"/>
  <c r="L337" i="157"/>
  <c r="K211" i="37" s="1"/>
  <c r="L336" i="157"/>
  <c r="K210" i="37" s="1"/>
  <c r="L335" i="157"/>
  <c r="K209" i="37" s="1"/>
  <c r="L334" i="157"/>
  <c r="K208" i="37" s="1"/>
  <c r="L332" i="157"/>
  <c r="L331" i="157"/>
  <c r="L330" i="157"/>
  <c r="K204" i="37" s="1"/>
  <c r="L329" i="157"/>
  <c r="K203" i="37" s="1"/>
  <c r="L321" i="157"/>
  <c r="L333" i="157" s="1"/>
  <c r="K207" i="37" s="1"/>
  <c r="L316" i="157"/>
  <c r="L328" i="157" s="1"/>
  <c r="K202" i="37" s="1"/>
  <c r="L312" i="157"/>
  <c r="K199" i="37" s="1"/>
  <c r="L311" i="157"/>
  <c r="K198" i="37" s="1"/>
  <c r="L310" i="157"/>
  <c r="K197" i="37" s="1"/>
  <c r="L309" i="157"/>
  <c r="K196" i="37" s="1"/>
  <c r="L307" i="157"/>
  <c r="K194" i="37" s="1"/>
  <c r="L306" i="157"/>
  <c r="L305" i="157"/>
  <c r="K192" i="37" s="1"/>
  <c r="L304" i="157"/>
  <c r="K191" i="37" s="1"/>
  <c r="L308" i="157"/>
  <c r="K195" i="37" s="1"/>
  <c r="L291" i="157"/>
  <c r="L287" i="157"/>
  <c r="K175" i="37" s="1"/>
  <c r="L286" i="157"/>
  <c r="K174" i="37" s="1"/>
  <c r="L285" i="157"/>
  <c r="K173" i="37" s="1"/>
  <c r="L284" i="157"/>
  <c r="K172" i="37" s="1"/>
  <c r="L282" i="157"/>
  <c r="K170" i="37" s="1"/>
  <c r="L281" i="157"/>
  <c r="K169" i="37" s="1"/>
  <c r="L280" i="157"/>
  <c r="K168" i="37" s="1"/>
  <c r="L279" i="157"/>
  <c r="K167" i="37" s="1"/>
  <c r="L283" i="157"/>
  <c r="K171" i="37" s="1"/>
  <c r="L266" i="157"/>
  <c r="L278" i="157" s="1"/>
  <c r="K166" i="37" s="1"/>
  <c r="L262" i="157"/>
  <c r="K163" i="37" s="1"/>
  <c r="L261" i="157"/>
  <c r="K162" i="37" s="1"/>
  <c r="L260" i="157"/>
  <c r="K161" i="37" s="1"/>
  <c r="L259" i="157"/>
  <c r="K160" i="37" s="1"/>
  <c r="L257" i="157"/>
  <c r="K158" i="37" s="1"/>
  <c r="L256" i="157"/>
  <c r="K157" i="37" s="1"/>
  <c r="L255" i="157"/>
  <c r="K156" i="37" s="1"/>
  <c r="L254" i="157"/>
  <c r="K155" i="37" s="1"/>
  <c r="L246" i="157"/>
  <c r="L258" i="157" s="1"/>
  <c r="K159" i="37" s="1"/>
  <c r="L241" i="157"/>
  <c r="L253" i="157" s="1"/>
  <c r="K154" i="37" s="1"/>
  <c r="L237" i="157"/>
  <c r="K151" i="37" s="1"/>
  <c r="L236" i="157"/>
  <c r="K150" i="37" s="1"/>
  <c r="L235" i="157"/>
  <c r="K149" i="37" s="1"/>
  <c r="L234" i="157"/>
  <c r="K148" i="37" s="1"/>
  <c r="L232" i="157"/>
  <c r="K146" i="37" s="1"/>
  <c r="L231" i="157"/>
  <c r="K145" i="37" s="1"/>
  <c r="L230" i="157"/>
  <c r="K144" i="37" s="1"/>
  <c r="L229" i="157"/>
  <c r="K143" i="37" s="1"/>
  <c r="L221" i="157"/>
  <c r="L233" i="157" s="1"/>
  <c r="K147" i="37" s="1"/>
  <c r="L216" i="157"/>
  <c r="L228" i="157" s="1"/>
  <c r="K142" i="37" s="1"/>
  <c r="L212" i="157"/>
  <c r="K114" i="37" s="1"/>
  <c r="L211" i="157"/>
  <c r="K113" i="37" s="1"/>
  <c r="L210" i="157"/>
  <c r="K112" i="37" s="1"/>
  <c r="L209" i="157"/>
  <c r="K111" i="37" s="1"/>
  <c r="L207" i="157"/>
  <c r="K109" i="37" s="1"/>
  <c r="L206" i="157"/>
  <c r="K108" i="37" s="1"/>
  <c r="L205" i="157"/>
  <c r="K107" i="37" s="1"/>
  <c r="L204" i="157"/>
  <c r="K106" i="37" s="1"/>
  <c r="L196" i="157"/>
  <c r="L208" i="157" s="1"/>
  <c r="K110" i="37" s="1"/>
  <c r="L191" i="157"/>
  <c r="L203" i="157" s="1"/>
  <c r="K105" i="37" s="1"/>
  <c r="L187" i="157"/>
  <c r="K90" i="37" s="1"/>
  <c r="L186" i="157"/>
  <c r="K89" i="37" s="1"/>
  <c r="L185" i="157"/>
  <c r="K88" i="37" s="1"/>
  <c r="L184" i="157"/>
  <c r="K87" i="37" s="1"/>
  <c r="L182" i="157"/>
  <c r="K85" i="37" s="1"/>
  <c r="L181" i="157"/>
  <c r="K84" i="37" s="1"/>
  <c r="L180" i="157"/>
  <c r="K83" i="37" s="1"/>
  <c r="L179" i="157"/>
  <c r="K82" i="37" s="1"/>
  <c r="L171" i="157"/>
  <c r="L183" i="157" s="1"/>
  <c r="K86" i="37" s="1"/>
  <c r="L166" i="157"/>
  <c r="L178" i="157" s="1"/>
  <c r="K81" i="37" s="1"/>
  <c r="L162" i="157"/>
  <c r="K78" i="37" s="1"/>
  <c r="L161" i="157"/>
  <c r="K77" i="37" s="1"/>
  <c r="L160" i="157"/>
  <c r="K76" i="37" s="1"/>
  <c r="L159" i="157"/>
  <c r="K75" i="37" s="1"/>
  <c r="L157" i="157"/>
  <c r="K73" i="37" s="1"/>
  <c r="L156" i="157"/>
  <c r="K72" i="37" s="1"/>
  <c r="L155" i="157"/>
  <c r="K71" i="37" s="1"/>
  <c r="L154" i="157"/>
  <c r="K70" i="37" s="1"/>
  <c r="L148" i="157"/>
  <c r="L145" i="157"/>
  <c r="L137" i="157"/>
  <c r="L132" i="157"/>
  <c r="L128" i="157"/>
  <c r="K42" i="37" s="1"/>
  <c r="L127" i="157"/>
  <c r="K41" i="37" s="1"/>
  <c r="L126" i="157"/>
  <c r="K40" i="37" s="1"/>
  <c r="L125" i="157"/>
  <c r="K39" i="37" s="1"/>
  <c r="L123" i="157"/>
  <c r="K37" i="37" s="1"/>
  <c r="L122" i="157"/>
  <c r="K36" i="37" s="1"/>
  <c r="L121" i="157"/>
  <c r="K35" i="37" s="1"/>
  <c r="L120" i="157"/>
  <c r="K34" i="37" s="1"/>
  <c r="L112" i="157"/>
  <c r="L124" i="157" s="1"/>
  <c r="K38" i="37" s="1"/>
  <c r="L107" i="157"/>
  <c r="L102" i="157"/>
  <c r="K30" i="37" s="1"/>
  <c r="L101" i="157"/>
  <c r="K29" i="37" s="1"/>
  <c r="L100" i="157"/>
  <c r="K28" i="37" s="1"/>
  <c r="L99" i="157"/>
  <c r="K27" i="37" s="1"/>
  <c r="L97" i="157"/>
  <c r="K25" i="37" s="1"/>
  <c r="L96" i="157"/>
  <c r="K24" i="37" s="1"/>
  <c r="L95" i="157"/>
  <c r="K23" i="37" s="1"/>
  <c r="L94" i="157"/>
  <c r="K22" i="37" s="1"/>
  <c r="L88" i="157"/>
  <c r="L85" i="157"/>
  <c r="L77" i="157"/>
  <c r="L73" i="157"/>
  <c r="L67" i="157"/>
  <c r="L64" i="157"/>
  <c r="L57" i="157"/>
  <c r="L54" i="157"/>
  <c r="L48" i="157"/>
  <c r="L45" i="157"/>
  <c r="L39" i="157"/>
  <c r="L36" i="157"/>
  <c r="L28" i="157"/>
  <c r="L23" i="157"/>
  <c r="L15" i="157"/>
  <c r="L10" i="157"/>
  <c r="K337" i="157"/>
  <c r="J211" i="37" s="1"/>
  <c r="K336" i="157"/>
  <c r="J210" i="37" s="1"/>
  <c r="K335" i="157"/>
  <c r="J209" i="37" s="1"/>
  <c r="K334" i="157"/>
  <c r="J208" i="37" s="1"/>
  <c r="K332" i="157"/>
  <c r="K331" i="157"/>
  <c r="K330" i="157"/>
  <c r="J204" i="37" s="1"/>
  <c r="K329" i="157"/>
  <c r="J203" i="37" s="1"/>
  <c r="K321" i="157"/>
  <c r="K333" i="157" s="1"/>
  <c r="J207" i="37" s="1"/>
  <c r="K316" i="157"/>
  <c r="K328" i="157" s="1"/>
  <c r="J202" i="37" s="1"/>
  <c r="K312" i="157"/>
  <c r="J199" i="37" s="1"/>
  <c r="K311" i="157"/>
  <c r="J198" i="37" s="1"/>
  <c r="K310" i="157"/>
  <c r="J197" i="37" s="1"/>
  <c r="K309" i="157"/>
  <c r="J196" i="37" s="1"/>
  <c r="K307" i="157"/>
  <c r="J194" i="37" s="1"/>
  <c r="K306" i="157"/>
  <c r="J193" i="37" s="1"/>
  <c r="K305" i="157"/>
  <c r="J192" i="37" s="1"/>
  <c r="K304" i="157"/>
  <c r="J191" i="37" s="1"/>
  <c r="K308" i="157"/>
  <c r="J195" i="37" s="1"/>
  <c r="K291" i="157"/>
  <c r="K287" i="157"/>
  <c r="J175" i="37" s="1"/>
  <c r="K286" i="157"/>
  <c r="J174" i="37" s="1"/>
  <c r="K285" i="157"/>
  <c r="J173" i="37" s="1"/>
  <c r="K284" i="157"/>
  <c r="J172" i="37" s="1"/>
  <c r="K282" i="157"/>
  <c r="J170" i="37" s="1"/>
  <c r="K281" i="157"/>
  <c r="J169" i="37" s="1"/>
  <c r="K280" i="157"/>
  <c r="J168" i="37" s="1"/>
  <c r="K279" i="157"/>
  <c r="J167" i="37" s="1"/>
  <c r="K283" i="157"/>
  <c r="J171" i="37" s="1"/>
  <c r="K266" i="157"/>
  <c r="K278" i="157" s="1"/>
  <c r="J166" i="37" s="1"/>
  <c r="K262" i="157"/>
  <c r="J163" i="37" s="1"/>
  <c r="K261" i="157"/>
  <c r="J162" i="37" s="1"/>
  <c r="K260" i="157"/>
  <c r="J161" i="37" s="1"/>
  <c r="K259" i="157"/>
  <c r="J160" i="37" s="1"/>
  <c r="K257" i="157"/>
  <c r="J158" i="37" s="1"/>
  <c r="K256" i="157"/>
  <c r="J157" i="37" s="1"/>
  <c r="K255" i="157"/>
  <c r="J156" i="37" s="1"/>
  <c r="K254" i="157"/>
  <c r="J155" i="37" s="1"/>
  <c r="K246" i="157"/>
  <c r="K258" i="157" s="1"/>
  <c r="J159" i="37" s="1"/>
  <c r="K241" i="157"/>
  <c r="K253" i="157" s="1"/>
  <c r="J154" i="37" s="1"/>
  <c r="K237" i="157"/>
  <c r="J151" i="37" s="1"/>
  <c r="K236" i="157"/>
  <c r="J150" i="37" s="1"/>
  <c r="K235" i="157"/>
  <c r="J149" i="37" s="1"/>
  <c r="K234" i="157"/>
  <c r="J148" i="37" s="1"/>
  <c r="K232" i="157"/>
  <c r="J146" i="37" s="1"/>
  <c r="K231" i="157"/>
  <c r="J145" i="37" s="1"/>
  <c r="K230" i="157"/>
  <c r="J144" i="37" s="1"/>
  <c r="K229" i="157"/>
  <c r="J143" i="37" s="1"/>
  <c r="K221" i="157"/>
  <c r="K233" i="157" s="1"/>
  <c r="J147" i="37" s="1"/>
  <c r="K216" i="157"/>
  <c r="K228" i="157" s="1"/>
  <c r="J142" i="37" s="1"/>
  <c r="K212" i="157"/>
  <c r="J114" i="37" s="1"/>
  <c r="K211" i="157"/>
  <c r="J113" i="37" s="1"/>
  <c r="K210" i="157"/>
  <c r="J112" i="37" s="1"/>
  <c r="K209" i="157"/>
  <c r="J111" i="37" s="1"/>
  <c r="K207" i="157"/>
  <c r="J109" i="37" s="1"/>
  <c r="K206" i="157"/>
  <c r="J108" i="37" s="1"/>
  <c r="K205" i="157"/>
  <c r="J107" i="37" s="1"/>
  <c r="K204" i="157"/>
  <c r="J106" i="37" s="1"/>
  <c r="K196" i="157"/>
  <c r="K191" i="157"/>
  <c r="K203" i="157" s="1"/>
  <c r="J105" i="37" s="1"/>
  <c r="K187" i="157"/>
  <c r="J90" i="37" s="1"/>
  <c r="K186" i="157"/>
  <c r="J89" i="37" s="1"/>
  <c r="K185" i="157"/>
  <c r="J88" i="37" s="1"/>
  <c r="K184" i="157"/>
  <c r="J87" i="37" s="1"/>
  <c r="K182" i="157"/>
  <c r="J85" i="37" s="1"/>
  <c r="K181" i="157"/>
  <c r="J84" i="37" s="1"/>
  <c r="K180" i="157"/>
  <c r="J83" i="37" s="1"/>
  <c r="K179" i="157"/>
  <c r="J82" i="37" s="1"/>
  <c r="K171" i="157"/>
  <c r="K183" i="157" s="1"/>
  <c r="J86" i="37" s="1"/>
  <c r="K166" i="157"/>
  <c r="K178" i="157" s="1"/>
  <c r="J81" i="37" s="1"/>
  <c r="K162" i="157"/>
  <c r="J78" i="37" s="1"/>
  <c r="K161" i="157"/>
  <c r="J77" i="37" s="1"/>
  <c r="K160" i="157"/>
  <c r="J76" i="37" s="1"/>
  <c r="K159" i="157"/>
  <c r="J75" i="37" s="1"/>
  <c r="K157" i="157"/>
  <c r="J73" i="37" s="1"/>
  <c r="K156" i="157"/>
  <c r="J72" i="37" s="1"/>
  <c r="K155" i="157"/>
  <c r="J71" i="37" s="1"/>
  <c r="K154" i="157"/>
  <c r="J70" i="37" s="1"/>
  <c r="K148" i="157"/>
  <c r="K158" i="157" s="1"/>
  <c r="J74" i="37" s="1"/>
  <c r="K145" i="157"/>
  <c r="K137" i="157"/>
  <c r="K132" i="157"/>
  <c r="K128" i="157"/>
  <c r="J42" i="37" s="1"/>
  <c r="K127" i="157"/>
  <c r="J41" i="37" s="1"/>
  <c r="K126" i="157"/>
  <c r="J40" i="37" s="1"/>
  <c r="K125" i="157"/>
  <c r="J39" i="37" s="1"/>
  <c r="K123" i="157"/>
  <c r="J37" i="37" s="1"/>
  <c r="K122" i="157"/>
  <c r="J36" i="37" s="1"/>
  <c r="K121" i="157"/>
  <c r="J35" i="37" s="1"/>
  <c r="K120" i="157"/>
  <c r="J34" i="37" s="1"/>
  <c r="K112" i="157"/>
  <c r="K124" i="157" s="1"/>
  <c r="J38" i="37" s="1"/>
  <c r="K107" i="157"/>
  <c r="K102" i="157"/>
  <c r="J30" i="37" s="1"/>
  <c r="K101" i="157"/>
  <c r="J29" i="37" s="1"/>
  <c r="K100" i="157"/>
  <c r="J28" i="37" s="1"/>
  <c r="K99" i="157"/>
  <c r="J27" i="37" s="1"/>
  <c r="K97" i="157"/>
  <c r="J25" i="37" s="1"/>
  <c r="K96" i="157"/>
  <c r="J24" i="37" s="1"/>
  <c r="K95" i="157"/>
  <c r="J23" i="37" s="1"/>
  <c r="K94" i="157"/>
  <c r="J22" i="37" s="1"/>
  <c r="K88" i="157"/>
  <c r="K85" i="157"/>
  <c r="K77" i="157"/>
  <c r="K73" i="157"/>
  <c r="K67" i="157"/>
  <c r="K64" i="157"/>
  <c r="K57" i="157"/>
  <c r="K54" i="157"/>
  <c r="K48" i="157"/>
  <c r="K45" i="157"/>
  <c r="K39" i="157"/>
  <c r="K36" i="157"/>
  <c r="K28" i="157"/>
  <c r="K23" i="157"/>
  <c r="K15" i="157"/>
  <c r="K10" i="157"/>
  <c r="H6" i="157"/>
  <c r="J369" i="156"/>
  <c r="J356" i="156"/>
  <c r="J280" i="156"/>
  <c r="J279" i="156"/>
  <c r="J186" i="156"/>
  <c r="J175" i="156"/>
  <c r="J174" i="156"/>
  <c r="J15" i="156"/>
  <c r="M386" i="156"/>
  <c r="K223" i="37" s="1"/>
  <c r="M385" i="156"/>
  <c r="K222" i="37" s="1"/>
  <c r="M384" i="156"/>
  <c r="K221" i="37" s="1"/>
  <c r="M383" i="156"/>
  <c r="K220" i="37" s="1"/>
  <c r="M381" i="156"/>
  <c r="K218" i="37" s="1"/>
  <c r="M380" i="156"/>
  <c r="K217" i="37" s="1"/>
  <c r="M379" i="156"/>
  <c r="K216" i="37" s="1"/>
  <c r="M378" i="156"/>
  <c r="K215" i="37" s="1"/>
  <c r="M370" i="156"/>
  <c r="M365" i="156"/>
  <c r="M358" i="156"/>
  <c r="M353" i="156"/>
  <c r="M349" i="156"/>
  <c r="M348" i="156"/>
  <c r="K138" i="37" s="1"/>
  <c r="M347" i="156"/>
  <c r="K137" i="37" s="1"/>
  <c r="M346" i="156"/>
  <c r="K136" i="37" s="1"/>
  <c r="M344" i="156"/>
  <c r="K134" i="37" s="1"/>
  <c r="M343" i="156"/>
  <c r="K133" i="37" s="1"/>
  <c r="M342" i="156"/>
  <c r="K132" i="37" s="1"/>
  <c r="M341" i="156"/>
  <c r="K131" i="37" s="1"/>
  <c r="M333" i="156"/>
  <c r="M328" i="156"/>
  <c r="M340" i="156" s="1"/>
  <c r="K130" i="37" s="1"/>
  <c r="M325" i="156"/>
  <c r="K127" i="37" s="1"/>
  <c r="M324" i="156"/>
  <c r="K126" i="37" s="1"/>
  <c r="M323" i="156"/>
  <c r="K125" i="37" s="1"/>
  <c r="M322" i="156"/>
  <c r="K124" i="37" s="1"/>
  <c r="M320" i="156"/>
  <c r="K122" i="37" s="1"/>
  <c r="M319" i="156"/>
  <c r="K121" i="37" s="1"/>
  <c r="M318" i="156"/>
  <c r="K120" i="37" s="1"/>
  <c r="M317" i="156"/>
  <c r="K119" i="37" s="1"/>
  <c r="K236" i="37" s="1"/>
  <c r="M316" i="156"/>
  <c r="K118" i="37" s="1"/>
  <c r="M308" i="156"/>
  <c r="M315" i="156"/>
  <c r="K117" i="37" s="1"/>
  <c r="M297" i="156"/>
  <c r="K102" i="37" s="1"/>
  <c r="M296" i="156"/>
  <c r="K101" i="37" s="1"/>
  <c r="M295" i="156"/>
  <c r="K100" i="37" s="1"/>
  <c r="M294" i="156"/>
  <c r="K99" i="37" s="1"/>
  <c r="M292" i="156"/>
  <c r="K97" i="37" s="1"/>
  <c r="M291" i="156"/>
  <c r="K96" i="37" s="1"/>
  <c r="M290" i="156"/>
  <c r="K95" i="37" s="1"/>
  <c r="M289" i="156"/>
  <c r="K94" i="37" s="1"/>
  <c r="M281" i="156"/>
  <c r="M276" i="156"/>
  <c r="M288" i="156" s="1"/>
  <c r="K93" i="37" s="1"/>
  <c r="M272" i="156"/>
  <c r="K66" i="37" s="1"/>
  <c r="M271" i="156"/>
  <c r="K65" i="37" s="1"/>
  <c r="M270" i="156"/>
  <c r="K64" i="37" s="1"/>
  <c r="M269" i="156"/>
  <c r="K63" i="37" s="1"/>
  <c r="M267" i="156"/>
  <c r="K61" i="37" s="1"/>
  <c r="M266" i="156"/>
  <c r="K60" i="37" s="1"/>
  <c r="M265" i="156"/>
  <c r="K59" i="37" s="1"/>
  <c r="M264" i="156"/>
  <c r="K58" i="37" s="1"/>
  <c r="M255" i="156"/>
  <c r="M250" i="156"/>
  <c r="M263" i="156" s="1"/>
  <c r="K57" i="37" s="1"/>
  <c r="M245" i="156"/>
  <c r="M244" i="156"/>
  <c r="M243" i="156"/>
  <c r="K15" i="37" s="1"/>
  <c r="M242" i="156"/>
  <c r="M240" i="156"/>
  <c r="M239" i="156"/>
  <c r="M238" i="156"/>
  <c r="M237" i="156"/>
  <c r="M230" i="156"/>
  <c r="M227" i="156"/>
  <c r="M221" i="156"/>
  <c r="M218" i="156"/>
  <c r="M199" i="156"/>
  <c r="M196" i="156"/>
  <c r="M188" i="156"/>
  <c r="M183" i="156"/>
  <c r="M176" i="156"/>
  <c r="M173" i="156"/>
  <c r="M166" i="156"/>
  <c r="M163" i="156"/>
  <c r="M156" i="156"/>
  <c r="M153" i="156"/>
  <c r="M146" i="156"/>
  <c r="M143" i="156"/>
  <c r="M137" i="156"/>
  <c r="M134" i="156"/>
  <c r="M126" i="156"/>
  <c r="M121" i="156"/>
  <c r="M115" i="156"/>
  <c r="M112" i="156"/>
  <c r="M104" i="156"/>
  <c r="M99" i="156"/>
  <c r="M91" i="156"/>
  <c r="M86" i="156"/>
  <c r="M80" i="156"/>
  <c r="M71" i="156"/>
  <c r="M68" i="156"/>
  <c r="M62" i="156"/>
  <c r="M59" i="156"/>
  <c r="M52" i="156"/>
  <c r="M49" i="156"/>
  <c r="M42" i="156"/>
  <c r="M39" i="156"/>
  <c r="M33" i="156"/>
  <c r="M30" i="156"/>
  <c r="M25" i="156"/>
  <c r="K231" i="37" s="1"/>
  <c r="M24" i="156"/>
  <c r="K230" i="37" s="1"/>
  <c r="M22" i="156"/>
  <c r="K228" i="37" s="1"/>
  <c r="M21" i="156"/>
  <c r="K227" i="37" s="1"/>
  <c r="M13" i="156"/>
  <c r="M23" i="156" s="1"/>
  <c r="K229" i="37" s="1"/>
  <c r="M10" i="156"/>
  <c r="M20" i="156" s="1"/>
  <c r="K226" i="37" s="1"/>
  <c r="L386" i="156"/>
  <c r="J223" i="37" s="1"/>
  <c r="L385" i="156"/>
  <c r="J222" i="37" s="1"/>
  <c r="L384" i="156"/>
  <c r="J221" i="37" s="1"/>
  <c r="L383" i="156"/>
  <c r="J220" i="37" s="1"/>
  <c r="L381" i="156"/>
  <c r="J218" i="37" s="1"/>
  <c r="L380" i="156"/>
  <c r="J217" i="37" s="1"/>
  <c r="L379" i="156"/>
  <c r="J216" i="37" s="1"/>
  <c r="L378" i="156"/>
  <c r="J215" i="37" s="1"/>
  <c r="L370" i="156"/>
  <c r="L365" i="156"/>
  <c r="L358" i="156"/>
  <c r="L353" i="156"/>
  <c r="L349" i="156"/>
  <c r="L348" i="156"/>
  <c r="J138" i="37" s="1"/>
  <c r="L347" i="156"/>
  <c r="J137" i="37" s="1"/>
  <c r="L346" i="156"/>
  <c r="J136" i="37" s="1"/>
  <c r="L344" i="156"/>
  <c r="J134" i="37" s="1"/>
  <c r="L343" i="156"/>
  <c r="J133" i="37" s="1"/>
  <c r="L342" i="156"/>
  <c r="J132" i="37" s="1"/>
  <c r="L341" i="156"/>
  <c r="J131" i="37" s="1"/>
  <c r="L333" i="156"/>
  <c r="L328" i="156"/>
  <c r="L340" i="156" s="1"/>
  <c r="J130" i="37" s="1"/>
  <c r="L325" i="156"/>
  <c r="J127" i="37" s="1"/>
  <c r="L324" i="156"/>
  <c r="J126" i="37" s="1"/>
  <c r="L323" i="156"/>
  <c r="J125" i="37" s="1"/>
  <c r="L322" i="156"/>
  <c r="J124" i="37" s="1"/>
  <c r="L320" i="156"/>
  <c r="J122" i="37" s="1"/>
  <c r="L319" i="156"/>
  <c r="J121" i="37" s="1"/>
  <c r="L318" i="156"/>
  <c r="J120" i="37" s="1"/>
  <c r="L317" i="156"/>
  <c r="J119" i="37" s="1"/>
  <c r="J236" i="37" s="1"/>
  <c r="L316" i="156"/>
  <c r="J118" i="37" s="1"/>
  <c r="L308" i="156"/>
  <c r="L321" i="156" s="1"/>
  <c r="J123" i="37" s="1"/>
  <c r="L315" i="156"/>
  <c r="J117" i="37" s="1"/>
  <c r="L297" i="156"/>
  <c r="J102" i="37" s="1"/>
  <c r="L296" i="156"/>
  <c r="J101" i="37" s="1"/>
  <c r="L295" i="156"/>
  <c r="J100" i="37" s="1"/>
  <c r="L294" i="156"/>
  <c r="J99" i="37" s="1"/>
  <c r="L292" i="156"/>
  <c r="J97" i="37" s="1"/>
  <c r="L291" i="156"/>
  <c r="J96" i="37" s="1"/>
  <c r="L290" i="156"/>
  <c r="J95" i="37" s="1"/>
  <c r="L289" i="156"/>
  <c r="J94" i="37" s="1"/>
  <c r="L281" i="156"/>
  <c r="L276" i="156"/>
  <c r="L288" i="156" s="1"/>
  <c r="J93" i="37" s="1"/>
  <c r="L272" i="156"/>
  <c r="J66" i="37" s="1"/>
  <c r="L271" i="156"/>
  <c r="J65" i="37" s="1"/>
  <c r="L270" i="156"/>
  <c r="J64" i="37" s="1"/>
  <c r="L269" i="156"/>
  <c r="J63" i="37" s="1"/>
  <c r="L267" i="156"/>
  <c r="J61" i="37" s="1"/>
  <c r="L266" i="156"/>
  <c r="J60" i="37" s="1"/>
  <c r="L265" i="156"/>
  <c r="J59" i="37" s="1"/>
  <c r="L264" i="156"/>
  <c r="J58" i="37" s="1"/>
  <c r="L255" i="156"/>
  <c r="L268" i="156" s="1"/>
  <c r="J62" i="37" s="1"/>
  <c r="L250" i="156"/>
  <c r="L263" i="156" s="1"/>
  <c r="J57" i="37" s="1"/>
  <c r="L245" i="156"/>
  <c r="J17" i="37" s="1"/>
  <c r="L244" i="156"/>
  <c r="J16" i="37" s="1"/>
  <c r="L243" i="156"/>
  <c r="J15" i="37" s="1"/>
  <c r="L242" i="156"/>
  <c r="J14" i="37" s="1"/>
  <c r="J241" i="37" s="1"/>
  <c r="L240" i="156"/>
  <c r="J12" i="37" s="1"/>
  <c r="L239" i="156"/>
  <c r="J11" i="37" s="1"/>
  <c r="L238" i="156"/>
  <c r="J10" i="37" s="1"/>
  <c r="L237" i="156"/>
  <c r="J9" i="37" s="1"/>
  <c r="L230" i="156"/>
  <c r="L227" i="156"/>
  <c r="L221" i="156"/>
  <c r="L218" i="156"/>
  <c r="L199" i="156"/>
  <c r="L196" i="156"/>
  <c r="L188" i="156"/>
  <c r="L183" i="156"/>
  <c r="L176" i="156"/>
  <c r="L180" i="156" s="1"/>
  <c r="L173" i="156"/>
  <c r="L166" i="156"/>
  <c r="L163" i="156"/>
  <c r="L156" i="156"/>
  <c r="L153" i="156"/>
  <c r="L146" i="156"/>
  <c r="L143" i="156"/>
  <c r="L137" i="156"/>
  <c r="L134" i="156"/>
  <c r="L126" i="156"/>
  <c r="L121" i="156"/>
  <c r="L115" i="156"/>
  <c r="L112" i="156"/>
  <c r="L104" i="156"/>
  <c r="L99" i="156"/>
  <c r="L91" i="156"/>
  <c r="L86" i="156"/>
  <c r="L80" i="156"/>
  <c r="L71" i="156"/>
  <c r="L68" i="156"/>
  <c r="L62" i="156"/>
  <c r="L59" i="156"/>
  <c r="L52" i="156"/>
  <c r="L49" i="156"/>
  <c r="L42" i="156"/>
  <c r="L39" i="156"/>
  <c r="L33" i="156"/>
  <c r="L30" i="156"/>
  <c r="L25" i="156"/>
  <c r="J231" i="37" s="1"/>
  <c r="L24" i="156"/>
  <c r="J230" i="37" s="1"/>
  <c r="L22" i="156"/>
  <c r="J228" i="37" s="1"/>
  <c r="L21" i="156"/>
  <c r="J227" i="37" s="1"/>
  <c r="L13" i="156"/>
  <c r="L23" i="156" s="1"/>
  <c r="J229" i="37" s="1"/>
  <c r="L10" i="156"/>
  <c r="L20" i="156" s="1"/>
  <c r="J226" i="37" s="1"/>
  <c r="AB52" i="160" l="1"/>
  <c r="AB13" i="162"/>
  <c r="AE13" i="162"/>
  <c r="AE52" i="160"/>
  <c r="K21" i="57"/>
  <c r="K178" i="37" s="1"/>
  <c r="K8" i="57"/>
  <c r="S13" i="162"/>
  <c r="N13" i="57"/>
  <c r="S52" i="160"/>
  <c r="V52" i="160"/>
  <c r="V13" i="162"/>
  <c r="P17" i="162"/>
  <c r="P51" i="160"/>
  <c r="V51" i="160"/>
  <c r="V17" i="162"/>
  <c r="S17" i="162"/>
  <c r="S51" i="160"/>
  <c r="M10" i="162"/>
  <c r="M50" i="160"/>
  <c r="S22" i="162"/>
  <c r="S49" i="160"/>
  <c r="P22" i="162"/>
  <c r="P49" i="160"/>
  <c r="V22" i="162"/>
  <c r="V49" i="160"/>
  <c r="S18" i="162"/>
  <c r="S47" i="160"/>
  <c r="V18" i="162"/>
  <c r="V47" i="160"/>
  <c r="S49" i="162"/>
  <c r="S46" i="160"/>
  <c r="P46" i="160"/>
  <c r="P49" i="162"/>
  <c r="V49" i="162"/>
  <c r="V46" i="160"/>
  <c r="P44" i="160"/>
  <c r="P7" i="162"/>
  <c r="V7" i="162"/>
  <c r="V44" i="160"/>
  <c r="S7" i="162"/>
  <c r="S44" i="160"/>
  <c r="P42" i="160"/>
  <c r="P12" i="162"/>
  <c r="V12" i="162"/>
  <c r="V42" i="160"/>
  <c r="P28" i="160"/>
  <c r="P51" i="162"/>
  <c r="V28" i="160"/>
  <c r="V51" i="162"/>
  <c r="P36" i="162"/>
  <c r="P22" i="160"/>
  <c r="S28" i="160"/>
  <c r="S51" i="162"/>
  <c r="S36" i="162"/>
  <c r="S22" i="160"/>
  <c r="V31" i="160"/>
  <c r="V16" i="162"/>
  <c r="V23" i="160"/>
  <c r="V48" i="162"/>
  <c r="S32" i="160"/>
  <c r="S39" i="162"/>
  <c r="V32" i="160"/>
  <c r="V39" i="162"/>
  <c r="P41" i="160"/>
  <c r="P15" i="162"/>
  <c r="V41" i="160"/>
  <c r="V15" i="162"/>
  <c r="L202" i="156"/>
  <c r="M293" i="156"/>
  <c r="K98" i="37" s="1"/>
  <c r="M180" i="156"/>
  <c r="K201" i="157"/>
  <c r="K213" i="157" s="1"/>
  <c r="J115" i="37" s="1"/>
  <c r="K14" i="37"/>
  <c r="K241" i="37" s="1"/>
  <c r="K11" i="37"/>
  <c r="K16" i="37"/>
  <c r="K243" i="37" s="1"/>
  <c r="K12" i="37"/>
  <c r="K239" i="37" s="1"/>
  <c r="K17" i="37"/>
  <c r="K244" i="37" s="1"/>
  <c r="K10" i="37"/>
  <c r="K9" i="37"/>
  <c r="K235" i="37" s="1"/>
  <c r="K19" i="57"/>
  <c r="K31" i="57" s="1"/>
  <c r="K188" i="37" s="1"/>
  <c r="L153" i="157"/>
  <c r="K69" i="37" s="1"/>
  <c r="L82" i="157"/>
  <c r="K82" i="157"/>
  <c r="L51" i="157"/>
  <c r="K51" i="157"/>
  <c r="L20" i="157"/>
  <c r="M382" i="156"/>
  <c r="K219" i="37" s="1"/>
  <c r="M160" i="156"/>
  <c r="L233" i="156"/>
  <c r="M65" i="156"/>
  <c r="L377" i="156"/>
  <c r="J214" i="37" s="1"/>
  <c r="M233" i="156"/>
  <c r="K326" i="157"/>
  <c r="K338" i="157" s="1"/>
  <c r="J212" i="37" s="1"/>
  <c r="L301" i="157"/>
  <c r="L313" i="157" s="1"/>
  <c r="K200" i="37" s="1"/>
  <c r="K301" i="157"/>
  <c r="K313" i="157" s="1"/>
  <c r="J200" i="37" s="1"/>
  <c r="K303" i="157"/>
  <c r="J190" i="37" s="1"/>
  <c r="L303" i="157"/>
  <c r="K190" i="37" s="1"/>
  <c r="K276" i="157"/>
  <c r="K288" i="157" s="1"/>
  <c r="J176" i="37" s="1"/>
  <c r="L251" i="157"/>
  <c r="L263" i="157" s="1"/>
  <c r="K164" i="37" s="1"/>
  <c r="K251" i="157"/>
  <c r="K263" i="157" s="1"/>
  <c r="J164" i="37" s="1"/>
  <c r="K226" i="157"/>
  <c r="K238" i="157" s="1"/>
  <c r="J152" i="37" s="1"/>
  <c r="L226" i="157"/>
  <c r="L238" i="157" s="1"/>
  <c r="K152" i="37" s="1"/>
  <c r="L201" i="157"/>
  <c r="L213" i="157" s="1"/>
  <c r="K115" i="37" s="1"/>
  <c r="K176" i="157"/>
  <c r="K188" i="157" s="1"/>
  <c r="J91" i="37" s="1"/>
  <c r="L176" i="157"/>
  <c r="L188" i="157" s="1"/>
  <c r="K91" i="37" s="1"/>
  <c r="K153" i="157"/>
  <c r="J69" i="37" s="1"/>
  <c r="L151" i="157"/>
  <c r="L142" i="157"/>
  <c r="K142" i="157"/>
  <c r="L117" i="157"/>
  <c r="L129" i="157" s="1"/>
  <c r="K43" i="37" s="1"/>
  <c r="K117" i="157"/>
  <c r="K129" i="157" s="1"/>
  <c r="J43" i="37" s="1"/>
  <c r="K119" i="157"/>
  <c r="J33" i="37" s="1"/>
  <c r="L119" i="157"/>
  <c r="K33" i="37" s="1"/>
  <c r="K91" i="157"/>
  <c r="L91" i="157"/>
  <c r="K70" i="157"/>
  <c r="L70" i="157"/>
  <c r="L61" i="157"/>
  <c r="L42" i="157"/>
  <c r="K42" i="157"/>
  <c r="L33" i="157"/>
  <c r="K33" i="157"/>
  <c r="K93" i="157"/>
  <c r="J21" i="37" s="1"/>
  <c r="L93" i="157"/>
  <c r="K21" i="37" s="1"/>
  <c r="K20" i="157"/>
  <c r="K98" i="157"/>
  <c r="J26" i="37" s="1"/>
  <c r="L98" i="157"/>
  <c r="K26" i="37" s="1"/>
  <c r="M363" i="156"/>
  <c r="M313" i="156"/>
  <c r="L224" i="156"/>
  <c r="L193" i="156"/>
  <c r="J238" i="37"/>
  <c r="J239" i="37"/>
  <c r="K238" i="37"/>
  <c r="L150" i="156"/>
  <c r="M140" i="156"/>
  <c r="M96" i="156"/>
  <c r="L96" i="156"/>
  <c r="M74" i="156"/>
  <c r="L74" i="156"/>
  <c r="K242" i="37"/>
  <c r="J242" i="37"/>
  <c r="J243" i="37"/>
  <c r="J237" i="37"/>
  <c r="K237" i="37"/>
  <c r="J244" i="37"/>
  <c r="J19" i="57"/>
  <c r="J31" i="57" s="1"/>
  <c r="J188" i="37" s="1"/>
  <c r="K19" i="46"/>
  <c r="K31" i="46" s="1"/>
  <c r="K55" i="37" s="1"/>
  <c r="L158" i="157"/>
  <c r="K74" i="37" s="1"/>
  <c r="L276" i="157"/>
  <c r="L288" i="157" s="1"/>
  <c r="K176" i="37" s="1"/>
  <c r="L326" i="157"/>
  <c r="L338" i="157" s="1"/>
  <c r="K212" i="37" s="1"/>
  <c r="K61" i="157"/>
  <c r="K151" i="157"/>
  <c r="K208" i="157"/>
  <c r="J110" i="37" s="1"/>
  <c r="L338" i="156"/>
  <c r="L350" i="156" s="1"/>
  <c r="J140" i="37" s="1"/>
  <c r="L375" i="156"/>
  <c r="M36" i="156"/>
  <c r="M56" i="156"/>
  <c r="M118" i="156"/>
  <c r="M150" i="156"/>
  <c r="M170" i="156"/>
  <c r="M193" i="156"/>
  <c r="M260" i="156"/>
  <c r="M273" i="156" s="1"/>
  <c r="K67" i="37" s="1"/>
  <c r="M338" i="156"/>
  <c r="M350" i="156" s="1"/>
  <c r="K140" i="37" s="1"/>
  <c r="M377" i="156"/>
  <c r="K214" i="37" s="1"/>
  <c r="L140" i="156"/>
  <c r="L363" i="156"/>
  <c r="L46" i="156"/>
  <c r="L286" i="156"/>
  <c r="L298" i="156" s="1"/>
  <c r="J103" i="37" s="1"/>
  <c r="L36" i="156"/>
  <c r="L56" i="156"/>
  <c r="M83" i="156"/>
  <c r="M286" i="156"/>
  <c r="M298" i="156" s="1"/>
  <c r="K103" i="37" s="1"/>
  <c r="L118" i="156"/>
  <c r="L170" i="156"/>
  <c r="L293" i="156"/>
  <c r="J98" i="37" s="1"/>
  <c r="L345" i="156"/>
  <c r="J135" i="37" s="1"/>
  <c r="M46" i="156"/>
  <c r="M241" i="156"/>
  <c r="M236" i="156"/>
  <c r="L65" i="156"/>
  <c r="L83" i="156"/>
  <c r="L160" i="156"/>
  <c r="L236" i="156"/>
  <c r="J8" i="37" s="1"/>
  <c r="L260" i="156"/>
  <c r="L273" i="156" s="1"/>
  <c r="J67" i="37" s="1"/>
  <c r="M17" i="156"/>
  <c r="M26" i="156" s="1"/>
  <c r="K232" i="37" s="1"/>
  <c r="M109" i="156"/>
  <c r="M131" i="156"/>
  <c r="M202" i="156"/>
  <c r="M268" i="156"/>
  <c r="K62" i="37" s="1"/>
  <c r="M345" i="156"/>
  <c r="K135" i="37" s="1"/>
  <c r="L17" i="156"/>
  <c r="L26" i="156" s="1"/>
  <c r="J232" i="37" s="1"/>
  <c r="L109" i="156"/>
  <c r="L131" i="156"/>
  <c r="L326" i="156"/>
  <c r="J128" i="37" s="1"/>
  <c r="L382" i="156"/>
  <c r="J219" i="37" s="1"/>
  <c r="M321" i="156"/>
  <c r="M375" i="156"/>
  <c r="M224" i="156"/>
  <c r="L241" i="156"/>
  <c r="J13" i="37" s="1"/>
  <c r="L313" i="156"/>
  <c r="K13" i="37" l="1"/>
  <c r="K8" i="37"/>
  <c r="K234" i="37" s="1"/>
  <c r="L163" i="157"/>
  <c r="K79" i="37" s="1"/>
  <c r="M387" i="156"/>
  <c r="K224" i="37" s="1"/>
  <c r="K163" i="157"/>
  <c r="J79" i="37" s="1"/>
  <c r="L103" i="157"/>
  <c r="K31" i="37" s="1"/>
  <c r="K103" i="157"/>
  <c r="J31" i="37" s="1"/>
  <c r="L387" i="156"/>
  <c r="J224" i="37" s="1"/>
  <c r="J240" i="37"/>
  <c r="M326" i="156"/>
  <c r="K128" i="37" s="1"/>
  <c r="K123" i="37"/>
  <c r="L246" i="156"/>
  <c r="J18" i="37" s="1"/>
  <c r="M246" i="156"/>
  <c r="K240" i="37" l="1"/>
  <c r="K18" i="37"/>
  <c r="K233" i="37" s="1"/>
  <c r="B128" i="37"/>
  <c r="C128" i="37"/>
  <c r="D128" i="37"/>
  <c r="E128" i="37"/>
  <c r="J317" i="156"/>
  <c r="H119" i="37" s="1"/>
  <c r="H236" i="37" s="1"/>
  <c r="H317" i="156"/>
  <c r="F119" i="37" s="1"/>
  <c r="F236" i="37" s="1"/>
  <c r="F317" i="156"/>
  <c r="D119" i="37" s="1"/>
  <c r="D236" i="37" s="1"/>
  <c r="D317" i="156"/>
  <c r="B119" i="37" s="1"/>
  <c r="B236" i="37" s="1"/>
  <c r="I303" i="156"/>
  <c r="E303" i="156"/>
  <c r="J53" i="162" l="1"/>
  <c r="J53" i="160"/>
  <c r="E317" i="156"/>
  <c r="C119" i="37" s="1"/>
  <c r="C236" i="37" s="1"/>
  <c r="E236" i="37" s="1"/>
  <c r="G303" i="156"/>
  <c r="G317" i="156" s="1"/>
  <c r="E119" i="37" s="1"/>
  <c r="I317" i="156"/>
  <c r="G119" i="37" s="1"/>
  <c r="G236" i="37" s="1"/>
  <c r="L236" i="37" s="1"/>
  <c r="K303" i="156"/>
  <c r="K317" i="156" s="1"/>
  <c r="I119" i="37" s="1"/>
  <c r="I236" i="37" s="1"/>
  <c r="N303" i="156"/>
  <c r="N317" i="156" s="1"/>
  <c r="L119" i="37" s="1"/>
  <c r="C5" i="37"/>
  <c r="D6" i="157"/>
  <c r="C5" i="57" s="1"/>
  <c r="C5" i="46" l="1"/>
  <c r="I145" i="157"/>
  <c r="H69" i="157"/>
  <c r="J69" i="157" s="1"/>
  <c r="J243" i="156" l="1"/>
  <c r="I164" i="156" l="1"/>
  <c r="I165" i="156"/>
  <c r="N165" i="156" l="1"/>
  <c r="K165" i="156"/>
  <c r="N164" i="156"/>
  <c r="K164" i="156"/>
  <c r="E11" i="156"/>
  <c r="K163" i="156" l="1"/>
  <c r="J183" i="156"/>
  <c r="H183" i="156"/>
  <c r="F183" i="156"/>
  <c r="D183" i="156"/>
  <c r="G18" i="57"/>
  <c r="I18" i="57" s="1"/>
  <c r="I30" i="57" s="1"/>
  <c r="I187" i="37" s="1"/>
  <c r="G17" i="57"/>
  <c r="I17" i="57" s="1"/>
  <c r="I29" i="57" s="1"/>
  <c r="I186" i="37" s="1"/>
  <c r="G16" i="57"/>
  <c r="I16" i="57" s="1"/>
  <c r="I28" i="57" s="1"/>
  <c r="I185" i="37" s="1"/>
  <c r="G15" i="57"/>
  <c r="I15" i="57" s="1"/>
  <c r="G13" i="57"/>
  <c r="G12" i="57"/>
  <c r="G11" i="57"/>
  <c r="G10" i="57"/>
  <c r="I10" i="57" s="1"/>
  <c r="G18" i="46"/>
  <c r="G17" i="46"/>
  <c r="I17" i="46" s="1"/>
  <c r="I29" i="46" s="1"/>
  <c r="I53" i="37" s="1"/>
  <c r="G16" i="46"/>
  <c r="I16" i="46" s="1"/>
  <c r="I28" i="46" s="1"/>
  <c r="I52" i="37" s="1"/>
  <c r="G15" i="46"/>
  <c r="I15" i="46" s="1"/>
  <c r="G13" i="46"/>
  <c r="I13" i="46" s="1"/>
  <c r="I25" i="46" s="1"/>
  <c r="I49" i="37" s="1"/>
  <c r="G12" i="46"/>
  <c r="I12" i="46" s="1"/>
  <c r="I24" i="46" s="1"/>
  <c r="I48" i="37" s="1"/>
  <c r="G11" i="46"/>
  <c r="I11" i="46" s="1"/>
  <c r="I23" i="46" s="1"/>
  <c r="I47" i="37" s="1"/>
  <c r="G10" i="46"/>
  <c r="I10" i="46" s="1"/>
  <c r="H325" i="157"/>
  <c r="J325" i="157" s="1"/>
  <c r="J337" i="157" s="1"/>
  <c r="I211" i="37" s="1"/>
  <c r="H320" i="157"/>
  <c r="J320" i="157" s="1"/>
  <c r="J332" i="157" s="1"/>
  <c r="I206" i="37" s="1"/>
  <c r="H319" i="157"/>
  <c r="J319" i="157" s="1"/>
  <c r="J331" i="157" s="1"/>
  <c r="I205" i="37" s="1"/>
  <c r="H318" i="157"/>
  <c r="J318" i="157" s="1"/>
  <c r="J330" i="157" s="1"/>
  <c r="I204" i="37" s="1"/>
  <c r="H317" i="157"/>
  <c r="J317" i="157" s="1"/>
  <c r="H300" i="157"/>
  <c r="J300" i="157" s="1"/>
  <c r="J312" i="157" s="1"/>
  <c r="I199" i="37" s="1"/>
  <c r="H295" i="157"/>
  <c r="J295" i="157" s="1"/>
  <c r="J307" i="157" s="1"/>
  <c r="I194" i="37" s="1"/>
  <c r="H294" i="157"/>
  <c r="J294" i="157" s="1"/>
  <c r="J306" i="157" s="1"/>
  <c r="I193" i="37" s="1"/>
  <c r="H293" i="157"/>
  <c r="J293" i="157" s="1"/>
  <c r="J305" i="157" s="1"/>
  <c r="I192" i="37" s="1"/>
  <c r="H292" i="157"/>
  <c r="J292" i="157" s="1"/>
  <c r="H275" i="157"/>
  <c r="J275" i="157" s="1"/>
  <c r="J287" i="157" s="1"/>
  <c r="I175" i="37" s="1"/>
  <c r="H270" i="157"/>
  <c r="J270" i="157" s="1"/>
  <c r="J282" i="157" s="1"/>
  <c r="I170" i="37" s="1"/>
  <c r="H269" i="157"/>
  <c r="J269" i="157" s="1"/>
  <c r="J281" i="157" s="1"/>
  <c r="I169" i="37" s="1"/>
  <c r="H268" i="157"/>
  <c r="J268" i="157" s="1"/>
  <c r="J280" i="157" s="1"/>
  <c r="I168" i="37" s="1"/>
  <c r="H267" i="157"/>
  <c r="J267" i="157" s="1"/>
  <c r="H250" i="157"/>
  <c r="J250" i="157" s="1"/>
  <c r="J262" i="157" s="1"/>
  <c r="I163" i="37" s="1"/>
  <c r="H245" i="157"/>
  <c r="J245" i="157" s="1"/>
  <c r="J257" i="157" s="1"/>
  <c r="I158" i="37" s="1"/>
  <c r="H244" i="157"/>
  <c r="J244" i="157" s="1"/>
  <c r="J256" i="157" s="1"/>
  <c r="I157" i="37" s="1"/>
  <c r="H243" i="157"/>
  <c r="J243" i="157" s="1"/>
  <c r="J255" i="157" s="1"/>
  <c r="I156" i="37" s="1"/>
  <c r="H242" i="157"/>
  <c r="J242" i="157" s="1"/>
  <c r="H225" i="157"/>
  <c r="J225" i="157" s="1"/>
  <c r="J237" i="157" s="1"/>
  <c r="I151" i="37" s="1"/>
  <c r="H220" i="157"/>
  <c r="J220" i="157" s="1"/>
  <c r="J232" i="157" s="1"/>
  <c r="I146" i="37" s="1"/>
  <c r="H219" i="157"/>
  <c r="J219" i="157" s="1"/>
  <c r="J231" i="157" s="1"/>
  <c r="I145" i="37" s="1"/>
  <c r="H218" i="157"/>
  <c r="J218" i="157" s="1"/>
  <c r="J230" i="157" s="1"/>
  <c r="I144" i="37" s="1"/>
  <c r="H217" i="157"/>
  <c r="J217" i="157" s="1"/>
  <c r="H200" i="157"/>
  <c r="J200" i="157" s="1"/>
  <c r="J212" i="157" s="1"/>
  <c r="I114" i="37" s="1"/>
  <c r="H195" i="157"/>
  <c r="J195" i="157" s="1"/>
  <c r="J207" i="157" s="1"/>
  <c r="I109" i="37" s="1"/>
  <c r="H194" i="157"/>
  <c r="J194" i="157" s="1"/>
  <c r="J206" i="157" s="1"/>
  <c r="I108" i="37" s="1"/>
  <c r="H193" i="157"/>
  <c r="J193" i="157" s="1"/>
  <c r="J205" i="157" s="1"/>
  <c r="I107" i="37" s="1"/>
  <c r="H192" i="157"/>
  <c r="J192" i="157" s="1"/>
  <c r="H175" i="157"/>
  <c r="J175" i="157" s="1"/>
  <c r="J187" i="157" s="1"/>
  <c r="I90" i="37" s="1"/>
  <c r="H170" i="157"/>
  <c r="H169" i="157"/>
  <c r="J169" i="157" s="1"/>
  <c r="J181" i="157" s="1"/>
  <c r="I84" i="37" s="1"/>
  <c r="H168" i="157"/>
  <c r="J168" i="157" s="1"/>
  <c r="J180" i="157" s="1"/>
  <c r="I83" i="37" s="1"/>
  <c r="H167" i="157"/>
  <c r="J167" i="157" s="1"/>
  <c r="H150" i="157"/>
  <c r="J150" i="157" s="1"/>
  <c r="H147" i="157"/>
  <c r="J147" i="157" s="1"/>
  <c r="H146" i="157"/>
  <c r="J146" i="157" s="1"/>
  <c r="H141" i="157"/>
  <c r="J141" i="157" s="1"/>
  <c r="H136" i="157"/>
  <c r="J136" i="157" s="1"/>
  <c r="J157" i="157" s="1"/>
  <c r="I73" i="37" s="1"/>
  <c r="H135" i="157"/>
  <c r="J135" i="157" s="1"/>
  <c r="J156" i="157" s="1"/>
  <c r="I72" i="37" s="1"/>
  <c r="H134" i="157"/>
  <c r="J134" i="157" s="1"/>
  <c r="J155" i="157" s="1"/>
  <c r="I71" i="37" s="1"/>
  <c r="H133" i="157"/>
  <c r="J133" i="157" s="1"/>
  <c r="H116" i="157"/>
  <c r="J116" i="157" s="1"/>
  <c r="J128" i="157" s="1"/>
  <c r="I42" i="37" s="1"/>
  <c r="H111" i="157"/>
  <c r="J111" i="157" s="1"/>
  <c r="J123" i="157" s="1"/>
  <c r="I37" i="37" s="1"/>
  <c r="H110" i="157"/>
  <c r="J110" i="157" s="1"/>
  <c r="J122" i="157" s="1"/>
  <c r="I36" i="37" s="1"/>
  <c r="H109" i="157"/>
  <c r="J109" i="157" s="1"/>
  <c r="J121" i="157" s="1"/>
  <c r="I35" i="37" s="1"/>
  <c r="H108" i="157"/>
  <c r="J108" i="157" s="1"/>
  <c r="H90" i="157"/>
  <c r="H87" i="157"/>
  <c r="J87" i="157" s="1"/>
  <c r="H86" i="157"/>
  <c r="J86" i="157" s="1"/>
  <c r="H81" i="157"/>
  <c r="J81" i="157" s="1"/>
  <c r="H76" i="157"/>
  <c r="J76" i="157" s="1"/>
  <c r="H75" i="157"/>
  <c r="H74" i="157"/>
  <c r="H66" i="157"/>
  <c r="J66" i="157" s="1"/>
  <c r="H65" i="157"/>
  <c r="J65" i="157" s="1"/>
  <c r="H60" i="157"/>
  <c r="J60" i="157" s="1"/>
  <c r="H56" i="157"/>
  <c r="J56" i="157" s="1"/>
  <c r="H55" i="157"/>
  <c r="J55" i="157" s="1"/>
  <c r="H50" i="157"/>
  <c r="J50" i="157" s="1"/>
  <c r="H47" i="157"/>
  <c r="J47" i="157" s="1"/>
  <c r="H46" i="157"/>
  <c r="J46" i="157" s="1"/>
  <c r="H41" i="157"/>
  <c r="J41" i="157" s="1"/>
  <c r="H38" i="157"/>
  <c r="J38" i="157" s="1"/>
  <c r="H37" i="157"/>
  <c r="J37" i="157" s="1"/>
  <c r="J36" i="157" s="1"/>
  <c r="H32" i="157"/>
  <c r="J32" i="157" s="1"/>
  <c r="H27" i="157"/>
  <c r="J27" i="157" s="1"/>
  <c r="H26" i="157"/>
  <c r="J26" i="157" s="1"/>
  <c r="H25" i="157"/>
  <c r="J25" i="157" s="1"/>
  <c r="H24" i="157"/>
  <c r="J24" i="157" s="1"/>
  <c r="H19" i="157"/>
  <c r="J19" i="157" s="1"/>
  <c r="H14" i="157"/>
  <c r="H13" i="157"/>
  <c r="J13" i="157" s="1"/>
  <c r="J96" i="157" s="1"/>
  <c r="I24" i="37" s="1"/>
  <c r="H12" i="157"/>
  <c r="J12" i="157" s="1"/>
  <c r="H11" i="157"/>
  <c r="J11" i="157" s="1"/>
  <c r="I374" i="156"/>
  <c r="K374" i="156" s="1"/>
  <c r="I373" i="156"/>
  <c r="K373" i="156" s="1"/>
  <c r="I372" i="156"/>
  <c r="K372" i="156" s="1"/>
  <c r="I371" i="156"/>
  <c r="K371" i="156" s="1"/>
  <c r="I369" i="156"/>
  <c r="K369" i="156" s="1"/>
  <c r="I368" i="156"/>
  <c r="K368" i="156" s="1"/>
  <c r="I367" i="156"/>
  <c r="K367" i="156" s="1"/>
  <c r="I366" i="156"/>
  <c r="K366" i="156" s="1"/>
  <c r="I362" i="156"/>
  <c r="K362" i="156" s="1"/>
  <c r="K386" i="156" s="1"/>
  <c r="I223" i="37" s="1"/>
  <c r="I361" i="156"/>
  <c r="K361" i="156" s="1"/>
  <c r="K385" i="156" s="1"/>
  <c r="I222" i="37" s="1"/>
  <c r="I360" i="156"/>
  <c r="K360" i="156" s="1"/>
  <c r="K384" i="156" s="1"/>
  <c r="I221" i="37" s="1"/>
  <c r="I359" i="156"/>
  <c r="K359" i="156" s="1"/>
  <c r="I357" i="156"/>
  <c r="K357" i="156" s="1"/>
  <c r="K381" i="156" s="1"/>
  <c r="I218" i="37" s="1"/>
  <c r="I356" i="156"/>
  <c r="K356" i="156" s="1"/>
  <c r="I355" i="156"/>
  <c r="K355" i="156" s="1"/>
  <c r="K379" i="156" s="1"/>
  <c r="I216" i="37" s="1"/>
  <c r="I354" i="156"/>
  <c r="K354" i="156" s="1"/>
  <c r="I337" i="156"/>
  <c r="K337" i="156" s="1"/>
  <c r="I336" i="156"/>
  <c r="K336" i="156" s="1"/>
  <c r="K348" i="156" s="1"/>
  <c r="I138" i="37" s="1"/>
  <c r="I335" i="156"/>
  <c r="K335" i="156" s="1"/>
  <c r="K347" i="156" s="1"/>
  <c r="I137" i="37" s="1"/>
  <c r="I334" i="156"/>
  <c r="K334" i="156" s="1"/>
  <c r="I332" i="156"/>
  <c r="K332" i="156" s="1"/>
  <c r="K344" i="156" s="1"/>
  <c r="I134" i="37" s="1"/>
  <c r="I331" i="156"/>
  <c r="K331" i="156" s="1"/>
  <c r="K343" i="156" s="1"/>
  <c r="I133" i="37" s="1"/>
  <c r="I330" i="156"/>
  <c r="K330" i="156" s="1"/>
  <c r="K342" i="156" s="1"/>
  <c r="I132" i="37" s="1"/>
  <c r="I329" i="156"/>
  <c r="K329" i="156" s="1"/>
  <c r="I312" i="156"/>
  <c r="K312" i="156" s="1"/>
  <c r="K325" i="156" s="1"/>
  <c r="I127" i="37" s="1"/>
  <c r="I311" i="156"/>
  <c r="K311" i="156" s="1"/>
  <c r="K324" i="156" s="1"/>
  <c r="I126" i="37" s="1"/>
  <c r="I310" i="156"/>
  <c r="K310" i="156" s="1"/>
  <c r="K323" i="156" s="1"/>
  <c r="I125" i="37" s="1"/>
  <c r="I309" i="156"/>
  <c r="K309" i="156" s="1"/>
  <c r="I307" i="156"/>
  <c r="K307" i="156" s="1"/>
  <c r="K320" i="156" s="1"/>
  <c r="I122" i="37" s="1"/>
  <c r="I306" i="156"/>
  <c r="K306" i="156" s="1"/>
  <c r="K319" i="156" s="1"/>
  <c r="I121" i="37" s="1"/>
  <c r="I305" i="156"/>
  <c r="K305" i="156" s="1"/>
  <c r="K318" i="156" s="1"/>
  <c r="I120" i="37" s="1"/>
  <c r="I302" i="156"/>
  <c r="K302" i="156" s="1"/>
  <c r="I285" i="156"/>
  <c r="K285" i="156" s="1"/>
  <c r="K297" i="156" s="1"/>
  <c r="I102" i="37" s="1"/>
  <c r="I284" i="156"/>
  <c r="K284" i="156" s="1"/>
  <c r="K296" i="156" s="1"/>
  <c r="I101" i="37" s="1"/>
  <c r="I283" i="156"/>
  <c r="K283" i="156" s="1"/>
  <c r="K295" i="156" s="1"/>
  <c r="I100" i="37" s="1"/>
  <c r="I282" i="156"/>
  <c r="K282" i="156" s="1"/>
  <c r="I280" i="156"/>
  <c r="K280" i="156" s="1"/>
  <c r="K292" i="156" s="1"/>
  <c r="I97" i="37" s="1"/>
  <c r="I279" i="156"/>
  <c r="K279" i="156" s="1"/>
  <c r="K291" i="156" s="1"/>
  <c r="I96" i="37" s="1"/>
  <c r="I278" i="156"/>
  <c r="K278" i="156" s="1"/>
  <c r="K290" i="156" s="1"/>
  <c r="I95" i="37" s="1"/>
  <c r="I277" i="156"/>
  <c r="K277" i="156" s="1"/>
  <c r="I259" i="156"/>
  <c r="K259" i="156" s="1"/>
  <c r="K272" i="156" s="1"/>
  <c r="I66" i="37" s="1"/>
  <c r="I258" i="156"/>
  <c r="K258" i="156" s="1"/>
  <c r="K271" i="156" s="1"/>
  <c r="I65" i="37" s="1"/>
  <c r="I257" i="156"/>
  <c r="K257" i="156" s="1"/>
  <c r="K270" i="156" s="1"/>
  <c r="I64" i="37" s="1"/>
  <c r="I256" i="156"/>
  <c r="K256" i="156" s="1"/>
  <c r="I254" i="156"/>
  <c r="K254" i="156" s="1"/>
  <c r="K267" i="156" s="1"/>
  <c r="I61" i="37" s="1"/>
  <c r="K253" i="156"/>
  <c r="K266" i="156" s="1"/>
  <c r="I60" i="37" s="1"/>
  <c r="I252" i="156"/>
  <c r="K252" i="156" s="1"/>
  <c r="K265" i="156" s="1"/>
  <c r="I59" i="37" s="1"/>
  <c r="I251" i="156"/>
  <c r="K251" i="156" s="1"/>
  <c r="I232" i="156"/>
  <c r="K232" i="156" s="1"/>
  <c r="I231" i="156"/>
  <c r="K231" i="156" s="1"/>
  <c r="I229" i="156"/>
  <c r="K229" i="156" s="1"/>
  <c r="I228" i="156"/>
  <c r="K228" i="156" s="1"/>
  <c r="I223" i="156"/>
  <c r="K223" i="156" s="1"/>
  <c r="I222" i="156"/>
  <c r="K222" i="156" s="1"/>
  <c r="K221" i="156" s="1"/>
  <c r="I220" i="156"/>
  <c r="K220" i="156" s="1"/>
  <c r="I219" i="156"/>
  <c r="K219" i="156" s="1"/>
  <c r="I201" i="156"/>
  <c r="K201" i="156" s="1"/>
  <c r="I200" i="156"/>
  <c r="K199" i="156" s="1"/>
  <c r="I198" i="156"/>
  <c r="K198" i="156" s="1"/>
  <c r="I197" i="156"/>
  <c r="K197" i="156" s="1"/>
  <c r="I192" i="156"/>
  <c r="K192" i="156" s="1"/>
  <c r="I191" i="156"/>
  <c r="K191" i="156" s="1"/>
  <c r="I190" i="156"/>
  <c r="K190" i="156" s="1"/>
  <c r="I187" i="156"/>
  <c r="K187" i="156" s="1"/>
  <c r="I186" i="156"/>
  <c r="K186" i="156" s="1"/>
  <c r="I185" i="156"/>
  <c r="K185" i="156" s="1"/>
  <c r="I184" i="156"/>
  <c r="K184" i="156" s="1"/>
  <c r="I179" i="156"/>
  <c r="K179" i="156" s="1"/>
  <c r="I178" i="156"/>
  <c r="K178" i="156" s="1"/>
  <c r="I177" i="156"/>
  <c r="K177" i="156" s="1"/>
  <c r="I175" i="156"/>
  <c r="K175" i="156" s="1"/>
  <c r="I174" i="156"/>
  <c r="K174" i="156" s="1"/>
  <c r="I169" i="156"/>
  <c r="K169" i="156" s="1"/>
  <c r="I168" i="156"/>
  <c r="K168" i="156" s="1"/>
  <c r="I167" i="156"/>
  <c r="K167" i="156" s="1"/>
  <c r="I159" i="156"/>
  <c r="K159" i="156" s="1"/>
  <c r="I158" i="156"/>
  <c r="K158" i="156" s="1"/>
  <c r="I157" i="156"/>
  <c r="K157" i="156" s="1"/>
  <c r="I155" i="156"/>
  <c r="K155" i="156" s="1"/>
  <c r="I154" i="156"/>
  <c r="K154" i="156" s="1"/>
  <c r="I149" i="156"/>
  <c r="K149" i="156" s="1"/>
  <c r="I148" i="156"/>
  <c r="K148" i="156" s="1"/>
  <c r="I147" i="156"/>
  <c r="K147" i="156" s="1"/>
  <c r="I145" i="156"/>
  <c r="K145" i="156" s="1"/>
  <c r="I144" i="156"/>
  <c r="K144" i="156" s="1"/>
  <c r="I139" i="156"/>
  <c r="K139" i="156" s="1"/>
  <c r="I138" i="156"/>
  <c r="K138" i="156" s="1"/>
  <c r="K137" i="156" s="1"/>
  <c r="I136" i="156"/>
  <c r="K136" i="156" s="1"/>
  <c r="I135" i="156"/>
  <c r="K135" i="156" s="1"/>
  <c r="I130" i="156"/>
  <c r="K130" i="156" s="1"/>
  <c r="I129" i="156"/>
  <c r="K129" i="156" s="1"/>
  <c r="I128" i="156"/>
  <c r="K128" i="156" s="1"/>
  <c r="I127" i="156"/>
  <c r="K127" i="156" s="1"/>
  <c r="I125" i="156"/>
  <c r="K125" i="156" s="1"/>
  <c r="I124" i="156"/>
  <c r="K124" i="156" s="1"/>
  <c r="I123" i="156"/>
  <c r="K123" i="156" s="1"/>
  <c r="I122" i="156"/>
  <c r="K122" i="156" s="1"/>
  <c r="I117" i="156"/>
  <c r="K117" i="156" s="1"/>
  <c r="I116" i="156"/>
  <c r="K116" i="156" s="1"/>
  <c r="I114" i="156"/>
  <c r="K114" i="156" s="1"/>
  <c r="I113" i="156"/>
  <c r="K113" i="156" s="1"/>
  <c r="I108" i="156"/>
  <c r="K108" i="156" s="1"/>
  <c r="I107" i="156"/>
  <c r="K107" i="156" s="1"/>
  <c r="I106" i="156"/>
  <c r="K106" i="156" s="1"/>
  <c r="I105" i="156"/>
  <c r="K105" i="156" s="1"/>
  <c r="I103" i="156"/>
  <c r="K103" i="156" s="1"/>
  <c r="I102" i="156"/>
  <c r="K102" i="156" s="1"/>
  <c r="I101" i="156"/>
  <c r="K101" i="156" s="1"/>
  <c r="I100" i="156"/>
  <c r="K100" i="156" s="1"/>
  <c r="I95" i="156"/>
  <c r="K95" i="156" s="1"/>
  <c r="I94" i="156"/>
  <c r="K94" i="156" s="1"/>
  <c r="I93" i="156"/>
  <c r="K93" i="156" s="1"/>
  <c r="I92" i="156"/>
  <c r="K92" i="156" s="1"/>
  <c r="I90" i="156"/>
  <c r="K90" i="156" s="1"/>
  <c r="I89" i="156"/>
  <c r="K89" i="156" s="1"/>
  <c r="I88" i="156"/>
  <c r="K88" i="156" s="1"/>
  <c r="I87" i="156"/>
  <c r="K87" i="156" s="1"/>
  <c r="I82" i="156"/>
  <c r="K82" i="156" s="1"/>
  <c r="I81" i="156"/>
  <c r="K81" i="156" s="1"/>
  <c r="K80" i="156" s="1"/>
  <c r="I79" i="156"/>
  <c r="K79" i="156" s="1"/>
  <c r="I78" i="156"/>
  <c r="K78" i="156" s="1"/>
  <c r="I73" i="156"/>
  <c r="K73" i="156" s="1"/>
  <c r="I72" i="156"/>
  <c r="K72" i="156" s="1"/>
  <c r="K71" i="156" s="1"/>
  <c r="I70" i="156"/>
  <c r="K70" i="156" s="1"/>
  <c r="I69" i="156"/>
  <c r="K69" i="156" s="1"/>
  <c r="I64" i="156"/>
  <c r="K64" i="156" s="1"/>
  <c r="I63" i="156"/>
  <c r="K63" i="156" s="1"/>
  <c r="K62" i="156" s="1"/>
  <c r="I61" i="156"/>
  <c r="K61" i="156" s="1"/>
  <c r="I60" i="156"/>
  <c r="K60" i="156" s="1"/>
  <c r="I55" i="156"/>
  <c r="K55" i="156" s="1"/>
  <c r="I54" i="156"/>
  <c r="K54" i="156" s="1"/>
  <c r="I53" i="156"/>
  <c r="K53" i="156" s="1"/>
  <c r="I51" i="156"/>
  <c r="K51" i="156" s="1"/>
  <c r="I50" i="156"/>
  <c r="K50" i="156" s="1"/>
  <c r="I45" i="156"/>
  <c r="K45" i="156" s="1"/>
  <c r="I44" i="156"/>
  <c r="K44" i="156" s="1"/>
  <c r="I43" i="156"/>
  <c r="K43" i="156" s="1"/>
  <c r="I41" i="156"/>
  <c r="K41" i="156" s="1"/>
  <c r="I40" i="156"/>
  <c r="K40" i="156" s="1"/>
  <c r="I35" i="156"/>
  <c r="K35" i="156" s="1"/>
  <c r="I34" i="156"/>
  <c r="K34" i="156" s="1"/>
  <c r="K33" i="156" s="1"/>
  <c r="I32" i="156"/>
  <c r="K32" i="156" s="1"/>
  <c r="I31" i="156"/>
  <c r="K31" i="156" s="1"/>
  <c r="I14" i="156"/>
  <c r="I15" i="156"/>
  <c r="K15" i="156" s="1"/>
  <c r="K25" i="156" s="1"/>
  <c r="I231" i="37" s="1"/>
  <c r="I12" i="156"/>
  <c r="K12" i="156" s="1"/>
  <c r="K22" i="156" s="1"/>
  <c r="I228" i="37" s="1"/>
  <c r="I11" i="156"/>
  <c r="K11" i="156" s="1"/>
  <c r="E192" i="156"/>
  <c r="E191" i="156"/>
  <c r="E190" i="156"/>
  <c r="E187" i="156"/>
  <c r="G187" i="156" s="1"/>
  <c r="E185" i="156"/>
  <c r="E184" i="156"/>
  <c r="B1" i="157"/>
  <c r="J162" i="157" l="1"/>
  <c r="I78" i="37" s="1"/>
  <c r="K156" i="156"/>
  <c r="K59" i="156"/>
  <c r="K134" i="156"/>
  <c r="K143" i="156"/>
  <c r="I11" i="57"/>
  <c r="I23" i="57" s="1"/>
  <c r="I180" i="37" s="1"/>
  <c r="I12" i="57"/>
  <c r="I24" i="57" s="1"/>
  <c r="I181" i="37" s="1"/>
  <c r="I13" i="57"/>
  <c r="I25" i="57" s="1"/>
  <c r="I182" i="37" s="1"/>
  <c r="J14" i="157"/>
  <c r="J10" i="157" s="1"/>
  <c r="K39" i="156"/>
  <c r="I18" i="46"/>
  <c r="I30" i="46" s="1"/>
  <c r="I54" i="37" s="1"/>
  <c r="L18" i="46"/>
  <c r="K91" i="156"/>
  <c r="K166" i="156"/>
  <c r="K170" i="156" s="1"/>
  <c r="K104" i="156"/>
  <c r="K99" i="156"/>
  <c r="K86" i="156"/>
  <c r="K77" i="156"/>
  <c r="K83" i="156" s="1"/>
  <c r="K68" i="156"/>
  <c r="K74" i="156" s="1"/>
  <c r="K42" i="156"/>
  <c r="K183" i="156"/>
  <c r="I22" i="57"/>
  <c r="I179" i="37" s="1"/>
  <c r="I9" i="57"/>
  <c r="I21" i="57" s="1"/>
  <c r="I178" i="37" s="1"/>
  <c r="I14" i="57"/>
  <c r="I27" i="57"/>
  <c r="I184" i="37" s="1"/>
  <c r="I22" i="46"/>
  <c r="I46" i="37" s="1"/>
  <c r="I9" i="46"/>
  <c r="I21" i="46" s="1"/>
  <c r="I45" i="37" s="1"/>
  <c r="I27" i="46"/>
  <c r="I51" i="37" s="1"/>
  <c r="I14" i="46"/>
  <c r="J145" i="157"/>
  <c r="J154" i="157"/>
  <c r="I70" i="37" s="1"/>
  <c r="J204" i="157"/>
  <c r="I106" i="37" s="1"/>
  <c r="J191" i="157"/>
  <c r="J203" i="157" s="1"/>
  <c r="I105" i="37" s="1"/>
  <c r="J102" i="157"/>
  <c r="I30" i="37" s="1"/>
  <c r="J54" i="157"/>
  <c r="J107" i="157"/>
  <c r="J119" i="157" s="1"/>
  <c r="I33" i="37" s="1"/>
  <c r="J120" i="157"/>
  <c r="I34" i="37" s="1"/>
  <c r="M170" i="157"/>
  <c r="J170" i="157"/>
  <c r="J182" i="157" s="1"/>
  <c r="I85" i="37" s="1"/>
  <c r="J254" i="157"/>
  <c r="I155" i="37" s="1"/>
  <c r="J241" i="157"/>
  <c r="J253" i="157" s="1"/>
  <c r="I154" i="37" s="1"/>
  <c r="J304" i="157"/>
  <c r="I191" i="37" s="1"/>
  <c r="J291" i="157"/>
  <c r="J303" i="157" s="1"/>
  <c r="I190" i="37" s="1"/>
  <c r="J95" i="157"/>
  <c r="I23" i="37" s="1"/>
  <c r="J23" i="157"/>
  <c r="J45" i="157"/>
  <c r="J73" i="157"/>
  <c r="J85" i="157"/>
  <c r="J94" i="157"/>
  <c r="I22" i="37" s="1"/>
  <c r="J132" i="157"/>
  <c r="J179" i="157"/>
  <c r="I82" i="37" s="1"/>
  <c r="J279" i="157"/>
  <c r="I167" i="37" s="1"/>
  <c r="J266" i="157"/>
  <c r="J278" i="157" s="1"/>
  <c r="I166" i="37" s="1"/>
  <c r="J97" i="157"/>
  <c r="I25" i="37" s="1"/>
  <c r="J64" i="157"/>
  <c r="J229" i="157"/>
  <c r="I143" i="37" s="1"/>
  <c r="J216" i="157"/>
  <c r="J228" i="157" s="1"/>
  <c r="I142" i="37" s="1"/>
  <c r="J329" i="157"/>
  <c r="I203" i="37" s="1"/>
  <c r="J316" i="157"/>
  <c r="J328" i="157" s="1"/>
  <c r="I202" i="37" s="1"/>
  <c r="K121" i="156"/>
  <c r="K126" i="156"/>
  <c r="N14" i="156"/>
  <c r="K14" i="156"/>
  <c r="K52" i="156"/>
  <c r="K112" i="156"/>
  <c r="K153" i="156"/>
  <c r="K173" i="156"/>
  <c r="K239" i="156"/>
  <c r="I11" i="37" s="1"/>
  <c r="K196" i="156"/>
  <c r="K202" i="156" s="1"/>
  <c r="K218" i="156"/>
  <c r="K224" i="156" s="1"/>
  <c r="K227" i="156"/>
  <c r="K264" i="156"/>
  <c r="I58" i="37" s="1"/>
  <c r="K250" i="156"/>
  <c r="K263" i="156" s="1"/>
  <c r="I57" i="37" s="1"/>
  <c r="K269" i="156"/>
  <c r="I63" i="37" s="1"/>
  <c r="K255" i="156"/>
  <c r="K276" i="156"/>
  <c r="K288" i="156" s="1"/>
  <c r="I93" i="37" s="1"/>
  <c r="K289" i="156"/>
  <c r="I94" i="37" s="1"/>
  <c r="K294" i="156"/>
  <c r="I99" i="37" s="1"/>
  <c r="K281" i="156"/>
  <c r="K316" i="156"/>
  <c r="I118" i="37" s="1"/>
  <c r="K301" i="156"/>
  <c r="K315" i="156" s="1"/>
  <c r="I117" i="37" s="1"/>
  <c r="K322" i="156"/>
  <c r="I124" i="37" s="1"/>
  <c r="K308" i="156"/>
  <c r="K341" i="156"/>
  <c r="I131" i="37" s="1"/>
  <c r="K328" i="156"/>
  <c r="K340" i="156" s="1"/>
  <c r="I130" i="37" s="1"/>
  <c r="K333" i="156"/>
  <c r="K346" i="156"/>
  <c r="I136" i="37" s="1"/>
  <c r="K353" i="156"/>
  <c r="K358" i="156"/>
  <c r="K365" i="156"/>
  <c r="K378" i="156"/>
  <c r="I215" i="37" s="1"/>
  <c r="K383" i="156"/>
  <c r="I220" i="37" s="1"/>
  <c r="K370" i="156"/>
  <c r="K21" i="156"/>
  <c r="I227" i="37" s="1"/>
  <c r="K10" i="156"/>
  <c r="K20" i="156" s="1"/>
  <c r="I226" i="37" s="1"/>
  <c r="K237" i="156"/>
  <c r="I9" i="37" s="1"/>
  <c r="K30" i="156"/>
  <c r="K36" i="156" s="1"/>
  <c r="K65" i="156"/>
  <c r="K146" i="156"/>
  <c r="K150" i="156" s="1"/>
  <c r="K238" i="156"/>
  <c r="I10" i="37" s="1"/>
  <c r="K49" i="156"/>
  <c r="K240" i="156"/>
  <c r="I12" i="37" s="1"/>
  <c r="K176" i="156"/>
  <c r="K243" i="156"/>
  <c r="I15" i="37" s="1"/>
  <c r="K230" i="156"/>
  <c r="K380" i="156"/>
  <c r="I217" i="37" s="1"/>
  <c r="K140" i="156"/>
  <c r="K244" i="156"/>
  <c r="I16" i="37" s="1"/>
  <c r="K245" i="156"/>
  <c r="I17" i="37" s="1"/>
  <c r="K349" i="156"/>
  <c r="I139" i="37"/>
  <c r="E183" i="156"/>
  <c r="I183" i="156"/>
  <c r="H299" i="157"/>
  <c r="J299" i="157" s="1"/>
  <c r="J311" i="157" s="1"/>
  <c r="I198" i="37" s="1"/>
  <c r="H298" i="157"/>
  <c r="J298" i="157" s="1"/>
  <c r="J310" i="157" s="1"/>
  <c r="I197" i="37" s="1"/>
  <c r="H297" i="157"/>
  <c r="J297" i="157" s="1"/>
  <c r="H274" i="157"/>
  <c r="J274" i="157" s="1"/>
  <c r="J286" i="157" s="1"/>
  <c r="I174" i="37" s="1"/>
  <c r="H273" i="157"/>
  <c r="J273" i="157" s="1"/>
  <c r="J285" i="157" s="1"/>
  <c r="I173" i="37" s="1"/>
  <c r="H272" i="157"/>
  <c r="J272" i="157" s="1"/>
  <c r="H324" i="157"/>
  <c r="J324" i="157" s="1"/>
  <c r="J336" i="157" s="1"/>
  <c r="I210" i="37" s="1"/>
  <c r="H323" i="157"/>
  <c r="J323" i="157" s="1"/>
  <c r="J335" i="157" s="1"/>
  <c r="I209" i="37" s="1"/>
  <c r="H322" i="157"/>
  <c r="J322" i="157" s="1"/>
  <c r="H224" i="157"/>
  <c r="J224" i="157" s="1"/>
  <c r="J236" i="157" s="1"/>
  <c r="I150" i="37" s="1"/>
  <c r="H223" i="157"/>
  <c r="J223" i="157" s="1"/>
  <c r="J235" i="157" s="1"/>
  <c r="I149" i="37" s="1"/>
  <c r="H222" i="157"/>
  <c r="J222" i="157" s="1"/>
  <c r="H174" i="157"/>
  <c r="J174" i="157" s="1"/>
  <c r="J186" i="157" s="1"/>
  <c r="I89" i="37" s="1"/>
  <c r="H173" i="157"/>
  <c r="J173" i="157" s="1"/>
  <c r="J185" i="157" s="1"/>
  <c r="I88" i="37" s="1"/>
  <c r="H172" i="157"/>
  <c r="J172" i="157" s="1"/>
  <c r="H249" i="157"/>
  <c r="J249" i="157" s="1"/>
  <c r="J261" i="157" s="1"/>
  <c r="I162" i="37" s="1"/>
  <c r="H248" i="157"/>
  <c r="J248" i="157" s="1"/>
  <c r="J260" i="157" s="1"/>
  <c r="I161" i="37" s="1"/>
  <c r="H247" i="157"/>
  <c r="J247" i="157" s="1"/>
  <c r="H149" i="157"/>
  <c r="J149" i="157" s="1"/>
  <c r="H140" i="157"/>
  <c r="J140" i="157" s="1"/>
  <c r="J161" i="157" s="1"/>
  <c r="I77" i="37" s="1"/>
  <c r="H139" i="157"/>
  <c r="J139" i="157" s="1"/>
  <c r="J160" i="157" s="1"/>
  <c r="I76" i="37" s="1"/>
  <c r="H138" i="157"/>
  <c r="J138" i="157" s="1"/>
  <c r="H115" i="157"/>
  <c r="J115" i="157" s="1"/>
  <c r="J127" i="157" s="1"/>
  <c r="I41" i="37" s="1"/>
  <c r="H114" i="157"/>
  <c r="J114" i="157" s="1"/>
  <c r="J126" i="157" s="1"/>
  <c r="I40" i="37" s="1"/>
  <c r="J113" i="157"/>
  <c r="H89" i="157"/>
  <c r="J89" i="157" s="1"/>
  <c r="H80" i="157"/>
  <c r="J80" i="157" s="1"/>
  <c r="H79" i="157"/>
  <c r="J79" i="157" s="1"/>
  <c r="H78" i="157"/>
  <c r="J78" i="157" s="1"/>
  <c r="H68" i="157"/>
  <c r="J68" i="157" s="1"/>
  <c r="J67" i="157" s="1"/>
  <c r="H59" i="157"/>
  <c r="J59" i="157" s="1"/>
  <c r="H58" i="157"/>
  <c r="J58" i="157" s="1"/>
  <c r="H49" i="157"/>
  <c r="J49" i="157" s="1"/>
  <c r="J48" i="157" s="1"/>
  <c r="H40" i="157"/>
  <c r="J40" i="157" s="1"/>
  <c r="J39" i="157" s="1"/>
  <c r="J42" i="157" s="1"/>
  <c r="H31" i="157"/>
  <c r="J31" i="157" s="1"/>
  <c r="H30" i="157"/>
  <c r="J30" i="157" s="1"/>
  <c r="H29" i="157"/>
  <c r="J29" i="157" s="1"/>
  <c r="H18" i="157"/>
  <c r="J18" i="157" s="1"/>
  <c r="H17" i="157"/>
  <c r="J17" i="157" s="1"/>
  <c r="H16" i="157"/>
  <c r="J16" i="157" s="1"/>
  <c r="H199" i="157"/>
  <c r="J199" i="157" s="1"/>
  <c r="J211" i="157" s="1"/>
  <c r="I113" i="37" s="1"/>
  <c r="H198" i="157"/>
  <c r="J198" i="157" s="1"/>
  <c r="J210" i="157" s="1"/>
  <c r="I112" i="37" s="1"/>
  <c r="H197" i="157"/>
  <c r="J197" i="157" s="1"/>
  <c r="K160" i="156" l="1"/>
  <c r="K131" i="156"/>
  <c r="K46" i="156"/>
  <c r="K180" i="156"/>
  <c r="K109" i="156"/>
  <c r="K96" i="156"/>
  <c r="I237" i="37"/>
  <c r="I238" i="37"/>
  <c r="I239" i="37"/>
  <c r="I26" i="57"/>
  <c r="I183" i="37" s="1"/>
  <c r="I19" i="57"/>
  <c r="I31" i="57" s="1"/>
  <c r="I188" i="37" s="1"/>
  <c r="I26" i="46"/>
  <c r="I50" i="37" s="1"/>
  <c r="I19" i="46"/>
  <c r="I31" i="46" s="1"/>
  <c r="I55" i="37" s="1"/>
  <c r="J28" i="157"/>
  <c r="J77" i="157"/>
  <c r="J100" i="157"/>
  <c r="I28" i="37" s="1"/>
  <c r="I242" i="37" s="1"/>
  <c r="J101" i="157"/>
  <c r="I29" i="37" s="1"/>
  <c r="J88" i="157"/>
  <c r="J91" i="157" s="1"/>
  <c r="J99" i="157"/>
  <c r="I27" i="37" s="1"/>
  <c r="J137" i="157"/>
  <c r="J246" i="157"/>
  <c r="J259" i="157"/>
  <c r="I160" i="37" s="1"/>
  <c r="J271" i="157"/>
  <c r="J284" i="157"/>
  <c r="I172" i="37" s="1"/>
  <c r="I243" i="37"/>
  <c r="J166" i="157"/>
  <c r="J178" i="157" s="1"/>
  <c r="I81" i="37" s="1"/>
  <c r="J112" i="157"/>
  <c r="J125" i="157"/>
  <c r="I39" i="37" s="1"/>
  <c r="J334" i="157"/>
  <c r="I208" i="37" s="1"/>
  <c r="J321" i="157"/>
  <c r="J82" i="157"/>
  <c r="J15" i="157"/>
  <c r="J20" i="157" s="1"/>
  <c r="J57" i="157"/>
  <c r="J61" i="157" s="1"/>
  <c r="J234" i="157"/>
  <c r="I148" i="37" s="1"/>
  <c r="J221" i="157"/>
  <c r="J51" i="157"/>
  <c r="J209" i="157"/>
  <c r="I111" i="37" s="1"/>
  <c r="J196" i="157"/>
  <c r="J148" i="157"/>
  <c r="J151" i="157" s="1"/>
  <c r="J159" i="157"/>
  <c r="I75" i="37" s="1"/>
  <c r="J171" i="157"/>
  <c r="J184" i="157"/>
  <c r="I87" i="37" s="1"/>
  <c r="J309" i="157"/>
  <c r="I196" i="37" s="1"/>
  <c r="J296" i="157"/>
  <c r="J70" i="157"/>
  <c r="J33" i="157"/>
  <c r="J93" i="157"/>
  <c r="I21" i="37" s="1"/>
  <c r="J153" i="157"/>
  <c r="I69" i="37" s="1"/>
  <c r="I244" i="37"/>
  <c r="K56" i="156"/>
  <c r="K382" i="156"/>
  <c r="I219" i="37" s="1"/>
  <c r="K363" i="156"/>
  <c r="K321" i="156"/>
  <c r="K313" i="156"/>
  <c r="K293" i="156"/>
  <c r="I98" i="37" s="1"/>
  <c r="K286" i="156"/>
  <c r="K298" i="156" s="1"/>
  <c r="I103" i="37" s="1"/>
  <c r="K268" i="156"/>
  <c r="I62" i="37" s="1"/>
  <c r="K260" i="156"/>
  <c r="K273" i="156" s="1"/>
  <c r="I67" i="37" s="1"/>
  <c r="K233" i="156"/>
  <c r="K236" i="156"/>
  <c r="I8" i="37" s="1"/>
  <c r="K24" i="156"/>
  <c r="I230" i="37" s="1"/>
  <c r="K13" i="156"/>
  <c r="I235" i="37"/>
  <c r="K375" i="156"/>
  <c r="K377" i="156"/>
  <c r="I214" i="37" s="1"/>
  <c r="K345" i="156"/>
  <c r="I135" i="37" s="1"/>
  <c r="K338" i="156"/>
  <c r="K350" i="156" s="1"/>
  <c r="I140" i="37" s="1"/>
  <c r="N187" i="156"/>
  <c r="J240" i="156"/>
  <c r="H240" i="156"/>
  <c r="F240" i="156"/>
  <c r="D240" i="156"/>
  <c r="J98" i="157" l="1"/>
  <c r="I26" i="37" s="1"/>
  <c r="J103" i="157"/>
  <c r="I31" i="37" s="1"/>
  <c r="J308" i="157"/>
  <c r="I195" i="37" s="1"/>
  <c r="J301" i="157"/>
  <c r="J313" i="157" s="1"/>
  <c r="I200" i="37" s="1"/>
  <c r="J258" i="157"/>
  <c r="I159" i="37" s="1"/>
  <c r="J251" i="157"/>
  <c r="J263" i="157" s="1"/>
  <c r="I164" i="37" s="1"/>
  <c r="J233" i="157"/>
  <c r="I147" i="37" s="1"/>
  <c r="J226" i="157"/>
  <c r="J238" i="157" s="1"/>
  <c r="I152" i="37" s="1"/>
  <c r="J208" i="157"/>
  <c r="I110" i="37" s="1"/>
  <c r="J201" i="157"/>
  <c r="J213" i="157" s="1"/>
  <c r="I115" i="37" s="1"/>
  <c r="J333" i="157"/>
  <c r="I207" i="37" s="1"/>
  <c r="J326" i="157"/>
  <c r="J338" i="157" s="1"/>
  <c r="I212" i="37" s="1"/>
  <c r="J283" i="157"/>
  <c r="I171" i="37" s="1"/>
  <c r="J276" i="157"/>
  <c r="J288" i="157" s="1"/>
  <c r="I176" i="37" s="1"/>
  <c r="J124" i="157"/>
  <c r="I38" i="37" s="1"/>
  <c r="J117" i="157"/>
  <c r="J129" i="157" s="1"/>
  <c r="I43" i="37" s="1"/>
  <c r="J158" i="157"/>
  <c r="I74" i="37" s="1"/>
  <c r="J142" i="157"/>
  <c r="J163" i="157" s="1"/>
  <c r="I79" i="37" s="1"/>
  <c r="J183" i="157"/>
  <c r="I86" i="37" s="1"/>
  <c r="J176" i="157"/>
  <c r="J188" i="157" s="1"/>
  <c r="I91" i="37" s="1"/>
  <c r="I234" i="37"/>
  <c r="K387" i="156"/>
  <c r="I224" i="37" s="1"/>
  <c r="K23" i="156"/>
  <c r="I229" i="37" s="1"/>
  <c r="K17" i="156"/>
  <c r="K26" i="156" s="1"/>
  <c r="I232" i="37" s="1"/>
  <c r="I123" i="37"/>
  <c r="K326" i="156"/>
  <c r="I128" i="37" s="1"/>
  <c r="J42" i="156"/>
  <c r="J244" i="156" l="1"/>
  <c r="H244" i="156"/>
  <c r="H243" i="156"/>
  <c r="F244" i="156"/>
  <c r="F243" i="156"/>
  <c r="D244" i="156"/>
  <c r="D243" i="156"/>
  <c r="N190" i="156" l="1"/>
  <c r="N191" i="156"/>
  <c r="J188" i="156"/>
  <c r="F188" i="156"/>
  <c r="AG48" i="162" s="1"/>
  <c r="D188" i="156"/>
  <c r="E188" i="156"/>
  <c r="G191" i="156"/>
  <c r="G190" i="156"/>
  <c r="AH48" i="162" l="1"/>
  <c r="AH23" i="160"/>
  <c r="AG23" i="160"/>
  <c r="B67" i="37"/>
  <c r="C67" i="37"/>
  <c r="D67" i="37"/>
  <c r="C16" i="57"/>
  <c r="C17" i="57"/>
  <c r="D12" i="157" l="1"/>
  <c r="E312" i="156" l="1"/>
  <c r="E325" i="156" s="1"/>
  <c r="C127" i="37" s="1"/>
  <c r="J238" i="156"/>
  <c r="H238" i="156"/>
  <c r="F238" i="156"/>
  <c r="E12" i="156"/>
  <c r="E22" i="156" s="1"/>
  <c r="E14" i="156"/>
  <c r="E15" i="156"/>
  <c r="E25" i="156" s="1"/>
  <c r="E26" i="156"/>
  <c r="E31" i="156"/>
  <c r="E33" i="156"/>
  <c r="E35" i="156"/>
  <c r="E40" i="156"/>
  <c r="E41" i="156"/>
  <c r="E43" i="156"/>
  <c r="E44" i="156"/>
  <c r="E45" i="156"/>
  <c r="E50" i="156"/>
  <c r="E51" i="156"/>
  <c r="E53" i="156"/>
  <c r="E54" i="156"/>
  <c r="E55" i="156"/>
  <c r="E60" i="156"/>
  <c r="E61" i="156"/>
  <c r="E62" i="156"/>
  <c r="E64" i="156"/>
  <c r="E69" i="156"/>
  <c r="E70" i="156"/>
  <c r="E71" i="156"/>
  <c r="E73" i="156"/>
  <c r="E78" i="156"/>
  <c r="E79" i="156"/>
  <c r="E80" i="156"/>
  <c r="E82" i="156"/>
  <c r="E87" i="156"/>
  <c r="E88" i="156"/>
  <c r="E89" i="156"/>
  <c r="E90" i="156"/>
  <c r="E93" i="156"/>
  <c r="E94" i="156"/>
  <c r="E95" i="156"/>
  <c r="E100" i="156"/>
  <c r="E101" i="156"/>
  <c r="E102" i="156"/>
  <c r="E103" i="156"/>
  <c r="E106" i="156"/>
  <c r="E107" i="156"/>
  <c r="E108" i="156"/>
  <c r="E113" i="156"/>
  <c r="E114" i="156"/>
  <c r="E115" i="156"/>
  <c r="E117" i="156"/>
  <c r="E122" i="156"/>
  <c r="E123" i="156"/>
  <c r="E124" i="156"/>
  <c r="E125" i="156"/>
  <c r="E128" i="156"/>
  <c r="E129" i="156"/>
  <c r="E130" i="156"/>
  <c r="E135" i="156"/>
  <c r="E136" i="156"/>
  <c r="E137" i="156"/>
  <c r="E139" i="156"/>
  <c r="E144" i="156"/>
  <c r="E145" i="156"/>
  <c r="E147" i="156"/>
  <c r="E148" i="156"/>
  <c r="E149" i="156"/>
  <c r="E154" i="156"/>
  <c r="E155" i="156"/>
  <c r="E157" i="156"/>
  <c r="E158" i="156"/>
  <c r="E159" i="156"/>
  <c r="E164" i="156"/>
  <c r="G164" i="156" s="1"/>
  <c r="E165" i="156"/>
  <c r="G165" i="156" s="1"/>
  <c r="E167" i="156"/>
  <c r="E168" i="156"/>
  <c r="E169" i="156"/>
  <c r="E174" i="156"/>
  <c r="E175" i="156"/>
  <c r="E177" i="156"/>
  <c r="E178" i="156"/>
  <c r="E179" i="156"/>
  <c r="E197" i="156"/>
  <c r="E198" i="156"/>
  <c r="E199" i="156"/>
  <c r="E201" i="156"/>
  <c r="E219" i="156"/>
  <c r="E220" i="156"/>
  <c r="E222" i="156"/>
  <c r="E221" i="156" s="1"/>
  <c r="E223" i="156"/>
  <c r="E228" i="156"/>
  <c r="E229" i="156"/>
  <c r="E231" i="156"/>
  <c r="E230" i="156" s="1"/>
  <c r="E232" i="156"/>
  <c r="E246" i="156"/>
  <c r="E251" i="156"/>
  <c r="E264" i="156" s="1"/>
  <c r="E252" i="156"/>
  <c r="E265" i="156" s="1"/>
  <c r="E266" i="156"/>
  <c r="E254" i="156"/>
  <c r="E267" i="156" s="1"/>
  <c r="E269" i="156"/>
  <c r="E257" i="156"/>
  <c r="E270" i="156" s="1"/>
  <c r="E258" i="156"/>
  <c r="E271" i="156" s="1"/>
  <c r="E259" i="156"/>
  <c r="E272" i="156" s="1"/>
  <c r="E277" i="156"/>
  <c r="E278" i="156"/>
  <c r="E290" i="156" s="1"/>
  <c r="E279" i="156"/>
  <c r="E291" i="156" s="1"/>
  <c r="E280" i="156"/>
  <c r="E292" i="156" s="1"/>
  <c r="E294" i="156"/>
  <c r="E283" i="156"/>
  <c r="E295" i="156" s="1"/>
  <c r="E284" i="156"/>
  <c r="E296" i="156" s="1"/>
  <c r="E285" i="156"/>
  <c r="E297" i="156" s="1"/>
  <c r="E298" i="156"/>
  <c r="E302" i="156"/>
  <c r="E305" i="156"/>
  <c r="E318" i="156" s="1"/>
  <c r="C120" i="37" s="1"/>
  <c r="E306" i="156"/>
  <c r="E319" i="156" s="1"/>
  <c r="C121" i="37" s="1"/>
  <c r="E307" i="156"/>
  <c r="E320" i="156" s="1"/>
  <c r="C122" i="37" s="1"/>
  <c r="E310" i="156"/>
  <c r="E323" i="156" s="1"/>
  <c r="C125" i="37" s="1"/>
  <c r="E311" i="156"/>
  <c r="E324" i="156" s="1"/>
  <c r="C126" i="37" s="1"/>
  <c r="E329" i="156"/>
  <c r="E341" i="156" s="1"/>
  <c r="E330" i="156"/>
  <c r="E342" i="156" s="1"/>
  <c r="E331" i="156"/>
  <c r="E343" i="156" s="1"/>
  <c r="E332" i="156"/>
  <c r="E335" i="156"/>
  <c r="E347" i="156" s="1"/>
  <c r="E336" i="156"/>
  <c r="E348" i="156" s="1"/>
  <c r="E337" i="156"/>
  <c r="E349" i="156" s="1"/>
  <c r="E350" i="156"/>
  <c r="E354" i="156"/>
  <c r="E355" i="156"/>
  <c r="E356" i="156"/>
  <c r="E357" i="156"/>
  <c r="E360" i="156"/>
  <c r="E361" i="156"/>
  <c r="E362" i="156"/>
  <c r="E366" i="156"/>
  <c r="E367" i="156"/>
  <c r="E368" i="156"/>
  <c r="E369" i="156"/>
  <c r="E372" i="156"/>
  <c r="E373" i="156"/>
  <c r="E374" i="156"/>
  <c r="E387" i="156"/>
  <c r="E380" i="156" l="1"/>
  <c r="E383" i="156"/>
  <c r="E379" i="156"/>
  <c r="E378" i="156"/>
  <c r="E13" i="156"/>
  <c r="G14" i="156"/>
  <c r="E240" i="156"/>
  <c r="E386" i="156"/>
  <c r="E384" i="156"/>
  <c r="E381" i="156"/>
  <c r="E244" i="156"/>
  <c r="E243" i="156"/>
  <c r="E42" i="156"/>
  <c r="E30" i="156"/>
  <c r="E238" i="156"/>
  <c r="E126" i="156"/>
  <c r="E24" i="156"/>
  <c r="E166" i="156"/>
  <c r="E39" i="156"/>
  <c r="E10" i="156"/>
  <c r="E20" i="156" s="1"/>
  <c r="E333" i="156"/>
  <c r="E345" i="156" s="1"/>
  <c r="E173" i="156"/>
  <c r="E112" i="156"/>
  <c r="E163" i="156"/>
  <c r="E146" i="156"/>
  <c r="E104" i="156"/>
  <c r="E99" i="156"/>
  <c r="E91" i="156"/>
  <c r="E77" i="156"/>
  <c r="E68" i="156"/>
  <c r="E370" i="156"/>
  <c r="E328" i="156"/>
  <c r="E340" i="156" s="1"/>
  <c r="E143" i="156"/>
  <c r="E281" i="156"/>
  <c r="E293" i="156" s="1"/>
  <c r="E227" i="156"/>
  <c r="E346" i="156"/>
  <c r="E308" i="156"/>
  <c r="E321" i="156" s="1"/>
  <c r="C123" i="37" s="1"/>
  <c r="E301" i="156"/>
  <c r="E315" i="156" s="1"/>
  <c r="C117" i="37" s="1"/>
  <c r="E218" i="156"/>
  <c r="E196" i="156"/>
  <c r="E176" i="156"/>
  <c r="E156" i="156"/>
  <c r="E134" i="156"/>
  <c r="E86" i="156"/>
  <c r="E59" i="156"/>
  <c r="E52" i="156"/>
  <c r="E358" i="156"/>
  <c r="E353" i="156"/>
  <c r="E276" i="156"/>
  <c r="E288" i="156" s="1"/>
  <c r="E121" i="156"/>
  <c r="E385" i="156"/>
  <c r="E255" i="156"/>
  <c r="E268" i="156" s="1"/>
  <c r="E242" i="156"/>
  <c r="E239" i="156"/>
  <c r="E245" i="156"/>
  <c r="E153" i="156"/>
  <c r="E49" i="156"/>
  <c r="E365" i="156"/>
  <c r="E344" i="156"/>
  <c r="E322" i="156"/>
  <c r="C124" i="37" s="1"/>
  <c r="E316" i="156"/>
  <c r="C118" i="37" s="1"/>
  <c r="E21" i="156"/>
  <c r="E289" i="156"/>
  <c r="E250" i="156"/>
  <c r="E263" i="156" s="1"/>
  <c r="E237" i="156"/>
  <c r="E23" i="156" l="1"/>
  <c r="E382" i="156"/>
  <c r="E241" i="156"/>
  <c r="E236" i="156"/>
  <c r="E377" i="156"/>
  <c r="J112" i="156" l="1"/>
  <c r="J137" i="156" l="1"/>
  <c r="F30" i="156"/>
  <c r="J33" i="156"/>
  <c r="F33" i="156"/>
  <c r="J30" i="156"/>
  <c r="A1" i="57" l="1"/>
  <c r="A1" i="46"/>
  <c r="J59" i="156" l="1"/>
  <c r="D62" i="156" l="1"/>
  <c r="D68" i="156"/>
  <c r="D71" i="156"/>
  <c r="H52" i="156" l="1"/>
  <c r="F163" i="156" l="1"/>
  <c r="F166" i="156"/>
  <c r="AG45" i="162" l="1"/>
  <c r="AG21" i="160"/>
  <c r="U21" i="160"/>
  <c r="U45" i="162"/>
  <c r="F245" i="156"/>
  <c r="J325" i="156" l="1"/>
  <c r="H127" i="37" s="1"/>
  <c r="E102" i="157"/>
  <c r="H30" i="46"/>
  <c r="D30" i="46"/>
  <c r="L12" i="46"/>
  <c r="C18" i="46"/>
  <c r="C17" i="46"/>
  <c r="C16" i="46"/>
  <c r="C13" i="46"/>
  <c r="C12" i="46"/>
  <c r="E12" i="46" s="1"/>
  <c r="C11" i="46"/>
  <c r="C10" i="46"/>
  <c r="C101" i="157" l="1"/>
  <c r="J156" i="156" l="1"/>
  <c r="J218" i="156" l="1"/>
  <c r="I148" i="157" l="1"/>
  <c r="B139" i="37" l="1"/>
  <c r="D139" i="37"/>
  <c r="F139" i="37"/>
  <c r="H139" i="37"/>
  <c r="N82" i="156"/>
  <c r="N73" i="156"/>
  <c r="N64" i="156"/>
  <c r="N55" i="156"/>
  <c r="N45" i="156"/>
  <c r="N35" i="156" l="1"/>
  <c r="N15" i="156"/>
  <c r="H30" i="57" l="1"/>
  <c r="H187" i="37" s="1"/>
  <c r="F30" i="57"/>
  <c r="F187" i="37" s="1"/>
  <c r="D30" i="57"/>
  <c r="D187" i="37" s="1"/>
  <c r="B30" i="57"/>
  <c r="B187" i="37" s="1"/>
  <c r="L18" i="57"/>
  <c r="L30" i="57" s="1"/>
  <c r="L187" i="37" s="1"/>
  <c r="C18" i="57"/>
  <c r="E18" i="57" s="1"/>
  <c r="E30" i="57" s="1"/>
  <c r="E187" i="37" s="1"/>
  <c r="H54" i="37"/>
  <c r="F30" i="46"/>
  <c r="F54" i="37" s="1"/>
  <c r="D54" i="37"/>
  <c r="B30" i="46"/>
  <c r="B54" i="37" s="1"/>
  <c r="L30" i="46"/>
  <c r="L54" i="37" s="1"/>
  <c r="E18" i="46"/>
  <c r="E30" i="46" s="1"/>
  <c r="E54" i="37" s="1"/>
  <c r="C30" i="57" l="1"/>
  <c r="C187" i="37" s="1"/>
  <c r="C30" i="46"/>
  <c r="C54" i="37" s="1"/>
  <c r="G30" i="57"/>
  <c r="G187" i="37" s="1"/>
  <c r="G30" i="46"/>
  <c r="G54" i="37" s="1"/>
  <c r="I337" i="157"/>
  <c r="H211" i="37" s="1"/>
  <c r="G337" i="157"/>
  <c r="F211" i="37" s="1"/>
  <c r="E337" i="157"/>
  <c r="D211" i="37" s="1"/>
  <c r="C337" i="157"/>
  <c r="B211" i="37" s="1"/>
  <c r="M325" i="157"/>
  <c r="D325" i="157"/>
  <c r="F325" i="157" s="1"/>
  <c r="F337" i="157" s="1"/>
  <c r="E211" i="37" s="1"/>
  <c r="I312" i="157"/>
  <c r="H199" i="37" s="1"/>
  <c r="G312" i="157"/>
  <c r="F199" i="37" s="1"/>
  <c r="E312" i="157"/>
  <c r="D199" i="37" s="1"/>
  <c r="C312" i="157"/>
  <c r="B199" i="37" s="1"/>
  <c r="M300" i="157"/>
  <c r="M312" i="157" s="1"/>
  <c r="L199" i="37" s="1"/>
  <c r="D300" i="157"/>
  <c r="D312" i="157" s="1"/>
  <c r="C199" i="37" s="1"/>
  <c r="I287" i="157"/>
  <c r="H175" i="37" s="1"/>
  <c r="G287" i="157"/>
  <c r="F175" i="37" s="1"/>
  <c r="E287" i="157"/>
  <c r="D175" i="37" s="1"/>
  <c r="C287" i="157"/>
  <c r="B175" i="37" s="1"/>
  <c r="M275" i="157"/>
  <c r="M287" i="157" s="1"/>
  <c r="L175" i="37" s="1"/>
  <c r="D275" i="157"/>
  <c r="F275" i="157" s="1"/>
  <c r="F287" i="157" s="1"/>
  <c r="E175" i="37" s="1"/>
  <c r="I262" i="157"/>
  <c r="H163" i="37" s="1"/>
  <c r="G262" i="157"/>
  <c r="F163" i="37" s="1"/>
  <c r="E262" i="157"/>
  <c r="D163" i="37" s="1"/>
  <c r="C262" i="157"/>
  <c r="B163" i="37" s="1"/>
  <c r="M250" i="157"/>
  <c r="M262" i="157" s="1"/>
  <c r="L163" i="37" s="1"/>
  <c r="D250" i="157"/>
  <c r="F250" i="157" s="1"/>
  <c r="F262" i="157" s="1"/>
  <c r="E163" i="37" s="1"/>
  <c r="I237" i="157"/>
  <c r="H151" i="37" s="1"/>
  <c r="G237" i="157"/>
  <c r="F151" i="37" s="1"/>
  <c r="E237" i="157"/>
  <c r="D151" i="37" s="1"/>
  <c r="C237" i="157"/>
  <c r="B151" i="37" s="1"/>
  <c r="M225" i="157"/>
  <c r="M237" i="157" s="1"/>
  <c r="L151" i="37" s="1"/>
  <c r="D225" i="157"/>
  <c r="F225" i="157" s="1"/>
  <c r="F237" i="157" s="1"/>
  <c r="E151" i="37" s="1"/>
  <c r="D337" i="157" l="1"/>
  <c r="C211" i="37" s="1"/>
  <c r="F300" i="157"/>
  <c r="F312" i="157" s="1"/>
  <c r="E199" i="37" s="1"/>
  <c r="D287" i="157"/>
  <c r="C175" i="37" s="1"/>
  <c r="H337" i="157"/>
  <c r="H312" i="157"/>
  <c r="H287" i="157"/>
  <c r="H262" i="157"/>
  <c r="D262" i="157"/>
  <c r="C163" i="37" s="1"/>
  <c r="D237" i="157"/>
  <c r="C151" i="37" s="1"/>
  <c r="H237" i="157"/>
  <c r="G211" i="37" l="1"/>
  <c r="G199" i="37"/>
  <c r="G175" i="37"/>
  <c r="G163" i="37"/>
  <c r="G151" i="37"/>
  <c r="M337" i="157"/>
  <c r="L211" i="37" s="1"/>
  <c r="I212" i="157"/>
  <c r="H114" i="37" s="1"/>
  <c r="G212" i="157"/>
  <c r="F114" i="37" s="1"/>
  <c r="E212" i="157"/>
  <c r="D114" i="37" s="1"/>
  <c r="C212" i="157"/>
  <c r="B114" i="37" s="1"/>
  <c r="M200" i="157"/>
  <c r="M212" i="157" s="1"/>
  <c r="L114" i="37" s="1"/>
  <c r="D200" i="157"/>
  <c r="F200" i="157" s="1"/>
  <c r="F212" i="157" s="1"/>
  <c r="E114" i="37" s="1"/>
  <c r="I187" i="157"/>
  <c r="H90" i="37" s="1"/>
  <c r="G187" i="157"/>
  <c r="F90" i="37" s="1"/>
  <c r="E187" i="157"/>
  <c r="D90" i="37" s="1"/>
  <c r="C187" i="157"/>
  <c r="B90" i="37" s="1"/>
  <c r="M175" i="157"/>
  <c r="M187" i="157" s="1"/>
  <c r="L90" i="37" s="1"/>
  <c r="D175" i="157"/>
  <c r="D187" i="157" s="1"/>
  <c r="C90" i="37" s="1"/>
  <c r="I162" i="157"/>
  <c r="H78" i="37" s="1"/>
  <c r="G162" i="157"/>
  <c r="F78" i="37" s="1"/>
  <c r="E162" i="157"/>
  <c r="D78" i="37" s="1"/>
  <c r="C162" i="157"/>
  <c r="B78" i="37" s="1"/>
  <c r="M150" i="157"/>
  <c r="D150" i="157"/>
  <c r="F150" i="157" s="1"/>
  <c r="M141" i="157"/>
  <c r="D141" i="157"/>
  <c r="F141" i="157" s="1"/>
  <c r="F162" i="157" s="1"/>
  <c r="E78" i="37" s="1"/>
  <c r="I102" i="157"/>
  <c r="H30" i="37" s="1"/>
  <c r="G102" i="157"/>
  <c r="F30" i="37" s="1"/>
  <c r="D30" i="37"/>
  <c r="I128" i="157"/>
  <c r="H42" i="37" s="1"/>
  <c r="G128" i="157"/>
  <c r="F42" i="37" s="1"/>
  <c r="E128" i="157"/>
  <c r="D42" i="37" s="1"/>
  <c r="C128" i="157"/>
  <c r="B42" i="37" s="1"/>
  <c r="M116" i="157"/>
  <c r="M128" i="157" s="1"/>
  <c r="L42" i="37" s="1"/>
  <c r="D116" i="157"/>
  <c r="F116" i="157" s="1"/>
  <c r="F128" i="157" s="1"/>
  <c r="E42" i="37" s="1"/>
  <c r="C102" i="157"/>
  <c r="B30" i="37" s="1"/>
  <c r="M90" i="157"/>
  <c r="D90" i="157"/>
  <c r="F90" i="157" s="1"/>
  <c r="M81" i="157"/>
  <c r="D81" i="157"/>
  <c r="F81" i="157" s="1"/>
  <c r="M60" i="157"/>
  <c r="D60" i="157"/>
  <c r="F60" i="157" s="1"/>
  <c r="M69" i="157"/>
  <c r="D69" i="157"/>
  <c r="F69" i="157" s="1"/>
  <c r="M50" i="157"/>
  <c r="D50" i="157"/>
  <c r="F50" i="157" s="1"/>
  <c r="M41" i="157"/>
  <c r="D41" i="157"/>
  <c r="F41" i="157" s="1"/>
  <c r="M32" i="157"/>
  <c r="D32" i="157"/>
  <c r="F32" i="157" s="1"/>
  <c r="M19" i="157"/>
  <c r="D19" i="157"/>
  <c r="F19" i="157" s="1"/>
  <c r="J386" i="156"/>
  <c r="H223" i="37" s="1"/>
  <c r="H386" i="156"/>
  <c r="F223" i="37" s="1"/>
  <c r="F386" i="156"/>
  <c r="D223" i="37" s="1"/>
  <c r="D386" i="156"/>
  <c r="B223" i="37" s="1"/>
  <c r="N374" i="156"/>
  <c r="G374" i="156"/>
  <c r="N362" i="156"/>
  <c r="G362" i="156"/>
  <c r="D212" i="157" l="1"/>
  <c r="C114" i="37" s="1"/>
  <c r="H212" i="157"/>
  <c r="I386" i="156"/>
  <c r="F175" i="157"/>
  <c r="F187" i="157" s="1"/>
  <c r="E90" i="37" s="1"/>
  <c r="H187" i="157"/>
  <c r="H162" i="157"/>
  <c r="D162" i="157"/>
  <c r="C78" i="37" s="1"/>
  <c r="H128" i="157"/>
  <c r="D128" i="157"/>
  <c r="C42" i="37" s="1"/>
  <c r="H102" i="157"/>
  <c r="D102" i="157"/>
  <c r="C30" i="37" s="1"/>
  <c r="N386" i="156" l="1"/>
  <c r="L223" i="37" s="1"/>
  <c r="G114" i="37"/>
  <c r="G90" i="37"/>
  <c r="G78" i="37"/>
  <c r="G42" i="37"/>
  <c r="G30" i="37"/>
  <c r="G223" i="37"/>
  <c r="G386" i="156"/>
  <c r="E223" i="37" s="1"/>
  <c r="C223" i="37"/>
  <c r="M162" i="157"/>
  <c r="L78" i="37" s="1"/>
  <c r="M102" i="157"/>
  <c r="L30" i="37" s="1"/>
  <c r="F102" i="157"/>
  <c r="E30" i="37" s="1"/>
  <c r="J349" i="156" l="1"/>
  <c r="H349" i="156"/>
  <c r="F349" i="156"/>
  <c r="D349" i="156"/>
  <c r="H325" i="156"/>
  <c r="F127" i="37" s="1"/>
  <c r="F325" i="156"/>
  <c r="D127" i="37" s="1"/>
  <c r="D325" i="156"/>
  <c r="B127" i="37" s="1"/>
  <c r="N312" i="156"/>
  <c r="N325" i="156" s="1"/>
  <c r="L127" i="37" s="1"/>
  <c r="G312" i="156"/>
  <c r="G325" i="156" s="1"/>
  <c r="E127" i="37" s="1"/>
  <c r="J297" i="156"/>
  <c r="H102" i="37" s="1"/>
  <c r="H297" i="156"/>
  <c r="F102" i="37" s="1"/>
  <c r="F297" i="156"/>
  <c r="D102" i="37" s="1"/>
  <c r="D297" i="156"/>
  <c r="B102" i="37" s="1"/>
  <c r="N285" i="156"/>
  <c r="N297" i="156" s="1"/>
  <c r="L102" i="37" s="1"/>
  <c r="G285" i="156"/>
  <c r="G297" i="156" s="1"/>
  <c r="E102" i="37" s="1"/>
  <c r="J272" i="156"/>
  <c r="H66" i="37" s="1"/>
  <c r="H272" i="156"/>
  <c r="F66" i="37" s="1"/>
  <c r="F272" i="156"/>
  <c r="D66" i="37" s="1"/>
  <c r="D272" i="156"/>
  <c r="B66" i="37" s="1"/>
  <c r="N259" i="156"/>
  <c r="N272" i="156" s="1"/>
  <c r="L66" i="37" s="1"/>
  <c r="G259" i="156"/>
  <c r="G272" i="156" s="1"/>
  <c r="E66" i="37" s="1"/>
  <c r="J245" i="156"/>
  <c r="H17" i="37" s="1"/>
  <c r="H245" i="156"/>
  <c r="F17" i="37" s="1"/>
  <c r="D17" i="37"/>
  <c r="D245" i="156"/>
  <c r="B17" i="37" s="1"/>
  <c r="N232" i="156"/>
  <c r="G232" i="156"/>
  <c r="N223" i="156"/>
  <c r="G223" i="156"/>
  <c r="N201" i="156"/>
  <c r="G201" i="156"/>
  <c r="N192" i="156"/>
  <c r="G192" i="156"/>
  <c r="N179" i="156"/>
  <c r="G179" i="156"/>
  <c r="N169" i="156"/>
  <c r="G169" i="156"/>
  <c r="N159" i="156"/>
  <c r="G159" i="156"/>
  <c r="N149" i="156"/>
  <c r="G149" i="156"/>
  <c r="N139" i="156"/>
  <c r="G139" i="156"/>
  <c r="N130" i="156"/>
  <c r="G130" i="156"/>
  <c r="N108" i="156"/>
  <c r="G108" i="156"/>
  <c r="N117" i="156"/>
  <c r="G117" i="156"/>
  <c r="N95" i="156"/>
  <c r="G95" i="156"/>
  <c r="G82" i="156"/>
  <c r="G73" i="156"/>
  <c r="G64" i="156"/>
  <c r="G55" i="156"/>
  <c r="G45" i="156"/>
  <c r="N25" i="156"/>
  <c r="L231" i="37" s="1"/>
  <c r="J25" i="156"/>
  <c r="H231" i="37" s="1"/>
  <c r="I25" i="156"/>
  <c r="G231" i="37" s="1"/>
  <c r="H25" i="156"/>
  <c r="F231" i="37" s="1"/>
  <c r="F25" i="156"/>
  <c r="D231" i="37" s="1"/>
  <c r="D25" i="156"/>
  <c r="B231" i="37" s="1"/>
  <c r="G35" i="156"/>
  <c r="G15" i="156"/>
  <c r="G25" i="156" s="1"/>
  <c r="E231" i="37" s="1"/>
  <c r="F244" i="37" l="1"/>
  <c r="D244" i="37"/>
  <c r="B244" i="37"/>
  <c r="H244" i="37"/>
  <c r="N337" i="156"/>
  <c r="L139" i="37" s="1"/>
  <c r="G139" i="37"/>
  <c r="G337" i="156"/>
  <c r="G349" i="156" s="1"/>
  <c r="C139" i="37"/>
  <c r="I325" i="156"/>
  <c r="G127" i="37" s="1"/>
  <c r="C102" i="37"/>
  <c r="I297" i="156"/>
  <c r="I349" i="156"/>
  <c r="I272" i="156"/>
  <c r="C66" i="37"/>
  <c r="I245" i="156"/>
  <c r="C231" i="37"/>
  <c r="G102" i="37" l="1"/>
  <c r="G66" i="37"/>
  <c r="N349" i="156"/>
  <c r="E139" i="37"/>
  <c r="G245" i="156"/>
  <c r="E17" i="37" s="1"/>
  <c r="C17" i="37"/>
  <c r="N245" i="156"/>
  <c r="L17" i="37" s="1"/>
  <c r="G17" i="37"/>
  <c r="G244" i="37" l="1"/>
  <c r="C244" i="37"/>
  <c r="E244" i="37" l="1"/>
  <c r="L244" i="37"/>
  <c r="M80" i="157"/>
  <c r="E73" i="157" l="1"/>
  <c r="G73" i="157"/>
  <c r="C73" i="157"/>
  <c r="D80" i="157"/>
  <c r="F80" i="157" l="1"/>
  <c r="G101" i="157"/>
  <c r="I101" i="157"/>
  <c r="E101" i="157"/>
  <c r="E196" i="157"/>
  <c r="E57" i="157"/>
  <c r="AG40" i="162" l="1"/>
  <c r="AG45" i="160"/>
  <c r="AG25" i="162"/>
  <c r="AG37" i="160"/>
  <c r="J13" i="156"/>
  <c r="F10" i="156" l="1"/>
  <c r="J383" i="156"/>
  <c r="J385" i="156"/>
  <c r="J62" i="156"/>
  <c r="J242" i="156"/>
  <c r="H115" i="156" l="1"/>
  <c r="F176" i="156" l="1"/>
  <c r="F134" i="156"/>
  <c r="AG36" i="162" l="1"/>
  <c r="AG22" i="160"/>
  <c r="F112" i="156"/>
  <c r="J80" i="156"/>
  <c r="F77" i="156"/>
  <c r="F68" i="156" l="1"/>
  <c r="F59" i="156"/>
  <c r="D383" i="156" l="1"/>
  <c r="F383" i="156"/>
  <c r="D384" i="156"/>
  <c r="F384" i="156"/>
  <c r="D385" i="156"/>
  <c r="F385" i="156"/>
  <c r="C296" i="157" l="1"/>
  <c r="C271" i="157"/>
  <c r="C246" i="157"/>
  <c r="C221" i="157"/>
  <c r="C196" i="157"/>
  <c r="C171" i="157"/>
  <c r="C137" i="157"/>
  <c r="C112" i="157"/>
  <c r="C99" i="157"/>
  <c r="C88" i="157"/>
  <c r="C77" i="157"/>
  <c r="C67" i="157"/>
  <c r="C57" i="157"/>
  <c r="C48" i="157"/>
  <c r="C39" i="157"/>
  <c r="C28" i="157"/>
  <c r="C15" i="157"/>
  <c r="B14" i="46"/>
  <c r="B14" i="57"/>
  <c r="C36" i="157" l="1"/>
  <c r="H385" i="156" l="1"/>
  <c r="F222" i="37" s="1"/>
  <c r="H384" i="156"/>
  <c r="F221" i="37" s="1"/>
  <c r="H383" i="156"/>
  <c r="F220" i="37" s="1"/>
  <c r="H370" i="156"/>
  <c r="H358" i="156"/>
  <c r="H333" i="156"/>
  <c r="H308" i="156"/>
  <c r="D281" i="156"/>
  <c r="D255" i="156"/>
  <c r="H230" i="156"/>
  <c r="H221" i="156"/>
  <c r="D199" i="156"/>
  <c r="H176" i="156"/>
  <c r="H166" i="156"/>
  <c r="H156" i="156"/>
  <c r="H146" i="156"/>
  <c r="D146" i="156"/>
  <c r="D137" i="156"/>
  <c r="D126" i="156"/>
  <c r="D115" i="156"/>
  <c r="H104" i="156"/>
  <c r="D91" i="156"/>
  <c r="D80" i="156"/>
  <c r="F52" i="156"/>
  <c r="D52" i="156"/>
  <c r="D42" i="156"/>
  <c r="H24" i="156"/>
  <c r="F230" i="37" s="1"/>
  <c r="D220" i="37"/>
  <c r="D221" i="37"/>
  <c r="D222" i="37"/>
  <c r="E37" i="37"/>
  <c r="B22" i="57"/>
  <c r="B179" i="37" s="1"/>
  <c r="D22" i="57"/>
  <c r="D179" i="37" s="1"/>
  <c r="B23" i="57"/>
  <c r="B180" i="37" s="1"/>
  <c r="D23" i="57"/>
  <c r="D180" i="37" s="1"/>
  <c r="B24" i="57"/>
  <c r="B181" i="37" s="1"/>
  <c r="D24" i="57"/>
  <c r="D181" i="37" s="1"/>
  <c r="B25" i="57"/>
  <c r="B182" i="37" s="1"/>
  <c r="D25" i="57"/>
  <c r="D182" i="37" s="1"/>
  <c r="B27" i="57"/>
  <c r="B184" i="37" s="1"/>
  <c r="D27" i="57"/>
  <c r="D184" i="37" s="1"/>
  <c r="B28" i="57"/>
  <c r="B185" i="37" s="1"/>
  <c r="D28" i="57"/>
  <c r="D185" i="37" s="1"/>
  <c r="B29" i="57"/>
  <c r="B186" i="37" s="1"/>
  <c r="D29" i="57"/>
  <c r="D186" i="37" s="1"/>
  <c r="H22" i="57"/>
  <c r="H179" i="37" s="1"/>
  <c r="H23" i="57"/>
  <c r="H180" i="37" s="1"/>
  <c r="H24" i="57"/>
  <c r="H181" i="37" s="1"/>
  <c r="H25" i="57"/>
  <c r="H182" i="37" s="1"/>
  <c r="H27" i="57"/>
  <c r="H184" i="37" s="1"/>
  <c r="H28" i="57"/>
  <c r="H185" i="37" s="1"/>
  <c r="H29" i="57"/>
  <c r="H186" i="37" s="1"/>
  <c r="F27" i="57"/>
  <c r="F184" i="37" s="1"/>
  <c r="F28" i="57"/>
  <c r="F185" i="37" s="1"/>
  <c r="F29" i="57"/>
  <c r="F186" i="37" s="1"/>
  <c r="D14" i="57"/>
  <c r="F14" i="57"/>
  <c r="H14" i="57"/>
  <c r="G25" i="57"/>
  <c r="G182" i="37" s="1"/>
  <c r="L15" i="57"/>
  <c r="L27" i="57" s="1"/>
  <c r="L184" i="37" s="1"/>
  <c r="L16" i="57"/>
  <c r="L28" i="57" s="1"/>
  <c r="L185" i="37" s="1"/>
  <c r="G29" i="57"/>
  <c r="G186" i="37" s="1"/>
  <c r="C13" i="57"/>
  <c r="C27" i="57"/>
  <c r="C184" i="37" s="1"/>
  <c r="E16" i="57"/>
  <c r="E28" i="57" s="1"/>
  <c r="E185" i="37" s="1"/>
  <c r="C29" i="57"/>
  <c r="C186" i="37" s="1"/>
  <c r="B26" i="57"/>
  <c r="B183" i="37" s="1"/>
  <c r="B22" i="46"/>
  <c r="B46" i="37" s="1"/>
  <c r="D22" i="46"/>
  <c r="D46" i="37" s="1"/>
  <c r="B23" i="46"/>
  <c r="B47" i="37" s="1"/>
  <c r="D23" i="46"/>
  <c r="D47" i="37" s="1"/>
  <c r="B24" i="46"/>
  <c r="B48" i="37" s="1"/>
  <c r="D24" i="46"/>
  <c r="D48" i="37" s="1"/>
  <c r="B25" i="46"/>
  <c r="B49" i="37" s="1"/>
  <c r="D25" i="46"/>
  <c r="D49" i="37" s="1"/>
  <c r="B27" i="46"/>
  <c r="B51" i="37" s="1"/>
  <c r="D27" i="46"/>
  <c r="D51" i="37" s="1"/>
  <c r="B28" i="46"/>
  <c r="B52" i="37" s="1"/>
  <c r="D28" i="46"/>
  <c r="D52" i="37" s="1"/>
  <c r="B29" i="46"/>
  <c r="B53" i="37" s="1"/>
  <c r="D29" i="46"/>
  <c r="D53" i="37" s="1"/>
  <c r="H23" i="46"/>
  <c r="H47" i="37" s="1"/>
  <c r="H24" i="46"/>
  <c r="H48" i="37" s="1"/>
  <c r="H25" i="46"/>
  <c r="H49" i="37" s="1"/>
  <c r="H27" i="46"/>
  <c r="H51" i="37" s="1"/>
  <c r="H28" i="46"/>
  <c r="H52" i="37" s="1"/>
  <c r="H29" i="46"/>
  <c r="H53" i="37" s="1"/>
  <c r="F27" i="46"/>
  <c r="F51" i="37" s="1"/>
  <c r="F28" i="46"/>
  <c r="F52" i="37" s="1"/>
  <c r="F29" i="46"/>
  <c r="F53" i="37" s="1"/>
  <c r="D14" i="46"/>
  <c r="F14" i="46"/>
  <c r="H14" i="46"/>
  <c r="H26" i="46" s="1"/>
  <c r="H50" i="37" s="1"/>
  <c r="B26" i="46"/>
  <c r="B50" i="37" s="1"/>
  <c r="G25" i="46"/>
  <c r="G49" i="37" s="1"/>
  <c r="L15" i="46"/>
  <c r="L27" i="46" s="1"/>
  <c r="L51" i="37" s="1"/>
  <c r="L16" i="46"/>
  <c r="L28" i="46" s="1"/>
  <c r="L52" i="37" s="1"/>
  <c r="L17" i="46"/>
  <c r="L29" i="46" s="1"/>
  <c r="L53" i="37" s="1"/>
  <c r="C25" i="46"/>
  <c r="C49" i="37" s="1"/>
  <c r="E15" i="46"/>
  <c r="E27" i="46" s="1"/>
  <c r="E51" i="37" s="1"/>
  <c r="C28" i="46"/>
  <c r="C52" i="37" s="1"/>
  <c r="C29" i="46"/>
  <c r="C53" i="37" s="1"/>
  <c r="C329" i="157"/>
  <c r="B203" i="37" s="1"/>
  <c r="E329" i="157"/>
  <c r="D203" i="37" s="1"/>
  <c r="C330" i="157"/>
  <c r="B204" i="37" s="1"/>
  <c r="E330" i="157"/>
  <c r="D204" i="37" s="1"/>
  <c r="C331" i="157"/>
  <c r="B205" i="37" s="1"/>
  <c r="E331" i="157"/>
  <c r="D205" i="37" s="1"/>
  <c r="C332" i="157"/>
  <c r="B206" i="37" s="1"/>
  <c r="E332" i="157"/>
  <c r="D206" i="37" s="1"/>
  <c r="C334" i="157"/>
  <c r="B208" i="37" s="1"/>
  <c r="E334" i="157"/>
  <c r="D208" i="37" s="1"/>
  <c r="C335" i="157"/>
  <c r="B209" i="37" s="1"/>
  <c r="E335" i="157"/>
  <c r="D209" i="37" s="1"/>
  <c r="C336" i="157"/>
  <c r="B210" i="37" s="1"/>
  <c r="E336" i="157"/>
  <c r="D210" i="37" s="1"/>
  <c r="I329" i="157"/>
  <c r="I330" i="157"/>
  <c r="I331" i="157"/>
  <c r="H205" i="37" s="1"/>
  <c r="L205" i="37"/>
  <c r="I332" i="157"/>
  <c r="H206" i="37" s="1"/>
  <c r="L206" i="37"/>
  <c r="I334" i="157"/>
  <c r="I335" i="157"/>
  <c r="I336" i="157"/>
  <c r="G334" i="157"/>
  <c r="F208" i="37" s="1"/>
  <c r="G335" i="157"/>
  <c r="F209" i="37" s="1"/>
  <c r="G336" i="157"/>
  <c r="F210" i="37" s="1"/>
  <c r="G321" i="157"/>
  <c r="E321" i="157"/>
  <c r="I321" i="157"/>
  <c r="M320" i="157"/>
  <c r="D319" i="157"/>
  <c r="F331" i="157" s="1"/>
  <c r="E205" i="37" s="1"/>
  <c r="D320" i="157"/>
  <c r="D334" i="157"/>
  <c r="C208" i="37" s="1"/>
  <c r="D323" i="157"/>
  <c r="F323" i="157" s="1"/>
  <c r="F335" i="157" s="1"/>
  <c r="E209" i="37" s="1"/>
  <c r="D324" i="157"/>
  <c r="F324" i="157" s="1"/>
  <c r="F336" i="157" s="1"/>
  <c r="E210" i="37" s="1"/>
  <c r="C321" i="157"/>
  <c r="C304" i="157"/>
  <c r="B191" i="37" s="1"/>
  <c r="E304" i="157"/>
  <c r="D191" i="37" s="1"/>
  <c r="C305" i="157"/>
  <c r="B192" i="37" s="1"/>
  <c r="E305" i="157"/>
  <c r="D192" i="37" s="1"/>
  <c r="C306" i="157"/>
  <c r="B193" i="37" s="1"/>
  <c r="E306" i="157"/>
  <c r="D193" i="37" s="1"/>
  <c r="C307" i="157"/>
  <c r="B194" i="37" s="1"/>
  <c r="E307" i="157"/>
  <c r="D194" i="37" s="1"/>
  <c r="C309" i="157"/>
  <c r="B196" i="37" s="1"/>
  <c r="E309" i="157"/>
  <c r="D196" i="37" s="1"/>
  <c r="C310" i="157"/>
  <c r="B197" i="37" s="1"/>
  <c r="E310" i="157"/>
  <c r="D197" i="37" s="1"/>
  <c r="C311" i="157"/>
  <c r="B198" i="37" s="1"/>
  <c r="E311" i="157"/>
  <c r="D198" i="37" s="1"/>
  <c r="I304" i="157"/>
  <c r="H191" i="37" s="1"/>
  <c r="I305" i="157"/>
  <c r="H192" i="37" s="1"/>
  <c r="I306" i="157"/>
  <c r="H193" i="37" s="1"/>
  <c r="I307" i="157"/>
  <c r="H194" i="37" s="1"/>
  <c r="I309" i="157"/>
  <c r="H196" i="37" s="1"/>
  <c r="I310" i="157"/>
  <c r="H197" i="37" s="1"/>
  <c r="I311" i="157"/>
  <c r="H198" i="37" s="1"/>
  <c r="G309" i="157"/>
  <c r="F196" i="37" s="1"/>
  <c r="G310" i="157"/>
  <c r="F197" i="37" s="1"/>
  <c r="G311" i="157"/>
  <c r="F198" i="37" s="1"/>
  <c r="E296" i="157"/>
  <c r="G296" i="157"/>
  <c r="I296" i="157"/>
  <c r="D309" i="157"/>
  <c r="C196" i="37" s="1"/>
  <c r="D298" i="157"/>
  <c r="F298" i="157" s="1"/>
  <c r="F310" i="157" s="1"/>
  <c r="E197" i="37" s="1"/>
  <c r="D299" i="157"/>
  <c r="D311" i="157" s="1"/>
  <c r="C198" i="37" s="1"/>
  <c r="C308" i="157"/>
  <c r="B195" i="37" s="1"/>
  <c r="C279" i="157"/>
  <c r="B167" i="37" s="1"/>
  <c r="E279" i="157"/>
  <c r="D167" i="37" s="1"/>
  <c r="C280" i="157"/>
  <c r="B168" i="37" s="1"/>
  <c r="E280" i="157"/>
  <c r="D168" i="37" s="1"/>
  <c r="C281" i="157"/>
  <c r="B169" i="37" s="1"/>
  <c r="E281" i="157"/>
  <c r="D169" i="37" s="1"/>
  <c r="C282" i="157"/>
  <c r="B170" i="37" s="1"/>
  <c r="E282" i="157"/>
  <c r="D170" i="37" s="1"/>
  <c r="C284" i="157"/>
  <c r="B172" i="37" s="1"/>
  <c r="E284" i="157"/>
  <c r="D172" i="37" s="1"/>
  <c r="C285" i="157"/>
  <c r="B173" i="37" s="1"/>
  <c r="E285" i="157"/>
  <c r="D173" i="37" s="1"/>
  <c r="C286" i="157"/>
  <c r="B174" i="37" s="1"/>
  <c r="E286" i="157"/>
  <c r="D174" i="37" s="1"/>
  <c r="I279" i="157"/>
  <c r="H167" i="37" s="1"/>
  <c r="I280" i="157"/>
  <c r="H168" i="37" s="1"/>
  <c r="I281" i="157"/>
  <c r="H169" i="37" s="1"/>
  <c r="I282" i="157"/>
  <c r="H170" i="37" s="1"/>
  <c r="I284" i="157"/>
  <c r="H172" i="37" s="1"/>
  <c r="I285" i="157"/>
  <c r="H173" i="37" s="1"/>
  <c r="I286" i="157"/>
  <c r="H174" i="37" s="1"/>
  <c r="G284" i="157"/>
  <c r="F172" i="37" s="1"/>
  <c r="G285" i="157"/>
  <c r="F173" i="37" s="1"/>
  <c r="G286" i="157"/>
  <c r="F174" i="37" s="1"/>
  <c r="G271" i="157"/>
  <c r="E271" i="157"/>
  <c r="I271" i="157"/>
  <c r="C283" i="157"/>
  <c r="B171" i="37" s="1"/>
  <c r="D284" i="157"/>
  <c r="C172" i="37" s="1"/>
  <c r="D273" i="157"/>
  <c r="D285" i="157" s="1"/>
  <c r="C173" i="37" s="1"/>
  <c r="D274" i="157"/>
  <c r="D286" i="157" s="1"/>
  <c r="C174" i="37" s="1"/>
  <c r="C254" i="157"/>
  <c r="B155" i="37" s="1"/>
  <c r="E254" i="157"/>
  <c r="D155" i="37" s="1"/>
  <c r="C255" i="157"/>
  <c r="B156" i="37" s="1"/>
  <c r="E255" i="157"/>
  <c r="D156" i="37" s="1"/>
  <c r="C256" i="157"/>
  <c r="B157" i="37" s="1"/>
  <c r="E256" i="157"/>
  <c r="D157" i="37" s="1"/>
  <c r="C257" i="157"/>
  <c r="B158" i="37" s="1"/>
  <c r="E257" i="157"/>
  <c r="D158" i="37" s="1"/>
  <c r="C259" i="157"/>
  <c r="B160" i="37" s="1"/>
  <c r="E259" i="157"/>
  <c r="D160" i="37" s="1"/>
  <c r="C260" i="157"/>
  <c r="B161" i="37" s="1"/>
  <c r="E260" i="157"/>
  <c r="D161" i="37" s="1"/>
  <c r="C261" i="157"/>
  <c r="B162" i="37" s="1"/>
  <c r="E261" i="157"/>
  <c r="D162" i="37" s="1"/>
  <c r="I254" i="157"/>
  <c r="H155" i="37" s="1"/>
  <c r="I255" i="157"/>
  <c r="H156" i="37" s="1"/>
  <c r="I256" i="157"/>
  <c r="H157" i="37" s="1"/>
  <c r="I257" i="157"/>
  <c r="H158" i="37" s="1"/>
  <c r="I259" i="157"/>
  <c r="H160" i="37" s="1"/>
  <c r="I260" i="157"/>
  <c r="H161" i="37" s="1"/>
  <c r="I261" i="157"/>
  <c r="H162" i="37" s="1"/>
  <c r="G259" i="157"/>
  <c r="F160" i="37" s="1"/>
  <c r="G260" i="157"/>
  <c r="F161" i="37" s="1"/>
  <c r="G261" i="157"/>
  <c r="F162" i="37" s="1"/>
  <c r="E246" i="157"/>
  <c r="G246" i="157"/>
  <c r="I246" i="157"/>
  <c r="F247" i="157"/>
  <c r="F259" i="157" s="1"/>
  <c r="E160" i="37" s="1"/>
  <c r="D248" i="157"/>
  <c r="F248" i="157" s="1"/>
  <c r="F260" i="157" s="1"/>
  <c r="E161" i="37" s="1"/>
  <c r="D249" i="157"/>
  <c r="F249" i="157" s="1"/>
  <c r="F261" i="157" s="1"/>
  <c r="E162" i="37" s="1"/>
  <c r="C258" i="157"/>
  <c r="B159" i="37" s="1"/>
  <c r="C229" i="157"/>
  <c r="B143" i="37" s="1"/>
  <c r="E229" i="157"/>
  <c r="D143" i="37" s="1"/>
  <c r="C230" i="157"/>
  <c r="B144" i="37" s="1"/>
  <c r="E230" i="157"/>
  <c r="D144" i="37" s="1"/>
  <c r="C231" i="157"/>
  <c r="B145" i="37" s="1"/>
  <c r="E231" i="157"/>
  <c r="D145" i="37" s="1"/>
  <c r="C232" i="157"/>
  <c r="B146" i="37" s="1"/>
  <c r="E232" i="157"/>
  <c r="D146" i="37" s="1"/>
  <c r="C234" i="157"/>
  <c r="B148" i="37" s="1"/>
  <c r="E234" i="157"/>
  <c r="D148" i="37" s="1"/>
  <c r="C235" i="157"/>
  <c r="B149" i="37" s="1"/>
  <c r="E235" i="157"/>
  <c r="D149" i="37" s="1"/>
  <c r="C236" i="157"/>
  <c r="B150" i="37" s="1"/>
  <c r="E236" i="157"/>
  <c r="D150" i="37" s="1"/>
  <c r="I229" i="157"/>
  <c r="H143" i="37" s="1"/>
  <c r="I230" i="157"/>
  <c r="H144" i="37" s="1"/>
  <c r="I231" i="157"/>
  <c r="H145" i="37" s="1"/>
  <c r="I232" i="157"/>
  <c r="H146" i="37" s="1"/>
  <c r="I234" i="157"/>
  <c r="H148" i="37" s="1"/>
  <c r="I235" i="157"/>
  <c r="H149" i="37" s="1"/>
  <c r="I236" i="157"/>
  <c r="H150" i="37" s="1"/>
  <c r="G234" i="157"/>
  <c r="F148" i="37" s="1"/>
  <c r="G235" i="157"/>
  <c r="F149" i="37" s="1"/>
  <c r="G236" i="157"/>
  <c r="F150" i="37" s="1"/>
  <c r="E221" i="157"/>
  <c r="G221" i="157"/>
  <c r="I221" i="157"/>
  <c r="D234" i="157"/>
  <c r="C148" i="37" s="1"/>
  <c r="D223" i="157"/>
  <c r="F223" i="157" s="1"/>
  <c r="F235" i="157" s="1"/>
  <c r="E149" i="37" s="1"/>
  <c r="D224" i="157"/>
  <c r="F224" i="157" s="1"/>
  <c r="F236" i="157" s="1"/>
  <c r="E150" i="37" s="1"/>
  <c r="C233" i="157"/>
  <c r="B147" i="37" s="1"/>
  <c r="C204" i="157"/>
  <c r="B106" i="37" s="1"/>
  <c r="E204" i="157"/>
  <c r="D106" i="37" s="1"/>
  <c r="C205" i="157"/>
  <c r="B107" i="37" s="1"/>
  <c r="E205" i="157"/>
  <c r="D107" i="37" s="1"/>
  <c r="C206" i="157"/>
  <c r="B108" i="37" s="1"/>
  <c r="E206" i="157"/>
  <c r="D108" i="37" s="1"/>
  <c r="C207" i="157"/>
  <c r="B109" i="37" s="1"/>
  <c r="E207" i="157"/>
  <c r="D109" i="37" s="1"/>
  <c r="C209" i="157"/>
  <c r="B111" i="37" s="1"/>
  <c r="E209" i="157"/>
  <c r="D111" i="37" s="1"/>
  <c r="C210" i="157"/>
  <c r="B112" i="37" s="1"/>
  <c r="E210" i="157"/>
  <c r="D112" i="37" s="1"/>
  <c r="C211" i="157"/>
  <c r="B113" i="37" s="1"/>
  <c r="E211" i="157"/>
  <c r="D113" i="37" s="1"/>
  <c r="I204" i="157"/>
  <c r="H106" i="37" s="1"/>
  <c r="I205" i="157"/>
  <c r="H107" i="37" s="1"/>
  <c r="I206" i="157"/>
  <c r="H108" i="37" s="1"/>
  <c r="I207" i="157"/>
  <c r="H109" i="37" s="1"/>
  <c r="I209" i="157"/>
  <c r="H111" i="37" s="1"/>
  <c r="I210" i="157"/>
  <c r="H112" i="37" s="1"/>
  <c r="I211" i="157"/>
  <c r="H113" i="37" s="1"/>
  <c r="G209" i="157"/>
  <c r="F111" i="37" s="1"/>
  <c r="G210" i="157"/>
  <c r="F112" i="37" s="1"/>
  <c r="G211" i="157"/>
  <c r="F113" i="37" s="1"/>
  <c r="E208" i="157"/>
  <c r="D110" i="37" s="1"/>
  <c r="G196" i="157"/>
  <c r="I196" i="157"/>
  <c r="F197" i="157"/>
  <c r="F209" i="157" s="1"/>
  <c r="E111" i="37" s="1"/>
  <c r="D198" i="157"/>
  <c r="F198" i="157" s="1"/>
  <c r="F210" i="157" s="1"/>
  <c r="E112" i="37" s="1"/>
  <c r="D199" i="157"/>
  <c r="F199" i="157" s="1"/>
  <c r="F211" i="157" s="1"/>
  <c r="E113" i="37" s="1"/>
  <c r="C208" i="157"/>
  <c r="B110" i="37" s="1"/>
  <c r="C179" i="157"/>
  <c r="B82" i="37" s="1"/>
  <c r="E179" i="157"/>
  <c r="D82" i="37" s="1"/>
  <c r="C180" i="157"/>
  <c r="B83" i="37" s="1"/>
  <c r="E180" i="157"/>
  <c r="D83" i="37" s="1"/>
  <c r="C181" i="157"/>
  <c r="B84" i="37" s="1"/>
  <c r="E181" i="157"/>
  <c r="D84" i="37" s="1"/>
  <c r="C182" i="157"/>
  <c r="B85" i="37" s="1"/>
  <c r="E182" i="157"/>
  <c r="D85" i="37" s="1"/>
  <c r="C184" i="157"/>
  <c r="B87" i="37" s="1"/>
  <c r="E184" i="157"/>
  <c r="D87" i="37" s="1"/>
  <c r="C185" i="157"/>
  <c r="B88" i="37" s="1"/>
  <c r="E185" i="157"/>
  <c r="D88" i="37" s="1"/>
  <c r="C186" i="157"/>
  <c r="B89" i="37" s="1"/>
  <c r="E186" i="157"/>
  <c r="D89" i="37" s="1"/>
  <c r="I179" i="157"/>
  <c r="H82" i="37" s="1"/>
  <c r="I180" i="157"/>
  <c r="H83" i="37" s="1"/>
  <c r="I181" i="157"/>
  <c r="H84" i="37" s="1"/>
  <c r="I182" i="157"/>
  <c r="H85" i="37" s="1"/>
  <c r="M182" i="157"/>
  <c r="L85" i="37" s="1"/>
  <c r="I184" i="157"/>
  <c r="H87" i="37" s="1"/>
  <c r="I185" i="157"/>
  <c r="H88" i="37" s="1"/>
  <c r="I186" i="157"/>
  <c r="H89" i="37" s="1"/>
  <c r="G184" i="157"/>
  <c r="F87" i="37" s="1"/>
  <c r="G185" i="157"/>
  <c r="F88" i="37" s="1"/>
  <c r="G186" i="157"/>
  <c r="F89" i="37" s="1"/>
  <c r="E171" i="157"/>
  <c r="G171" i="157"/>
  <c r="I171" i="157"/>
  <c r="H182" i="157"/>
  <c r="D170" i="157"/>
  <c r="F172" i="157"/>
  <c r="F184" i="157" s="1"/>
  <c r="E87" i="37" s="1"/>
  <c r="D173" i="157"/>
  <c r="F173" i="157" s="1"/>
  <c r="F185" i="157" s="1"/>
  <c r="E88" i="37" s="1"/>
  <c r="D174" i="157"/>
  <c r="F174" i="157" s="1"/>
  <c r="F186" i="157" s="1"/>
  <c r="E89" i="37" s="1"/>
  <c r="C183" i="157"/>
  <c r="B86" i="37" s="1"/>
  <c r="C160" i="157"/>
  <c r="B76" i="37" s="1"/>
  <c r="E160" i="157"/>
  <c r="D76" i="37" s="1"/>
  <c r="C161" i="157"/>
  <c r="B77" i="37" s="1"/>
  <c r="E161" i="157"/>
  <c r="D77" i="37" s="1"/>
  <c r="I160" i="157"/>
  <c r="I161" i="157"/>
  <c r="G161" i="157"/>
  <c r="F77" i="37" s="1"/>
  <c r="G160" i="157"/>
  <c r="F76" i="37" s="1"/>
  <c r="C159" i="157"/>
  <c r="B75" i="37" s="1"/>
  <c r="E159" i="157"/>
  <c r="D75" i="37" s="1"/>
  <c r="I159" i="157"/>
  <c r="G159" i="157"/>
  <c r="F75" i="37" s="1"/>
  <c r="E148" i="157"/>
  <c r="G148" i="157"/>
  <c r="F149" i="157"/>
  <c r="C148" i="157"/>
  <c r="M138" i="157"/>
  <c r="D139" i="157"/>
  <c r="D160" i="157" s="1"/>
  <c r="C76" i="37" s="1"/>
  <c r="D140" i="157"/>
  <c r="F140" i="157" s="1"/>
  <c r="F161" i="157" s="1"/>
  <c r="E77" i="37" s="1"/>
  <c r="F138" i="157"/>
  <c r="E137" i="157"/>
  <c r="G137" i="157"/>
  <c r="I137" i="157"/>
  <c r="C127" i="157"/>
  <c r="B41" i="37" s="1"/>
  <c r="E127" i="157"/>
  <c r="D41" i="37" s="1"/>
  <c r="I127" i="157"/>
  <c r="H41" i="37" s="1"/>
  <c r="G127" i="157"/>
  <c r="F41" i="37" s="1"/>
  <c r="C126" i="157"/>
  <c r="B40" i="37" s="1"/>
  <c r="E126" i="157"/>
  <c r="D40" i="37" s="1"/>
  <c r="I126" i="157"/>
  <c r="H40" i="37" s="1"/>
  <c r="G126" i="157"/>
  <c r="F40" i="37" s="1"/>
  <c r="C125" i="157"/>
  <c r="B39" i="37" s="1"/>
  <c r="E125" i="157"/>
  <c r="D39" i="37" s="1"/>
  <c r="I125" i="157"/>
  <c r="H39" i="37" s="1"/>
  <c r="G125" i="157"/>
  <c r="F39" i="37" s="1"/>
  <c r="E112" i="157"/>
  <c r="G112" i="157"/>
  <c r="I112" i="157"/>
  <c r="C124" i="157"/>
  <c r="B38" i="37" s="1"/>
  <c r="M111" i="157"/>
  <c r="F113" i="157"/>
  <c r="F125" i="157" s="1"/>
  <c r="E39" i="37" s="1"/>
  <c r="D114" i="157"/>
  <c r="F114" i="157" s="1"/>
  <c r="F126" i="157" s="1"/>
  <c r="E40" i="37" s="1"/>
  <c r="D115" i="157"/>
  <c r="F115" i="157" s="1"/>
  <c r="F127" i="157" s="1"/>
  <c r="E41" i="37" s="1"/>
  <c r="B29" i="37"/>
  <c r="F29" i="37"/>
  <c r="C100" i="157"/>
  <c r="B28" i="37" s="1"/>
  <c r="E100" i="157"/>
  <c r="I100" i="157"/>
  <c r="G100" i="157"/>
  <c r="F28" i="37" s="1"/>
  <c r="B27" i="37"/>
  <c r="E99" i="157"/>
  <c r="I99" i="157"/>
  <c r="G99" i="157"/>
  <c r="F27" i="37" s="1"/>
  <c r="C97" i="157"/>
  <c r="B25" i="37" s="1"/>
  <c r="E97" i="157"/>
  <c r="C96" i="157"/>
  <c r="B24" i="37" s="1"/>
  <c r="E96" i="157"/>
  <c r="C95" i="157"/>
  <c r="B23" i="37" s="1"/>
  <c r="E95" i="157"/>
  <c r="C94" i="157"/>
  <c r="B22" i="37" s="1"/>
  <c r="E94" i="157"/>
  <c r="E88" i="157"/>
  <c r="G88" i="157"/>
  <c r="I88" i="157"/>
  <c r="D88" i="157"/>
  <c r="G77" i="157"/>
  <c r="M78" i="157"/>
  <c r="F78" i="157"/>
  <c r="E77" i="157"/>
  <c r="I77" i="157"/>
  <c r="E67" i="157"/>
  <c r="G67" i="157"/>
  <c r="I67" i="157"/>
  <c r="F68" i="157"/>
  <c r="D59" i="157"/>
  <c r="E48" i="157"/>
  <c r="G48" i="157"/>
  <c r="I48" i="157"/>
  <c r="E39" i="157"/>
  <c r="G39" i="157"/>
  <c r="I39" i="157"/>
  <c r="F40" i="157"/>
  <c r="M31" i="157"/>
  <c r="M29" i="157"/>
  <c r="D30" i="157"/>
  <c r="F30" i="157" s="1"/>
  <c r="D31" i="157"/>
  <c r="F29" i="157"/>
  <c r="E28" i="157"/>
  <c r="G28" i="157"/>
  <c r="I28" i="157"/>
  <c r="G15" i="157"/>
  <c r="D26" i="57" l="1"/>
  <c r="D183" i="37" s="1"/>
  <c r="AH13" i="162"/>
  <c r="AG13" i="162"/>
  <c r="AH52" i="160"/>
  <c r="AG52" i="160"/>
  <c r="D26" i="46"/>
  <c r="D50" i="37" s="1"/>
  <c r="AH17" i="162"/>
  <c r="AH51" i="160"/>
  <c r="AG17" i="162"/>
  <c r="AG51" i="160"/>
  <c r="AH10" i="162"/>
  <c r="AH50" i="160"/>
  <c r="AG10" i="162"/>
  <c r="AG50" i="160"/>
  <c r="E308" i="157"/>
  <c r="D195" i="37" s="1"/>
  <c r="AH49" i="160"/>
  <c r="AH22" i="162"/>
  <c r="AG22" i="162"/>
  <c r="AG49" i="160"/>
  <c r="E283" i="157"/>
  <c r="D171" i="37" s="1"/>
  <c r="AG50" i="162"/>
  <c r="AH48" i="160"/>
  <c r="AH50" i="162"/>
  <c r="AG48" i="160"/>
  <c r="E258" i="157"/>
  <c r="D159" i="37" s="1"/>
  <c r="AH47" i="160"/>
  <c r="AH18" i="162"/>
  <c r="AG18" i="162"/>
  <c r="AG47" i="160"/>
  <c r="E233" i="157"/>
  <c r="D147" i="37" s="1"/>
  <c r="AH49" i="162"/>
  <c r="AG49" i="162"/>
  <c r="AH46" i="160"/>
  <c r="AG46" i="160"/>
  <c r="AH45" i="160"/>
  <c r="AH40" i="162"/>
  <c r="E183" i="157"/>
  <c r="D86" i="37" s="1"/>
  <c r="AH7" i="162"/>
  <c r="AG7" i="162"/>
  <c r="AH44" i="160"/>
  <c r="AG44" i="160"/>
  <c r="AH12" i="162"/>
  <c r="AG12" i="162"/>
  <c r="AH42" i="160"/>
  <c r="AG42" i="160"/>
  <c r="AH19" i="162"/>
  <c r="AH40" i="160"/>
  <c r="Y40" i="160" s="1"/>
  <c r="AH8" i="162"/>
  <c r="AH39" i="160"/>
  <c r="AG8" i="162"/>
  <c r="AG39" i="160"/>
  <c r="AG46" i="162"/>
  <c r="AH34" i="160"/>
  <c r="AH46" i="162"/>
  <c r="AG34" i="160"/>
  <c r="AF52" i="160"/>
  <c r="AF13" i="162"/>
  <c r="AI13" i="162" s="1"/>
  <c r="AF17" i="162"/>
  <c r="AI17" i="162" s="1"/>
  <c r="AF51" i="160"/>
  <c r="AF22" i="162"/>
  <c r="AI22" i="162" s="1"/>
  <c r="AF49" i="160"/>
  <c r="AF48" i="160"/>
  <c r="AF50" i="162"/>
  <c r="AI50" i="162" s="1"/>
  <c r="AF47" i="160"/>
  <c r="AF18" i="162"/>
  <c r="AF46" i="160"/>
  <c r="AF49" i="162"/>
  <c r="AI49" i="162" s="1"/>
  <c r="AF40" i="162"/>
  <c r="AI40" i="162" s="1"/>
  <c r="AF45" i="160"/>
  <c r="AF7" i="162"/>
  <c r="AI7" i="162" s="1"/>
  <c r="AF44" i="160"/>
  <c r="AF12" i="162"/>
  <c r="AI12" i="162" s="1"/>
  <c r="AF42" i="160"/>
  <c r="G82" i="157"/>
  <c r="AF39" i="160"/>
  <c r="AF8" i="162"/>
  <c r="AI8" i="162" s="1"/>
  <c r="AF46" i="162"/>
  <c r="AI46" i="162" s="1"/>
  <c r="AF34" i="160"/>
  <c r="AF33" i="160"/>
  <c r="AF14" i="162"/>
  <c r="AF19" i="160"/>
  <c r="AF11" i="162"/>
  <c r="AG41" i="162"/>
  <c r="AG10" i="160"/>
  <c r="AF10" i="160"/>
  <c r="AF41" i="162"/>
  <c r="AF41" i="160"/>
  <c r="AF15" i="162"/>
  <c r="AH15" i="162"/>
  <c r="AG15" i="162"/>
  <c r="AH41" i="160"/>
  <c r="AG41" i="160"/>
  <c r="C25" i="57"/>
  <c r="C182" i="37" s="1"/>
  <c r="Q52" i="160"/>
  <c r="M13" i="57"/>
  <c r="O13" i="57" s="1"/>
  <c r="Q13" i="162"/>
  <c r="C333" i="157"/>
  <c r="B207" i="37" s="1"/>
  <c r="AF10" i="162"/>
  <c r="AI10" i="162" s="1"/>
  <c r="AF50" i="160"/>
  <c r="G85" i="37"/>
  <c r="F320" i="157"/>
  <c r="F332" i="157" s="1"/>
  <c r="E206" i="37" s="1"/>
  <c r="D182" i="157"/>
  <c r="C85" i="37" s="1"/>
  <c r="F170" i="157"/>
  <c r="F182" i="157" s="1"/>
  <c r="E85" i="37" s="1"/>
  <c r="F59" i="157"/>
  <c r="G258" i="157"/>
  <c r="F159" i="37" s="1"/>
  <c r="F26" i="46"/>
  <c r="F50" i="37" s="1"/>
  <c r="G308" i="157"/>
  <c r="F195" i="37" s="1"/>
  <c r="G183" i="157"/>
  <c r="F86" i="37" s="1"/>
  <c r="G233" i="157"/>
  <c r="F147" i="37" s="1"/>
  <c r="G283" i="157"/>
  <c r="F171" i="37" s="1"/>
  <c r="H26" i="57"/>
  <c r="H183" i="37" s="1"/>
  <c r="G208" i="157"/>
  <c r="F110" i="37" s="1"/>
  <c r="F26" i="57"/>
  <c r="F183" i="37" s="1"/>
  <c r="M59" i="157"/>
  <c r="H125" i="157"/>
  <c r="M113" i="157"/>
  <c r="M125" i="157" s="1"/>
  <c r="L39" i="37" s="1"/>
  <c r="H185" i="157"/>
  <c r="M173" i="157"/>
  <c r="M185" i="157" s="1"/>
  <c r="L88" i="37" s="1"/>
  <c r="H210" i="157"/>
  <c r="M198" i="157"/>
  <c r="M210" i="157" s="1"/>
  <c r="L112" i="37" s="1"/>
  <c r="H261" i="157"/>
  <c r="M261" i="157"/>
  <c r="L162" i="37" s="1"/>
  <c r="H284" i="157"/>
  <c r="M272" i="157"/>
  <c r="M284" i="157" s="1"/>
  <c r="L172" i="37" s="1"/>
  <c r="H309" i="157"/>
  <c r="M297" i="157"/>
  <c r="M309" i="157" s="1"/>
  <c r="L196" i="37" s="1"/>
  <c r="H336" i="157"/>
  <c r="M324" i="157"/>
  <c r="H331" i="157"/>
  <c r="H88" i="157"/>
  <c r="M89" i="157"/>
  <c r="H161" i="157"/>
  <c r="M140" i="157"/>
  <c r="H148" i="157"/>
  <c r="M149" i="157"/>
  <c r="H184" i="157"/>
  <c r="M172" i="157"/>
  <c r="M184" i="157" s="1"/>
  <c r="L87" i="37" s="1"/>
  <c r="H209" i="157"/>
  <c r="M197" i="157"/>
  <c r="M209" i="157" s="1"/>
  <c r="L111" i="37" s="1"/>
  <c r="H236" i="157"/>
  <c r="M224" i="157"/>
  <c r="M236" i="157" s="1"/>
  <c r="L150" i="37" s="1"/>
  <c r="H260" i="157"/>
  <c r="M260" i="157"/>
  <c r="L161" i="37" s="1"/>
  <c r="H307" i="157"/>
  <c r="M295" i="157"/>
  <c r="M307" i="157" s="1"/>
  <c r="L194" i="37" s="1"/>
  <c r="H335" i="157"/>
  <c r="M323" i="157"/>
  <c r="H204" i="37"/>
  <c r="H127" i="157"/>
  <c r="M115" i="157"/>
  <c r="M127" i="157" s="1"/>
  <c r="L41" i="37" s="1"/>
  <c r="H160" i="157"/>
  <c r="M139" i="157"/>
  <c r="H235" i="157"/>
  <c r="M223" i="157"/>
  <c r="M235" i="157" s="1"/>
  <c r="L149" i="37" s="1"/>
  <c r="H259" i="157"/>
  <c r="M259" i="157"/>
  <c r="L160" i="37" s="1"/>
  <c r="H286" i="157"/>
  <c r="M274" i="157"/>
  <c r="M286" i="157" s="1"/>
  <c r="L174" i="37" s="1"/>
  <c r="H311" i="157"/>
  <c r="M299" i="157"/>
  <c r="M311" i="157" s="1"/>
  <c r="L198" i="37" s="1"/>
  <c r="H334" i="157"/>
  <c r="M322" i="157"/>
  <c r="H126" i="157"/>
  <c r="M114" i="157"/>
  <c r="M126" i="157" s="1"/>
  <c r="L40" i="37" s="1"/>
  <c r="H186" i="157"/>
  <c r="M174" i="157"/>
  <c r="M186" i="157" s="1"/>
  <c r="L89" i="37" s="1"/>
  <c r="H211" i="157"/>
  <c r="M199" i="157"/>
  <c r="M211" i="157" s="1"/>
  <c r="L113" i="37" s="1"/>
  <c r="H234" i="157"/>
  <c r="M222" i="157"/>
  <c r="M234" i="157" s="1"/>
  <c r="L148" i="37" s="1"/>
  <c r="H285" i="157"/>
  <c r="M273" i="157"/>
  <c r="M285" i="157" s="1"/>
  <c r="L173" i="37" s="1"/>
  <c r="H310" i="157"/>
  <c r="M298" i="157"/>
  <c r="M310" i="157" s="1"/>
  <c r="L197" i="37" s="1"/>
  <c r="H332" i="157"/>
  <c r="H208" i="37"/>
  <c r="H210" i="37"/>
  <c r="H209" i="37"/>
  <c r="H203" i="37"/>
  <c r="I308" i="157"/>
  <c r="H195" i="37" s="1"/>
  <c r="I283" i="157"/>
  <c r="H171" i="37" s="1"/>
  <c r="I258" i="157"/>
  <c r="H159" i="37" s="1"/>
  <c r="I233" i="157"/>
  <c r="H147" i="37" s="1"/>
  <c r="I208" i="157"/>
  <c r="H110" i="37" s="1"/>
  <c r="H77" i="37"/>
  <c r="H76" i="37"/>
  <c r="M79" i="157"/>
  <c r="D29" i="37"/>
  <c r="H29" i="37"/>
  <c r="H28" i="37"/>
  <c r="D28" i="37"/>
  <c r="D27" i="37"/>
  <c r="H27" i="37"/>
  <c r="D25" i="37"/>
  <c r="D24" i="37"/>
  <c r="D23" i="37"/>
  <c r="D22" i="37"/>
  <c r="H75" i="37"/>
  <c r="I183" i="157"/>
  <c r="H86" i="37" s="1"/>
  <c r="H67" i="157"/>
  <c r="M68" i="157"/>
  <c r="H48" i="157"/>
  <c r="M49" i="157"/>
  <c r="H39" i="157"/>
  <c r="M40" i="157"/>
  <c r="F139" i="157"/>
  <c r="F160" i="157" s="1"/>
  <c r="E76" i="37" s="1"/>
  <c r="F159" i="157"/>
  <c r="E75" i="37" s="1"/>
  <c r="G333" i="157"/>
  <c r="F207" i="37" s="1"/>
  <c r="L13" i="57"/>
  <c r="L25" i="57" s="1"/>
  <c r="L182" i="37" s="1"/>
  <c r="G27" i="57"/>
  <c r="G184" i="37" s="1"/>
  <c r="G28" i="57"/>
  <c r="G185" i="37" s="1"/>
  <c r="L17" i="57"/>
  <c r="L29" i="57" s="1"/>
  <c r="L186" i="37" s="1"/>
  <c r="L13" i="46"/>
  <c r="L25" i="46" s="1"/>
  <c r="L49" i="37" s="1"/>
  <c r="G27" i="46"/>
  <c r="G51" i="37" s="1"/>
  <c r="G28" i="46"/>
  <c r="G52" i="37" s="1"/>
  <c r="G29" i="46"/>
  <c r="G53" i="37" s="1"/>
  <c r="E15" i="57"/>
  <c r="E27" i="57" s="1"/>
  <c r="E184" i="37" s="1"/>
  <c r="E17" i="57"/>
  <c r="E29" i="57" s="1"/>
  <c r="E186" i="37" s="1"/>
  <c r="C28" i="57"/>
  <c r="C185" i="37" s="1"/>
  <c r="E13" i="57"/>
  <c r="E25" i="57" s="1"/>
  <c r="E182" i="37" s="1"/>
  <c r="C27" i="46"/>
  <c r="C51" i="37" s="1"/>
  <c r="E17" i="46"/>
  <c r="E29" i="46" s="1"/>
  <c r="E53" i="37" s="1"/>
  <c r="C14" i="46"/>
  <c r="E16" i="46"/>
  <c r="E28" i="46" s="1"/>
  <c r="E52" i="37" s="1"/>
  <c r="E13" i="46"/>
  <c r="E25" i="46" s="1"/>
  <c r="E49" i="37" s="1"/>
  <c r="C158" i="157"/>
  <c r="B74" i="37" s="1"/>
  <c r="G14" i="46"/>
  <c r="D335" i="157"/>
  <c r="C209" i="37" s="1"/>
  <c r="E333" i="157"/>
  <c r="D207" i="37" s="1"/>
  <c r="D336" i="157"/>
  <c r="C210" i="37" s="1"/>
  <c r="D332" i="157"/>
  <c r="C206" i="37" s="1"/>
  <c r="D331" i="157"/>
  <c r="C205" i="37" s="1"/>
  <c r="I333" i="157"/>
  <c r="D321" i="157"/>
  <c r="D333" i="157" s="1"/>
  <c r="C207" i="37" s="1"/>
  <c r="F322" i="157"/>
  <c r="F334" i="157" s="1"/>
  <c r="E208" i="37" s="1"/>
  <c r="H321" i="157"/>
  <c r="F297" i="157"/>
  <c r="F309" i="157" s="1"/>
  <c r="E196" i="37" s="1"/>
  <c r="D296" i="157"/>
  <c r="D308" i="157" s="1"/>
  <c r="C195" i="37" s="1"/>
  <c r="F299" i="157"/>
  <c r="F311" i="157" s="1"/>
  <c r="E198" i="37" s="1"/>
  <c r="D310" i="157"/>
  <c r="C197" i="37" s="1"/>
  <c r="H296" i="157"/>
  <c r="F272" i="157"/>
  <c r="F284" i="157" s="1"/>
  <c r="E172" i="37" s="1"/>
  <c r="F274" i="157"/>
  <c r="F286" i="157" s="1"/>
  <c r="E174" i="37" s="1"/>
  <c r="F273" i="157"/>
  <c r="F285" i="157" s="1"/>
  <c r="E173" i="37" s="1"/>
  <c r="D271" i="157"/>
  <c r="H271" i="157"/>
  <c r="D261" i="157"/>
  <c r="C162" i="37" s="1"/>
  <c r="D260" i="157"/>
  <c r="C161" i="37" s="1"/>
  <c r="D259" i="157"/>
  <c r="C160" i="37" s="1"/>
  <c r="D246" i="157"/>
  <c r="D236" i="157"/>
  <c r="C150" i="37" s="1"/>
  <c r="H246" i="157"/>
  <c r="D235" i="157"/>
  <c r="C149" i="37" s="1"/>
  <c r="H221" i="157"/>
  <c r="F222" i="157"/>
  <c r="F234" i="157" s="1"/>
  <c r="E148" i="37" s="1"/>
  <c r="D211" i="157"/>
  <c r="C113" i="37" s="1"/>
  <c r="D210" i="157"/>
  <c r="C112" i="37" s="1"/>
  <c r="D209" i="157"/>
  <c r="C111" i="37" s="1"/>
  <c r="D185" i="157"/>
  <c r="C88" i="37" s="1"/>
  <c r="D196" i="157"/>
  <c r="H196" i="157"/>
  <c r="D184" i="157"/>
  <c r="C87" i="37" s="1"/>
  <c r="D186" i="157"/>
  <c r="C89" i="37" s="1"/>
  <c r="D148" i="157"/>
  <c r="F148" i="157" s="1"/>
  <c r="E158" i="157"/>
  <c r="D74" i="37" s="1"/>
  <c r="D161" i="157"/>
  <c r="C77" i="37" s="1"/>
  <c r="G158" i="157"/>
  <c r="F74" i="37" s="1"/>
  <c r="I158" i="157"/>
  <c r="D159" i="157"/>
  <c r="C75" i="37" s="1"/>
  <c r="H159" i="157"/>
  <c r="H137" i="157"/>
  <c r="D125" i="157"/>
  <c r="C39" i="37" s="1"/>
  <c r="D126" i="157"/>
  <c r="C40" i="37" s="1"/>
  <c r="D127" i="157"/>
  <c r="C41" i="37" s="1"/>
  <c r="G124" i="157"/>
  <c r="F38" i="37" s="1"/>
  <c r="D112" i="157"/>
  <c r="E124" i="157"/>
  <c r="D38" i="37" s="1"/>
  <c r="I124" i="157"/>
  <c r="H38" i="37" s="1"/>
  <c r="H112" i="157"/>
  <c r="F89" i="157"/>
  <c r="F88" i="157"/>
  <c r="D67" i="157"/>
  <c r="F67" i="157" s="1"/>
  <c r="D39" i="157"/>
  <c r="F39" i="157" s="1"/>
  <c r="F31" i="157"/>
  <c r="AI18" i="162" l="1"/>
  <c r="Y19" i="162"/>
  <c r="AI19" i="162"/>
  <c r="AI15" i="162"/>
  <c r="G205" i="37"/>
  <c r="G197" i="37"/>
  <c r="G198" i="37"/>
  <c r="G196" i="37"/>
  <c r="G174" i="37"/>
  <c r="G173" i="37"/>
  <c r="G172" i="37"/>
  <c r="G209" i="37"/>
  <c r="G210" i="37"/>
  <c r="G208" i="37"/>
  <c r="G149" i="37"/>
  <c r="G150" i="37"/>
  <c r="G148" i="37"/>
  <c r="G89" i="37"/>
  <c r="G88" i="37"/>
  <c r="G87" i="37"/>
  <c r="G161" i="37"/>
  <c r="G162" i="37"/>
  <c r="G160" i="37"/>
  <c r="M148" i="157"/>
  <c r="G77" i="37"/>
  <c r="G76" i="37"/>
  <c r="G75" i="37"/>
  <c r="G41" i="37"/>
  <c r="G40" i="37"/>
  <c r="G39" i="37"/>
  <c r="G113" i="37"/>
  <c r="G112" i="37"/>
  <c r="G111" i="37"/>
  <c r="M88" i="157"/>
  <c r="M67" i="157"/>
  <c r="M48" i="157"/>
  <c r="M39" i="157"/>
  <c r="G206" i="37"/>
  <c r="G194" i="37"/>
  <c r="M334" i="157"/>
  <c r="L208" i="37" s="1"/>
  <c r="H233" i="157"/>
  <c r="M112" i="157"/>
  <c r="M124" i="157" s="1"/>
  <c r="L38" i="37" s="1"/>
  <c r="H333" i="157"/>
  <c r="H308" i="157"/>
  <c r="H258" i="157"/>
  <c r="H283" i="157"/>
  <c r="H208" i="157"/>
  <c r="H158" i="157"/>
  <c r="M161" i="157"/>
  <c r="L77" i="37" s="1"/>
  <c r="M336" i="157"/>
  <c r="L210" i="37" s="1"/>
  <c r="M335" i="157"/>
  <c r="L209" i="37" s="1"/>
  <c r="M160" i="157"/>
  <c r="L76" i="37" s="1"/>
  <c r="M196" i="157"/>
  <c r="M208" i="157" s="1"/>
  <c r="L110" i="37" s="1"/>
  <c r="M246" i="157"/>
  <c r="M258" i="157" s="1"/>
  <c r="L159" i="37" s="1"/>
  <c r="M296" i="157"/>
  <c r="M308" i="157" s="1"/>
  <c r="L195" i="37" s="1"/>
  <c r="M137" i="157"/>
  <c r="M321" i="157"/>
  <c r="M159" i="157"/>
  <c r="L75" i="37" s="1"/>
  <c r="M221" i="157"/>
  <c r="M233" i="157" s="1"/>
  <c r="L147" i="37" s="1"/>
  <c r="M271" i="157"/>
  <c r="M283" i="157" s="1"/>
  <c r="L171" i="37" s="1"/>
  <c r="H207" i="37"/>
  <c r="H74" i="37"/>
  <c r="L14" i="46"/>
  <c r="L26" i="46" s="1"/>
  <c r="L50" i="37" s="1"/>
  <c r="G26" i="46"/>
  <c r="G50" i="37" s="1"/>
  <c r="E14" i="46"/>
  <c r="E26" i="46" s="1"/>
  <c r="E50" i="37" s="1"/>
  <c r="C26" i="46"/>
  <c r="C50" i="37" s="1"/>
  <c r="F321" i="157"/>
  <c r="F333" i="157" s="1"/>
  <c r="E207" i="37" s="1"/>
  <c r="F296" i="157"/>
  <c r="F308" i="157" s="1"/>
  <c r="E195" i="37" s="1"/>
  <c r="F271" i="157"/>
  <c r="F283" i="157" s="1"/>
  <c r="E171" i="37" s="1"/>
  <c r="D283" i="157"/>
  <c r="C171" i="37" s="1"/>
  <c r="F246" i="157"/>
  <c r="F258" i="157" s="1"/>
  <c r="E159" i="37" s="1"/>
  <c r="D258" i="157"/>
  <c r="C159" i="37" s="1"/>
  <c r="F196" i="157"/>
  <c r="F208" i="157" s="1"/>
  <c r="E110" i="37" s="1"/>
  <c r="D208" i="157"/>
  <c r="C110" i="37" s="1"/>
  <c r="H124" i="157"/>
  <c r="D124" i="157"/>
  <c r="C38" i="37" s="1"/>
  <c r="F112" i="157"/>
  <c r="F124" i="157" s="1"/>
  <c r="E38" i="37" s="1"/>
  <c r="G195" i="37" l="1"/>
  <c r="G171" i="37"/>
  <c r="G207" i="37"/>
  <c r="G147" i="37"/>
  <c r="G159" i="37"/>
  <c r="G74" i="37"/>
  <c r="G38" i="37"/>
  <c r="G110" i="37"/>
  <c r="M333" i="157"/>
  <c r="L207" i="37" s="1"/>
  <c r="M158" i="157"/>
  <c r="L74" i="37" s="1"/>
  <c r="H101" i="157"/>
  <c r="D18" i="157"/>
  <c r="D101" i="157" s="1"/>
  <c r="F101" i="157" s="1"/>
  <c r="E15" i="157"/>
  <c r="I15" i="157"/>
  <c r="C98" i="157"/>
  <c r="B26" i="37" s="1"/>
  <c r="AH14" i="162" l="1"/>
  <c r="AI14" i="162" s="1"/>
  <c r="AG14" i="162"/>
  <c r="AH33" i="160"/>
  <c r="AG33" i="160"/>
  <c r="F18" i="157"/>
  <c r="M16" i="157"/>
  <c r="H99" i="157"/>
  <c r="M18" i="157"/>
  <c r="F16" i="157"/>
  <c r="G27" i="37" l="1"/>
  <c r="M99" i="157"/>
  <c r="L27" i="37" s="1"/>
  <c r="C29" i="37"/>
  <c r="G29" i="37"/>
  <c r="M101" i="157"/>
  <c r="L29" i="37" s="1"/>
  <c r="E29" i="37"/>
  <c r="F104" i="156"/>
  <c r="J104" i="156"/>
  <c r="D104" i="156"/>
  <c r="H42" i="156"/>
  <c r="H13" i="156"/>
  <c r="AH47" i="162" l="1"/>
  <c r="AF37" i="162"/>
  <c r="AF9" i="160"/>
  <c r="AG15" i="160"/>
  <c r="AG47" i="162"/>
  <c r="AF15" i="160"/>
  <c r="AF47" i="162"/>
  <c r="AI47" i="162" s="1"/>
  <c r="AH15" i="160"/>
  <c r="H222" i="37"/>
  <c r="B222" i="37"/>
  <c r="H220" i="37"/>
  <c r="B220" i="37"/>
  <c r="F370" i="156"/>
  <c r="J370" i="156"/>
  <c r="D370" i="156"/>
  <c r="N372" i="156"/>
  <c r="F358" i="156"/>
  <c r="J358" i="156"/>
  <c r="N359" i="156"/>
  <c r="N361" i="156"/>
  <c r="G359" i="156"/>
  <c r="G360" i="156"/>
  <c r="G361" i="156"/>
  <c r="D358" i="156"/>
  <c r="F348" i="156"/>
  <c r="D138" i="37" s="1"/>
  <c r="H348" i="156"/>
  <c r="F138" i="37" s="1"/>
  <c r="J348" i="156"/>
  <c r="H138" i="37" s="1"/>
  <c r="D348" i="156"/>
  <c r="B138" i="37" s="1"/>
  <c r="F346" i="156"/>
  <c r="D136" i="37" s="1"/>
  <c r="H346" i="156"/>
  <c r="F136" i="37" s="1"/>
  <c r="J346" i="156"/>
  <c r="H136" i="37" s="1"/>
  <c r="D346" i="156"/>
  <c r="B136" i="37" s="1"/>
  <c r="F333" i="156"/>
  <c r="J333" i="156"/>
  <c r="G334" i="156"/>
  <c r="G346" i="156" s="1"/>
  <c r="E136" i="37" s="1"/>
  <c r="G335" i="156"/>
  <c r="G336" i="156"/>
  <c r="G348" i="156" s="1"/>
  <c r="E138" i="37" s="1"/>
  <c r="N334" i="156"/>
  <c r="N346" i="156" s="1"/>
  <c r="L136" i="37" s="1"/>
  <c r="N335" i="156"/>
  <c r="N336" i="156"/>
  <c r="N348" i="156" s="1"/>
  <c r="L138" i="37" s="1"/>
  <c r="D333" i="156"/>
  <c r="F324" i="156"/>
  <c r="D126" i="37" s="1"/>
  <c r="H324" i="156"/>
  <c r="F126" i="37" s="1"/>
  <c r="J324" i="156"/>
  <c r="H126" i="37" s="1"/>
  <c r="D324" i="156"/>
  <c r="B126" i="37" s="1"/>
  <c r="F322" i="156"/>
  <c r="D124" i="37" s="1"/>
  <c r="H322" i="156"/>
  <c r="F124" i="37" s="1"/>
  <c r="J322" i="156"/>
  <c r="H124" i="37" s="1"/>
  <c r="D322" i="156"/>
  <c r="B124" i="37" s="1"/>
  <c r="J308" i="156"/>
  <c r="N311" i="156"/>
  <c r="N324" i="156" s="1"/>
  <c r="L126" i="37" s="1"/>
  <c r="F308" i="156"/>
  <c r="G309" i="156"/>
  <c r="G322" i="156" s="1"/>
  <c r="E124" i="37" s="1"/>
  <c r="G310" i="156"/>
  <c r="G311" i="156"/>
  <c r="G324" i="156" s="1"/>
  <c r="E126" i="37" s="1"/>
  <c r="D308" i="156"/>
  <c r="F296" i="156"/>
  <c r="D101" i="37" s="1"/>
  <c r="H296" i="156"/>
  <c r="F101" i="37" s="1"/>
  <c r="J296" i="156"/>
  <c r="H101" i="37" s="1"/>
  <c r="D296" i="156"/>
  <c r="B101" i="37" s="1"/>
  <c r="F294" i="156"/>
  <c r="D99" i="37" s="1"/>
  <c r="H294" i="156"/>
  <c r="F99" i="37" s="1"/>
  <c r="J294" i="156"/>
  <c r="H99" i="37" s="1"/>
  <c r="D294" i="156"/>
  <c r="B99" i="37" s="1"/>
  <c r="F281" i="156"/>
  <c r="H281" i="156"/>
  <c r="J281" i="156"/>
  <c r="AH51" i="162" s="1"/>
  <c r="N282" i="156"/>
  <c r="N294" i="156" s="1"/>
  <c r="L99" i="37" s="1"/>
  <c r="N283" i="156"/>
  <c r="N284" i="156"/>
  <c r="N296" i="156" s="1"/>
  <c r="L101" i="37" s="1"/>
  <c r="G282" i="156"/>
  <c r="G294" i="156" s="1"/>
  <c r="E99" i="37" s="1"/>
  <c r="G283" i="156"/>
  <c r="G284" i="156"/>
  <c r="G296" i="156" s="1"/>
  <c r="E101" i="37" s="1"/>
  <c r="F271" i="156"/>
  <c r="D65" i="37" s="1"/>
  <c r="H271" i="156"/>
  <c r="F65" i="37" s="1"/>
  <c r="J271" i="156"/>
  <c r="H65" i="37" s="1"/>
  <c r="D271" i="156"/>
  <c r="B65" i="37" s="1"/>
  <c r="F269" i="156"/>
  <c r="D63" i="37" s="1"/>
  <c r="H269" i="156"/>
  <c r="F63" i="37" s="1"/>
  <c r="J269" i="156"/>
  <c r="H63" i="37" s="1"/>
  <c r="D269" i="156"/>
  <c r="B63" i="37" s="1"/>
  <c r="F255" i="156"/>
  <c r="H255" i="156"/>
  <c r="J255" i="156"/>
  <c r="G257" i="156"/>
  <c r="G258" i="156"/>
  <c r="G271" i="156" s="1"/>
  <c r="E65" i="37" s="1"/>
  <c r="G256" i="156"/>
  <c r="G269" i="156" s="1"/>
  <c r="E63" i="37" s="1"/>
  <c r="N257" i="156"/>
  <c r="N258" i="156"/>
  <c r="N271" i="156" s="1"/>
  <c r="L65" i="37" s="1"/>
  <c r="N256" i="156"/>
  <c r="N269" i="156" s="1"/>
  <c r="L63" i="37" s="1"/>
  <c r="D16" i="37"/>
  <c r="F16" i="37"/>
  <c r="B16" i="37"/>
  <c r="D15" i="37"/>
  <c r="F15" i="37"/>
  <c r="B15" i="37"/>
  <c r="F242" i="156"/>
  <c r="D242" i="156"/>
  <c r="B14" i="37" s="1"/>
  <c r="F230" i="156"/>
  <c r="J230" i="156"/>
  <c r="D230" i="156"/>
  <c r="N231" i="156"/>
  <c r="F221" i="156"/>
  <c r="J221" i="156"/>
  <c r="N222" i="156"/>
  <c r="G222" i="156"/>
  <c r="D221" i="156"/>
  <c r="H199" i="156"/>
  <c r="F199" i="156"/>
  <c r="J199" i="156"/>
  <c r="I199" i="156"/>
  <c r="G200" i="156"/>
  <c r="G189" i="156"/>
  <c r="N178" i="156"/>
  <c r="G178" i="156"/>
  <c r="D176" i="156"/>
  <c r="N168" i="156"/>
  <c r="G168" i="156"/>
  <c r="N158" i="156"/>
  <c r="G158" i="156"/>
  <c r="F156" i="156"/>
  <c r="D156" i="156"/>
  <c r="F146" i="156"/>
  <c r="AG11" i="162" s="1"/>
  <c r="J146" i="156"/>
  <c r="G148" i="156"/>
  <c r="F137" i="156"/>
  <c r="AH28" i="162" s="1"/>
  <c r="H137" i="156"/>
  <c r="N138" i="156"/>
  <c r="G138" i="156"/>
  <c r="F126" i="156"/>
  <c r="H126" i="156"/>
  <c r="J126" i="156"/>
  <c r="N127" i="156"/>
  <c r="N129" i="156"/>
  <c r="G127" i="156"/>
  <c r="G128" i="156"/>
  <c r="G129" i="156"/>
  <c r="G114" i="156"/>
  <c r="F115" i="156"/>
  <c r="J115" i="156"/>
  <c r="N103" i="156"/>
  <c r="N105" i="156"/>
  <c r="N106" i="156"/>
  <c r="N107" i="156"/>
  <c r="G105" i="156"/>
  <c r="G107" i="156"/>
  <c r="N93" i="156"/>
  <c r="N94" i="156"/>
  <c r="N92" i="156"/>
  <c r="F91" i="156"/>
  <c r="G93" i="156"/>
  <c r="G94" i="156"/>
  <c r="G92" i="156"/>
  <c r="H91" i="156"/>
  <c r="J91" i="156"/>
  <c r="AH35" i="162" s="1"/>
  <c r="F80" i="156"/>
  <c r="H80" i="156"/>
  <c r="I80" i="156"/>
  <c r="G81" i="156"/>
  <c r="F71" i="156"/>
  <c r="H71" i="156"/>
  <c r="J71" i="156"/>
  <c r="I71" i="156"/>
  <c r="F62" i="156"/>
  <c r="H62" i="156"/>
  <c r="N63" i="156"/>
  <c r="G63" i="156"/>
  <c r="J52" i="156"/>
  <c r="AH41" i="162" s="1"/>
  <c r="AI41" i="162" s="1"/>
  <c r="G54" i="156"/>
  <c r="G44" i="156"/>
  <c r="N44" i="156"/>
  <c r="H33" i="156"/>
  <c r="D33" i="156"/>
  <c r="N34" i="156"/>
  <c r="F24" i="156"/>
  <c r="J24" i="156"/>
  <c r="D24" i="156"/>
  <c r="B230" i="37" s="1"/>
  <c r="J23" i="156"/>
  <c r="H23" i="156"/>
  <c r="F229" i="37" s="1"/>
  <c r="F13" i="156"/>
  <c r="D13" i="156"/>
  <c r="D23" i="156" s="1"/>
  <c r="B229" i="37" s="1"/>
  <c r="D10" i="156"/>
  <c r="C229" i="37"/>
  <c r="AH44" i="162" l="1"/>
  <c r="AH9" i="162"/>
  <c r="AH11" i="162"/>
  <c r="AI11" i="162" s="1"/>
  <c r="AH33" i="162"/>
  <c r="AH43" i="162"/>
  <c r="Y33" i="162"/>
  <c r="AI33" i="162"/>
  <c r="AG29" i="160"/>
  <c r="AG34" i="162"/>
  <c r="AG42" i="162"/>
  <c r="AH42" i="162"/>
  <c r="AG51" i="162"/>
  <c r="AG28" i="160"/>
  <c r="AG44" i="162"/>
  <c r="AG30" i="160"/>
  <c r="AG16" i="162"/>
  <c r="AG31" i="160"/>
  <c r="AG32" i="160"/>
  <c r="AG39" i="162"/>
  <c r="AF36" i="162"/>
  <c r="AF22" i="160"/>
  <c r="AF17" i="160"/>
  <c r="AF43" i="162"/>
  <c r="AI43" i="162" s="1"/>
  <c r="AF9" i="162"/>
  <c r="AF27" i="160"/>
  <c r="AF14" i="160"/>
  <c r="AF35" i="162"/>
  <c r="AI35" i="162" s="1"/>
  <c r="AG35" i="162"/>
  <c r="AG14" i="160"/>
  <c r="AG17" i="160"/>
  <c r="AG43" i="162"/>
  <c r="AI28" i="162"/>
  <c r="Y28" i="162"/>
  <c r="AF42" i="162"/>
  <c r="AF20" i="160"/>
  <c r="AG9" i="162"/>
  <c r="AG27" i="160"/>
  <c r="AF51" i="162"/>
  <c r="AI51" i="162" s="1"/>
  <c r="AF28" i="160"/>
  <c r="AH34" i="162"/>
  <c r="AH16" i="162"/>
  <c r="AH39" i="162"/>
  <c r="AF39" i="162"/>
  <c r="AF32" i="160"/>
  <c r="AF31" i="160"/>
  <c r="AF16" i="162"/>
  <c r="AI16" i="162" s="1"/>
  <c r="AF30" i="160"/>
  <c r="AF44" i="162"/>
  <c r="AI44" i="162" s="1"/>
  <c r="AF29" i="160"/>
  <c r="AF34" i="162"/>
  <c r="AH17" i="160"/>
  <c r="AH18" i="160"/>
  <c r="Y18" i="160" s="1"/>
  <c r="AH29" i="160"/>
  <c r="AH30" i="160"/>
  <c r="AH31" i="160"/>
  <c r="AH32" i="160"/>
  <c r="AH10" i="160"/>
  <c r="AH16" i="160"/>
  <c r="Y16" i="160" s="1"/>
  <c r="AG20" i="160"/>
  <c r="AH20" i="160"/>
  <c r="AH19" i="160"/>
  <c r="AH27" i="160"/>
  <c r="AH14" i="160"/>
  <c r="AG19" i="160"/>
  <c r="AH28" i="160"/>
  <c r="F23" i="156"/>
  <c r="D229" i="37" s="1"/>
  <c r="G13" i="156"/>
  <c r="D230" i="37"/>
  <c r="G24" i="156"/>
  <c r="E230" i="37" s="1"/>
  <c r="N148" i="156"/>
  <c r="I244" i="156"/>
  <c r="B241" i="37"/>
  <c r="D243" i="37"/>
  <c r="F243" i="37"/>
  <c r="B243" i="37"/>
  <c r="I322" i="156"/>
  <c r="G124" i="37" s="1"/>
  <c r="N309" i="156"/>
  <c r="N322" i="156" s="1"/>
  <c r="L124" i="37" s="1"/>
  <c r="N371" i="156"/>
  <c r="I383" i="156"/>
  <c r="N373" i="156"/>
  <c r="I385" i="156"/>
  <c r="D14" i="37"/>
  <c r="H229" i="37"/>
  <c r="H230" i="37"/>
  <c r="H15" i="37"/>
  <c r="H16" i="37"/>
  <c r="H243" i="37" s="1"/>
  <c r="H14" i="37"/>
  <c r="I52" i="156"/>
  <c r="G373" i="156"/>
  <c r="G372" i="156"/>
  <c r="G384" i="156"/>
  <c r="G231" i="156"/>
  <c r="G106" i="156"/>
  <c r="G104" i="156"/>
  <c r="D26" i="156"/>
  <c r="B232" i="37" s="1"/>
  <c r="I104" i="156"/>
  <c r="G370" i="156"/>
  <c r="G371" i="156"/>
  <c r="I370" i="156"/>
  <c r="I358" i="156"/>
  <c r="G358" i="156"/>
  <c r="N360" i="156"/>
  <c r="I346" i="156"/>
  <c r="C136" i="37"/>
  <c r="I348" i="156"/>
  <c r="C138" i="37"/>
  <c r="I333" i="156"/>
  <c r="G333" i="156"/>
  <c r="I324" i="156"/>
  <c r="G126" i="37" s="1"/>
  <c r="I308" i="156"/>
  <c r="C99" i="37"/>
  <c r="I296" i="156"/>
  <c r="I294" i="156"/>
  <c r="C101" i="37"/>
  <c r="I281" i="156"/>
  <c r="C65" i="37"/>
  <c r="I271" i="156"/>
  <c r="I269" i="156"/>
  <c r="C63" i="37"/>
  <c r="I230" i="156"/>
  <c r="I221" i="156"/>
  <c r="G221" i="156"/>
  <c r="G199" i="156"/>
  <c r="N199" i="156"/>
  <c r="G188" i="156"/>
  <c r="N200" i="156"/>
  <c r="G137" i="156"/>
  <c r="I137" i="156"/>
  <c r="I91" i="156"/>
  <c r="G34" i="156"/>
  <c r="N81" i="156"/>
  <c r="N80" i="156"/>
  <c r="N71" i="156"/>
  <c r="G71" i="156"/>
  <c r="N72" i="156"/>
  <c r="G72" i="156"/>
  <c r="G62" i="156"/>
  <c r="I62" i="156"/>
  <c r="G33" i="156"/>
  <c r="N54" i="156"/>
  <c r="I24" i="156"/>
  <c r="F26" i="156"/>
  <c r="D232" i="37" s="1"/>
  <c r="C230" i="37"/>
  <c r="I33" i="156"/>
  <c r="I13" i="156"/>
  <c r="N13" i="156" s="1"/>
  <c r="AI9" i="162" l="1"/>
  <c r="AC53" i="162"/>
  <c r="AI39" i="162"/>
  <c r="AI42" i="162"/>
  <c r="AI34" i="162"/>
  <c r="AE53" i="162"/>
  <c r="AD53" i="162"/>
  <c r="AE53" i="160"/>
  <c r="AC53" i="160"/>
  <c r="AD53" i="160"/>
  <c r="G23" i="156"/>
  <c r="E229" i="37" s="1"/>
  <c r="G230" i="37"/>
  <c r="N24" i="156"/>
  <c r="L230" i="37" s="1"/>
  <c r="G138" i="37"/>
  <c r="N221" i="156"/>
  <c r="G65" i="37"/>
  <c r="G99" i="37"/>
  <c r="G136" i="37"/>
  <c r="N230" i="156"/>
  <c r="G101" i="37"/>
  <c r="G63" i="37"/>
  <c r="N33" i="156"/>
  <c r="N137" i="156"/>
  <c r="G16" i="37"/>
  <c r="D241" i="37"/>
  <c r="H241" i="37"/>
  <c r="N358" i="156"/>
  <c r="N370" i="156"/>
  <c r="N62" i="156"/>
  <c r="N281" i="156"/>
  <c r="N104" i="156"/>
  <c r="I23" i="156"/>
  <c r="C16" i="37"/>
  <c r="G244" i="156"/>
  <c r="E16" i="37" s="1"/>
  <c r="C220" i="37"/>
  <c r="G383" i="156"/>
  <c r="E220" i="37" s="1"/>
  <c r="G220" i="37"/>
  <c r="N383" i="156"/>
  <c r="L220" i="37" s="1"/>
  <c r="G222" i="37"/>
  <c r="N385" i="156"/>
  <c r="L222" i="37" s="1"/>
  <c r="C222" i="37"/>
  <c r="G385" i="156"/>
  <c r="E222" i="37" s="1"/>
  <c r="N244" i="156"/>
  <c r="L16" i="37" s="1"/>
  <c r="G308" i="156"/>
  <c r="G281" i="156"/>
  <c r="G230" i="156"/>
  <c r="G91" i="156"/>
  <c r="N91" i="156"/>
  <c r="G80" i="156"/>
  <c r="Y53" i="162" l="1"/>
  <c r="X53" i="162"/>
  <c r="X53" i="160"/>
  <c r="Y53" i="160"/>
  <c r="G229" i="37"/>
  <c r="N23" i="156"/>
  <c r="L229" i="37" s="1"/>
  <c r="C243" i="37"/>
  <c r="E243" i="37" s="1"/>
  <c r="G243" i="37"/>
  <c r="F22" i="57"/>
  <c r="F179" i="37" s="1"/>
  <c r="F23" i="57"/>
  <c r="F180" i="37" s="1"/>
  <c r="F24" i="57"/>
  <c r="F181" i="37" s="1"/>
  <c r="F25" i="57"/>
  <c r="F182" i="37" s="1"/>
  <c r="H9" i="57"/>
  <c r="H8" i="57" s="1"/>
  <c r="F9" i="57"/>
  <c r="F22" i="46"/>
  <c r="F46" i="37" s="1"/>
  <c r="F23" i="46"/>
  <c r="F47" i="37" s="1"/>
  <c r="F24" i="46"/>
  <c r="F48" i="37" s="1"/>
  <c r="F25" i="46"/>
  <c r="F49" i="37" s="1"/>
  <c r="F9" i="46"/>
  <c r="G329" i="157"/>
  <c r="F203" i="37" s="1"/>
  <c r="G330" i="157"/>
  <c r="F204" i="37" s="1"/>
  <c r="G331" i="157"/>
  <c r="F205" i="37" s="1"/>
  <c r="G332" i="157"/>
  <c r="F206" i="37" s="1"/>
  <c r="I316" i="157"/>
  <c r="I326" i="157" s="1"/>
  <c r="G316" i="157"/>
  <c r="G326" i="157" s="1"/>
  <c r="G304" i="157"/>
  <c r="F191" i="37" s="1"/>
  <c r="G305" i="157"/>
  <c r="F192" i="37" s="1"/>
  <c r="G306" i="157"/>
  <c r="F193" i="37" s="1"/>
  <c r="G307" i="157"/>
  <c r="F194" i="37" s="1"/>
  <c r="I291" i="157"/>
  <c r="I301" i="157" s="1"/>
  <c r="G291" i="157"/>
  <c r="G282" i="157"/>
  <c r="F170" i="37" s="1"/>
  <c r="G281" i="157"/>
  <c r="F169" i="37" s="1"/>
  <c r="G280" i="157"/>
  <c r="F168" i="37" s="1"/>
  <c r="G279" i="157"/>
  <c r="F167" i="37" s="1"/>
  <c r="I266" i="157"/>
  <c r="I276" i="157" s="1"/>
  <c r="G266" i="157"/>
  <c r="G257" i="157"/>
  <c r="F158" i="37" s="1"/>
  <c r="G256" i="157"/>
  <c r="F157" i="37" s="1"/>
  <c r="G255" i="157"/>
  <c r="F156" i="37" s="1"/>
  <c r="G254" i="157"/>
  <c r="F155" i="37" s="1"/>
  <c r="I241" i="157"/>
  <c r="I251" i="157" s="1"/>
  <c r="G241" i="157"/>
  <c r="G232" i="157"/>
  <c r="F146" i="37" s="1"/>
  <c r="G231" i="157"/>
  <c r="F145" i="37" s="1"/>
  <c r="G230" i="157"/>
  <c r="F144" i="37" s="1"/>
  <c r="G229" i="157"/>
  <c r="F143" i="37" s="1"/>
  <c r="M218" i="157"/>
  <c r="M230" i="157" s="1"/>
  <c r="L144" i="37" s="1"/>
  <c r="M219" i="157"/>
  <c r="M231" i="157" s="1"/>
  <c r="L145" i="37" s="1"/>
  <c r="M220" i="157"/>
  <c r="M232" i="157" s="1"/>
  <c r="L146" i="37" s="1"/>
  <c r="M217" i="157"/>
  <c r="M229" i="157" s="1"/>
  <c r="L143" i="37" s="1"/>
  <c r="I216" i="157"/>
  <c r="I226" i="157" s="1"/>
  <c r="G216" i="157"/>
  <c r="G207" i="157"/>
  <c r="F109" i="37" s="1"/>
  <c r="G206" i="157"/>
  <c r="F108" i="37" s="1"/>
  <c r="G205" i="157"/>
  <c r="F107" i="37" s="1"/>
  <c r="G204" i="157"/>
  <c r="F106" i="37" s="1"/>
  <c r="I191" i="157"/>
  <c r="I201" i="157" s="1"/>
  <c r="G191" i="157"/>
  <c r="G201" i="157" s="1"/>
  <c r="G182" i="157"/>
  <c r="F85" i="37" s="1"/>
  <c r="G181" i="157"/>
  <c r="F84" i="37" s="1"/>
  <c r="G180" i="157"/>
  <c r="F83" i="37" s="1"/>
  <c r="G179" i="157"/>
  <c r="F82" i="37" s="1"/>
  <c r="I166" i="157"/>
  <c r="I176" i="157" s="1"/>
  <c r="G166" i="157"/>
  <c r="I157" i="157"/>
  <c r="I156" i="157"/>
  <c r="I155" i="157"/>
  <c r="I154" i="157"/>
  <c r="G157" i="157"/>
  <c r="F73" i="37" s="1"/>
  <c r="G156" i="157"/>
  <c r="F72" i="37" s="1"/>
  <c r="G155" i="157"/>
  <c r="F71" i="37" s="1"/>
  <c r="G154" i="157"/>
  <c r="F70" i="37" s="1"/>
  <c r="I151" i="157"/>
  <c r="G145" i="157"/>
  <c r="G151" i="157" s="1"/>
  <c r="M147" i="157"/>
  <c r="M146" i="157"/>
  <c r="I132" i="157"/>
  <c r="I142" i="157" s="1"/>
  <c r="G132" i="157"/>
  <c r="M134" i="157"/>
  <c r="M133" i="157"/>
  <c r="I123" i="157"/>
  <c r="H37" i="37" s="1"/>
  <c r="M123" i="157"/>
  <c r="L37" i="37" s="1"/>
  <c r="G123" i="157"/>
  <c r="F37" i="37" s="1"/>
  <c r="I122" i="157"/>
  <c r="H36" i="37" s="1"/>
  <c r="G122" i="157"/>
  <c r="F36" i="37" s="1"/>
  <c r="I121" i="157"/>
  <c r="H35" i="37" s="1"/>
  <c r="G121" i="157"/>
  <c r="F35" i="37" s="1"/>
  <c r="I120" i="157"/>
  <c r="H34" i="37" s="1"/>
  <c r="G120" i="157"/>
  <c r="F34" i="37" s="1"/>
  <c r="H123" i="157"/>
  <c r="I107" i="157"/>
  <c r="I117" i="157" s="1"/>
  <c r="G107" i="157"/>
  <c r="I94" i="157"/>
  <c r="I95" i="157"/>
  <c r="I96" i="157"/>
  <c r="I97" i="157"/>
  <c r="G97" i="157"/>
  <c r="F25" i="37" s="1"/>
  <c r="G96" i="157"/>
  <c r="F24" i="37" s="1"/>
  <c r="G95" i="157"/>
  <c r="F23" i="37" s="1"/>
  <c r="G94" i="157"/>
  <c r="F22" i="37" s="1"/>
  <c r="I85" i="157"/>
  <c r="G85" i="157"/>
  <c r="G91" i="157" s="1"/>
  <c r="M87" i="157"/>
  <c r="M86" i="157"/>
  <c r="M75" i="157"/>
  <c r="M74" i="157"/>
  <c r="I73" i="157"/>
  <c r="I82" i="157" s="1"/>
  <c r="M65" i="157"/>
  <c r="G64" i="157"/>
  <c r="G70" i="157" s="1"/>
  <c r="I64" i="157"/>
  <c r="I70" i="157" s="1"/>
  <c r="M66" i="157"/>
  <c r="M58" i="157"/>
  <c r="M56" i="157"/>
  <c r="M55" i="157"/>
  <c r="G54" i="157"/>
  <c r="I57" i="157"/>
  <c r="G57" i="157"/>
  <c r="I54" i="157"/>
  <c r="I98" i="157" l="1"/>
  <c r="H26" i="37" s="1"/>
  <c r="AH25" i="162"/>
  <c r="AI25" i="162" s="1"/>
  <c r="AH37" i="160"/>
  <c r="I91" i="157"/>
  <c r="G37" i="37"/>
  <c r="L243" i="37"/>
  <c r="G176" i="157"/>
  <c r="G188" i="157" s="1"/>
  <c r="F91" i="37" s="1"/>
  <c r="G226" i="157"/>
  <c r="G238" i="157" s="1"/>
  <c r="F152" i="37" s="1"/>
  <c r="G276" i="157"/>
  <c r="G288" i="157" s="1"/>
  <c r="F176" i="37" s="1"/>
  <c r="G303" i="157"/>
  <c r="F190" i="37" s="1"/>
  <c r="G301" i="157"/>
  <c r="G313" i="157" s="1"/>
  <c r="F200" i="37" s="1"/>
  <c r="F19" i="46"/>
  <c r="G98" i="157"/>
  <c r="F26" i="37" s="1"/>
  <c r="G61" i="157"/>
  <c r="G142" i="157"/>
  <c r="G163" i="157" s="1"/>
  <c r="F79" i="37" s="1"/>
  <c r="G251" i="157"/>
  <c r="G263" i="157" s="1"/>
  <c r="F164" i="37" s="1"/>
  <c r="G117" i="157"/>
  <c r="G129" i="157" s="1"/>
  <c r="F43" i="37" s="1"/>
  <c r="F19" i="57"/>
  <c r="F31" i="57" s="1"/>
  <c r="F188" i="37" s="1"/>
  <c r="H21" i="57"/>
  <c r="H178" i="37" s="1"/>
  <c r="H19" i="57"/>
  <c r="H31" i="57" s="1"/>
  <c r="H188" i="37" s="1"/>
  <c r="I61" i="157"/>
  <c r="G213" i="157"/>
  <c r="F115" i="37" s="1"/>
  <c r="F21" i="46"/>
  <c r="F45" i="37" s="1"/>
  <c r="F21" i="57"/>
  <c r="F178" i="37" s="1"/>
  <c r="H122" i="157"/>
  <c r="M110" i="157"/>
  <c r="M122" i="157" s="1"/>
  <c r="L36" i="37" s="1"/>
  <c r="H156" i="157"/>
  <c r="M135" i="157"/>
  <c r="H180" i="157"/>
  <c r="M168" i="157"/>
  <c r="M180" i="157" s="1"/>
  <c r="L83" i="37" s="1"/>
  <c r="H205" i="157"/>
  <c r="M193" i="157"/>
  <c r="M205" i="157" s="1"/>
  <c r="L107" i="37" s="1"/>
  <c r="H257" i="157"/>
  <c r="M245" i="157"/>
  <c r="M257" i="157" s="1"/>
  <c r="L158" i="37" s="1"/>
  <c r="H282" i="157"/>
  <c r="M270" i="157"/>
  <c r="M282" i="157" s="1"/>
  <c r="L170" i="37" s="1"/>
  <c r="H306" i="157"/>
  <c r="M294" i="157"/>
  <c r="M306" i="157" s="1"/>
  <c r="L193" i="37" s="1"/>
  <c r="H329" i="157"/>
  <c r="M317" i="157"/>
  <c r="H121" i="157"/>
  <c r="M109" i="157"/>
  <c r="M121" i="157" s="1"/>
  <c r="L35" i="37" s="1"/>
  <c r="H179" i="157"/>
  <c r="M167" i="157"/>
  <c r="M179" i="157" s="1"/>
  <c r="L82" i="37" s="1"/>
  <c r="H204" i="157"/>
  <c r="M192" i="157"/>
  <c r="M204" i="157" s="1"/>
  <c r="L106" i="37" s="1"/>
  <c r="H256" i="157"/>
  <c r="M244" i="157"/>
  <c r="M256" i="157" s="1"/>
  <c r="L157" i="37" s="1"/>
  <c r="H281" i="157"/>
  <c r="M269" i="157"/>
  <c r="M281" i="157" s="1"/>
  <c r="L169" i="37" s="1"/>
  <c r="H305" i="157"/>
  <c r="M293" i="157"/>
  <c r="M305" i="157" s="1"/>
  <c r="L192" i="37" s="1"/>
  <c r="H330" i="157"/>
  <c r="M318" i="157"/>
  <c r="H120" i="157"/>
  <c r="M108" i="157"/>
  <c r="M120" i="157" s="1"/>
  <c r="L34" i="37" s="1"/>
  <c r="H207" i="157"/>
  <c r="M195" i="157"/>
  <c r="M207" i="157" s="1"/>
  <c r="L109" i="37" s="1"/>
  <c r="H255" i="157"/>
  <c r="M243" i="157"/>
  <c r="M255" i="157" s="1"/>
  <c r="L156" i="37" s="1"/>
  <c r="H280" i="157"/>
  <c r="M268" i="157"/>
  <c r="M280" i="157" s="1"/>
  <c r="L168" i="37" s="1"/>
  <c r="H157" i="157"/>
  <c r="M136" i="157"/>
  <c r="H72" i="37"/>
  <c r="H181" i="157"/>
  <c r="M169" i="157"/>
  <c r="M181" i="157" s="1"/>
  <c r="L84" i="37" s="1"/>
  <c r="H206" i="157"/>
  <c r="M194" i="157"/>
  <c r="M206" i="157" s="1"/>
  <c r="L108" i="37" s="1"/>
  <c r="H254" i="157"/>
  <c r="M242" i="157"/>
  <c r="M254" i="157" s="1"/>
  <c r="L155" i="37" s="1"/>
  <c r="H279" i="157"/>
  <c r="M267" i="157"/>
  <c r="M279" i="157" s="1"/>
  <c r="L167" i="37" s="1"/>
  <c r="H304" i="157"/>
  <c r="M292" i="157"/>
  <c r="M304" i="157" s="1"/>
  <c r="L191" i="37" s="1"/>
  <c r="I303" i="157"/>
  <c r="H190" i="37" s="1"/>
  <c r="I278" i="157"/>
  <c r="H166" i="37" s="1"/>
  <c r="I228" i="157"/>
  <c r="H142" i="37" s="1"/>
  <c r="I203" i="157"/>
  <c r="H105" i="37" s="1"/>
  <c r="H73" i="37"/>
  <c r="H71" i="37"/>
  <c r="H70" i="37"/>
  <c r="H25" i="37"/>
  <c r="H24" i="37"/>
  <c r="H23" i="37"/>
  <c r="H22" i="37"/>
  <c r="I253" i="157"/>
  <c r="H154" i="37" s="1"/>
  <c r="I178" i="157"/>
  <c r="H81" i="37" s="1"/>
  <c r="G328" i="157"/>
  <c r="F202" i="37" s="1"/>
  <c r="G338" i="157"/>
  <c r="F212" i="37" s="1"/>
  <c r="I328" i="157"/>
  <c r="L10" i="57"/>
  <c r="L22" i="57" s="1"/>
  <c r="L179" i="37" s="1"/>
  <c r="G22" i="57"/>
  <c r="G179" i="37" s="1"/>
  <c r="G24" i="57"/>
  <c r="G181" i="37" s="1"/>
  <c r="L12" i="57"/>
  <c r="L24" i="57" s="1"/>
  <c r="L181" i="37" s="1"/>
  <c r="L11" i="57"/>
  <c r="L23" i="57" s="1"/>
  <c r="L180" i="37" s="1"/>
  <c r="G23" i="57"/>
  <c r="G180" i="37" s="1"/>
  <c r="G22" i="46"/>
  <c r="G46" i="37" s="1"/>
  <c r="G24" i="46"/>
  <c r="G48" i="37" s="1"/>
  <c r="L24" i="46"/>
  <c r="L48" i="37" s="1"/>
  <c r="L11" i="46"/>
  <c r="L23" i="46" s="1"/>
  <c r="L47" i="37" s="1"/>
  <c r="G23" i="46"/>
  <c r="G47" i="37" s="1"/>
  <c r="H64" i="157"/>
  <c r="G14" i="57"/>
  <c r="H229" i="157"/>
  <c r="H232" i="157"/>
  <c r="H231" i="157"/>
  <c r="H230" i="157"/>
  <c r="H154" i="157"/>
  <c r="I119" i="157"/>
  <c r="H33" i="37" s="1"/>
  <c r="H171" i="157"/>
  <c r="H155" i="157"/>
  <c r="H77" i="157"/>
  <c r="G119" i="157"/>
  <c r="F33" i="37" s="1"/>
  <c r="G178" i="157"/>
  <c r="F81" i="37" s="1"/>
  <c r="G278" i="157"/>
  <c r="F166" i="37" s="1"/>
  <c r="H316" i="157"/>
  <c r="I153" i="157"/>
  <c r="G153" i="157"/>
  <c r="F69" i="37" s="1"/>
  <c r="H166" i="157"/>
  <c r="G203" i="157"/>
  <c r="F105" i="37" s="1"/>
  <c r="G228" i="157"/>
  <c r="F142" i="37" s="1"/>
  <c r="G253" i="157"/>
  <c r="F154" i="37" s="1"/>
  <c r="H57" i="157"/>
  <c r="G9" i="57"/>
  <c r="G8" i="57" s="1"/>
  <c r="G9" i="46"/>
  <c r="H291" i="157"/>
  <c r="H266" i="157"/>
  <c r="H241" i="157"/>
  <c r="H216" i="157"/>
  <c r="H191" i="157"/>
  <c r="H145" i="157"/>
  <c r="H132" i="157"/>
  <c r="H107" i="157"/>
  <c r="H85" i="157"/>
  <c r="M85" i="157" s="1"/>
  <c r="H73" i="157"/>
  <c r="H54" i="157"/>
  <c r="M47" i="157"/>
  <c r="M46" i="157"/>
  <c r="M38" i="157"/>
  <c r="M37" i="157"/>
  <c r="I45" i="157"/>
  <c r="I51" i="157" s="1"/>
  <c r="G45" i="157"/>
  <c r="G51" i="157" s="1"/>
  <c r="I36" i="157"/>
  <c r="I42" i="157" s="1"/>
  <c r="G36" i="157"/>
  <c r="G42" i="157" s="1"/>
  <c r="M25" i="157"/>
  <c r="M27" i="157"/>
  <c r="I23" i="157"/>
  <c r="I33" i="157" s="1"/>
  <c r="G23" i="157"/>
  <c r="G33" i="157" s="1"/>
  <c r="I10" i="157"/>
  <c r="I20" i="157" s="1"/>
  <c r="G10" i="157"/>
  <c r="G20" i="157" s="1"/>
  <c r="M11" i="157"/>
  <c r="J384" i="156"/>
  <c r="H221" i="37" s="1"/>
  <c r="J381" i="156"/>
  <c r="H218" i="37" s="1"/>
  <c r="H381" i="156"/>
  <c r="F218" i="37" s="1"/>
  <c r="J380" i="156"/>
  <c r="H217" i="37" s="1"/>
  <c r="H380" i="156"/>
  <c r="F217" i="37" s="1"/>
  <c r="J379" i="156"/>
  <c r="H216" i="37" s="1"/>
  <c r="H379" i="156"/>
  <c r="F216" i="37" s="1"/>
  <c r="J378" i="156"/>
  <c r="H215" i="37" s="1"/>
  <c r="H378" i="156"/>
  <c r="F215" i="37" s="1"/>
  <c r="J365" i="156"/>
  <c r="J375" i="156" s="1"/>
  <c r="H365" i="156"/>
  <c r="H375" i="156" s="1"/>
  <c r="N368" i="156"/>
  <c r="N369" i="156"/>
  <c r="N366" i="156"/>
  <c r="J353" i="156"/>
  <c r="J363" i="156" s="1"/>
  <c r="H353" i="156"/>
  <c r="H363" i="156" s="1"/>
  <c r="N355" i="156"/>
  <c r="N357" i="156"/>
  <c r="N354" i="156"/>
  <c r="J341" i="156"/>
  <c r="H131" i="37" s="1"/>
  <c r="J342" i="156"/>
  <c r="H132" i="37" s="1"/>
  <c r="J343" i="156"/>
  <c r="H133" i="37" s="1"/>
  <c r="J344" i="156"/>
  <c r="H134" i="37" s="1"/>
  <c r="J347" i="156"/>
  <c r="H137" i="37" s="1"/>
  <c r="H341" i="156"/>
  <c r="F131" i="37" s="1"/>
  <c r="H342" i="156"/>
  <c r="F132" i="37" s="1"/>
  <c r="H343" i="156"/>
  <c r="F133" i="37" s="1"/>
  <c r="H344" i="156"/>
  <c r="F134" i="37" s="1"/>
  <c r="H347" i="156"/>
  <c r="F137" i="37" s="1"/>
  <c r="J345" i="156"/>
  <c r="H135" i="37" s="1"/>
  <c r="H345" i="156"/>
  <c r="F135" i="37" s="1"/>
  <c r="N330" i="156"/>
  <c r="N342" i="156" s="1"/>
  <c r="L132" i="37" s="1"/>
  <c r="I343" i="156"/>
  <c r="N332" i="156"/>
  <c r="N344" i="156" s="1"/>
  <c r="L134" i="37" s="1"/>
  <c r="I347" i="156"/>
  <c r="N329" i="156"/>
  <c r="N341" i="156" s="1"/>
  <c r="L131" i="37" s="1"/>
  <c r="J328" i="156"/>
  <c r="J338" i="156" s="1"/>
  <c r="H328" i="156"/>
  <c r="J316" i="156"/>
  <c r="H118" i="37" s="1"/>
  <c r="J318" i="156"/>
  <c r="H120" i="37" s="1"/>
  <c r="J319" i="156"/>
  <c r="H121" i="37" s="1"/>
  <c r="J320" i="156"/>
  <c r="H122" i="37" s="1"/>
  <c r="J323" i="156"/>
  <c r="H125" i="37" s="1"/>
  <c r="H316" i="156"/>
  <c r="F118" i="37" s="1"/>
  <c r="H318" i="156"/>
  <c r="F120" i="37" s="1"/>
  <c r="H319" i="156"/>
  <c r="F121" i="37" s="1"/>
  <c r="H320" i="156"/>
  <c r="F122" i="37" s="1"/>
  <c r="H323" i="156"/>
  <c r="F125" i="37" s="1"/>
  <c r="H321" i="156"/>
  <c r="F123" i="37" s="1"/>
  <c r="N305" i="156"/>
  <c r="N318" i="156" s="1"/>
  <c r="L120" i="37" s="1"/>
  <c r="N306" i="156"/>
  <c r="N319" i="156" s="1"/>
  <c r="L121" i="37" s="1"/>
  <c r="N307" i="156"/>
  <c r="N320" i="156" s="1"/>
  <c r="L122" i="37" s="1"/>
  <c r="I323" i="156"/>
  <c r="G125" i="37" s="1"/>
  <c r="N302" i="156"/>
  <c r="N316" i="156" s="1"/>
  <c r="L118" i="37" s="1"/>
  <c r="J301" i="156"/>
  <c r="J313" i="156" s="1"/>
  <c r="H301" i="156"/>
  <c r="H313" i="156" s="1"/>
  <c r="J289" i="156"/>
  <c r="H94" i="37" s="1"/>
  <c r="J290" i="156"/>
  <c r="H95" i="37" s="1"/>
  <c r="J291" i="156"/>
  <c r="H96" i="37" s="1"/>
  <c r="J292" i="156"/>
  <c r="H97" i="37" s="1"/>
  <c r="J295" i="156"/>
  <c r="H100" i="37" s="1"/>
  <c r="H289" i="156"/>
  <c r="F94" i="37" s="1"/>
  <c r="H290" i="156"/>
  <c r="F95" i="37" s="1"/>
  <c r="H291" i="156"/>
  <c r="F96" i="37" s="1"/>
  <c r="H292" i="156"/>
  <c r="F97" i="37" s="1"/>
  <c r="H295" i="156"/>
  <c r="F100" i="37" s="1"/>
  <c r="J293" i="156"/>
  <c r="H98" i="37" s="1"/>
  <c r="H293" i="156"/>
  <c r="F98" i="37" s="1"/>
  <c r="I290" i="156"/>
  <c r="I291" i="156"/>
  <c r="I292" i="156"/>
  <c r="N277" i="156"/>
  <c r="N289" i="156" s="1"/>
  <c r="L94" i="37" s="1"/>
  <c r="J276" i="156"/>
  <c r="J286" i="156" s="1"/>
  <c r="H276" i="156"/>
  <c r="G97" i="37" l="1"/>
  <c r="G137" i="37"/>
  <c r="G96" i="37"/>
  <c r="G95" i="37"/>
  <c r="G133" i="37"/>
  <c r="M77" i="157"/>
  <c r="G21" i="57"/>
  <c r="G178" i="37" s="1"/>
  <c r="G193" i="37"/>
  <c r="G192" i="37"/>
  <c r="G191" i="37"/>
  <c r="G170" i="37"/>
  <c r="G169" i="37"/>
  <c r="G168" i="37"/>
  <c r="G167" i="37"/>
  <c r="G146" i="37"/>
  <c r="G145" i="37"/>
  <c r="G144" i="37"/>
  <c r="G143" i="37"/>
  <c r="G84" i="37"/>
  <c r="G83" i="37"/>
  <c r="H178" i="157"/>
  <c r="G82" i="37"/>
  <c r="G158" i="37"/>
  <c r="G157" i="37"/>
  <c r="G156" i="37"/>
  <c r="G155" i="37"/>
  <c r="H151" i="157"/>
  <c r="G73" i="37"/>
  <c r="G72" i="37"/>
  <c r="G71" i="37"/>
  <c r="H142" i="157"/>
  <c r="G70" i="37"/>
  <c r="G36" i="37"/>
  <c r="G35" i="37"/>
  <c r="G34" i="37"/>
  <c r="G109" i="37"/>
  <c r="G108" i="37"/>
  <c r="G107" i="37"/>
  <c r="H201" i="157"/>
  <c r="G106" i="37"/>
  <c r="M54" i="157"/>
  <c r="H70" i="157"/>
  <c r="F31" i="46"/>
  <c r="F55" i="37" s="1"/>
  <c r="G19" i="57"/>
  <c r="G21" i="46"/>
  <c r="G45" i="37" s="1"/>
  <c r="G19" i="46"/>
  <c r="G31" i="46" s="1"/>
  <c r="H253" i="157"/>
  <c r="H251" i="157"/>
  <c r="H278" i="157"/>
  <c r="H276" i="157"/>
  <c r="H91" i="157"/>
  <c r="H303" i="157"/>
  <c r="H301" i="157"/>
  <c r="M57" i="157"/>
  <c r="H61" i="157"/>
  <c r="H328" i="157"/>
  <c r="M328" i="157" s="1"/>
  <c r="L202" i="37" s="1"/>
  <c r="H326" i="157"/>
  <c r="H176" i="157"/>
  <c r="M73" i="157"/>
  <c r="H82" i="157"/>
  <c r="M107" i="157"/>
  <c r="M119" i="157" s="1"/>
  <c r="L33" i="37" s="1"/>
  <c r="H117" i="157"/>
  <c r="M216" i="157"/>
  <c r="M228" i="157" s="1"/>
  <c r="L142" i="37" s="1"/>
  <c r="H226" i="157"/>
  <c r="H286" i="156"/>
  <c r="H298" i="156" s="1"/>
  <c r="F103" i="37" s="1"/>
  <c r="H338" i="156"/>
  <c r="H350" i="156" s="1"/>
  <c r="F140" i="37" s="1"/>
  <c r="H203" i="157"/>
  <c r="M157" i="157"/>
  <c r="L73" i="37" s="1"/>
  <c r="I163" i="157"/>
  <c r="H79" i="37" s="1"/>
  <c r="M156" i="157"/>
  <c r="L72" i="37" s="1"/>
  <c r="H315" i="156"/>
  <c r="M241" i="157"/>
  <c r="M253" i="157" s="1"/>
  <c r="L154" i="37" s="1"/>
  <c r="M154" i="157"/>
  <c r="L70" i="37" s="1"/>
  <c r="M191" i="157"/>
  <c r="M203" i="157" s="1"/>
  <c r="L105" i="37" s="1"/>
  <c r="M266" i="157"/>
  <c r="M278" i="157" s="1"/>
  <c r="L166" i="37" s="1"/>
  <c r="M316" i="157"/>
  <c r="G203" i="37"/>
  <c r="M329" i="157"/>
  <c r="L203" i="37" s="1"/>
  <c r="M132" i="157"/>
  <c r="M155" i="157"/>
  <c r="L71" i="37" s="1"/>
  <c r="M145" i="157"/>
  <c r="M291" i="157"/>
  <c r="M303" i="157" s="1"/>
  <c r="L190" i="37" s="1"/>
  <c r="G204" i="37"/>
  <c r="M330" i="157"/>
  <c r="L204" i="37" s="1"/>
  <c r="H183" i="157"/>
  <c r="M171" i="157"/>
  <c r="M183" i="157" s="1"/>
  <c r="L86" i="37" s="1"/>
  <c r="M166" i="157"/>
  <c r="M178" i="157" s="1"/>
  <c r="L81" i="37" s="1"/>
  <c r="H202" i="37"/>
  <c r="I338" i="157"/>
  <c r="H212" i="37" s="1"/>
  <c r="I313" i="157"/>
  <c r="H200" i="37" s="1"/>
  <c r="I288" i="157"/>
  <c r="H176" i="37" s="1"/>
  <c r="I238" i="157"/>
  <c r="H152" i="37" s="1"/>
  <c r="I213" i="157"/>
  <c r="H115" i="37" s="1"/>
  <c r="H69" i="37"/>
  <c r="I129" i="157"/>
  <c r="H43" i="37" s="1"/>
  <c r="I263" i="157"/>
  <c r="H164" i="37" s="1"/>
  <c r="I188" i="157"/>
  <c r="H91" i="37" s="1"/>
  <c r="M64" i="157"/>
  <c r="I93" i="157"/>
  <c r="H45" i="157"/>
  <c r="L14" i="57"/>
  <c r="L26" i="57" s="1"/>
  <c r="L183" i="37" s="1"/>
  <c r="G26" i="57"/>
  <c r="G183" i="37" s="1"/>
  <c r="J315" i="156"/>
  <c r="H117" i="37" s="1"/>
  <c r="J340" i="156"/>
  <c r="H130" i="37" s="1"/>
  <c r="J350" i="156"/>
  <c r="H140" i="37" s="1"/>
  <c r="J377" i="156"/>
  <c r="H214" i="37" s="1"/>
  <c r="H387" i="156"/>
  <c r="F224" i="37" s="1"/>
  <c r="J387" i="156"/>
  <c r="H224" i="37" s="1"/>
  <c r="J288" i="156"/>
  <c r="H93" i="37" s="1"/>
  <c r="J298" i="156"/>
  <c r="H103" i="37" s="1"/>
  <c r="H228" i="157"/>
  <c r="H100" i="157"/>
  <c r="H119" i="157"/>
  <c r="H94" i="157"/>
  <c r="H153" i="157"/>
  <c r="G103" i="157"/>
  <c r="F31" i="37" s="1"/>
  <c r="G93" i="157"/>
  <c r="F21" i="37" s="1"/>
  <c r="I103" i="157"/>
  <c r="H36" i="157"/>
  <c r="M30" i="157"/>
  <c r="H28" i="157"/>
  <c r="M17" i="157"/>
  <c r="H15" i="157"/>
  <c r="M14" i="157"/>
  <c r="H97" i="157"/>
  <c r="M13" i="157"/>
  <c r="H96" i="157"/>
  <c r="M12" i="157"/>
  <c r="H95" i="157"/>
  <c r="I382" i="156"/>
  <c r="I379" i="156"/>
  <c r="I381" i="156"/>
  <c r="I293" i="156"/>
  <c r="N279" i="156"/>
  <c r="N291" i="156" s="1"/>
  <c r="L96" i="37" s="1"/>
  <c r="I295" i="156"/>
  <c r="N310" i="156"/>
  <c r="N323" i="156" s="1"/>
  <c r="L125" i="37" s="1"/>
  <c r="J321" i="156"/>
  <c r="H123" i="37" s="1"/>
  <c r="I320" i="156"/>
  <c r="G122" i="37" s="1"/>
  <c r="I345" i="156"/>
  <c r="N347" i="156"/>
  <c r="L137" i="37" s="1"/>
  <c r="H340" i="156"/>
  <c r="F130" i="37" s="1"/>
  <c r="I341" i="156"/>
  <c r="N367" i="156"/>
  <c r="H377" i="156"/>
  <c r="F214" i="37" s="1"/>
  <c r="H382" i="156"/>
  <c r="F219" i="37" s="1"/>
  <c r="I384" i="156"/>
  <c r="N295" i="156"/>
  <c r="L100" i="37" s="1"/>
  <c r="N278" i="156"/>
  <c r="N290" i="156" s="1"/>
  <c r="L95" i="37" s="1"/>
  <c r="I316" i="156"/>
  <c r="G118" i="37" s="1"/>
  <c r="N333" i="156"/>
  <c r="N345" i="156" s="1"/>
  <c r="L135" i="37" s="1"/>
  <c r="I342" i="156"/>
  <c r="I353" i="156"/>
  <c r="N293" i="156"/>
  <c r="L98" i="37" s="1"/>
  <c r="I321" i="156"/>
  <c r="G123" i="37" s="1"/>
  <c r="I318" i="156"/>
  <c r="G120" i="37" s="1"/>
  <c r="J382" i="156"/>
  <c r="H219" i="37" s="1"/>
  <c r="N280" i="156"/>
  <c r="N292" i="156" s="1"/>
  <c r="L97" i="37" s="1"/>
  <c r="I319" i="156"/>
  <c r="G121" i="37" s="1"/>
  <c r="I344" i="156"/>
  <c r="I378" i="156"/>
  <c r="I380" i="156"/>
  <c r="L9" i="57"/>
  <c r="L21" i="57" s="1"/>
  <c r="L178" i="37" s="1"/>
  <c r="H23" i="157"/>
  <c r="M24" i="157"/>
  <c r="H10" i="157"/>
  <c r="I365" i="156"/>
  <c r="I328" i="156"/>
  <c r="N331" i="156"/>
  <c r="N343" i="156" s="1"/>
  <c r="L133" i="37" s="1"/>
  <c r="I301" i="156"/>
  <c r="I276" i="156"/>
  <c r="I289" i="156"/>
  <c r="H288" i="156"/>
  <c r="F93" i="37" s="1"/>
  <c r="H326" i="156" l="1"/>
  <c r="F128" i="37" s="1"/>
  <c r="F117" i="37"/>
  <c r="J326" i="156"/>
  <c r="H128" i="37" s="1"/>
  <c r="I286" i="156"/>
  <c r="N286" i="156" s="1"/>
  <c r="N298" i="156" s="1"/>
  <c r="I375" i="156"/>
  <c r="G134" i="37"/>
  <c r="G132" i="37"/>
  <c r="G135" i="37"/>
  <c r="G100" i="37"/>
  <c r="I313" i="156"/>
  <c r="N313" i="156" s="1"/>
  <c r="G131" i="37"/>
  <c r="G98" i="37"/>
  <c r="G94" i="37"/>
  <c r="I338" i="156"/>
  <c r="I363" i="156"/>
  <c r="N363" i="156" s="1"/>
  <c r="G86" i="37"/>
  <c r="M70" i="157"/>
  <c r="M15" i="157"/>
  <c r="H338" i="157"/>
  <c r="G202" i="37"/>
  <c r="H313" i="157"/>
  <c r="G190" i="37"/>
  <c r="G166" i="37"/>
  <c r="H288" i="157"/>
  <c r="G142" i="37"/>
  <c r="H238" i="157"/>
  <c r="H188" i="157"/>
  <c r="G81" i="37"/>
  <c r="G154" i="37"/>
  <c r="H263" i="157"/>
  <c r="M151" i="157"/>
  <c r="H163" i="157"/>
  <c r="M142" i="157"/>
  <c r="G69" i="37"/>
  <c r="G33" i="37"/>
  <c r="H129" i="157"/>
  <c r="M201" i="157"/>
  <c r="M213" i="157" s="1"/>
  <c r="L115" i="37" s="1"/>
  <c r="G105" i="37"/>
  <c r="M91" i="157"/>
  <c r="M82" i="157"/>
  <c r="M61" i="157"/>
  <c r="H51" i="157"/>
  <c r="H42" i="157"/>
  <c r="M42" i="157" s="1"/>
  <c r="M23" i="157"/>
  <c r="H33" i="157"/>
  <c r="H20" i="157"/>
  <c r="H213" i="157"/>
  <c r="M226" i="157"/>
  <c r="M238" i="157" s="1"/>
  <c r="L152" i="37" s="1"/>
  <c r="M251" i="157"/>
  <c r="M263" i="157" s="1"/>
  <c r="L164" i="37" s="1"/>
  <c r="M153" i="157"/>
  <c r="L69" i="37" s="1"/>
  <c r="M301" i="157"/>
  <c r="M313" i="157" s="1"/>
  <c r="L200" i="37" s="1"/>
  <c r="M176" i="157"/>
  <c r="M188" i="157" s="1"/>
  <c r="L91" i="37" s="1"/>
  <c r="M117" i="157"/>
  <c r="M129" i="157" s="1"/>
  <c r="L43" i="37" s="1"/>
  <c r="M276" i="157"/>
  <c r="M288" i="157" s="1"/>
  <c r="L176" i="37" s="1"/>
  <c r="M326" i="157"/>
  <c r="M338" i="157" s="1"/>
  <c r="L212" i="37" s="1"/>
  <c r="G24" i="37"/>
  <c r="M96" i="157"/>
  <c r="L24" i="37" s="1"/>
  <c r="G22" i="37"/>
  <c r="M94" i="157"/>
  <c r="L22" i="37" s="1"/>
  <c r="G28" i="37"/>
  <c r="M100" i="157"/>
  <c r="L28" i="37" s="1"/>
  <c r="G25" i="37"/>
  <c r="M97" i="157"/>
  <c r="L25" i="37" s="1"/>
  <c r="G23" i="37"/>
  <c r="M95" i="157"/>
  <c r="L23" i="37" s="1"/>
  <c r="H21" i="37"/>
  <c r="H31" i="37"/>
  <c r="M45" i="157"/>
  <c r="M36" i="157"/>
  <c r="G221" i="37"/>
  <c r="N384" i="156"/>
  <c r="L221" i="37" s="1"/>
  <c r="G216" i="37"/>
  <c r="N379" i="156"/>
  <c r="L216" i="37" s="1"/>
  <c r="G218" i="37"/>
  <c r="N381" i="156"/>
  <c r="L218" i="37" s="1"/>
  <c r="G217" i="37"/>
  <c r="N380" i="156"/>
  <c r="L217" i="37" s="1"/>
  <c r="G219" i="37"/>
  <c r="N382" i="156"/>
  <c r="L219" i="37" s="1"/>
  <c r="G215" i="37"/>
  <c r="N378" i="156"/>
  <c r="L215" i="37" s="1"/>
  <c r="L19" i="57"/>
  <c r="L31" i="57" s="1"/>
  <c r="L188" i="37" s="1"/>
  <c r="G31" i="57"/>
  <c r="G188" i="37" s="1"/>
  <c r="G55" i="37"/>
  <c r="H93" i="157"/>
  <c r="H98" i="157"/>
  <c r="M28" i="157"/>
  <c r="M10" i="157"/>
  <c r="N353" i="156"/>
  <c r="N328" i="156"/>
  <c r="N340" i="156" s="1"/>
  <c r="L130" i="37" s="1"/>
  <c r="I315" i="156"/>
  <c r="I377" i="156"/>
  <c r="N308" i="156"/>
  <c r="N321" i="156" s="1"/>
  <c r="L123" i="37" s="1"/>
  <c r="I340" i="156"/>
  <c r="N365" i="156"/>
  <c r="N301" i="156"/>
  <c r="N276" i="156"/>
  <c r="N288" i="156" s="1"/>
  <c r="L93" i="37" s="1"/>
  <c r="I288" i="156"/>
  <c r="I326" i="156" l="1"/>
  <c r="G128" i="37" s="1"/>
  <c r="G117" i="37"/>
  <c r="I298" i="156"/>
  <c r="G103" i="37" s="1"/>
  <c r="G93" i="37"/>
  <c r="G130" i="37"/>
  <c r="N375" i="156"/>
  <c r="G79" i="37"/>
  <c r="M163" i="157"/>
  <c r="L79" i="37" s="1"/>
  <c r="M51" i="157"/>
  <c r="G212" i="37"/>
  <c r="G200" i="37"/>
  <c r="G176" i="37"/>
  <c r="G152" i="37"/>
  <c r="G91" i="37"/>
  <c r="G164" i="37"/>
  <c r="G43" i="37"/>
  <c r="G115" i="37"/>
  <c r="M33" i="157"/>
  <c r="G21" i="37"/>
  <c r="M20" i="157"/>
  <c r="L103" i="37"/>
  <c r="M93" i="157"/>
  <c r="L21" i="37" s="1"/>
  <c r="G26" i="37"/>
  <c r="M98" i="157"/>
  <c r="L26" i="37" s="1"/>
  <c r="G214" i="37"/>
  <c r="N377" i="156"/>
  <c r="L214" i="37" s="1"/>
  <c r="H103" i="157"/>
  <c r="N338" i="156"/>
  <c r="N350" i="156" s="1"/>
  <c r="L140" i="37" s="1"/>
  <c r="I350" i="156"/>
  <c r="N326" i="156"/>
  <c r="L128" i="37" s="1"/>
  <c r="N315" i="156"/>
  <c r="L117" i="37" s="1"/>
  <c r="I387" i="156"/>
  <c r="J270" i="156"/>
  <c r="H64" i="37" s="1"/>
  <c r="H242" i="37" s="1"/>
  <c r="H270" i="156"/>
  <c r="F64" i="37" s="1"/>
  <c r="F242" i="37" s="1"/>
  <c r="J267" i="156"/>
  <c r="H61" i="37" s="1"/>
  <c r="J266" i="156"/>
  <c r="H60" i="37" s="1"/>
  <c r="J265" i="156"/>
  <c r="H59" i="37" s="1"/>
  <c r="J264" i="156"/>
  <c r="H58" i="37" s="1"/>
  <c r="H264" i="156"/>
  <c r="F58" i="37" s="1"/>
  <c r="H265" i="156"/>
  <c r="F59" i="37" s="1"/>
  <c r="H266" i="156"/>
  <c r="F60" i="37" s="1"/>
  <c r="H267" i="156"/>
  <c r="F61" i="37" s="1"/>
  <c r="H268" i="156"/>
  <c r="F62" i="37" s="1"/>
  <c r="N251" i="156"/>
  <c r="N252" i="156"/>
  <c r="I266" i="156"/>
  <c r="N254" i="156"/>
  <c r="I270" i="156"/>
  <c r="J250" i="156"/>
  <c r="H250" i="156"/>
  <c r="N52" i="156"/>
  <c r="N53" i="156"/>
  <c r="J239" i="156"/>
  <c r="J237" i="156"/>
  <c r="H239" i="156"/>
  <c r="F11" i="37" s="1"/>
  <c r="H218" i="156"/>
  <c r="H224" i="156" s="1"/>
  <c r="H227" i="156"/>
  <c r="H233" i="156" s="1"/>
  <c r="F12" i="37"/>
  <c r="J227" i="156"/>
  <c r="J233" i="156" s="1"/>
  <c r="N229" i="156"/>
  <c r="I227" i="156"/>
  <c r="J224" i="156"/>
  <c r="J196" i="156"/>
  <c r="J202" i="156" s="1"/>
  <c r="H196" i="156"/>
  <c r="H202" i="156" s="1"/>
  <c r="N198" i="156"/>
  <c r="N185" i="156"/>
  <c r="N184" i="156"/>
  <c r="J193" i="156"/>
  <c r="J176" i="156"/>
  <c r="AH36" i="162" s="1"/>
  <c r="AI36" i="162" s="1"/>
  <c r="N174" i="156"/>
  <c r="J173" i="156"/>
  <c r="H173" i="156"/>
  <c r="N167" i="156"/>
  <c r="J166" i="156"/>
  <c r="AH45" i="162" s="1"/>
  <c r="J163" i="156"/>
  <c r="V45" i="162" s="1"/>
  <c r="H163" i="156"/>
  <c r="J153" i="156"/>
  <c r="H153" i="156"/>
  <c r="N155" i="156"/>
  <c r="N154" i="156"/>
  <c r="H143" i="156"/>
  <c r="N145" i="156"/>
  <c r="N144" i="156"/>
  <c r="J143" i="156"/>
  <c r="J134" i="156"/>
  <c r="J140" i="156" s="1"/>
  <c r="H134" i="156"/>
  <c r="H140" i="156" s="1"/>
  <c r="N136" i="156"/>
  <c r="J121" i="156"/>
  <c r="J131" i="156" s="1"/>
  <c r="H121" i="156"/>
  <c r="H131" i="156" s="1"/>
  <c r="N123" i="156"/>
  <c r="I240" i="156"/>
  <c r="N122" i="156"/>
  <c r="J118" i="156"/>
  <c r="N101" i="156"/>
  <c r="N102" i="156"/>
  <c r="J99" i="156"/>
  <c r="J109" i="156" s="1"/>
  <c r="H99" i="156"/>
  <c r="H109" i="156" s="1"/>
  <c r="N100" i="156"/>
  <c r="N88" i="156"/>
  <c r="N89" i="156"/>
  <c r="N90" i="156"/>
  <c r="N87" i="156"/>
  <c r="J86" i="156"/>
  <c r="J96" i="156" s="1"/>
  <c r="H86" i="156"/>
  <c r="H96" i="156" s="1"/>
  <c r="N79" i="156"/>
  <c r="J77" i="156"/>
  <c r="J83" i="156" s="1"/>
  <c r="H77" i="156"/>
  <c r="H83" i="156" s="1"/>
  <c r="N70" i="156"/>
  <c r="N69" i="156"/>
  <c r="J68" i="156"/>
  <c r="J74" i="156" s="1"/>
  <c r="H68" i="156"/>
  <c r="H74" i="156" s="1"/>
  <c r="N60" i="156"/>
  <c r="J65" i="156"/>
  <c r="H59" i="156"/>
  <c r="H65" i="156" s="1"/>
  <c r="N50" i="156"/>
  <c r="J49" i="156"/>
  <c r="H49" i="156"/>
  <c r="J39" i="156"/>
  <c r="H39" i="156"/>
  <c r="H46" i="156" l="1"/>
  <c r="H170" i="156"/>
  <c r="H180" i="156"/>
  <c r="H160" i="156"/>
  <c r="H56" i="156"/>
  <c r="H150" i="156"/>
  <c r="J56" i="156"/>
  <c r="J150" i="156"/>
  <c r="V21" i="160"/>
  <c r="AH21" i="160"/>
  <c r="J46" i="156"/>
  <c r="J160" i="156"/>
  <c r="J180" i="156"/>
  <c r="AH22" i="160"/>
  <c r="J260" i="156"/>
  <c r="J273" i="156" s="1"/>
  <c r="J170" i="156"/>
  <c r="I233" i="156"/>
  <c r="N233" i="156" s="1"/>
  <c r="G140" i="37"/>
  <c r="G60" i="37"/>
  <c r="N125" i="156"/>
  <c r="I146" i="156"/>
  <c r="N220" i="156"/>
  <c r="F239" i="37"/>
  <c r="F238" i="37"/>
  <c r="G224" i="37"/>
  <c r="N387" i="156"/>
  <c r="L224" i="37" s="1"/>
  <c r="J263" i="156"/>
  <c r="H57" i="37" s="1"/>
  <c r="H260" i="156"/>
  <c r="H273" i="156" s="1"/>
  <c r="G31" i="37"/>
  <c r="M103" i="157"/>
  <c r="L31" i="37" s="1"/>
  <c r="H10" i="37"/>
  <c r="H11" i="37"/>
  <c r="H238" i="37" s="1"/>
  <c r="H12" i="37"/>
  <c r="H239" i="37" s="1"/>
  <c r="H9" i="37"/>
  <c r="J241" i="156"/>
  <c r="N270" i="156"/>
  <c r="L64" i="37" s="1"/>
  <c r="G64" i="37"/>
  <c r="I218" i="156"/>
  <c r="I255" i="156"/>
  <c r="N177" i="156"/>
  <c r="I173" i="156"/>
  <c r="I176" i="156"/>
  <c r="N157" i="156"/>
  <c r="I156" i="156"/>
  <c r="I126" i="156"/>
  <c r="I77" i="156"/>
  <c r="I49" i="156"/>
  <c r="I59" i="156"/>
  <c r="N266" i="156"/>
  <c r="L60" i="37" s="1"/>
  <c r="N78" i="156"/>
  <c r="N128" i="156"/>
  <c r="N147" i="156"/>
  <c r="N175" i="156"/>
  <c r="N227" i="156"/>
  <c r="J268" i="156"/>
  <c r="I134" i="156"/>
  <c r="I166" i="156"/>
  <c r="I196" i="156"/>
  <c r="N135" i="156"/>
  <c r="N197" i="156"/>
  <c r="N253" i="156"/>
  <c r="I265" i="156"/>
  <c r="I267" i="156"/>
  <c r="N51" i="156"/>
  <c r="N61" i="156"/>
  <c r="N219" i="156"/>
  <c r="N228" i="156"/>
  <c r="H263" i="156"/>
  <c r="I264" i="156"/>
  <c r="I250" i="156"/>
  <c r="I163" i="156"/>
  <c r="I153" i="156"/>
  <c r="I121" i="156"/>
  <c r="I99" i="156"/>
  <c r="I86" i="156"/>
  <c r="I68" i="156"/>
  <c r="I263" i="156" l="1"/>
  <c r="G57" i="37" s="1"/>
  <c r="N121" i="156"/>
  <c r="I109" i="156"/>
  <c r="I56" i="156"/>
  <c r="I140" i="156"/>
  <c r="N173" i="156"/>
  <c r="N146" i="156"/>
  <c r="I74" i="156"/>
  <c r="I96" i="156"/>
  <c r="I160" i="156"/>
  <c r="I202" i="156"/>
  <c r="I83" i="156"/>
  <c r="N166" i="156"/>
  <c r="I170" i="156"/>
  <c r="N126" i="156"/>
  <c r="I131" i="156"/>
  <c r="I65" i="156"/>
  <c r="I224" i="156"/>
  <c r="N176" i="156"/>
  <c r="I180" i="156"/>
  <c r="N255" i="156"/>
  <c r="I260" i="156"/>
  <c r="H13" i="37"/>
  <c r="H67" i="37"/>
  <c r="H62" i="37"/>
  <c r="F67" i="37"/>
  <c r="F57" i="37"/>
  <c r="N267" i="156"/>
  <c r="L61" i="37" s="1"/>
  <c r="G61" i="37"/>
  <c r="N265" i="156"/>
  <c r="L59" i="37" s="1"/>
  <c r="G59" i="37"/>
  <c r="N264" i="156"/>
  <c r="L58" i="37" s="1"/>
  <c r="G58" i="37"/>
  <c r="N218" i="156"/>
  <c r="I268" i="156"/>
  <c r="N183" i="156"/>
  <c r="N156" i="156"/>
  <c r="N77" i="156"/>
  <c r="N153" i="156"/>
  <c r="N99" i="156"/>
  <c r="N49" i="156"/>
  <c r="N59" i="156"/>
  <c r="N68" i="156"/>
  <c r="N86" i="156"/>
  <c r="N134" i="156"/>
  <c r="N196" i="156"/>
  <c r="N163" i="156"/>
  <c r="N250" i="156"/>
  <c r="N263" i="156" l="1"/>
  <c r="L57" i="37" s="1"/>
  <c r="N140" i="156"/>
  <c r="N224" i="156"/>
  <c r="N202" i="156"/>
  <c r="N109" i="156"/>
  <c r="N56" i="156"/>
  <c r="N170" i="156"/>
  <c r="N160" i="156"/>
  <c r="N180" i="156"/>
  <c r="N65" i="156"/>
  <c r="N96" i="156"/>
  <c r="N131" i="156"/>
  <c r="N83" i="156"/>
  <c r="N74" i="156"/>
  <c r="H240" i="37"/>
  <c r="N260" i="156"/>
  <c r="N273" i="156" s="1"/>
  <c r="L67" i="37" s="1"/>
  <c r="I273" i="156"/>
  <c r="N268" i="156"/>
  <c r="L62" i="37" s="1"/>
  <c r="G62" i="37"/>
  <c r="G67" i="37" l="1"/>
  <c r="I243" i="156"/>
  <c r="I239" i="156"/>
  <c r="N32" i="156"/>
  <c r="H30" i="156"/>
  <c r="H36" i="156" s="1"/>
  <c r="J17" i="156"/>
  <c r="H10" i="156"/>
  <c r="H17" i="156" s="1"/>
  <c r="D30" i="156"/>
  <c r="F22" i="156"/>
  <c r="D228" i="37" s="1"/>
  <c r="H22" i="156"/>
  <c r="F228" i="37" s="1"/>
  <c r="J22" i="156"/>
  <c r="F21" i="156"/>
  <c r="D227" i="37" s="1"/>
  <c r="H21" i="156"/>
  <c r="F227" i="37" s="1"/>
  <c r="J21" i="156"/>
  <c r="F20" i="156"/>
  <c r="D226" i="37" s="1"/>
  <c r="G11" i="156"/>
  <c r="D22" i="156"/>
  <c r="B228" i="37" s="1"/>
  <c r="D20" i="156"/>
  <c r="B226" i="37" s="1"/>
  <c r="J36" i="156" l="1"/>
  <c r="J246" i="156" s="1"/>
  <c r="H228" i="37"/>
  <c r="H237" i="37" s="1"/>
  <c r="H227" i="37"/>
  <c r="G11" i="37"/>
  <c r="N239" i="156"/>
  <c r="L11" i="37" s="1"/>
  <c r="I42" i="156"/>
  <c r="N43" i="156"/>
  <c r="H20" i="156"/>
  <c r="F226" i="37" s="1"/>
  <c r="H26" i="156"/>
  <c r="F232" i="37" s="1"/>
  <c r="J26" i="156"/>
  <c r="J236" i="156"/>
  <c r="H8" i="37" s="1"/>
  <c r="N41" i="156"/>
  <c r="N31" i="156"/>
  <c r="N40" i="156"/>
  <c r="I39" i="156"/>
  <c r="I22" i="156"/>
  <c r="G228" i="37" s="1"/>
  <c r="I10" i="156"/>
  <c r="J20" i="156"/>
  <c r="N12" i="156"/>
  <c r="I21" i="156"/>
  <c r="G227" i="37" s="1"/>
  <c r="N11" i="156"/>
  <c r="I30" i="156"/>
  <c r="H18" i="37" l="1"/>
  <c r="I17" i="156"/>
  <c r="G238" i="37"/>
  <c r="I46" i="156"/>
  <c r="I36" i="156"/>
  <c r="N21" i="156"/>
  <c r="L227" i="37" s="1"/>
  <c r="N22" i="156"/>
  <c r="L228" i="37" s="1"/>
  <c r="H226" i="37"/>
  <c r="H232" i="37"/>
  <c r="G12" i="37"/>
  <c r="N240" i="156"/>
  <c r="L12" i="37" s="1"/>
  <c r="G15" i="37"/>
  <c r="N243" i="156"/>
  <c r="L15" i="37" s="1"/>
  <c r="N42" i="156"/>
  <c r="N10" i="156"/>
  <c r="N39" i="156"/>
  <c r="I20" i="156"/>
  <c r="G226" i="37" s="1"/>
  <c r="N30" i="156"/>
  <c r="D59" i="156"/>
  <c r="D49" i="156"/>
  <c r="D39" i="156"/>
  <c r="T41" i="162" l="1"/>
  <c r="T10" i="160"/>
  <c r="T9" i="160"/>
  <c r="T37" i="162"/>
  <c r="N46" i="156"/>
  <c r="N36" i="156"/>
  <c r="L238" i="37"/>
  <c r="G239" i="37"/>
  <c r="G242" i="37"/>
  <c r="N20" i="156"/>
  <c r="L226" i="37" s="1"/>
  <c r="I26" i="156"/>
  <c r="N17" i="156"/>
  <c r="L242" i="37" l="1"/>
  <c r="L239" i="37"/>
  <c r="G232" i="37"/>
  <c r="N26" i="156"/>
  <c r="L232" i="37" s="1"/>
  <c r="C12" i="57"/>
  <c r="C11" i="57"/>
  <c r="M11" i="57" s="1"/>
  <c r="O11" i="57" s="1"/>
  <c r="C10" i="57"/>
  <c r="M10" i="57" s="1"/>
  <c r="O10" i="57" s="1"/>
  <c r="D9" i="57"/>
  <c r="B9" i="57"/>
  <c r="D21" i="57" l="1"/>
  <c r="D178" i="37" s="1"/>
  <c r="N9" i="57"/>
  <c r="D8" i="57"/>
  <c r="N8" i="57" s="1"/>
  <c r="M12" i="57"/>
  <c r="O12" i="57" s="1"/>
  <c r="N13" i="162"/>
  <c r="N52" i="160"/>
  <c r="B21" i="57"/>
  <c r="B178" i="37" s="1"/>
  <c r="B19" i="57"/>
  <c r="B188" i="37" s="1"/>
  <c r="C14" i="57"/>
  <c r="E10" i="57"/>
  <c r="E22" i="57" s="1"/>
  <c r="E179" i="37" s="1"/>
  <c r="C22" i="57"/>
  <c r="C179" i="37" s="1"/>
  <c r="C23" i="57"/>
  <c r="C180" i="37" s="1"/>
  <c r="E11" i="57"/>
  <c r="E23" i="57" s="1"/>
  <c r="E180" i="37" s="1"/>
  <c r="C24" i="57"/>
  <c r="C181" i="37" s="1"/>
  <c r="E12" i="57"/>
  <c r="E24" i="57" s="1"/>
  <c r="E181" i="37" s="1"/>
  <c r="D19" i="57"/>
  <c r="D188" i="37" s="1"/>
  <c r="C9" i="57"/>
  <c r="C21" i="57" l="1"/>
  <c r="C178" i="37" s="1"/>
  <c r="M9" i="57"/>
  <c r="O9" i="57" s="1"/>
  <c r="C8" i="57"/>
  <c r="M8" i="57" s="1"/>
  <c r="O8" i="57" s="1"/>
  <c r="E14" i="57"/>
  <c r="E26" i="57" s="1"/>
  <c r="E183" i="37" s="1"/>
  <c r="C26" i="57"/>
  <c r="C183" i="37" s="1"/>
  <c r="C19" i="57"/>
  <c r="E9" i="57"/>
  <c r="E21" i="57" s="1"/>
  <c r="E178" i="37" s="1"/>
  <c r="C188" i="37" l="1"/>
  <c r="E19" i="57"/>
  <c r="E188" i="37" s="1"/>
  <c r="D9" i="46"/>
  <c r="D21" i="46" s="1"/>
  <c r="D45" i="37" s="1"/>
  <c r="B9" i="46"/>
  <c r="B21" i="46" s="1"/>
  <c r="B45" i="37" s="1"/>
  <c r="E10" i="46" l="1"/>
  <c r="E22" i="46" s="1"/>
  <c r="E46" i="37" s="1"/>
  <c r="C22" i="46"/>
  <c r="C46" i="37" s="1"/>
  <c r="E11" i="46"/>
  <c r="E23" i="46" s="1"/>
  <c r="E47" i="37" s="1"/>
  <c r="C23" i="46"/>
  <c r="C47" i="37" s="1"/>
  <c r="C24" i="46"/>
  <c r="C48" i="37" s="1"/>
  <c r="E24" i="46"/>
  <c r="E48" i="37" s="1"/>
  <c r="B19" i="46"/>
  <c r="B55" i="37" s="1"/>
  <c r="D19" i="46"/>
  <c r="D55" i="37" s="1"/>
  <c r="C9" i="46"/>
  <c r="C21" i="46" s="1"/>
  <c r="C45" i="37" s="1"/>
  <c r="C19" i="46" l="1"/>
  <c r="E9" i="46"/>
  <c r="E21" i="46" s="1"/>
  <c r="E45" i="37" s="1"/>
  <c r="C55" i="37" l="1"/>
  <c r="E19" i="46"/>
  <c r="E55" i="37" s="1"/>
  <c r="D318" i="157"/>
  <c r="D330" i="157" s="1"/>
  <c r="C204" i="37" s="1"/>
  <c r="D317" i="157"/>
  <c r="D329" i="157" s="1"/>
  <c r="C203" i="37" s="1"/>
  <c r="E316" i="157"/>
  <c r="C316" i="157"/>
  <c r="D295" i="157"/>
  <c r="D294" i="157"/>
  <c r="D306" i="157" s="1"/>
  <c r="C193" i="37" s="1"/>
  <c r="D293" i="157"/>
  <c r="D305" i="157" s="1"/>
  <c r="C192" i="37" s="1"/>
  <c r="D292" i="157"/>
  <c r="D304" i="157" s="1"/>
  <c r="C191" i="37" s="1"/>
  <c r="E291" i="157"/>
  <c r="E303" i="157" s="1"/>
  <c r="D190" i="37" s="1"/>
  <c r="C291" i="157"/>
  <c r="C303" i="157" s="1"/>
  <c r="B190" i="37" s="1"/>
  <c r="D270" i="157"/>
  <c r="D269" i="157"/>
  <c r="D281" i="157" s="1"/>
  <c r="C169" i="37" s="1"/>
  <c r="D268" i="157"/>
  <c r="D280" i="157" s="1"/>
  <c r="C168" i="37" s="1"/>
  <c r="D267" i="157"/>
  <c r="D279" i="157" s="1"/>
  <c r="C167" i="37" s="1"/>
  <c r="E266" i="157"/>
  <c r="E278" i="157" s="1"/>
  <c r="D166" i="37" s="1"/>
  <c r="C266" i="157"/>
  <c r="D245" i="157"/>
  <c r="D244" i="157"/>
  <c r="D256" i="157" s="1"/>
  <c r="C157" i="37" s="1"/>
  <c r="D243" i="157"/>
  <c r="D255" i="157" s="1"/>
  <c r="C156" i="37" s="1"/>
  <c r="D242" i="157"/>
  <c r="D254" i="157" s="1"/>
  <c r="C155" i="37" s="1"/>
  <c r="E241" i="157"/>
  <c r="E253" i="157" s="1"/>
  <c r="D154" i="37" s="1"/>
  <c r="C241" i="157"/>
  <c r="C253" i="157" s="1"/>
  <c r="B154" i="37" s="1"/>
  <c r="D220" i="157"/>
  <c r="D219" i="157"/>
  <c r="D231" i="157" s="1"/>
  <c r="C145" i="37" s="1"/>
  <c r="D218" i="157"/>
  <c r="D230" i="157" s="1"/>
  <c r="C144" i="37" s="1"/>
  <c r="D217" i="157"/>
  <c r="D229" i="157" s="1"/>
  <c r="C143" i="37" s="1"/>
  <c r="E216" i="157"/>
  <c r="E228" i="157" s="1"/>
  <c r="D142" i="37" s="1"/>
  <c r="C216" i="157"/>
  <c r="D195" i="157"/>
  <c r="D194" i="157"/>
  <c r="D206" i="157" s="1"/>
  <c r="C108" i="37" s="1"/>
  <c r="D193" i="157"/>
  <c r="D205" i="157" s="1"/>
  <c r="C107" i="37" s="1"/>
  <c r="D192" i="157"/>
  <c r="D204" i="157" s="1"/>
  <c r="C106" i="37" s="1"/>
  <c r="E191" i="157"/>
  <c r="E203" i="157" s="1"/>
  <c r="D105" i="37" s="1"/>
  <c r="C191" i="157"/>
  <c r="E328" i="157" l="1"/>
  <c r="D202" i="37" s="1"/>
  <c r="E338" i="157"/>
  <c r="D212" i="37" s="1"/>
  <c r="C328" i="157"/>
  <c r="B202" i="37" s="1"/>
  <c r="C338" i="157"/>
  <c r="B212" i="37" s="1"/>
  <c r="C278" i="157"/>
  <c r="B166" i="37" s="1"/>
  <c r="C288" i="157"/>
  <c r="B176" i="37" s="1"/>
  <c r="C238" i="157"/>
  <c r="B152" i="37" s="1"/>
  <c r="C228" i="157"/>
  <c r="B142" i="37" s="1"/>
  <c r="D307" i="157"/>
  <c r="C194" i="37" s="1"/>
  <c r="F295" i="157"/>
  <c r="F307" i="157" s="1"/>
  <c r="E194" i="37" s="1"/>
  <c r="D282" i="157"/>
  <c r="C170" i="37" s="1"/>
  <c r="F270" i="157"/>
  <c r="F282" i="157" s="1"/>
  <c r="E170" i="37" s="1"/>
  <c r="F245" i="157"/>
  <c r="F257" i="157" s="1"/>
  <c r="E158" i="37" s="1"/>
  <c r="D257" i="157"/>
  <c r="C158" i="37" s="1"/>
  <c r="F220" i="157"/>
  <c r="F232" i="157" s="1"/>
  <c r="E146" i="37" s="1"/>
  <c r="D232" i="157"/>
  <c r="C146" i="37" s="1"/>
  <c r="E238" i="157"/>
  <c r="D152" i="37" s="1"/>
  <c r="D221" i="157"/>
  <c r="D233" i="157" s="1"/>
  <c r="C147" i="37" s="1"/>
  <c r="C203" i="157"/>
  <c r="B105" i="37" s="1"/>
  <c r="C213" i="157"/>
  <c r="B115" i="37" s="1"/>
  <c r="F195" i="157"/>
  <c r="F207" i="157" s="1"/>
  <c r="E109" i="37" s="1"/>
  <c r="D207" i="157"/>
  <c r="C109" i="37" s="1"/>
  <c r="E288" i="157"/>
  <c r="D176" i="37" s="1"/>
  <c r="E263" i="157"/>
  <c r="D164" i="37" s="1"/>
  <c r="E213" i="157"/>
  <c r="D115" i="37" s="1"/>
  <c r="C313" i="157"/>
  <c r="B200" i="37" s="1"/>
  <c r="C263" i="157"/>
  <c r="B164" i="37" s="1"/>
  <c r="F192" i="157"/>
  <c r="F204" i="157" s="1"/>
  <c r="E106" i="37" s="1"/>
  <c r="F217" i="157"/>
  <c r="F229" i="157" s="1"/>
  <c r="E143" i="37" s="1"/>
  <c r="F244" i="157"/>
  <c r="F256" i="157" s="1"/>
  <c r="E157" i="37" s="1"/>
  <c r="F318" i="157"/>
  <c r="F330" i="157" s="1"/>
  <c r="E204" i="37" s="1"/>
  <c r="F193" i="157"/>
  <c r="F205" i="157" s="1"/>
  <c r="E107" i="37" s="1"/>
  <c r="F218" i="157"/>
  <c r="F230" i="157" s="1"/>
  <c r="E144" i="37" s="1"/>
  <c r="F267" i="157"/>
  <c r="F279" i="157" s="1"/>
  <c r="E167" i="37" s="1"/>
  <c r="F292" i="157"/>
  <c r="F304" i="157" s="1"/>
  <c r="E191" i="37" s="1"/>
  <c r="F194" i="157"/>
  <c r="F206" i="157" s="1"/>
  <c r="E108" i="37" s="1"/>
  <c r="F242" i="157"/>
  <c r="F254" i="157" s="1"/>
  <c r="E155" i="37" s="1"/>
  <c r="F268" i="157"/>
  <c r="F280" i="157" s="1"/>
  <c r="E168" i="37" s="1"/>
  <c r="F293" i="157"/>
  <c r="F305" i="157" s="1"/>
  <c r="E192" i="37" s="1"/>
  <c r="F243" i="157"/>
  <c r="F255" i="157" s="1"/>
  <c r="E156" i="37" s="1"/>
  <c r="F269" i="157"/>
  <c r="F281" i="157" s="1"/>
  <c r="E169" i="37" s="1"/>
  <c r="F294" i="157"/>
  <c r="F306" i="157" s="1"/>
  <c r="E193" i="37" s="1"/>
  <c r="D316" i="157"/>
  <c r="F317" i="157"/>
  <c r="F329" i="157" s="1"/>
  <c r="E203" i="37" s="1"/>
  <c r="D291" i="157"/>
  <c r="D303" i="157" s="1"/>
  <c r="C190" i="37" s="1"/>
  <c r="D266" i="157"/>
  <c r="D278" i="157" s="1"/>
  <c r="C166" i="37" s="1"/>
  <c r="D241" i="157"/>
  <c r="D253" i="157" s="1"/>
  <c r="C154" i="37" s="1"/>
  <c r="D216" i="157"/>
  <c r="D228" i="157" s="1"/>
  <c r="C142" i="37" s="1"/>
  <c r="F219" i="157"/>
  <c r="F231" i="157" s="1"/>
  <c r="E145" i="37" s="1"/>
  <c r="D191" i="157"/>
  <c r="D203" i="157" s="1"/>
  <c r="C105" i="37" s="1"/>
  <c r="D328" i="157" l="1"/>
  <c r="C202" i="37" s="1"/>
  <c r="E313" i="157"/>
  <c r="D200" i="37" s="1"/>
  <c r="F221" i="157"/>
  <c r="F233" i="157" s="1"/>
  <c r="E147" i="37" s="1"/>
  <c r="D313" i="157"/>
  <c r="C200" i="37" s="1"/>
  <c r="F316" i="157"/>
  <c r="F328" i="157" s="1"/>
  <c r="E202" i="37" s="1"/>
  <c r="F291" i="157"/>
  <c r="F303" i="157" s="1"/>
  <c r="E190" i="37" s="1"/>
  <c r="F266" i="157"/>
  <c r="F278" i="157" s="1"/>
  <c r="E166" i="37" s="1"/>
  <c r="F241" i="157"/>
  <c r="F253" i="157" s="1"/>
  <c r="E154" i="37" s="1"/>
  <c r="F216" i="157"/>
  <c r="F228" i="157" s="1"/>
  <c r="E142" i="37" s="1"/>
  <c r="F191" i="157"/>
  <c r="F203" i="157" s="1"/>
  <c r="E105" i="37" s="1"/>
  <c r="D169" i="157"/>
  <c r="D181" i="157" s="1"/>
  <c r="C84" i="37" s="1"/>
  <c r="D168" i="157"/>
  <c r="D180" i="157" s="1"/>
  <c r="C83" i="37" s="1"/>
  <c r="D167" i="157"/>
  <c r="D179" i="157" s="1"/>
  <c r="C82" i="37" s="1"/>
  <c r="E166" i="157"/>
  <c r="C166" i="157"/>
  <c r="E157" i="157"/>
  <c r="D73" i="37" s="1"/>
  <c r="C157" i="157"/>
  <c r="B73" i="37" s="1"/>
  <c r="E156" i="157"/>
  <c r="D72" i="37" s="1"/>
  <c r="C156" i="157"/>
  <c r="B72" i="37" s="1"/>
  <c r="E155" i="157"/>
  <c r="D71" i="37" s="1"/>
  <c r="C155" i="157"/>
  <c r="B71" i="37" s="1"/>
  <c r="E154" i="157"/>
  <c r="D70" i="37" s="1"/>
  <c r="C154" i="157"/>
  <c r="B70" i="37" s="1"/>
  <c r="D147" i="157"/>
  <c r="D146" i="157"/>
  <c r="E145" i="157"/>
  <c r="C145" i="157"/>
  <c r="D136" i="157"/>
  <c r="F136" i="157" s="1"/>
  <c r="D135" i="157"/>
  <c r="D134" i="157"/>
  <c r="D133" i="157"/>
  <c r="E132" i="157"/>
  <c r="C132" i="157"/>
  <c r="C178" i="157" l="1"/>
  <c r="B81" i="37" s="1"/>
  <c r="F338" i="157"/>
  <c r="E212" i="37" s="1"/>
  <c r="D338" i="157"/>
  <c r="C212" i="37" s="1"/>
  <c r="F313" i="157"/>
  <c r="E200" i="37" s="1"/>
  <c r="F288" i="157"/>
  <c r="E176" i="37" s="1"/>
  <c r="D288" i="157"/>
  <c r="C176" i="37" s="1"/>
  <c r="F263" i="157"/>
  <c r="E164" i="37" s="1"/>
  <c r="D263" i="157"/>
  <c r="C164" i="37" s="1"/>
  <c r="F238" i="157"/>
  <c r="E152" i="37" s="1"/>
  <c r="D238" i="157"/>
  <c r="C152" i="37" s="1"/>
  <c r="E178" i="157"/>
  <c r="D81" i="37" s="1"/>
  <c r="C163" i="157"/>
  <c r="B79" i="37" s="1"/>
  <c r="F213" i="157"/>
  <c r="E115" i="37" s="1"/>
  <c r="D213" i="157"/>
  <c r="C115" i="37" s="1"/>
  <c r="D137" i="157"/>
  <c r="E188" i="157"/>
  <c r="D91" i="37" s="1"/>
  <c r="E163" i="157"/>
  <c r="D79" i="37" s="1"/>
  <c r="E153" i="157"/>
  <c r="D69" i="37" s="1"/>
  <c r="F135" i="157"/>
  <c r="F168" i="157"/>
  <c r="D157" i="157"/>
  <c r="C73" i="37" s="1"/>
  <c r="F169" i="157"/>
  <c r="F133" i="157"/>
  <c r="F146" i="157"/>
  <c r="F134" i="157"/>
  <c r="F147" i="157"/>
  <c r="F167" i="157"/>
  <c r="D166" i="157"/>
  <c r="D178" i="157" s="1"/>
  <c r="C81" i="37" s="1"/>
  <c r="C153" i="157"/>
  <c r="B69" i="37" s="1"/>
  <c r="D155" i="157"/>
  <c r="C71" i="37" s="1"/>
  <c r="D156" i="157"/>
  <c r="C72" i="37" s="1"/>
  <c r="D154" i="157"/>
  <c r="C70" i="37" s="1"/>
  <c r="D145" i="157"/>
  <c r="D132" i="157"/>
  <c r="F179" i="157" l="1"/>
  <c r="E82" i="37" s="1"/>
  <c r="F181" i="157"/>
  <c r="E84" i="37" s="1"/>
  <c r="F180" i="157"/>
  <c r="E83" i="37" s="1"/>
  <c r="F137" i="157"/>
  <c r="F158" i="157" s="1"/>
  <c r="E74" i="37" s="1"/>
  <c r="D158" i="157"/>
  <c r="C74" i="37" s="1"/>
  <c r="F157" i="157"/>
  <c r="E73" i="37" s="1"/>
  <c r="F166" i="157"/>
  <c r="F154" i="157"/>
  <c r="E70" i="37" s="1"/>
  <c r="F156" i="157"/>
  <c r="E72" i="37" s="1"/>
  <c r="F155" i="157"/>
  <c r="E71" i="37" s="1"/>
  <c r="D153" i="157"/>
  <c r="C69" i="37" s="1"/>
  <c r="F145" i="157"/>
  <c r="F132" i="157"/>
  <c r="F178" i="157" l="1"/>
  <c r="E81" i="37" s="1"/>
  <c r="D163" i="157"/>
  <c r="C79" i="37" s="1"/>
  <c r="F163" i="157"/>
  <c r="E79" i="37" s="1"/>
  <c r="F153" i="157"/>
  <c r="E69" i="37" s="1"/>
  <c r="E123" i="157" l="1"/>
  <c r="D37" i="37" s="1"/>
  <c r="C123" i="157"/>
  <c r="B37" i="37" s="1"/>
  <c r="E122" i="157"/>
  <c r="D36" i="37" s="1"/>
  <c r="C122" i="157"/>
  <c r="B36" i="37" s="1"/>
  <c r="E121" i="157"/>
  <c r="D35" i="37" s="1"/>
  <c r="C121" i="157"/>
  <c r="B35" i="37" s="1"/>
  <c r="E120" i="157"/>
  <c r="D34" i="37" s="1"/>
  <c r="C120" i="157"/>
  <c r="B34" i="37" s="1"/>
  <c r="E107" i="157"/>
  <c r="C107" i="157"/>
  <c r="D111" i="157"/>
  <c r="F111" i="157" s="1"/>
  <c r="D110" i="157"/>
  <c r="D109" i="157"/>
  <c r="D108" i="157"/>
  <c r="C129" i="157" l="1"/>
  <c r="B43" i="37" s="1"/>
  <c r="E119" i="157"/>
  <c r="D33" i="37" s="1"/>
  <c r="E129" i="157"/>
  <c r="D43" i="37" s="1"/>
  <c r="F110" i="157"/>
  <c r="D123" i="157"/>
  <c r="C37" i="37" s="1"/>
  <c r="F108" i="157"/>
  <c r="C119" i="157"/>
  <c r="B33" i="37" s="1"/>
  <c r="F109" i="157"/>
  <c r="D120" i="157"/>
  <c r="C34" i="37" s="1"/>
  <c r="D122" i="157"/>
  <c r="C36" i="37" s="1"/>
  <c r="D121" i="157"/>
  <c r="C35" i="37" s="1"/>
  <c r="D107" i="157"/>
  <c r="F129" i="157" l="1"/>
  <c r="E43" i="37" s="1"/>
  <c r="D129" i="157"/>
  <c r="C43" i="37" s="1"/>
  <c r="D119" i="157"/>
  <c r="F121" i="157"/>
  <c r="E35" i="37" s="1"/>
  <c r="F122" i="157"/>
  <c r="E36" i="37" s="1"/>
  <c r="F120" i="157"/>
  <c r="E34" i="37" s="1"/>
  <c r="F107" i="157"/>
  <c r="F119" i="157" l="1"/>
  <c r="E33" i="37" s="1"/>
  <c r="C33" i="37"/>
  <c r="D87" i="157"/>
  <c r="D86" i="157"/>
  <c r="E85" i="157"/>
  <c r="C85" i="157"/>
  <c r="D79" i="157"/>
  <c r="D75" i="157"/>
  <c r="D74" i="157"/>
  <c r="D66" i="157"/>
  <c r="D65" i="157"/>
  <c r="E64" i="157"/>
  <c r="C64" i="157"/>
  <c r="D58" i="157"/>
  <c r="F58" i="157" s="1"/>
  <c r="E98" i="157"/>
  <c r="D56" i="157"/>
  <c r="D55" i="157"/>
  <c r="E54" i="157"/>
  <c r="C54" i="157"/>
  <c r="E45" i="157"/>
  <c r="D47" i="157"/>
  <c r="D46" i="157"/>
  <c r="C45" i="157"/>
  <c r="D38" i="157"/>
  <c r="D37" i="157"/>
  <c r="E36" i="157"/>
  <c r="D27" i="157"/>
  <c r="D26" i="157"/>
  <c r="D25" i="157"/>
  <c r="D24" i="157"/>
  <c r="E23" i="157"/>
  <c r="C23" i="157"/>
  <c r="E10" i="157"/>
  <c r="C10" i="157"/>
  <c r="D17" i="157"/>
  <c r="D14" i="157"/>
  <c r="D13" i="157"/>
  <c r="D11" i="157"/>
  <c r="V37" i="160" l="1"/>
  <c r="V25" i="162"/>
  <c r="U25" i="162"/>
  <c r="U37" i="160"/>
  <c r="Q14" i="162"/>
  <c r="Q33" i="160"/>
  <c r="D73" i="157"/>
  <c r="D26" i="37"/>
  <c r="C93" i="157"/>
  <c r="B21" i="37" s="1"/>
  <c r="E93" i="157"/>
  <c r="D96" i="157"/>
  <c r="D97" i="157"/>
  <c r="D95" i="157"/>
  <c r="D100" i="157"/>
  <c r="D94" i="157"/>
  <c r="F79" i="157"/>
  <c r="D77" i="157"/>
  <c r="D28" i="157"/>
  <c r="F17" i="157"/>
  <c r="D15" i="157"/>
  <c r="F15" i="157" s="1"/>
  <c r="F11" i="157"/>
  <c r="F65" i="157"/>
  <c r="F75" i="157"/>
  <c r="F12" i="157"/>
  <c r="F27" i="157"/>
  <c r="F66" i="157"/>
  <c r="F13" i="157"/>
  <c r="F24" i="157"/>
  <c r="F37" i="157"/>
  <c r="F46" i="157"/>
  <c r="F55" i="157"/>
  <c r="F14" i="157"/>
  <c r="F25" i="157"/>
  <c r="F38" i="157"/>
  <c r="F47" i="157"/>
  <c r="F56" i="157"/>
  <c r="F74" i="157"/>
  <c r="F87" i="157"/>
  <c r="D85" i="157"/>
  <c r="F86" i="157"/>
  <c r="D64" i="157"/>
  <c r="D54" i="157"/>
  <c r="D57" i="157"/>
  <c r="F57" i="157" s="1"/>
  <c r="D45" i="157"/>
  <c r="D36" i="157"/>
  <c r="D23" i="157"/>
  <c r="D10" i="157"/>
  <c r="F73" i="157" l="1"/>
  <c r="C23" i="37"/>
  <c r="F95" i="157"/>
  <c r="E23" i="37" s="1"/>
  <c r="C25" i="37"/>
  <c r="F97" i="157"/>
  <c r="E25" i="37" s="1"/>
  <c r="C22" i="37"/>
  <c r="F94" i="157"/>
  <c r="E22" i="37" s="1"/>
  <c r="C24" i="37"/>
  <c r="F96" i="157"/>
  <c r="E24" i="37" s="1"/>
  <c r="C28" i="37"/>
  <c r="F100" i="157"/>
  <c r="E28" i="37" s="1"/>
  <c r="D21" i="37"/>
  <c r="E103" i="157"/>
  <c r="D31" i="37" s="1"/>
  <c r="C103" i="157"/>
  <c r="B31" i="37" s="1"/>
  <c r="D93" i="157"/>
  <c r="C21" i="37" s="1"/>
  <c r="F77" i="157"/>
  <c r="F28" i="157"/>
  <c r="F85" i="157"/>
  <c r="F64" i="157"/>
  <c r="F54" i="157"/>
  <c r="F45" i="157"/>
  <c r="F36" i="157"/>
  <c r="F23" i="157"/>
  <c r="F10" i="157"/>
  <c r="F93" i="157" l="1"/>
  <c r="E21" i="37" s="1"/>
  <c r="D103" i="157"/>
  <c r="C31" i="37" s="1"/>
  <c r="E31" i="37"/>
  <c r="B221" i="37" l="1"/>
  <c r="F381" i="156"/>
  <c r="D218" i="37" s="1"/>
  <c r="D381" i="156"/>
  <c r="B218" i="37" s="1"/>
  <c r="F380" i="156"/>
  <c r="D217" i="37" s="1"/>
  <c r="D380" i="156"/>
  <c r="B217" i="37" s="1"/>
  <c r="F379" i="156"/>
  <c r="D216" i="37" s="1"/>
  <c r="D379" i="156"/>
  <c r="B216" i="37" s="1"/>
  <c r="F378" i="156"/>
  <c r="D378" i="156"/>
  <c r="B215" i="37" s="1"/>
  <c r="D215" i="37" l="1"/>
  <c r="G369" i="156"/>
  <c r="F365" i="156"/>
  <c r="D365" i="156"/>
  <c r="G366" i="156" l="1"/>
  <c r="D382" i="156"/>
  <c r="B219" i="37" s="1"/>
  <c r="G368" i="156"/>
  <c r="F382" i="156"/>
  <c r="D219" i="37" s="1"/>
  <c r="G367" i="156"/>
  <c r="G365" i="156" l="1"/>
  <c r="F353" i="156" l="1"/>
  <c r="F387" i="156" s="1"/>
  <c r="D224" i="37" s="1"/>
  <c r="D353" i="156"/>
  <c r="D387" i="156" s="1"/>
  <c r="F347" i="156"/>
  <c r="D137" i="37" s="1"/>
  <c r="D347" i="156"/>
  <c r="B137" i="37" s="1"/>
  <c r="F344" i="156"/>
  <c r="D134" i="37" s="1"/>
  <c r="D344" i="156"/>
  <c r="B134" i="37" s="1"/>
  <c r="F343" i="156"/>
  <c r="D133" i="37" s="1"/>
  <c r="D343" i="156"/>
  <c r="B133" i="37" s="1"/>
  <c r="F342" i="156"/>
  <c r="D132" i="37" s="1"/>
  <c r="D342" i="156"/>
  <c r="B132" i="37" s="1"/>
  <c r="F341" i="156"/>
  <c r="D341" i="156"/>
  <c r="B131" i="37" s="1"/>
  <c r="D131" i="37" l="1"/>
  <c r="F377" i="156"/>
  <c r="D214" i="37" s="1"/>
  <c r="G357" i="156"/>
  <c r="G354" i="156"/>
  <c r="G355" i="156"/>
  <c r="C221" i="37"/>
  <c r="D377" i="156"/>
  <c r="B214" i="37" s="1"/>
  <c r="C216" i="37" l="1"/>
  <c r="G379" i="156"/>
  <c r="E216" i="37" s="1"/>
  <c r="C215" i="37"/>
  <c r="G378" i="156"/>
  <c r="E215" i="37" s="1"/>
  <c r="C217" i="37"/>
  <c r="G380" i="156"/>
  <c r="E217" i="37" s="1"/>
  <c r="C214" i="37"/>
  <c r="G377" i="156"/>
  <c r="E214" i="37" s="1"/>
  <c r="C218" i="37"/>
  <c r="G381" i="156"/>
  <c r="E218" i="37" s="1"/>
  <c r="B224" i="37"/>
  <c r="E221" i="37"/>
  <c r="G353" i="156"/>
  <c r="C219" i="37" l="1"/>
  <c r="G382" i="156"/>
  <c r="E219" i="37" s="1"/>
  <c r="G387" i="156"/>
  <c r="C224" i="37"/>
  <c r="F323" i="156" l="1"/>
  <c r="D125" i="37" s="1"/>
  <c r="D323" i="156"/>
  <c r="B125" i="37" s="1"/>
  <c r="F320" i="156"/>
  <c r="D122" i="37" s="1"/>
  <c r="D320" i="156"/>
  <c r="B122" i="37" s="1"/>
  <c r="F319" i="156"/>
  <c r="D121" i="37" s="1"/>
  <c r="D319" i="156"/>
  <c r="B121" i="37" s="1"/>
  <c r="F318" i="156"/>
  <c r="D120" i="37" s="1"/>
  <c r="D318" i="156"/>
  <c r="B120" i="37" s="1"/>
  <c r="F316" i="156"/>
  <c r="D118" i="37" s="1"/>
  <c r="D316" i="156"/>
  <c r="B118" i="37" s="1"/>
  <c r="F295" i="156"/>
  <c r="D100" i="37" s="1"/>
  <c r="D295" i="156"/>
  <c r="B100" i="37" s="1"/>
  <c r="F292" i="156"/>
  <c r="D97" i="37" s="1"/>
  <c r="D292" i="156"/>
  <c r="B97" i="37" s="1"/>
  <c r="F291" i="156"/>
  <c r="D96" i="37" s="1"/>
  <c r="D291" i="156"/>
  <c r="B96" i="37" s="1"/>
  <c r="F290" i="156"/>
  <c r="D95" i="37" s="1"/>
  <c r="D290" i="156"/>
  <c r="B95" i="37" s="1"/>
  <c r="F289" i="156"/>
  <c r="D289" i="156"/>
  <c r="B94" i="37" s="1"/>
  <c r="F270" i="156"/>
  <c r="D64" i="37" s="1"/>
  <c r="D270" i="156"/>
  <c r="B64" i="37" s="1"/>
  <c r="F267" i="156"/>
  <c r="D61" i="37" s="1"/>
  <c r="D267" i="156"/>
  <c r="B61" i="37" s="1"/>
  <c r="F266" i="156"/>
  <c r="D60" i="37" s="1"/>
  <c r="D266" i="156"/>
  <c r="B60" i="37" s="1"/>
  <c r="F265" i="156"/>
  <c r="D59" i="37" s="1"/>
  <c r="D265" i="156"/>
  <c r="B59" i="37" s="1"/>
  <c r="F264" i="156"/>
  <c r="D264" i="156"/>
  <c r="B58" i="37" s="1"/>
  <c r="D94" i="37" l="1"/>
  <c r="D58" i="37"/>
  <c r="D242" i="37"/>
  <c r="B242" i="37"/>
  <c r="Z53" i="162" s="1"/>
  <c r="G332" i="156"/>
  <c r="F328" i="156"/>
  <c r="D328" i="156"/>
  <c r="D350" i="156" s="1"/>
  <c r="B140" i="37" s="1"/>
  <c r="F276" i="156"/>
  <c r="D276" i="156"/>
  <c r="AA53" i="162" l="1"/>
  <c r="AB53" i="162"/>
  <c r="Z53" i="160"/>
  <c r="AA53" i="160"/>
  <c r="AB53" i="160"/>
  <c r="F288" i="156"/>
  <c r="D93" i="37" s="1"/>
  <c r="F298" i="156"/>
  <c r="D103" i="37" s="1"/>
  <c r="F340" i="156"/>
  <c r="D130" i="37" s="1"/>
  <c r="F350" i="156"/>
  <c r="D140" i="37" s="1"/>
  <c r="F315" i="156"/>
  <c r="D117" i="37" s="1"/>
  <c r="D288" i="156"/>
  <c r="B93" i="37" s="1"/>
  <c r="D298" i="156"/>
  <c r="B103" i="37" s="1"/>
  <c r="F345" i="156"/>
  <c r="D135" i="37" s="1"/>
  <c r="F321" i="156"/>
  <c r="D123" i="37" s="1"/>
  <c r="F293" i="156"/>
  <c r="D98" i="37" s="1"/>
  <c r="D321" i="156"/>
  <c r="B123" i="37" s="1"/>
  <c r="D293" i="156"/>
  <c r="B98" i="37" s="1"/>
  <c r="C137" i="37"/>
  <c r="D315" i="156"/>
  <c r="B117" i="37" s="1"/>
  <c r="D340" i="156"/>
  <c r="B130" i="37" s="1"/>
  <c r="D345" i="156"/>
  <c r="B135" i="37" s="1"/>
  <c r="C134" i="37"/>
  <c r="G331" i="156"/>
  <c r="G343" i="156" s="1"/>
  <c r="E133" i="37" s="1"/>
  <c r="C133" i="37"/>
  <c r="G329" i="156"/>
  <c r="G341" i="156" s="1"/>
  <c r="E131" i="37" s="1"/>
  <c r="C131" i="37"/>
  <c r="G330" i="156"/>
  <c r="G342" i="156" s="1"/>
  <c r="E132" i="37" s="1"/>
  <c r="C132" i="37"/>
  <c r="G306" i="156"/>
  <c r="G319" i="156" s="1"/>
  <c r="E121" i="37" s="1"/>
  <c r="G307" i="156"/>
  <c r="G320" i="156" s="1"/>
  <c r="E122" i="37" s="1"/>
  <c r="G302" i="156"/>
  <c r="G316" i="156" s="1"/>
  <c r="E118" i="37" s="1"/>
  <c r="G280" i="156"/>
  <c r="G292" i="156" s="1"/>
  <c r="E97" i="37" s="1"/>
  <c r="C97" i="37"/>
  <c r="G278" i="156"/>
  <c r="G290" i="156" s="1"/>
  <c r="E95" i="37" s="1"/>
  <c r="C95" i="37"/>
  <c r="G295" i="156"/>
  <c r="E100" i="37" s="1"/>
  <c r="C100" i="37"/>
  <c r="G277" i="156"/>
  <c r="G289" i="156" s="1"/>
  <c r="E94" i="37" s="1"/>
  <c r="C94" i="37"/>
  <c r="G279" i="156"/>
  <c r="G291" i="156" s="1"/>
  <c r="E96" i="37" s="1"/>
  <c r="C96" i="37"/>
  <c r="G344" i="156"/>
  <c r="E134" i="37" s="1"/>
  <c r="G347" i="156"/>
  <c r="E137" i="37" s="1"/>
  <c r="G305" i="156"/>
  <c r="G318" i="156" s="1"/>
  <c r="E120" i="37" s="1"/>
  <c r="G350" i="156" l="1"/>
  <c r="E140" i="37" s="1"/>
  <c r="C140" i="37"/>
  <c r="G323" i="156"/>
  <c r="E125" i="37" s="1"/>
  <c r="G321" i="156"/>
  <c r="E123" i="37" s="1"/>
  <c r="G298" i="156"/>
  <c r="E103" i="37" s="1"/>
  <c r="C103" i="37"/>
  <c r="C98" i="37"/>
  <c r="C135" i="37"/>
  <c r="C93" i="37"/>
  <c r="G328" i="156"/>
  <c r="G340" i="156" s="1"/>
  <c r="E130" i="37" s="1"/>
  <c r="C130" i="37"/>
  <c r="G345" i="156"/>
  <c r="E135" i="37" s="1"/>
  <c r="G301" i="156"/>
  <c r="G315" i="156" s="1"/>
  <c r="E117" i="37" s="1"/>
  <c r="G293" i="156"/>
  <c r="E98" i="37" s="1"/>
  <c r="G276" i="156"/>
  <c r="G288" i="156" s="1"/>
  <c r="E93" i="37" s="1"/>
  <c r="F250" i="156" l="1"/>
  <c r="D250" i="156"/>
  <c r="G255" i="156" l="1"/>
  <c r="C59" i="37"/>
  <c r="C64" i="37"/>
  <c r="C60" i="37"/>
  <c r="C61" i="37"/>
  <c r="C58" i="37"/>
  <c r="D263" i="156"/>
  <c r="B57" i="37" s="1"/>
  <c r="F263" i="156"/>
  <c r="D57" i="37" s="1"/>
  <c r="D268" i="156"/>
  <c r="F268" i="156"/>
  <c r="D62" i="37" s="1"/>
  <c r="G254" i="156"/>
  <c r="G251" i="156"/>
  <c r="G252" i="156"/>
  <c r="G253" i="156"/>
  <c r="B62" i="37" l="1"/>
  <c r="C62" i="37"/>
  <c r="C57" i="37"/>
  <c r="G266" i="156"/>
  <c r="E60" i="37" s="1"/>
  <c r="G270" i="156"/>
  <c r="E64" i="37" s="1"/>
  <c r="G267" i="156"/>
  <c r="E61" i="37" s="1"/>
  <c r="G265" i="156"/>
  <c r="E59" i="37" s="1"/>
  <c r="G264" i="156"/>
  <c r="E58" i="37" s="1"/>
  <c r="G250" i="156"/>
  <c r="G268" i="156" l="1"/>
  <c r="E62" i="37" s="1"/>
  <c r="G263" i="156"/>
  <c r="E57" i="37" s="1"/>
  <c r="B12" i="37" l="1"/>
  <c r="B239" i="37" s="1"/>
  <c r="Q53" i="162" s="1"/>
  <c r="F239" i="156"/>
  <c r="D239" i="156"/>
  <c r="B11" i="37" s="1"/>
  <c r="B238" i="37" s="1"/>
  <c r="N53" i="162" s="1"/>
  <c r="D238" i="156"/>
  <c r="B10" i="37" s="1"/>
  <c r="B237" i="37" s="1"/>
  <c r="F237" i="156"/>
  <c r="D237" i="156"/>
  <c r="B9" i="37" s="1"/>
  <c r="N53" i="160" l="1"/>
  <c r="Q53" i="160"/>
  <c r="D12" i="37"/>
  <c r="D239" i="37" s="1"/>
  <c r="D11" i="37"/>
  <c r="D238" i="37" s="1"/>
  <c r="D10" i="37"/>
  <c r="D237" i="37" s="1"/>
  <c r="D9" i="37"/>
  <c r="D235" i="37" s="1"/>
  <c r="S53" i="162" l="1"/>
  <c r="R53" i="162"/>
  <c r="P53" i="162"/>
  <c r="O53" i="162"/>
  <c r="M53" i="162"/>
  <c r="L53" i="162"/>
  <c r="E53" i="162"/>
  <c r="E53" i="160"/>
  <c r="L53" i="160"/>
  <c r="M53" i="160"/>
  <c r="O53" i="160"/>
  <c r="P53" i="160"/>
  <c r="R53" i="160"/>
  <c r="S53" i="160"/>
  <c r="F227" i="156"/>
  <c r="D227" i="156"/>
  <c r="F218" i="156"/>
  <c r="D218" i="156"/>
  <c r="G219" i="156" l="1"/>
  <c r="G220" i="156"/>
  <c r="G229" i="156"/>
  <c r="G228" i="156"/>
  <c r="G227" i="156" l="1"/>
  <c r="G218" i="156"/>
  <c r="F196" i="156" l="1"/>
  <c r="D196" i="156"/>
  <c r="F173" i="156"/>
  <c r="D173" i="156"/>
  <c r="D166" i="156"/>
  <c r="D163" i="156"/>
  <c r="F153" i="156"/>
  <c r="D153" i="156"/>
  <c r="T20" i="160" l="1"/>
  <c r="T42" i="162"/>
  <c r="T36" i="162"/>
  <c r="T22" i="160"/>
  <c r="U42" i="162"/>
  <c r="U20" i="160"/>
  <c r="V42" i="162"/>
  <c r="V20" i="160"/>
  <c r="U22" i="160"/>
  <c r="U36" i="162"/>
  <c r="V36" i="162"/>
  <c r="V22" i="160"/>
  <c r="T45" i="162"/>
  <c r="T21" i="160"/>
  <c r="D241" i="156"/>
  <c r="B13" i="37" s="1"/>
  <c r="B240" i="37" s="1"/>
  <c r="AF21" i="160"/>
  <c r="AF45" i="162"/>
  <c r="AI45" i="162" s="1"/>
  <c r="G157" i="156"/>
  <c r="G174" i="156"/>
  <c r="G177" i="156"/>
  <c r="G154" i="156"/>
  <c r="G175" i="156"/>
  <c r="G197" i="156"/>
  <c r="G155" i="156"/>
  <c r="G167" i="156"/>
  <c r="G198" i="156"/>
  <c r="F143" i="156"/>
  <c r="D143" i="156"/>
  <c r="D134" i="156"/>
  <c r="F121" i="156"/>
  <c r="D121" i="156"/>
  <c r="G116" i="156"/>
  <c r="D112" i="156"/>
  <c r="F99" i="156"/>
  <c r="D99" i="156"/>
  <c r="F86" i="156"/>
  <c r="D86" i="156"/>
  <c r="G90" i="156"/>
  <c r="D77" i="156"/>
  <c r="G70" i="156"/>
  <c r="F49" i="156"/>
  <c r="F42" i="156"/>
  <c r="G43" i="156"/>
  <c r="G41" i="156"/>
  <c r="G40" i="156"/>
  <c r="F39" i="156"/>
  <c r="U11" i="162" l="1"/>
  <c r="U19" i="160"/>
  <c r="V19" i="160"/>
  <c r="V11" i="162"/>
  <c r="U14" i="160"/>
  <c r="U35" i="162"/>
  <c r="T19" i="160"/>
  <c r="T11" i="162"/>
  <c r="U37" i="162"/>
  <c r="U9" i="160"/>
  <c r="V9" i="160"/>
  <c r="V37" i="162"/>
  <c r="AG37" i="162"/>
  <c r="AG9" i="160"/>
  <c r="AH9" i="160"/>
  <c r="AH37" i="162"/>
  <c r="AI37" i="162" s="1"/>
  <c r="U15" i="160"/>
  <c r="U47" i="162"/>
  <c r="U41" i="162"/>
  <c r="U10" i="160"/>
  <c r="V41" i="162"/>
  <c r="V10" i="160"/>
  <c r="T15" i="160"/>
  <c r="T47" i="162"/>
  <c r="T14" i="160"/>
  <c r="T35" i="162"/>
  <c r="G69" i="156"/>
  <c r="F241" i="156"/>
  <c r="G115" i="156"/>
  <c r="D246" i="156"/>
  <c r="B18" i="37" s="1"/>
  <c r="G53" i="156"/>
  <c r="G52" i="156"/>
  <c r="G156" i="156"/>
  <c r="G147" i="156"/>
  <c r="G146" i="156"/>
  <c r="G126" i="156"/>
  <c r="D236" i="156"/>
  <c r="B8" i="37" s="1"/>
  <c r="B234" i="37" s="1"/>
  <c r="F246" i="156"/>
  <c r="D18" i="37" s="1"/>
  <c r="G51" i="156"/>
  <c r="G78" i="156"/>
  <c r="G89" i="156"/>
  <c r="G102" i="156"/>
  <c r="G113" i="156"/>
  <c r="G125" i="156"/>
  <c r="G136" i="156"/>
  <c r="G166" i="156"/>
  <c r="G60" i="156"/>
  <c r="G79" i="156"/>
  <c r="G103" i="156"/>
  <c r="G122" i="156"/>
  <c r="G163" i="156"/>
  <c r="G196" i="156"/>
  <c r="G61" i="156"/>
  <c r="G87" i="156"/>
  <c r="G123" i="156"/>
  <c r="G144" i="156"/>
  <c r="G176" i="156"/>
  <c r="G50" i="156"/>
  <c r="G101" i="156"/>
  <c r="G135" i="156"/>
  <c r="G145" i="156"/>
  <c r="G173" i="156"/>
  <c r="G153" i="156"/>
  <c r="G100" i="156"/>
  <c r="G88" i="156"/>
  <c r="G42" i="156"/>
  <c r="G39" i="156"/>
  <c r="C11" i="37" l="1"/>
  <c r="G239" i="156"/>
  <c r="E11" i="37" s="1"/>
  <c r="C12" i="37"/>
  <c r="G240" i="156"/>
  <c r="E12" i="37" s="1"/>
  <c r="C15" i="37"/>
  <c r="G243" i="156"/>
  <c r="C14" i="37"/>
  <c r="G242" i="156"/>
  <c r="E14" i="37" s="1"/>
  <c r="D13" i="37"/>
  <c r="D240" i="37" s="1"/>
  <c r="C13" i="37"/>
  <c r="G68" i="156"/>
  <c r="G134" i="156"/>
  <c r="G77" i="156"/>
  <c r="G59" i="156"/>
  <c r="G112" i="156"/>
  <c r="G99" i="156"/>
  <c r="G143" i="156"/>
  <c r="G121" i="156"/>
  <c r="G86" i="156"/>
  <c r="G49" i="156"/>
  <c r="AH53" i="162" l="1"/>
  <c r="AG53" i="162"/>
  <c r="AG53" i="160"/>
  <c r="AH53" i="160"/>
  <c r="C239" i="37"/>
  <c r="C242" i="37"/>
  <c r="C238" i="37"/>
  <c r="G241" i="156"/>
  <c r="E13" i="37" s="1"/>
  <c r="F236" i="156"/>
  <c r="D8" i="37" s="1"/>
  <c r="D234" i="37" s="1"/>
  <c r="G32" i="156"/>
  <c r="G31" i="156"/>
  <c r="U53" i="162" l="1"/>
  <c r="U53" i="160"/>
  <c r="E238" i="37"/>
  <c r="E242" i="37"/>
  <c r="E239" i="37"/>
  <c r="G30" i="156"/>
  <c r="D21" i="156" l="1"/>
  <c r="B227" i="37" l="1"/>
  <c r="B235" i="37" s="1"/>
  <c r="E232" i="37"/>
  <c r="C232" i="37"/>
  <c r="G10" i="156"/>
  <c r="G12" i="156"/>
  <c r="C226" i="37" l="1"/>
  <c r="G20" i="156"/>
  <c r="E226" i="37" s="1"/>
  <c r="C228" i="37"/>
  <c r="G22" i="156"/>
  <c r="E228" i="37" s="1"/>
  <c r="C227" i="37"/>
  <c r="G21" i="156"/>
  <c r="E227" i="37" s="1"/>
  <c r="E15" i="37"/>
  <c r="E67" i="37" l="1"/>
  <c r="G185" i="156"/>
  <c r="G184" i="156"/>
  <c r="C10" i="37" l="1"/>
  <c r="G238" i="156"/>
  <c r="E10" i="37" s="1"/>
  <c r="C9" i="37"/>
  <c r="G237" i="156"/>
  <c r="E9" i="37" s="1"/>
  <c r="G246" i="156"/>
  <c r="E18" i="37" s="1"/>
  <c r="C18" i="37"/>
  <c r="C8" i="37"/>
  <c r="G183" i="156"/>
  <c r="C234" i="37" l="1"/>
  <c r="C235" i="37"/>
  <c r="C237" i="37"/>
  <c r="G236" i="156"/>
  <c r="E8" i="37" s="1"/>
  <c r="E237" i="37" l="1"/>
  <c r="E235" i="37"/>
  <c r="E234" i="37"/>
  <c r="E224" i="37"/>
  <c r="C188" i="157" l="1"/>
  <c r="B91" i="37" s="1"/>
  <c r="D171" i="157" l="1"/>
  <c r="F171" i="157" l="1"/>
  <c r="F183" i="157" s="1"/>
  <c r="E86" i="37" s="1"/>
  <c r="D183" i="157"/>
  <c r="C86" i="37" s="1"/>
  <c r="F188" i="157" l="1"/>
  <c r="E91" i="37" s="1"/>
  <c r="D188" i="157"/>
  <c r="C91" i="37" s="1"/>
  <c r="I143" i="156" l="1"/>
  <c r="I150" i="156" l="1"/>
  <c r="N143" i="156"/>
  <c r="N150" i="156" l="1"/>
  <c r="H237" i="156" l="1"/>
  <c r="F9" i="37" s="1"/>
  <c r="F235" i="37" s="1"/>
  <c r="D53" i="162" s="1"/>
  <c r="F10" i="37"/>
  <c r="F237" i="37" s="1"/>
  <c r="K53" i="162" s="1"/>
  <c r="H112" i="156"/>
  <c r="N113" i="156"/>
  <c r="K53" i="160" l="1"/>
  <c r="D53" i="160"/>
  <c r="N114" i="156"/>
  <c r="I238" i="156"/>
  <c r="H236" i="156"/>
  <c r="F8" i="37" s="1"/>
  <c r="F234" i="37" s="1"/>
  <c r="H118" i="156"/>
  <c r="I112" i="156"/>
  <c r="N116" i="156"/>
  <c r="I237" i="156"/>
  <c r="I115" i="156"/>
  <c r="K115" i="156" s="1"/>
  <c r="K118" i="156" s="1"/>
  <c r="T53" i="160" l="1"/>
  <c r="T53" i="162"/>
  <c r="I118" i="156"/>
  <c r="N112" i="156"/>
  <c r="I236" i="156"/>
  <c r="G9" i="37"/>
  <c r="N237" i="156"/>
  <c r="L9" i="37" s="1"/>
  <c r="G10" i="37"/>
  <c r="N238" i="156"/>
  <c r="L10" i="37" s="1"/>
  <c r="N115" i="156"/>
  <c r="G235" i="37" l="1"/>
  <c r="G237" i="37"/>
  <c r="N236" i="156"/>
  <c r="L8" i="37" s="1"/>
  <c r="G8" i="37"/>
  <c r="N118" i="156"/>
  <c r="L237" i="37" l="1"/>
  <c r="G234" i="37"/>
  <c r="H242" i="156" l="1"/>
  <c r="F14" i="37" s="1"/>
  <c r="F241" i="37" s="1"/>
  <c r="W53" i="162" s="1"/>
  <c r="H188" i="156"/>
  <c r="I189" i="156"/>
  <c r="H241" i="156" l="1"/>
  <c r="F13" i="37" s="1"/>
  <c r="F240" i="37" s="1"/>
  <c r="AF53" i="160" s="1"/>
  <c r="AF23" i="160"/>
  <c r="AF48" i="162"/>
  <c r="AI48" i="162" s="1"/>
  <c r="W53" i="160"/>
  <c r="I188" i="156"/>
  <c r="I241" i="156" s="1"/>
  <c r="K189" i="156"/>
  <c r="N189" i="156"/>
  <c r="I242" i="156"/>
  <c r="H193" i="156"/>
  <c r="H246" i="156" s="1"/>
  <c r="F18" i="37" s="1"/>
  <c r="F233" i="37" s="1"/>
  <c r="I193" i="156" l="1"/>
  <c r="AF53" i="162"/>
  <c r="AI53" i="162" s="1"/>
  <c r="N188" i="156"/>
  <c r="K188" i="156"/>
  <c r="K242" i="156"/>
  <c r="I14" i="37" s="1"/>
  <c r="I241" i="37" s="1"/>
  <c r="N241" i="156"/>
  <c r="L13" i="37" s="1"/>
  <c r="G13" i="37"/>
  <c r="G240" i="37" s="1"/>
  <c r="G14" i="37"/>
  <c r="G241" i="37" s="1"/>
  <c r="L241" i="37" s="1"/>
  <c r="N242" i="156"/>
  <c r="L14" i="37" s="1"/>
  <c r="N193" i="156"/>
  <c r="I246" i="156"/>
  <c r="L240" i="37" l="1"/>
  <c r="K193" i="156"/>
  <c r="K246" i="156" s="1"/>
  <c r="I18" i="37" s="1"/>
  <c r="I233" i="37" s="1"/>
  <c r="K241" i="156"/>
  <c r="I13" i="37" s="1"/>
  <c r="I240" i="37" s="1"/>
  <c r="N246" i="156"/>
  <c r="L18" i="37" s="1"/>
  <c r="G18" i="37"/>
  <c r="G233" i="37" s="1"/>
  <c r="J22" i="46"/>
  <c r="J46" i="37" s="1"/>
  <c r="J235" i="37" s="1"/>
  <c r="H22" i="46"/>
  <c r="H46" i="37" s="1"/>
  <c r="H235" i="37" s="1"/>
  <c r="F53" i="162" s="1"/>
  <c r="J9" i="46"/>
  <c r="J21" i="46" s="1"/>
  <c r="J45" i="37" s="1"/>
  <c r="J234" i="37" s="1"/>
  <c r="L10" i="46"/>
  <c r="L22" i="46" s="1"/>
  <c r="L46" i="37" s="1"/>
  <c r="H9" i="46"/>
  <c r="H21" i="46" s="1"/>
  <c r="H45" i="37" s="1"/>
  <c r="H234" i="37" s="1"/>
  <c r="V53" i="162" s="1"/>
  <c r="J19" i="46" l="1"/>
  <c r="J31" i="46" s="1"/>
  <c r="J55" i="37" s="1"/>
  <c r="J233" i="37" s="1"/>
  <c r="L234" i="37"/>
  <c r="V53" i="160"/>
  <c r="F53" i="160"/>
  <c r="L235" i="37"/>
  <c r="H19" i="46"/>
  <c r="L9" i="46"/>
  <c r="L21" i="46" s="1"/>
  <c r="L45" i="37" s="1"/>
  <c r="L19" i="46" l="1"/>
  <c r="L31" i="46" s="1"/>
  <c r="L55" i="37" s="1"/>
  <c r="H31" i="46"/>
  <c r="H55" i="37" s="1"/>
  <c r="H233" i="37" s="1"/>
  <c r="L233" i="37" s="1"/>
  <c r="B30" i="162" l="1"/>
  <c r="B31" i="162"/>
  <c r="B35" i="162"/>
  <c r="B39" i="162"/>
  <c r="B40" i="162"/>
  <c r="B41" i="162"/>
  <c r="B42" i="162"/>
  <c r="B43" i="162"/>
  <c r="B44" i="162"/>
  <c r="B16" i="162"/>
  <c r="B28" i="162"/>
  <c r="B13" i="162"/>
  <c r="B14" i="162"/>
  <c r="B45" i="162"/>
  <c r="B46" i="162"/>
  <c r="B23" i="162"/>
  <c r="B17" i="162"/>
  <c r="B24" i="162"/>
  <c r="B18" i="162"/>
  <c r="B19" i="162"/>
  <c r="B20" i="162"/>
  <c r="B49" i="162"/>
  <c r="F49" i="157" l="1"/>
  <c r="D99" i="157"/>
  <c r="F99" i="157" s="1"/>
  <c r="E27" i="37" s="1"/>
  <c r="D48" i="157"/>
  <c r="F48" i="157" s="1"/>
  <c r="D98" i="157"/>
  <c r="F98" i="157" s="1"/>
  <c r="E26" i="37" s="1"/>
  <c r="C26" i="37" l="1"/>
  <c r="C240" i="37" s="1"/>
  <c r="E240" i="37" s="1"/>
  <c r="C27" i="37"/>
  <c r="C241" i="37" s="1"/>
  <c r="E241" i="37" s="1"/>
</calcChain>
</file>

<file path=xl/sharedStrings.xml><?xml version="1.0" encoding="utf-8"?>
<sst xmlns="http://schemas.openxmlformats.org/spreadsheetml/2006/main" count="1308" uniqueCount="262">
  <si>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</si>
  <si>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</si>
  <si>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</si>
  <si>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</si>
  <si>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</si>
  <si>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</si>
  <si>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</si>
  <si>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</si>
  <si>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</si>
  <si>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</si>
  <si>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</si>
  <si>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</si>
  <si>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</si>
  <si>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</si>
  <si>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</si>
  <si>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</si>
  <si>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</si>
  <si>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</si>
  <si>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</si>
  <si>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</si>
  <si>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</si>
  <si>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</si>
  <si>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</si>
  <si>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</si>
  <si>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</si>
  <si>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</si>
  <si>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</si>
  <si>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</si>
  <si>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</si>
  <si>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</si>
  <si>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</si>
  <si>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</si>
  <si>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</si>
  <si>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</si>
  <si>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</si>
  <si>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</si>
  <si>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</si>
  <si>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</si>
  <si>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</si>
  <si>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</si>
  <si>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</si>
  <si>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</si>
  <si>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</si>
  <si>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</si>
  <si>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</si>
  <si>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</si>
  <si>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</si>
  <si>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</si>
  <si>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</si>
  <si>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</si>
  <si>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</si>
  <si>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</si>
  <si>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</si>
  <si>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</si>
  <si>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</si>
  <si>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</si>
  <si>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</si>
  <si>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</si>
  <si>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</si>
  <si>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</si>
  <si>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</si>
  <si>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</si>
  <si>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</si>
  <si>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</si>
  <si>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</si>
  <si>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</si>
  <si>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</si>
  <si>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</si>
  <si>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</si>
  <si>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</si>
  <si>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</si>
  <si>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</si>
  <si>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</si>
  <si>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</si>
  <si>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</si>
  <si>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</si>
  <si>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</si>
  <si>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</si>
  <si>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</si>
  <si>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</si>
  <si>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</si>
  <si>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</si>
  <si>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</si>
  <si>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</si>
  <si>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</si>
  <si>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</si>
  <si>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</si>
  <si>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</si>
  <si>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</si>
  <si>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</si>
  <si>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</si>
  <si>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</si>
  <si>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</si>
  <si>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</si>
  <si>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</si>
  <si>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</si>
  <si>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</si>
  <si>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</si>
  <si>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</si>
  <si>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</si>
  <si>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</si>
  <si>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</si>
  <si>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</si>
  <si>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</si>
  <si>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</si>
  <si>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</si>
  <si>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</si>
  <si>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</si>
  <si>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</si>
  <si>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</si>
  <si>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</si>
  <si>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</si>
  <si>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</si>
  <si>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</si>
  <si>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</si>
  <si>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</si>
  <si>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</si>
  <si>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</si>
  <si>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</si>
  <si>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</si>
  <si>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</si>
  <si>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</si>
  <si>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</si>
  <si>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</si>
  <si>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</si>
  <si>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</si>
  <si>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1.2.3. диспансеризация детей-сирот, находящихся в стационарных учреждениях</t>
  </si>
  <si>
    <t xml:space="preserve"> * по медицинским организациям, имеющим прикрепившихся лиц</t>
  </si>
  <si>
    <t>План 2019 (законченный случай)</t>
  </si>
  <si>
    <t>План 2019 (тыс.руб)</t>
  </si>
  <si>
    <t>1.2.2. диспансеризация взрослого населения 1 этапа, проводимая мобильными медицинскими бригадами</t>
  </si>
  <si>
    <t>1.2.3. диспансеризация взрослого населения 2 этап</t>
  </si>
  <si>
    <t xml:space="preserve">1.2.4. диспансеризация детей-сирот, находящихся в стационарных учреждениях  </t>
  </si>
  <si>
    <t xml:space="preserve">1.2.5. диспансеризация детей-сирот, находящихся в семьях  </t>
  </si>
  <si>
    <t>Тарифы по неотложке</t>
  </si>
  <si>
    <t>1 районная группа</t>
  </si>
  <si>
    <t>2 районная группа</t>
  </si>
  <si>
    <t>Аян</t>
  </si>
  <si>
    <t>Охотск</t>
  </si>
  <si>
    <t>Кроме того, финансовые санкции, тыс.руб.</t>
  </si>
  <si>
    <t>Стоимость итого (графа 8 с  учетом графы 9)</t>
  </si>
  <si>
    <t>Отклонение</t>
  </si>
  <si>
    <t>в т.ч. дети</t>
  </si>
  <si>
    <t>Наименование МО</t>
  </si>
  <si>
    <t>№ в уровнях</t>
  </si>
  <si>
    <t>№</t>
  </si>
  <si>
    <t>ФГКУ "301 Военный клинический госпиталь" Минобороны РФ</t>
  </si>
  <si>
    <t>КГБУЗ "Городская клиническая больница № 10"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</si>
  <si>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</si>
  <si>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</si>
  <si>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</si>
  <si>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</si>
  <si>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</si>
  <si>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</si>
  <si>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</si>
  <si>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</si>
  <si>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</si>
  <si>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</si>
  <si>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 xml:space="preserve"> 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</si>
  <si>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</si>
  <si>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</si>
  <si>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</si>
  <si>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</si>
  <si>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ФКУЗ "Медико-санитарная часть МВД РФ по Хабаровскому краю"</t>
  </si>
  <si>
    <t xml:space="preserve">ФБОУ ВО "ДВГМУ" МЗ РФ </t>
  </si>
  <si>
    <t>КГБУЗ "Бикинская центральная районная больница" МЗХК</t>
  </si>
  <si>
    <t>КГБУЗ "Вяземская районная больница" МЗХК</t>
  </si>
  <si>
    <t xml:space="preserve">КГБУЗ "Районная больница района имени Лазо" МЗХК </t>
  </si>
  <si>
    <t>КГБУЗ "Троицкая центральная районная больница" МЗХК</t>
  </si>
  <si>
    <t>КГБУЗ "Князе-Волконская районная больница" МЗХК</t>
  </si>
  <si>
    <t xml:space="preserve">КГБУЗ "Хабаровская  районная больница" МЗХК 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</si>
  <si>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</si>
  <si>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</si>
  <si>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</si>
  <si>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</si>
  <si>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 xml:space="preserve">КГБУЗ "Детская городская больница" МЗХК </t>
  </si>
  <si>
    <t xml:space="preserve">КГБУЗ "Городская поликлиника № 9" МЗХК </t>
  </si>
  <si>
    <t>НУЗ "Отделенческая больница на ст. Комсомольск-на-Амуре ОАО "РЖД"</t>
  </si>
  <si>
    <t>ФГБУЗ "Медико-санитарная часть № 99 ФМБА"</t>
  </si>
  <si>
    <t>КГБУЗ "Амурская центральная районная больница" МЗХК</t>
  </si>
  <si>
    <t>КГБУЗ "Ванинская центральная районная больница" МЗХК</t>
  </si>
  <si>
    <t>Ванинская больница ФГБУ "Дальневосточный окружной медицинский центр ФМБА"</t>
  </si>
  <si>
    <t>КГБУЗ "Верхнебуреинская центральная районная больница" МЗХК</t>
  </si>
  <si>
    <t xml:space="preserve">КГБУЗ "Комсомольская межрайонная больница" МЗХК </t>
  </si>
  <si>
    <t>КГБУЗ "Николаевская-на-Амуре центральная районная больница" МЗХК</t>
  </si>
  <si>
    <t>КГБУЗ "Советско-Гаванская центральная районная больница" МЗХК</t>
  </si>
  <si>
    <t>КГБУЗ "Солнечная районная больница" МЗХК</t>
  </si>
  <si>
    <t xml:space="preserve">КГБУЗ "Ульчская районная больница" </t>
  </si>
  <si>
    <t>КГБУЗ "Тугуро-Чумиканская районная больница" МЗХК</t>
  </si>
  <si>
    <t>КГБУЗ "Аяно-Майская центральная районная больница" МЗХК</t>
  </si>
  <si>
    <t>КГБУЗ "Охотская центральная районная больница" МЗХК</t>
  </si>
  <si>
    <t>Диспансеризация I этап</t>
  </si>
  <si>
    <t>Диспансеризация II этап</t>
  </si>
  <si>
    <t>Профосмотр старше 18 лет</t>
  </si>
  <si>
    <t>Профосмотр дети портал</t>
  </si>
  <si>
    <t>Профосмотр дети порядок</t>
  </si>
  <si>
    <t>Диспансеризация I этап мобильные бригады</t>
  </si>
  <si>
    <t>Диспансеризация детей-сирот в стационаре</t>
  </si>
  <si>
    <t>Диспансеризация детей-сирот в семьях</t>
  </si>
  <si>
    <t>Средний тариф итого</t>
  </si>
  <si>
    <t>Плановая средняя стоимость</t>
  </si>
  <si>
    <t>Фактическая средняя стоимость</t>
  </si>
  <si>
    <t>Диспансеризация первичная (кроме ДД 2 этап)</t>
  </si>
  <si>
    <t>Профосмотры всего</t>
  </si>
  <si>
    <t>Факт. средняя стоимость без учета санкций</t>
  </si>
  <si>
    <t>план</t>
  </si>
  <si>
    <t>факт</t>
  </si>
  <si>
    <t>отклонение</t>
  </si>
  <si>
    <t>Плановая средняя стоимость по старым тарифам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</si>
  <si>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январь-июнь  2019</t>
  </si>
  <si>
    <t>План 6 мес. 2019 г. (законченный случай)</t>
  </si>
  <si>
    <t>План 6 мес. 2019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</si>
  <si>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январь-июнь 2019 (профилактические мероприятия и неотложная помощь) *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</si>
  <si>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</si>
  <si>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</si>
  <si>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</si>
  <si>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</si>
  <si>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</si>
  <si>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</si>
  <si>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</si>
  <si>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</si>
  <si>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</si>
  <si>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</si>
  <si>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</si>
  <si>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</si>
  <si>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</si>
  <si>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</si>
  <si>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</si>
  <si>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</si>
  <si>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</si>
  <si>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Хабаровская больница ФГБУЗ "ДВОМЦ ФМБА"</t>
  </si>
  <si>
    <t>ГБОУ ВПО "ДВГМУ" МЗиСР РФ</t>
  </si>
  <si>
    <t>НУЗ "Дорожная клиническая больница"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</si>
  <si>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</si>
  <si>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</si>
  <si>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</si>
  <si>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</si>
  <si>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</si>
  <si>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</si>
  <si>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</si>
  <si>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</si>
  <si>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</si>
  <si>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</si>
  <si>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</si>
  <si>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</si>
  <si>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</si>
  <si>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"ЦРБ Комсомольского района"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</si>
  <si>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</si>
  <si>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</si>
  <si>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</si>
  <si>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</si>
  <si>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</si>
  <si>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</si>
  <si>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</si>
  <si>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</si>
  <si>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</si>
  <si>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</si>
  <si>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</si>
  <si>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</si>
  <si>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 xml:space="preserve"> Диспансеризация взрослого населения 1 этап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</si>
  <si>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январь-июнь 2019 (профилактические мероприятия ) *</t>
  </si>
  <si>
    <t xml:space="preserve"> Профилактический медицинский осмотр лиц старше 18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</si>
</sst>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.000_ ;\-#,##0.000\ "/>
  </numFmts>
  <fonts count="4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1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CC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9">
    <xf numFmtId="0" fontId="0" fillId="0" borderId="0"/>
    <xf numFmtId="0" fontId="6" fillId="0" borderId="0"/>
    <xf numFmtId="165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5" fillId="0" borderId="0"/>
    <xf numFmtId="165" fontId="2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2" fillId="0" borderId="0" applyFill="0" applyBorder="0" applyProtection="0">
      <alignment wrapText="1"/>
      <protection locked="0"/>
    </xf>
    <xf numFmtId="0" fontId="2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9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34" applyNumberFormat="0" applyFont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915">
    <xf numFmtId="0" fontId="0" fillId="0" borderId="0" xfId="0"/>
    <xf numFmtId="171" fontId="7" fillId="0" borderId="2" xfId="2" applyNumberFormat="1" applyFont="1" applyFill="1" applyBorder="1"/>
    <xf numFmtId="0" fontId="12" fillId="0" borderId="2" xfId="1" applyFont="1" applyFill="1" applyBorder="1" applyAlignment="1">
      <alignment horizontal="left" indent="1"/>
    </xf>
    <xf numFmtId="0" fontId="12" fillId="0" borderId="2" xfId="1" applyFont="1" applyFill="1" applyBorder="1" applyAlignment="1">
      <alignment wrapText="1"/>
    </xf>
    <xf numFmtId="0" fontId="7" fillId="0" borderId="2" xfId="1" applyFont="1" applyFill="1" applyBorder="1"/>
    <xf numFmtId="0" fontId="7" fillId="0" borderId="0" xfId="1" applyFont="1" applyFill="1"/>
    <xf numFmtId="0" fontId="12" fillId="0" borderId="0" xfId="1" applyFont="1" applyFill="1"/>
    <xf numFmtId="0" fontId="12" fillId="0" borderId="3" xfId="1" applyFont="1" applyFill="1" applyBorder="1" applyAlignment="1">
      <alignment horizontal="left"/>
    </xf>
    <xf numFmtId="0" fontId="12" fillId="0" borderId="0" xfId="1" applyFont="1" applyFill="1" applyBorder="1"/>
    <xf numFmtId="0" fontId="7" fillId="0" borderId="10" xfId="1" applyFont="1" applyFill="1" applyBorder="1"/>
    <xf numFmtId="164" fontId="7" fillId="0" borderId="10" xfId="1" applyNumberFormat="1" applyFont="1" applyFill="1" applyBorder="1"/>
    <xf numFmtId="171" fontId="7" fillId="0" borderId="10" xfId="2" applyNumberFormat="1" applyFont="1" applyFill="1" applyBorder="1"/>
    <xf numFmtId="164" fontId="7" fillId="0" borderId="10" xfId="1" applyNumberFormat="1" applyFont="1" applyFill="1" applyBorder="1" applyAlignment="1">
      <alignment horizontal="center"/>
    </xf>
    <xf numFmtId="0" fontId="7" fillId="0" borderId="0" xfId="1" applyFont="1" applyFill="1" applyBorder="1"/>
    <xf numFmtId="0" fontId="7" fillId="0" borderId="1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/>
    </xf>
    <xf numFmtId="0" fontId="7" fillId="0" borderId="9" xfId="1" applyFont="1" applyFill="1" applyBorder="1"/>
    <xf numFmtId="0" fontId="7" fillId="0" borderId="10" xfId="0" applyFont="1" applyFill="1" applyBorder="1" applyAlignment="1">
      <alignment horizontal="left" wrapText="1" indent="2"/>
    </xf>
    <xf numFmtId="0" fontId="12" fillId="0" borderId="10" xfId="1" applyFont="1" applyFill="1" applyBorder="1" applyAlignment="1">
      <alignment horizontal="left" wrapText="1"/>
    </xf>
    <xf numFmtId="0" fontId="7" fillId="0" borderId="4" xfId="1" applyFont="1" applyFill="1" applyBorder="1"/>
    <xf numFmtId="0" fontId="15" fillId="0" borderId="1" xfId="1" applyFont="1" applyFill="1" applyBorder="1"/>
    <xf numFmtId="0" fontId="7" fillId="0" borderId="14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0" fontId="17" fillId="0" borderId="0" xfId="1" applyFont="1" applyFill="1"/>
    <xf numFmtId="0" fontId="17" fillId="0" borderId="0" xfId="1" applyFont="1" applyFill="1" applyBorder="1"/>
    <xf numFmtId="0" fontId="17" fillId="0" borderId="1" xfId="1" applyFont="1" applyFill="1" applyBorder="1" applyAlignment="1">
      <alignment horizontal="center"/>
    </xf>
    <xf numFmtId="0" fontId="17" fillId="0" borderId="5" xfId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/>
    </xf>
    <xf numFmtId="164" fontId="10" fillId="0" borderId="10" xfId="1" applyNumberFormat="1" applyFont="1" applyFill="1" applyBorder="1"/>
    <xf numFmtId="3" fontId="8" fillId="0" borderId="2" xfId="1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8" fillId="0" borderId="0" xfId="0" applyFont="1" applyFill="1"/>
    <xf numFmtId="3" fontId="8" fillId="0" borderId="10" xfId="2" applyNumberFormat="1" applyFont="1" applyFill="1" applyBorder="1" applyAlignment="1">
      <alignment horizontal="center" vertical="center"/>
    </xf>
    <xf numFmtId="3" fontId="10" fillId="0" borderId="10" xfId="2" applyNumberFormat="1" applyFont="1" applyFill="1" applyBorder="1" applyAlignment="1">
      <alignment horizontal="center" vertical="center"/>
    </xf>
    <xf numFmtId="0" fontId="22" fillId="0" borderId="0" xfId="1" applyFont="1" applyFill="1"/>
    <xf numFmtId="0" fontId="13" fillId="0" borderId="0" xfId="0" applyFont="1" applyFill="1"/>
    <xf numFmtId="0" fontId="7" fillId="0" borderId="6" xfId="1" applyFont="1" applyFill="1" applyBorder="1" applyAlignment="1">
      <alignment horizontal="center"/>
    </xf>
    <xf numFmtId="3" fontId="17" fillId="0" borderId="10" xfId="2" applyNumberFormat="1" applyFont="1" applyFill="1" applyBorder="1" applyAlignment="1">
      <alignment horizontal="center"/>
    </xf>
    <xf numFmtId="3" fontId="10" fillId="0" borderId="0" xfId="0" applyNumberFormat="1" applyFont="1" applyFill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3" fontId="19" fillId="0" borderId="2" xfId="2" applyNumberFormat="1" applyFont="1" applyFill="1" applyBorder="1" applyAlignment="1">
      <alignment horizontal="center" vertical="center"/>
    </xf>
    <xf numFmtId="3" fontId="11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7" fillId="0" borderId="2" xfId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10" fillId="9" borderId="10" xfId="0" applyFont="1" applyFill="1" applyBorder="1" applyAlignment="1">
      <alignment horizontal="left" wrapText="1" indent="2"/>
    </xf>
    <xf numFmtId="0" fontId="7" fillId="9" borderId="10" xfId="0" applyFont="1" applyFill="1" applyBorder="1" applyAlignment="1">
      <alignment horizontal="left" wrapText="1" indent="2"/>
    </xf>
    <xf numFmtId="0" fontId="7" fillId="8" borderId="10" xfId="0" applyFont="1" applyFill="1" applyBorder="1" applyAlignment="1">
      <alignment horizontal="left" wrapText="1" indent="2"/>
    </xf>
    <xf numFmtId="0" fontId="12" fillId="0" borderId="10" xfId="1" applyFont="1" applyFill="1" applyBorder="1" applyAlignment="1">
      <alignment wrapText="1"/>
    </xf>
    <xf numFmtId="0" fontId="8" fillId="0" borderId="10" xfId="1" applyFont="1" applyFill="1" applyBorder="1" applyAlignment="1">
      <alignment wrapText="1"/>
    </xf>
    <xf numFmtId="164" fontId="17" fillId="0" borderId="0" xfId="1" applyNumberFormat="1" applyFont="1" applyFill="1" applyBorder="1"/>
    <xf numFmtId="0" fontId="8" fillId="0" borderId="14" xfId="1" applyFont="1" applyFill="1" applyBorder="1" applyAlignment="1">
      <alignment horizontal="left"/>
    </xf>
    <xf numFmtId="0" fontId="15" fillId="2" borderId="2" xfId="1" applyFont="1" applyFill="1" applyBorder="1"/>
    <xf numFmtId="0" fontId="12" fillId="0" borderId="14" xfId="1" applyFont="1" applyFill="1" applyBorder="1" applyAlignment="1">
      <alignment wrapText="1"/>
    </xf>
    <xf numFmtId="0" fontId="12" fillId="0" borderId="14" xfId="1" applyFont="1" applyFill="1" applyBorder="1"/>
    <xf numFmtId="0" fontId="12" fillId="0" borderId="14" xfId="1" applyFont="1" applyFill="1" applyBorder="1" applyAlignment="1">
      <alignment horizontal="left" indent="2"/>
    </xf>
    <xf numFmtId="0" fontId="5" fillId="6" borderId="0" xfId="0" applyFont="1" applyFill="1"/>
    <xf numFmtId="0" fontId="5" fillId="6" borderId="0" xfId="0" applyFont="1" applyFill="1" applyBorder="1"/>
    <xf numFmtId="0" fontId="7" fillId="3" borderId="10" xfId="1" applyFont="1" applyFill="1" applyBorder="1"/>
    <xf numFmtId="166" fontId="10" fillId="0" borderId="14" xfId="3" applyFont="1" applyFill="1" applyBorder="1"/>
    <xf numFmtId="166" fontId="8" fillId="0" borderId="14" xfId="3" applyFont="1" applyFill="1" applyBorder="1" applyAlignment="1">
      <alignment horizontal="left"/>
    </xf>
    <xf numFmtId="166" fontId="8" fillId="0" borderId="14" xfId="3" applyFont="1" applyFill="1" applyBorder="1"/>
    <xf numFmtId="0" fontId="5" fillId="6" borderId="10" xfId="0" applyFont="1" applyFill="1" applyBorder="1"/>
    <xf numFmtId="0" fontId="7" fillId="7" borderId="10" xfId="0" applyFont="1" applyFill="1" applyBorder="1" applyAlignment="1">
      <alignment horizontal="left" wrapText="1" indent="2"/>
    </xf>
    <xf numFmtId="0" fontId="7" fillId="0" borderId="2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left"/>
    </xf>
    <xf numFmtId="3" fontId="11" fillId="0" borderId="13" xfId="2" applyNumberFormat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left"/>
    </xf>
    <xf numFmtId="3" fontId="23" fillId="0" borderId="13" xfId="2" applyNumberFormat="1" applyFont="1" applyFill="1" applyBorder="1" applyAlignment="1">
      <alignment horizontal="center" vertical="center"/>
    </xf>
    <xf numFmtId="164" fontId="8" fillId="0" borderId="0" xfId="0" applyNumberFormat="1" applyFont="1" applyFill="1"/>
    <xf numFmtId="164" fontId="17" fillId="10" borderId="0" xfId="1" applyNumberFormat="1" applyFont="1" applyFill="1" applyBorder="1"/>
    <xf numFmtId="0" fontId="17" fillId="10" borderId="0" xfId="1" applyFont="1" applyFill="1" applyBorder="1"/>
    <xf numFmtId="164" fontId="10" fillId="10" borderId="10" xfId="1" applyNumberFormat="1" applyFont="1" applyFill="1" applyBorder="1"/>
    <xf numFmtId="0" fontId="12" fillId="10" borderId="2" xfId="1" applyFont="1" applyFill="1" applyBorder="1" applyAlignment="1">
      <alignment horizontal="left" indent="1"/>
    </xf>
    <xf numFmtId="0" fontId="8" fillId="0" borderId="10" xfId="1" applyFont="1" applyFill="1" applyBorder="1" applyAlignment="1">
      <alignment wrapText="1"/>
    </xf>
    <xf numFmtId="0" fontId="12" fillId="0" borderId="6" xfId="1" applyFont="1" applyFill="1" applyBorder="1" applyAlignment="1">
      <alignment horizontal="left"/>
    </xf>
    <xf numFmtId="0" fontId="12" fillId="10" borderId="10" xfId="1" applyFont="1" applyFill="1" applyBorder="1" applyAlignment="1">
      <alignment horizontal="left" indent="1"/>
    </xf>
    <xf numFmtId="0" fontId="7" fillId="10" borderId="10" xfId="0" applyFont="1" applyFill="1" applyBorder="1" applyAlignment="1">
      <alignment horizontal="left" wrapText="1" indent="2"/>
    </xf>
    <xf numFmtId="0" fontId="16" fillId="0" borderId="13" xfId="1" applyFont="1" applyFill="1" applyBorder="1" applyAlignment="1">
      <alignment horizontal="left" wrapText="1"/>
    </xf>
    <xf numFmtId="164" fontId="7" fillId="10" borderId="10" xfId="1" applyNumberFormat="1" applyFont="1" applyFill="1" applyBorder="1"/>
    <xf numFmtId="0" fontId="12" fillId="0" borderId="6" xfId="1" applyFont="1" applyFill="1" applyBorder="1"/>
    <xf numFmtId="0" fontId="7" fillId="10" borderId="10" xfId="1" applyFont="1" applyFill="1" applyBorder="1"/>
    <xf numFmtId="0" fontId="22" fillId="0" borderId="0" xfId="1" applyFont="1" applyFill="1" applyBorder="1"/>
    <xf numFmtId="0" fontId="12" fillId="0" borderId="13" xfId="1" applyFont="1" applyFill="1" applyBorder="1" applyAlignment="1">
      <alignment wrapText="1"/>
    </xf>
    <xf numFmtId="0" fontId="27" fillId="0" borderId="13" xfId="1" applyFont="1" applyFill="1" applyBorder="1" applyAlignment="1">
      <alignment wrapText="1"/>
    </xf>
    <xf numFmtId="0" fontId="12" fillId="0" borderId="13" xfId="1" applyFont="1" applyFill="1" applyBorder="1" applyAlignment="1">
      <alignment horizontal="left" wrapText="1"/>
    </xf>
    <xf numFmtId="0" fontId="7" fillId="11" borderId="10" xfId="0" applyFont="1" applyFill="1" applyBorder="1" applyAlignment="1">
      <alignment horizontal="left" wrapText="1" indent="2"/>
    </xf>
    <xf numFmtId="0" fontId="12" fillId="11" borderId="10" xfId="1" applyFont="1" applyFill="1" applyBorder="1" applyAlignment="1">
      <alignment horizontal="left" indent="1"/>
    </xf>
    <xf numFmtId="0" fontId="26" fillId="0" borderId="0" xfId="1" applyFont="1" applyFill="1" applyAlignment="1">
      <alignment horizontal="center"/>
    </xf>
    <xf numFmtId="0" fontId="26" fillId="10" borderId="0" xfId="1" applyFont="1" applyFill="1" applyAlignment="1">
      <alignment horizontal="center"/>
    </xf>
    <xf numFmtId="0" fontId="7" fillId="10" borderId="2" xfId="1" applyFont="1" applyFill="1" applyBorder="1" applyAlignment="1">
      <alignment horizontal="center" vertical="center"/>
    </xf>
    <xf numFmtId="171" fontId="7" fillId="10" borderId="10" xfId="2" applyNumberFormat="1" applyFont="1" applyFill="1" applyBorder="1"/>
    <xf numFmtId="0" fontId="17" fillId="10" borderId="0" xfId="1" applyFont="1" applyFill="1"/>
    <xf numFmtId="0" fontId="26" fillId="0" borderId="0" xfId="1" applyFont="1" applyFill="1" applyAlignment="1">
      <alignment horizontal="center"/>
    </xf>
    <xf numFmtId="0" fontId="28" fillId="0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7" fillId="10" borderId="0" xfId="1" applyFont="1" applyFill="1"/>
    <xf numFmtId="164" fontId="7" fillId="10" borderId="10" xfId="1" applyNumberFormat="1" applyFont="1" applyFill="1" applyBorder="1" applyAlignment="1">
      <alignment horizontal="center"/>
    </xf>
    <xf numFmtId="171" fontId="7" fillId="10" borderId="2" xfId="2" applyNumberFormat="1" applyFont="1" applyFill="1" applyBorder="1"/>
    <xf numFmtId="0" fontId="8" fillId="0" borderId="10" xfId="1" applyFont="1" applyFill="1" applyBorder="1" applyAlignment="1">
      <alignment wrapText="1"/>
    </xf>
    <xf numFmtId="0" fontId="8" fillId="0" borderId="10" xfId="1" applyFont="1" applyFill="1" applyBorder="1" applyAlignment="1">
      <alignment wrapText="1"/>
    </xf>
    <xf numFmtId="0" fontId="7" fillId="10" borderId="0" xfId="1" applyFont="1" applyFill="1" applyBorder="1"/>
    <xf numFmtId="168" fontId="10" fillId="0" borderId="0" xfId="0" applyNumberFormat="1" applyFont="1" applyFill="1" applyAlignment="1">
      <alignment horizontal="center"/>
    </xf>
    <xf numFmtId="168" fontId="8" fillId="0" borderId="2" xfId="1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8" fontId="10" fillId="0" borderId="10" xfId="2" applyNumberFormat="1" applyFont="1" applyFill="1" applyBorder="1" applyAlignment="1">
      <alignment horizontal="center" vertical="center"/>
    </xf>
    <xf numFmtId="168" fontId="19" fillId="0" borderId="2" xfId="2" applyNumberFormat="1" applyFont="1" applyFill="1" applyBorder="1" applyAlignment="1">
      <alignment horizontal="center" vertical="center"/>
    </xf>
    <xf numFmtId="168" fontId="11" fillId="0" borderId="2" xfId="2" applyNumberFormat="1" applyFont="1" applyFill="1" applyBorder="1" applyAlignment="1">
      <alignment horizontal="center" vertical="center"/>
    </xf>
    <xf numFmtId="168" fontId="11" fillId="0" borderId="13" xfId="2" applyNumberFormat="1" applyFont="1" applyFill="1" applyBorder="1" applyAlignment="1">
      <alignment horizontal="center" vertical="center"/>
    </xf>
    <xf numFmtId="168" fontId="17" fillId="0" borderId="10" xfId="2" applyNumberFormat="1" applyFont="1" applyFill="1" applyBorder="1" applyAlignment="1">
      <alignment horizontal="center"/>
    </xf>
    <xf numFmtId="168" fontId="23" fillId="0" borderId="13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4" fontId="17" fillId="0" borderId="27" xfId="1" applyNumberFormat="1" applyFont="1" applyFill="1" applyBorder="1"/>
    <xf numFmtId="0" fontId="20" fillId="10" borderId="10" xfId="1" applyFont="1" applyFill="1" applyBorder="1" applyAlignment="1">
      <alignment wrapText="1"/>
    </xf>
    <xf numFmtId="0" fontId="7" fillId="10" borderId="2" xfId="1" applyFont="1" applyFill="1" applyBorder="1" applyAlignment="1">
      <alignment horizontal="center"/>
    </xf>
    <xf numFmtId="0" fontId="10" fillId="10" borderId="0" xfId="0" applyFont="1" applyFill="1"/>
    <xf numFmtId="0" fontId="8" fillId="10" borderId="14" xfId="1" applyFont="1" applyFill="1" applyBorder="1" applyAlignment="1">
      <alignment horizontal="left"/>
    </xf>
    <xf numFmtId="0" fontId="14" fillId="10" borderId="10" xfId="0" applyFont="1" applyFill="1" applyBorder="1" applyAlignment="1">
      <alignment horizontal="left" wrapText="1" indent="2"/>
    </xf>
    <xf numFmtId="0" fontId="14" fillId="16" borderId="10" xfId="0" applyFont="1" applyFill="1" applyBorder="1" applyAlignment="1">
      <alignment horizontal="left" wrapText="1" indent="2"/>
    </xf>
    <xf numFmtId="0" fontId="7" fillId="16" borderId="10" xfId="0" applyFont="1" applyFill="1" applyBorder="1" applyAlignment="1">
      <alignment horizontal="left" wrapText="1" indent="2"/>
    </xf>
    <xf numFmtId="0" fontId="7" fillId="15" borderId="10" xfId="0" applyFont="1" applyFill="1" applyBorder="1" applyAlignment="1">
      <alignment horizontal="left" wrapText="1" indent="2"/>
    </xf>
    <xf numFmtId="0" fontId="18" fillId="17" borderId="15" xfId="1" applyFont="1" applyFill="1" applyBorder="1"/>
    <xf numFmtId="2" fontId="10" fillId="10" borderId="10" xfId="0" applyNumberFormat="1" applyFont="1" applyFill="1" applyBorder="1" applyAlignment="1">
      <alignment horizontal="left" wrapText="1" indent="2"/>
    </xf>
    <xf numFmtId="0" fontId="12" fillId="0" borderId="2" xfId="1" applyFont="1" applyFill="1" applyBorder="1" applyAlignment="1">
      <alignment horizontal="right" wrapText="1" indent="3"/>
    </xf>
    <xf numFmtId="0" fontId="16" fillId="0" borderId="6" xfId="1" applyFont="1" applyFill="1" applyBorder="1" applyAlignment="1">
      <alignment horizontal="left"/>
    </xf>
    <xf numFmtId="0" fontId="7" fillId="14" borderId="10" xfId="0" applyFont="1" applyFill="1" applyBorder="1" applyAlignment="1">
      <alignment horizontal="left" wrapText="1" indent="2"/>
    </xf>
    <xf numFmtId="0" fontId="14" fillId="14" borderId="10" xfId="0" applyFont="1" applyFill="1" applyBorder="1" applyAlignment="1">
      <alignment horizontal="left" wrapText="1" indent="2"/>
    </xf>
    <xf numFmtId="0" fontId="12" fillId="10" borderId="13" xfId="11" applyFont="1" applyFill="1" applyBorder="1" applyAlignment="1" applyProtection="1">
      <alignment wrapText="1"/>
    </xf>
    <xf numFmtId="0" fontId="7" fillId="18" borderId="10" xfId="0" applyFont="1" applyFill="1" applyBorder="1" applyAlignment="1">
      <alignment horizontal="left" wrapText="1" indent="2"/>
    </xf>
    <xf numFmtId="0" fontId="12" fillId="0" borderId="19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left" indent="2"/>
    </xf>
    <xf numFmtId="0" fontId="12" fillId="0" borderId="14" xfId="1" applyFont="1" applyFill="1" applyBorder="1" applyAlignment="1">
      <alignment horizontal="left" wrapText="1"/>
    </xf>
    <xf numFmtId="0" fontId="7" fillId="17" borderId="10" xfId="0" applyFont="1" applyFill="1" applyBorder="1" applyAlignment="1">
      <alignment horizontal="left" wrapText="1" indent="2"/>
    </xf>
    <xf numFmtId="0" fontId="12" fillId="17" borderId="2" xfId="1" applyFont="1" applyFill="1" applyBorder="1" applyAlignment="1">
      <alignment horizontal="left" indent="1"/>
    </xf>
    <xf numFmtId="0" fontId="8" fillId="10" borderId="13" xfId="1" applyFont="1" applyFill="1" applyBorder="1" applyAlignment="1">
      <alignment horizontal="left"/>
    </xf>
    <xf numFmtId="0" fontId="16" fillId="0" borderId="2" xfId="1" applyFont="1" applyFill="1" applyBorder="1" applyAlignment="1">
      <alignment horizontal="left" wrapText="1" indent="1"/>
    </xf>
    <xf numFmtId="0" fontId="14" fillId="18" borderId="10" xfId="0" applyFont="1" applyFill="1" applyBorder="1" applyAlignment="1">
      <alignment horizontal="left" wrapText="1" indent="2"/>
    </xf>
    <xf numFmtId="0" fontId="14" fillId="17" borderId="10" xfId="0" applyFont="1" applyFill="1" applyBorder="1" applyAlignment="1">
      <alignment horizontal="left" wrapText="1" indent="2"/>
    </xf>
    <xf numFmtId="0" fontId="14" fillId="7" borderId="10" xfId="0" applyFont="1" applyFill="1" applyBorder="1" applyAlignment="1">
      <alignment horizontal="left" wrapText="1" indent="2"/>
    </xf>
    <xf numFmtId="0" fontId="7" fillId="21" borderId="10" xfId="0" applyFont="1" applyFill="1" applyBorder="1" applyAlignment="1">
      <alignment horizontal="left" wrapText="1" indent="2"/>
    </xf>
    <xf numFmtId="0" fontId="14" fillId="8" borderId="10" xfId="0" applyFont="1" applyFill="1" applyBorder="1" applyAlignment="1">
      <alignment horizontal="left" wrapText="1" indent="2"/>
    </xf>
    <xf numFmtId="0" fontId="14" fillId="21" borderId="10" xfId="0" applyFont="1" applyFill="1" applyBorder="1" applyAlignment="1">
      <alignment horizontal="left" wrapText="1" indent="2"/>
    </xf>
    <xf numFmtId="0" fontId="8" fillId="14" borderId="13" xfId="1" applyFont="1" applyFill="1" applyBorder="1"/>
    <xf numFmtId="0" fontId="12" fillId="15" borderId="13" xfId="1" applyFont="1" applyFill="1" applyBorder="1"/>
    <xf numFmtId="0" fontId="14" fillId="15" borderId="10" xfId="0" applyFont="1" applyFill="1" applyBorder="1" applyAlignment="1">
      <alignment horizontal="left" wrapText="1" indent="2"/>
    </xf>
    <xf numFmtId="0" fontId="5" fillId="22" borderId="0" xfId="0" applyFont="1" applyFill="1" applyBorder="1"/>
    <xf numFmtId="0" fontId="16" fillId="23" borderId="13" xfId="1" applyFont="1" applyFill="1" applyBorder="1" applyAlignment="1">
      <alignment horizontal="left" indent="1"/>
    </xf>
    <xf numFmtId="0" fontId="14" fillId="23" borderId="10" xfId="0" applyFont="1" applyFill="1" applyBorder="1" applyAlignment="1">
      <alignment horizontal="left" wrapText="1" indent="2"/>
    </xf>
    <xf numFmtId="0" fontId="7" fillId="23" borderId="10" xfId="0" applyFont="1" applyFill="1" applyBorder="1" applyAlignment="1">
      <alignment horizontal="left" wrapText="1" indent="2"/>
    </xf>
    <xf numFmtId="0" fontId="8" fillId="10" borderId="0" xfId="0" applyFont="1" applyFill="1"/>
    <xf numFmtId="164" fontId="8" fillId="10" borderId="0" xfId="0" applyNumberFormat="1" applyFont="1" applyFill="1"/>
    <xf numFmtId="3" fontId="19" fillId="10" borderId="13" xfId="2" applyNumberFormat="1" applyFont="1" applyFill="1" applyBorder="1" applyAlignment="1">
      <alignment horizontal="center" vertical="center"/>
    </xf>
    <xf numFmtId="168" fontId="19" fillId="10" borderId="13" xfId="2" applyNumberFormat="1" applyFont="1" applyFill="1" applyBorder="1" applyAlignment="1">
      <alignment horizontal="center" vertical="center"/>
    </xf>
    <xf numFmtId="3" fontId="10" fillId="10" borderId="10" xfId="2" applyNumberFormat="1" applyFont="1" applyFill="1" applyBorder="1" applyAlignment="1">
      <alignment horizontal="center" vertical="center"/>
    </xf>
    <xf numFmtId="168" fontId="10" fillId="10" borderId="10" xfId="2" applyNumberFormat="1" applyFont="1" applyFill="1" applyBorder="1" applyAlignment="1">
      <alignment horizontal="center" vertical="center"/>
    </xf>
    <xf numFmtId="0" fontId="12" fillId="14" borderId="13" xfId="1" applyFont="1" applyFill="1" applyBorder="1" applyAlignment="1">
      <alignment horizontal="left" indent="1"/>
    </xf>
    <xf numFmtId="0" fontId="14" fillId="11" borderId="10" xfId="0" applyFont="1" applyFill="1" applyBorder="1" applyAlignment="1">
      <alignment horizontal="left" wrapText="1" indent="2"/>
    </xf>
    <xf numFmtId="0" fontId="12" fillId="11" borderId="13" xfId="1" applyFont="1" applyFill="1" applyBorder="1" applyAlignment="1">
      <alignment horizontal="left" wrapText="1"/>
    </xf>
    <xf numFmtId="0" fontId="16" fillId="21" borderId="13" xfId="1" applyFont="1" applyFill="1" applyBorder="1"/>
    <xf numFmtId="0" fontId="12" fillId="20" borderId="13" xfId="1" applyFont="1" applyFill="1" applyBorder="1" applyAlignment="1">
      <alignment horizontal="left" indent="1"/>
    </xf>
    <xf numFmtId="0" fontId="14" fillId="20" borderId="10" xfId="0" applyFont="1" applyFill="1" applyBorder="1" applyAlignment="1">
      <alignment horizontal="left" wrapText="1" indent="2"/>
    </xf>
    <xf numFmtId="0" fontId="7" fillId="20" borderId="10" xfId="0" applyFont="1" applyFill="1" applyBorder="1" applyAlignment="1">
      <alignment horizontal="left" wrapText="1" indent="2"/>
    </xf>
    <xf numFmtId="0" fontId="12" fillId="11" borderId="13" xfId="1" applyFont="1" applyFill="1" applyBorder="1"/>
    <xf numFmtId="0" fontId="12" fillId="15" borderId="13" xfId="1" applyFont="1" applyFill="1" applyBorder="1" applyAlignment="1">
      <alignment horizontal="left" indent="1"/>
    </xf>
    <xf numFmtId="4" fontId="12" fillId="16" borderId="13" xfId="1" applyNumberFormat="1" applyFont="1" applyFill="1" applyBorder="1" applyAlignment="1">
      <alignment horizontal="left" wrapText="1" indent="1"/>
    </xf>
    <xf numFmtId="3" fontId="10" fillId="10" borderId="10" xfId="2" applyNumberFormat="1" applyFont="1" applyFill="1" applyBorder="1" applyAlignment="1">
      <alignment horizontal="center" vertical="center" wrapText="1"/>
    </xf>
    <xf numFmtId="168" fontId="10" fillId="10" borderId="10" xfId="2" applyNumberFormat="1" applyFont="1" applyFill="1" applyBorder="1" applyAlignment="1">
      <alignment horizontal="center" vertical="center" wrapText="1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0" fontId="12" fillId="4" borderId="1" xfId="1" applyFont="1" applyFill="1" applyBorder="1"/>
    <xf numFmtId="164" fontId="12" fillId="21" borderId="1" xfId="1" applyNumberFormat="1" applyFont="1" applyFill="1" applyBorder="1" applyAlignment="1">
      <alignment horizontal="left" wrapText="1" indent="1"/>
    </xf>
    <xf numFmtId="0" fontId="7" fillId="10" borderId="12" xfId="0" applyFont="1" applyFill="1" applyBorder="1" applyAlignment="1">
      <alignment horizontal="left" wrapText="1" indent="2"/>
    </xf>
    <xf numFmtId="0" fontId="7" fillId="9" borderId="12" xfId="0" applyFont="1" applyFill="1" applyBorder="1" applyAlignment="1">
      <alignment horizontal="left" wrapText="1" indent="2"/>
    </xf>
    <xf numFmtId="0" fontId="16" fillId="5" borderId="2" xfId="1" applyFont="1" applyFill="1" applyBorder="1" applyAlignment="1">
      <alignment horizontal="left" indent="1"/>
    </xf>
    <xf numFmtId="0" fontId="12" fillId="19" borderId="2" xfId="1" applyFont="1" applyFill="1" applyBorder="1" applyAlignment="1">
      <alignment horizontal="left" indent="1"/>
    </xf>
    <xf numFmtId="0" fontId="12" fillId="10" borderId="6" xfId="1" applyFont="1" applyFill="1" applyBorder="1"/>
    <xf numFmtId="0" fontId="7" fillId="24" borderId="10" xfId="0" applyFont="1" applyFill="1" applyBorder="1" applyAlignment="1">
      <alignment horizontal="left" wrapText="1" indent="2"/>
    </xf>
    <xf numFmtId="0" fontId="8" fillId="12" borderId="14" xfId="1" applyFont="1" applyFill="1" applyBorder="1" applyAlignment="1">
      <alignment wrapText="1"/>
    </xf>
    <xf numFmtId="0" fontId="7" fillId="0" borderId="5" xfId="1" applyFont="1" applyFill="1" applyBorder="1" applyAlignment="1">
      <alignment horizontal="center" vertical="center" wrapText="1"/>
    </xf>
    <xf numFmtId="0" fontId="7" fillId="10" borderId="5" xfId="1" applyFont="1" applyFill="1" applyBorder="1" applyAlignment="1">
      <alignment horizontal="center" vertical="center" wrapText="1"/>
    </xf>
    <xf numFmtId="0" fontId="12" fillId="0" borderId="19" xfId="1" applyFont="1" applyFill="1" applyBorder="1"/>
    <xf numFmtId="0" fontId="12" fillId="0" borderId="19" xfId="1" applyFont="1" applyFill="1" applyBorder="1" applyAlignment="1">
      <alignment horizontal="left" wrapText="1"/>
    </xf>
    <xf numFmtId="0" fontId="8" fillId="0" borderId="19" xfId="1" applyFont="1" applyFill="1" applyBorder="1" applyAlignment="1">
      <alignment horizontal="left"/>
    </xf>
    <xf numFmtId="0" fontId="12" fillId="10" borderId="11" xfId="11" applyFont="1" applyFill="1" applyBorder="1" applyAlignment="1" applyProtection="1">
      <alignment wrapText="1"/>
    </xf>
    <xf numFmtId="0" fontId="7" fillId="23" borderId="12" xfId="0" applyFont="1" applyFill="1" applyBorder="1" applyAlignment="1">
      <alignment horizontal="left" wrapText="1" indent="2"/>
    </xf>
    <xf numFmtId="0" fontId="7" fillId="23" borderId="9" xfId="0" applyFont="1" applyFill="1" applyBorder="1" applyAlignment="1">
      <alignment horizontal="left" wrapText="1" indent="2"/>
    </xf>
    <xf numFmtId="0" fontId="7" fillId="11" borderId="14" xfId="0" applyFont="1" applyFill="1" applyBorder="1" applyAlignment="1">
      <alignment horizontal="left" wrapText="1" indent="2"/>
    </xf>
    <xf numFmtId="164" fontId="10" fillId="11" borderId="14" xfId="1" applyNumberFormat="1" applyFont="1" applyFill="1" applyBorder="1"/>
    <xf numFmtId="0" fontId="12" fillId="0" borderId="29" xfId="1" applyFont="1" applyFill="1" applyBorder="1" applyAlignment="1">
      <alignment wrapText="1"/>
    </xf>
    <xf numFmtId="0" fontId="16" fillId="0" borderId="29" xfId="1" applyFont="1" applyFill="1" applyBorder="1" applyAlignment="1">
      <alignment wrapText="1"/>
    </xf>
    <xf numFmtId="0" fontId="10" fillId="8" borderId="10" xfId="0" applyFont="1" applyFill="1" applyBorder="1" applyAlignment="1">
      <alignment horizontal="left" wrapText="1" indent="2"/>
    </xf>
    <xf numFmtId="2" fontId="10" fillId="0" borderId="2" xfId="0" applyNumberFormat="1" applyFont="1" applyFill="1" applyBorder="1" applyAlignment="1">
      <alignment horizontal="left" wrapText="1" indent="2"/>
    </xf>
    <xf numFmtId="2" fontId="30" fillId="0" borderId="10" xfId="0" applyNumberFormat="1" applyFont="1" applyFill="1" applyBorder="1" applyAlignment="1">
      <alignment horizontal="left" wrapText="1" indent="2"/>
    </xf>
    <xf numFmtId="0" fontId="12" fillId="0" borderId="19" xfId="0" applyFont="1" applyFill="1" applyBorder="1" applyAlignment="1">
      <alignment horizontal="left"/>
    </xf>
    <xf numFmtId="0" fontId="7" fillId="9" borderId="2" xfId="0" applyFont="1" applyFill="1" applyBorder="1" applyAlignment="1">
      <alignment horizontal="left" wrapText="1" indent="2"/>
    </xf>
    <xf numFmtId="0" fontId="21" fillId="0" borderId="0" xfId="1" applyFont="1" applyFill="1" applyAlignment="1">
      <alignment horizontal="center"/>
    </xf>
    <xf numFmtId="0" fontId="10" fillId="9" borderId="12" xfId="0" applyFont="1" applyFill="1" applyBorder="1" applyAlignment="1">
      <alignment horizontal="left" wrapText="1" indent="2"/>
    </xf>
    <xf numFmtId="0" fontId="13" fillId="0" borderId="6" xfId="0" applyFont="1" applyFill="1" applyBorder="1" applyAlignment="1">
      <alignment horizontal="left" wrapText="1" indent="2"/>
    </xf>
    <xf numFmtId="172" fontId="26" fillId="10" borderId="0" xfId="1" applyNumberFormat="1" applyFont="1" applyFill="1" applyAlignment="1">
      <alignment horizontal="center"/>
    </xf>
    <xf numFmtId="172" fontId="7" fillId="10" borderId="5" xfId="1" applyNumberFormat="1" applyFont="1" applyFill="1" applyBorder="1" applyAlignment="1">
      <alignment horizontal="center" vertical="center" wrapText="1"/>
    </xf>
    <xf numFmtId="172" fontId="7" fillId="10" borderId="2" xfId="1" applyNumberFormat="1" applyFont="1" applyFill="1" applyBorder="1" applyAlignment="1">
      <alignment horizontal="center" vertical="center" wrapText="1"/>
    </xf>
    <xf numFmtId="172" fontId="17" fillId="0" borderId="0" xfId="1" applyNumberFormat="1" applyFont="1" applyFill="1"/>
    <xf numFmtId="172" fontId="17" fillId="10" borderId="0" xfId="1" applyNumberFormat="1" applyFont="1" applyFill="1"/>
    <xf numFmtId="172" fontId="17" fillId="10" borderId="0" xfId="1" applyNumberFormat="1" applyFont="1" applyFill="1" applyBorder="1"/>
    <xf numFmtId="0" fontId="12" fillId="0" borderId="26" xfId="1" applyFont="1" applyFill="1" applyBorder="1" applyAlignment="1">
      <alignment horizontal="left"/>
    </xf>
    <xf numFmtId="0" fontId="12" fillId="0" borderId="26" xfId="1" applyFont="1" applyFill="1" applyBorder="1"/>
    <xf numFmtId="172" fontId="26" fillId="0" borderId="0" xfId="1" applyNumberFormat="1" applyFont="1" applyFill="1" applyAlignment="1">
      <alignment horizontal="center"/>
    </xf>
    <xf numFmtId="172" fontId="7" fillId="0" borderId="5" xfId="1" applyNumberFormat="1" applyFont="1" applyFill="1" applyBorder="1" applyAlignment="1">
      <alignment horizontal="center" vertical="center" wrapText="1"/>
    </xf>
    <xf numFmtId="172" fontId="7" fillId="0" borderId="2" xfId="1" applyNumberFormat="1" applyFont="1" applyFill="1" applyBorder="1" applyAlignment="1">
      <alignment horizontal="center" vertical="center" wrapText="1"/>
    </xf>
    <xf numFmtId="172" fontId="17" fillId="0" borderId="0" xfId="1" applyNumberFormat="1" applyFont="1" applyFill="1" applyBorder="1"/>
    <xf numFmtId="0" fontId="7" fillId="24" borderId="12" xfId="0" applyFont="1" applyFill="1" applyBorder="1" applyAlignment="1">
      <alignment horizontal="left" wrapText="1" indent="2"/>
    </xf>
    <xf numFmtId="0" fontId="12" fillId="24" borderId="6" xfId="1" applyFont="1" applyFill="1" applyBorder="1" applyAlignment="1">
      <alignment horizontal="left" indent="1"/>
    </xf>
    <xf numFmtId="0" fontId="7" fillId="14" borderId="12" xfId="0" applyFont="1" applyFill="1" applyBorder="1" applyAlignment="1">
      <alignment horizontal="left" wrapText="1" indent="2"/>
    </xf>
    <xf numFmtId="0" fontId="12" fillId="14" borderId="6" xfId="1" applyFont="1" applyFill="1" applyBorder="1" applyAlignment="1">
      <alignment horizontal="right" wrapText="1" indent="3"/>
    </xf>
    <xf numFmtId="0" fontId="12" fillId="13" borderId="2" xfId="1" applyFont="1" applyFill="1" applyBorder="1" applyAlignment="1">
      <alignment horizontal="left" wrapText="1" indent="1"/>
    </xf>
    <xf numFmtId="0" fontId="12" fillId="18" borderId="6" xfId="1" applyFont="1" applyFill="1" applyBorder="1" applyAlignment="1">
      <alignment horizontal="right" wrapText="1" indent="3"/>
    </xf>
    <xf numFmtId="0" fontId="12" fillId="17" borderId="6" xfId="1" applyFont="1" applyFill="1" applyBorder="1" applyAlignment="1">
      <alignment horizontal="left" indent="1"/>
    </xf>
    <xf numFmtId="0" fontId="12" fillId="7" borderId="6" xfId="1" applyFont="1" applyFill="1" applyBorder="1" applyAlignment="1">
      <alignment horizontal="left" indent="1"/>
    </xf>
    <xf numFmtId="0" fontId="12" fillId="10" borderId="6" xfId="0" applyFont="1" applyFill="1" applyBorder="1" applyAlignment="1">
      <alignment horizontal="left" wrapText="1" indent="2"/>
    </xf>
    <xf numFmtId="0" fontId="22" fillId="0" borderId="0" xfId="1" applyFont="1" applyFill="1" applyAlignment="1">
      <alignment horizontal="center"/>
    </xf>
    <xf numFmtId="0" fontId="28" fillId="0" borderId="0" xfId="1" applyFont="1" applyFill="1" applyAlignment="1">
      <alignment horizontal="center"/>
    </xf>
    <xf numFmtId="0" fontId="14" fillId="24" borderId="10" xfId="0" applyFont="1" applyFill="1" applyBorder="1" applyAlignment="1">
      <alignment horizontal="left" wrapText="1" indent="2"/>
    </xf>
    <xf numFmtId="0" fontId="14" fillId="8" borderId="14" xfId="0" applyFont="1" applyFill="1" applyBorder="1" applyAlignment="1">
      <alignment horizontal="left" wrapText="1" indent="2"/>
    </xf>
    <xf numFmtId="0" fontId="12" fillId="14" borderId="5" xfId="1" applyFont="1" applyFill="1" applyBorder="1" applyAlignment="1">
      <alignment horizontal="left" indent="1"/>
    </xf>
    <xf numFmtId="0" fontId="16" fillId="0" borderId="19" xfId="1" applyFont="1" applyFill="1" applyBorder="1" applyAlignment="1">
      <alignment horizontal="left"/>
    </xf>
    <xf numFmtId="0" fontId="12" fillId="15" borderId="5" xfId="1" applyFont="1" applyFill="1" applyBorder="1" applyAlignment="1">
      <alignment horizontal="left" indent="1"/>
    </xf>
    <xf numFmtId="0" fontId="12" fillId="14" borderId="8" xfId="1" applyFont="1" applyFill="1" applyBorder="1" applyAlignment="1">
      <alignment horizontal="left" indent="1"/>
    </xf>
    <xf numFmtId="0" fontId="7" fillId="25" borderId="10" xfId="0" applyFont="1" applyFill="1" applyBorder="1" applyAlignment="1">
      <alignment horizontal="left" wrapText="1" indent="2"/>
    </xf>
    <xf numFmtId="3" fontId="10" fillId="25" borderId="10" xfId="2" applyNumberFormat="1" applyFont="1" applyFill="1" applyBorder="1" applyAlignment="1">
      <alignment horizontal="center" vertical="center"/>
    </xf>
    <xf numFmtId="168" fontId="10" fillId="25" borderId="10" xfId="2" applyNumberFormat="1" applyFont="1" applyFill="1" applyBorder="1" applyAlignment="1">
      <alignment horizontal="center" vertical="center"/>
    </xf>
    <xf numFmtId="0" fontId="14" fillId="25" borderId="10" xfId="0" applyFont="1" applyFill="1" applyBorder="1" applyAlignment="1">
      <alignment horizontal="left" wrapText="1" indent="2"/>
    </xf>
    <xf numFmtId="3" fontId="10" fillId="0" borderId="12" xfId="2" applyNumberFormat="1" applyFont="1" applyFill="1" applyBorder="1" applyAlignment="1">
      <alignment horizontal="center" vertical="center"/>
    </xf>
    <xf numFmtId="168" fontId="10" fillId="0" borderId="12" xfId="2" applyNumberFormat="1" applyFont="1" applyFill="1" applyBorder="1" applyAlignment="1">
      <alignment horizontal="center" vertical="center"/>
    </xf>
    <xf numFmtId="0" fontId="12" fillId="10" borderId="6" xfId="1" applyFont="1" applyFill="1" applyBorder="1" applyAlignment="1">
      <alignment horizontal="left" indent="1"/>
    </xf>
    <xf numFmtId="3" fontId="10" fillId="0" borderId="6" xfId="2" applyNumberFormat="1" applyFont="1" applyFill="1" applyBorder="1" applyAlignment="1">
      <alignment horizontal="center" vertical="center"/>
    </xf>
    <xf numFmtId="168" fontId="10" fillId="0" borderId="6" xfId="2" applyNumberFormat="1" applyFont="1" applyFill="1" applyBorder="1" applyAlignment="1">
      <alignment horizontal="center" vertical="center"/>
    </xf>
    <xf numFmtId="3" fontId="17" fillId="0" borderId="12" xfId="2" applyNumberFormat="1" applyFont="1" applyFill="1" applyBorder="1" applyAlignment="1">
      <alignment horizontal="center"/>
    </xf>
    <xf numFmtId="168" fontId="17" fillId="0" borderId="12" xfId="2" applyNumberFormat="1" applyFont="1" applyFill="1" applyBorder="1" applyAlignment="1">
      <alignment horizontal="center"/>
    </xf>
    <xf numFmtId="3" fontId="17" fillId="0" borderId="6" xfId="2" applyNumberFormat="1" applyFont="1" applyFill="1" applyBorder="1" applyAlignment="1">
      <alignment horizontal="center"/>
    </xf>
    <xf numFmtId="168" fontId="17" fillId="0" borderId="6" xfId="2" applyNumberFormat="1" applyFont="1" applyFill="1" applyBorder="1" applyAlignment="1">
      <alignment horizontal="center"/>
    </xf>
    <xf numFmtId="0" fontId="12" fillId="10" borderId="6" xfId="1" applyFont="1" applyFill="1" applyBorder="1" applyAlignment="1">
      <alignment horizontal="left" wrapText="1"/>
    </xf>
    <xf numFmtId="3" fontId="10" fillId="10" borderId="12" xfId="2" applyNumberFormat="1" applyFont="1" applyFill="1" applyBorder="1" applyAlignment="1">
      <alignment horizontal="center" vertical="center"/>
    </xf>
    <xf numFmtId="168" fontId="10" fillId="10" borderId="12" xfId="2" applyNumberFormat="1" applyFont="1" applyFill="1" applyBorder="1" applyAlignment="1">
      <alignment horizontal="center" vertical="center"/>
    </xf>
    <xf numFmtId="3" fontId="10" fillId="10" borderId="6" xfId="2" applyNumberFormat="1" applyFont="1" applyFill="1" applyBorder="1" applyAlignment="1">
      <alignment horizontal="center" vertical="center"/>
    </xf>
    <xf numFmtId="168" fontId="10" fillId="10" borderId="6" xfId="2" applyNumberFormat="1" applyFont="1" applyFill="1" applyBorder="1" applyAlignment="1">
      <alignment horizontal="center" vertical="center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13" fillId="10" borderId="6" xfId="2" applyNumberFormat="1" applyFont="1" applyFill="1" applyBorder="1" applyAlignment="1">
      <alignment horizontal="center" vertical="center"/>
    </xf>
    <xf numFmtId="168" fontId="13" fillId="10" borderId="6" xfId="2" applyNumberFormat="1" applyFont="1" applyFill="1" applyBorder="1" applyAlignment="1">
      <alignment horizontal="center" vertical="center"/>
    </xf>
    <xf numFmtId="3" fontId="10" fillId="25" borderId="10" xfId="2" applyNumberFormat="1" applyFont="1" applyFill="1" applyBorder="1" applyAlignment="1">
      <alignment horizontal="center" vertical="center" wrapText="1"/>
    </xf>
    <xf numFmtId="168" fontId="10" fillId="25" borderId="10" xfId="2" applyNumberFormat="1" applyFont="1" applyFill="1" applyBorder="1" applyAlignment="1">
      <alignment horizontal="center" vertical="center" wrapText="1"/>
    </xf>
    <xf numFmtId="0" fontId="16" fillId="10" borderId="5" xfId="1" applyFont="1" applyFill="1" applyBorder="1" applyAlignment="1">
      <alignment horizontal="left" wrapText="1" indent="1"/>
    </xf>
    <xf numFmtId="3" fontId="13" fillId="0" borderId="5" xfId="2" applyNumberFormat="1" applyFont="1" applyFill="1" applyBorder="1" applyAlignment="1">
      <alignment horizontal="center" vertical="center"/>
    </xf>
    <xf numFmtId="168" fontId="13" fillId="0" borderId="5" xfId="2" applyNumberFormat="1" applyFont="1" applyFill="1" applyBorder="1" applyAlignment="1">
      <alignment horizontal="center" vertical="center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3" fontId="17" fillId="25" borderId="10" xfId="2" applyNumberFormat="1" applyFont="1" applyFill="1" applyBorder="1" applyAlignment="1">
      <alignment horizontal="center"/>
    </xf>
    <xf numFmtId="168" fontId="17" fillId="25" borderId="10" xfId="2" applyNumberFormat="1" applyFont="1" applyFill="1" applyBorder="1" applyAlignment="1">
      <alignment horizontal="center"/>
    </xf>
    <xf numFmtId="0" fontId="12" fillId="10" borderId="12" xfId="0" applyFont="1" applyFill="1" applyBorder="1" applyAlignment="1">
      <alignment horizontal="left" wrapText="1" indent="2"/>
    </xf>
    <xf numFmtId="0" fontId="8" fillId="10" borderId="1" xfId="1" applyFont="1" applyFill="1" applyBorder="1" applyAlignment="1">
      <alignment horizontal="left"/>
    </xf>
    <xf numFmtId="3" fontId="19" fillId="0" borderId="1" xfId="2" applyNumberFormat="1" applyFont="1" applyFill="1" applyBorder="1" applyAlignment="1">
      <alignment horizontal="center" vertical="center"/>
    </xf>
    <xf numFmtId="168" fontId="19" fillId="0" borderId="1" xfId="2" applyNumberFormat="1" applyFont="1" applyFill="1" applyBorder="1" applyAlignment="1">
      <alignment horizontal="center" vertical="center"/>
    </xf>
    <xf numFmtId="0" fontId="12" fillId="10" borderId="8" xfId="1" applyFont="1" applyFill="1" applyBorder="1" applyAlignment="1">
      <alignment horizontal="left" indent="1"/>
    </xf>
    <xf numFmtId="3" fontId="8" fillId="0" borderId="8" xfId="2" applyNumberFormat="1" applyFont="1" applyFill="1" applyBorder="1" applyAlignment="1">
      <alignment horizontal="center" vertical="center"/>
    </xf>
    <xf numFmtId="168" fontId="8" fillId="0" borderId="8" xfId="2" applyNumberFormat="1" applyFont="1" applyFill="1" applyBorder="1" applyAlignment="1">
      <alignment horizontal="center" vertical="center"/>
    </xf>
    <xf numFmtId="164" fontId="10" fillId="25" borderId="10" xfId="1" applyNumberFormat="1" applyFont="1" applyFill="1" applyBorder="1"/>
    <xf numFmtId="0" fontId="12" fillId="23" borderId="8" xfId="1" applyFont="1" applyFill="1" applyBorder="1" applyAlignment="1">
      <alignment horizontal="left" indent="1"/>
    </xf>
    <xf numFmtId="164" fontId="10" fillId="10" borderId="8" xfId="1" applyNumberFormat="1" applyFont="1" applyFill="1" applyBorder="1"/>
    <xf numFmtId="164" fontId="10" fillId="0" borderId="8" xfId="1" applyNumberFormat="1" applyFont="1" applyFill="1" applyBorder="1"/>
    <xf numFmtId="0" fontId="10" fillId="0" borderId="0" xfId="0" applyFont="1" applyFill="1" applyAlignment="1">
      <alignment horizontal="left"/>
    </xf>
    <xf numFmtId="0" fontId="7" fillId="0" borderId="10" xfId="1" applyFont="1" applyFill="1" applyBorder="1" applyAlignment="1">
      <alignment horizontal="left" wrapText="1" indent="3"/>
    </xf>
    <xf numFmtId="0" fontId="10" fillId="10" borderId="2" xfId="0" applyFont="1" applyFill="1" applyBorder="1" applyAlignment="1">
      <alignment horizontal="left" wrapText="1" indent="2"/>
    </xf>
    <xf numFmtId="0" fontId="7" fillId="10" borderId="2" xfId="0" applyFont="1" applyFill="1" applyBorder="1" applyAlignment="1">
      <alignment horizontal="left" wrapText="1" indent="2"/>
    </xf>
    <xf numFmtId="0" fontId="7" fillId="14" borderId="2" xfId="0" applyFont="1" applyFill="1" applyBorder="1" applyAlignment="1">
      <alignment horizontal="left" wrapText="1" indent="2"/>
    </xf>
    <xf numFmtId="0" fontId="7" fillId="7" borderId="2" xfId="0" applyFont="1" applyFill="1" applyBorder="1" applyAlignment="1">
      <alignment horizontal="left" wrapText="1" indent="2"/>
    </xf>
    <xf numFmtId="0" fontId="7" fillId="21" borderId="2" xfId="0" applyFont="1" applyFill="1" applyBorder="1" applyAlignment="1">
      <alignment horizontal="left" wrapText="1" indent="2"/>
    </xf>
    <xf numFmtId="0" fontId="7" fillId="15" borderId="2" xfId="0" applyFont="1" applyFill="1" applyBorder="1" applyAlignment="1">
      <alignment horizontal="left" wrapText="1" indent="2"/>
    </xf>
    <xf numFmtId="0" fontId="7" fillId="23" borderId="0" xfId="0" applyFont="1" applyFill="1" applyBorder="1" applyAlignment="1">
      <alignment horizontal="left" wrapText="1" indent="2"/>
    </xf>
    <xf numFmtId="0" fontId="7" fillId="10" borderId="8" xfId="0" applyFont="1" applyFill="1" applyBorder="1" applyAlignment="1">
      <alignment horizontal="left" wrapText="1" indent="2"/>
    </xf>
    <xf numFmtId="0" fontId="12" fillId="7" borderId="10" xfId="1" applyFont="1" applyFill="1" applyBorder="1" applyAlignment="1">
      <alignment horizontal="left" wrapText="1"/>
    </xf>
    <xf numFmtId="3" fontId="19" fillId="0" borderId="13" xfId="2" applyNumberFormat="1" applyFont="1" applyFill="1" applyBorder="1" applyAlignment="1">
      <alignment horizontal="center" vertical="center"/>
    </xf>
    <xf numFmtId="3" fontId="9" fillId="0" borderId="12" xfId="2" applyNumberFormat="1" applyFont="1" applyFill="1" applyBorder="1" applyAlignment="1">
      <alignment horizontal="center" vertical="center"/>
    </xf>
    <xf numFmtId="3" fontId="13" fillId="0" borderId="6" xfId="2" applyNumberFormat="1" applyFont="1" applyFill="1" applyBorder="1" applyAlignment="1">
      <alignment horizontal="center" vertical="center"/>
    </xf>
    <xf numFmtId="3" fontId="10" fillId="0" borderId="10" xfId="2" applyNumberFormat="1" applyFont="1" applyFill="1" applyBorder="1" applyAlignment="1">
      <alignment horizontal="center" vertical="center" wrapText="1"/>
    </xf>
    <xf numFmtId="3" fontId="19" fillId="26" borderId="6" xfId="1" applyNumberFormat="1" applyFont="1" applyFill="1" applyBorder="1" applyAlignment="1">
      <alignment horizontal="center"/>
    </xf>
    <xf numFmtId="0" fontId="8" fillId="26" borderId="6" xfId="1" applyFont="1" applyFill="1" applyBorder="1" applyAlignment="1">
      <alignment horizontal="left"/>
    </xf>
    <xf numFmtId="0" fontId="7" fillId="0" borderId="12" xfId="1" applyFont="1" applyFill="1" applyBorder="1" applyAlignment="1">
      <alignment horizontal="left" wrapText="1" indent="3"/>
    </xf>
    <xf numFmtId="0" fontId="7" fillId="15" borderId="12" xfId="0" applyFont="1" applyFill="1" applyBorder="1" applyAlignment="1">
      <alignment horizontal="left" wrapText="1" indent="2"/>
    </xf>
    <xf numFmtId="0" fontId="12" fillId="15" borderId="6" xfId="1" applyFont="1" applyFill="1" applyBorder="1" applyAlignment="1">
      <alignment horizontal="left" indent="1"/>
    </xf>
    <xf numFmtId="0" fontId="7" fillId="16" borderId="12" xfId="0" applyFont="1" applyFill="1" applyBorder="1" applyAlignment="1">
      <alignment horizontal="left" wrapText="1" indent="2"/>
    </xf>
    <xf numFmtId="0" fontId="12" fillId="16" borderId="6" xfId="1" applyFont="1" applyFill="1" applyBorder="1" applyAlignment="1">
      <alignment horizontal="left" indent="1"/>
    </xf>
    <xf numFmtId="165" fontId="17" fillId="0" borderId="0" xfId="2" applyFont="1" applyFill="1" applyBorder="1"/>
    <xf numFmtId="165" fontId="7" fillId="0" borderId="0" xfId="2" applyFont="1" applyFill="1" applyBorder="1"/>
    <xf numFmtId="165" fontId="10" fillId="0" borderId="0" xfId="2" applyFont="1" applyFill="1"/>
    <xf numFmtId="0" fontId="12" fillId="10" borderId="13" xfId="1" applyFont="1" applyFill="1" applyBorder="1" applyAlignment="1">
      <alignment horizontal="left" indent="1"/>
    </xf>
    <xf numFmtId="0" fontId="12" fillId="10" borderId="14" xfId="1" applyFont="1" applyFill="1" applyBorder="1" applyAlignment="1">
      <alignment wrapText="1"/>
    </xf>
    <xf numFmtId="0" fontId="7" fillId="10" borderId="12" xfId="1" applyFont="1" applyFill="1" applyBorder="1" applyAlignment="1">
      <alignment horizontal="left" wrapText="1" indent="3"/>
    </xf>
    <xf numFmtId="0" fontId="12" fillId="25" borderId="13" xfId="1" applyFont="1" applyFill="1" applyBorder="1" applyAlignment="1">
      <alignment horizontal="left" indent="1"/>
    </xf>
    <xf numFmtId="0" fontId="8" fillId="25" borderId="12" xfId="1" applyFont="1" applyFill="1" applyBorder="1"/>
    <xf numFmtId="2" fontId="10" fillId="25" borderId="10" xfId="0" applyNumberFormat="1" applyFont="1" applyFill="1" applyBorder="1" applyAlignment="1">
      <alignment horizontal="left" wrapText="1" indent="2"/>
    </xf>
    <xf numFmtId="2" fontId="30" fillId="25" borderId="10" xfId="0" applyNumberFormat="1" applyFont="1" applyFill="1" applyBorder="1" applyAlignment="1">
      <alignment horizontal="left" wrapText="1" indent="2"/>
    </xf>
    <xf numFmtId="2" fontId="10" fillId="25" borderId="2" xfId="0" applyNumberFormat="1" applyFont="1" applyFill="1" applyBorder="1" applyAlignment="1">
      <alignment horizontal="left" wrapText="1" indent="2"/>
    </xf>
    <xf numFmtId="0" fontId="12" fillId="25" borderId="6" xfId="1" applyFont="1" applyFill="1" applyBorder="1" applyAlignment="1">
      <alignment horizontal="left" indent="1"/>
    </xf>
    <xf numFmtId="43" fontId="8" fillId="0" borderId="0" xfId="0" applyNumberFormat="1" applyFont="1" applyFill="1"/>
    <xf numFmtId="175" fontId="17" fillId="10" borderId="0" xfId="1" applyNumberFormat="1" applyFont="1" applyFill="1" applyBorder="1"/>
    <xf numFmtId="174" fontId="17" fillId="10" borderId="0" xfId="1" applyNumberFormat="1" applyFont="1" applyFill="1" applyBorder="1"/>
    <xf numFmtId="0" fontId="12" fillId="25" borderId="8" xfId="1" applyFont="1" applyFill="1" applyBorder="1" applyAlignment="1">
      <alignment horizontal="left" indent="1"/>
    </xf>
    <xf numFmtId="0" fontId="15" fillId="0" borderId="31" xfId="1" applyFont="1" applyFill="1" applyBorder="1" applyAlignment="1">
      <alignment horizontal="left"/>
    </xf>
    <xf numFmtId="0" fontId="7" fillId="21" borderId="12" xfId="0" applyFont="1" applyFill="1" applyBorder="1" applyAlignment="1">
      <alignment horizontal="left" wrapText="1" indent="2"/>
    </xf>
    <xf numFmtId="0" fontId="12" fillId="21" borderId="6" xfId="1" applyFont="1" applyFill="1" applyBorder="1" applyAlignment="1">
      <alignment horizontal="left" indent="1"/>
    </xf>
    <xf numFmtId="0" fontId="7" fillId="20" borderId="12" xfId="0" applyFont="1" applyFill="1" applyBorder="1" applyAlignment="1">
      <alignment horizontal="left" wrapText="1" indent="2"/>
    </xf>
    <xf numFmtId="0" fontId="12" fillId="20" borderId="6" xfId="1" applyFont="1" applyFill="1" applyBorder="1" applyAlignment="1">
      <alignment horizontal="left" indent="1"/>
    </xf>
    <xf numFmtId="0" fontId="7" fillId="11" borderId="12" xfId="0" applyFont="1" applyFill="1" applyBorder="1" applyAlignment="1">
      <alignment horizontal="left" wrapText="1" indent="2"/>
    </xf>
    <xf numFmtId="0" fontId="12" fillId="11" borderId="6" xfId="1" applyFont="1" applyFill="1" applyBorder="1" applyAlignment="1">
      <alignment horizontal="left" indent="1"/>
    </xf>
    <xf numFmtId="0" fontId="10" fillId="0" borderId="33" xfId="0" applyFont="1" applyFill="1" applyBorder="1"/>
    <xf numFmtId="3" fontId="10" fillId="0" borderId="33" xfId="0" applyNumberFormat="1" applyFont="1" applyFill="1" applyBorder="1" applyAlignment="1">
      <alignment horizontal="center"/>
    </xf>
    <xf numFmtId="3" fontId="7" fillId="0" borderId="6" xfId="1" applyNumberFormat="1" applyFont="1" applyFill="1" applyBorder="1" applyAlignment="1">
      <alignment horizontal="center"/>
    </xf>
    <xf numFmtId="172" fontId="9" fillId="25" borderId="10" xfId="1" applyNumberFormat="1" applyFont="1" applyFill="1" applyBorder="1" applyAlignment="1">
      <alignment horizontal="center" vertical="center" wrapText="1"/>
    </xf>
    <xf numFmtId="172" fontId="9" fillId="1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 applyAlignment="1">
      <alignment horizontal="center" vertical="center" wrapText="1"/>
    </xf>
    <xf numFmtId="172" fontId="9" fillId="10" borderId="12" xfId="1" applyNumberFormat="1" applyFont="1" applyFill="1" applyBorder="1" applyAlignment="1">
      <alignment horizontal="center" vertical="center" wrapText="1"/>
    </xf>
    <xf numFmtId="172" fontId="9" fillId="0" borderId="12" xfId="1" applyNumberFormat="1" applyFont="1" applyFill="1" applyBorder="1" applyAlignment="1">
      <alignment horizontal="center" vertical="center" wrapText="1"/>
    </xf>
    <xf numFmtId="172" fontId="13" fillId="10" borderId="6" xfId="1" applyNumberFormat="1" applyFont="1" applyFill="1" applyBorder="1" applyAlignment="1">
      <alignment horizontal="center" vertical="center" wrapText="1"/>
    </xf>
    <xf numFmtId="172" fontId="13" fillId="0" borderId="6" xfId="1" applyNumberFormat="1" applyFont="1" applyFill="1" applyBorder="1" applyAlignment="1">
      <alignment horizontal="center" vertical="center" wrapText="1"/>
    </xf>
    <xf numFmtId="172" fontId="10" fillId="0" borderId="13" xfId="1" applyNumberFormat="1" applyFont="1" applyFill="1" applyBorder="1" applyAlignment="1">
      <alignment horizontal="center" vertical="center" wrapText="1"/>
    </xf>
    <xf numFmtId="172" fontId="10" fillId="25" borderId="10" xfId="1" applyNumberFormat="1" applyFont="1" applyFill="1" applyBorder="1" applyAlignment="1">
      <alignment horizontal="center" vertical="center" wrapText="1"/>
    </xf>
    <xf numFmtId="172" fontId="10" fillId="0" borderId="10" xfId="1" applyNumberFormat="1" applyFont="1" applyFill="1" applyBorder="1" applyAlignment="1">
      <alignment horizontal="center" vertical="center" wrapText="1"/>
    </xf>
    <xf numFmtId="172" fontId="10" fillId="10" borderId="10" xfId="1" applyNumberFormat="1" applyFont="1" applyFill="1" applyBorder="1" applyAlignment="1">
      <alignment horizontal="center" vertical="center" wrapText="1"/>
    </xf>
    <xf numFmtId="172" fontId="10" fillId="0" borderId="12" xfId="1" applyNumberFormat="1" applyFont="1" applyFill="1" applyBorder="1" applyAlignment="1">
      <alignment horizontal="center" vertical="center" wrapText="1"/>
    </xf>
    <xf numFmtId="172" fontId="9" fillId="0" borderId="10" xfId="2" applyNumberFormat="1" applyFont="1" applyFill="1" applyBorder="1" applyAlignment="1">
      <alignment horizontal="center" vertical="center"/>
    </xf>
    <xf numFmtId="172" fontId="8" fillId="0" borderId="8" xfId="1" applyNumberFormat="1" applyFont="1" applyFill="1" applyBorder="1" applyAlignment="1">
      <alignment horizontal="center" vertical="center" wrapText="1"/>
    </xf>
    <xf numFmtId="172" fontId="10" fillId="25" borderId="10" xfId="2" applyNumberFormat="1" applyFont="1" applyFill="1" applyBorder="1" applyAlignment="1">
      <alignment horizontal="center" vertical="center"/>
    </xf>
    <xf numFmtId="172" fontId="10" fillId="0" borderId="10" xfId="2" applyNumberFormat="1" applyFont="1" applyFill="1" applyBorder="1" applyAlignment="1">
      <alignment horizontal="center" vertical="center"/>
    </xf>
    <xf numFmtId="172" fontId="10" fillId="0" borderId="12" xfId="2" applyNumberFormat="1" applyFont="1" applyFill="1" applyBorder="1" applyAlignment="1">
      <alignment horizontal="center" vertical="center"/>
    </xf>
    <xf numFmtId="172" fontId="10" fillId="0" borderId="6" xfId="2" applyNumberFormat="1" applyFont="1" applyFill="1" applyBorder="1" applyAlignment="1">
      <alignment horizontal="center" vertical="center"/>
    </xf>
    <xf numFmtId="172" fontId="10" fillId="0" borderId="5" xfId="2" applyNumberFormat="1" applyFont="1" applyFill="1" applyBorder="1" applyAlignment="1">
      <alignment horizontal="center" vertical="center"/>
    </xf>
    <xf numFmtId="172" fontId="8" fillId="0" borderId="2" xfId="1" applyNumberFormat="1" applyFont="1" applyFill="1" applyBorder="1" applyAlignment="1">
      <alignment horizontal="center" vertical="center" wrapText="1"/>
    </xf>
    <xf numFmtId="172" fontId="10" fillId="0" borderId="6" xfId="1" applyNumberFormat="1" applyFont="1" applyFill="1" applyBorder="1" applyAlignment="1">
      <alignment horizontal="center" vertical="center" wrapText="1"/>
    </xf>
    <xf numFmtId="172" fontId="10" fillId="0" borderId="2" xfId="1" applyNumberFormat="1" applyFont="1" applyFill="1" applyBorder="1" applyAlignment="1">
      <alignment horizontal="center" vertical="center" wrapText="1"/>
    </xf>
    <xf numFmtId="172" fontId="8" fillId="10" borderId="13" xfId="1" applyNumberFormat="1" applyFont="1" applyFill="1" applyBorder="1" applyAlignment="1">
      <alignment horizontal="center" vertical="center" wrapText="1"/>
    </xf>
    <xf numFmtId="172" fontId="8" fillId="0" borderId="13" xfId="1" applyNumberFormat="1" applyFont="1" applyFill="1" applyBorder="1" applyAlignment="1">
      <alignment horizontal="center" vertical="center" wrapText="1"/>
    </xf>
    <xf numFmtId="172" fontId="10" fillId="10" borderId="12" xfId="1" applyNumberFormat="1" applyFont="1" applyFill="1" applyBorder="1" applyAlignment="1">
      <alignment horizontal="center" vertical="center" wrapText="1"/>
    </xf>
    <xf numFmtId="172" fontId="10" fillId="10" borderId="6" xfId="1" applyNumberFormat="1" applyFont="1" applyFill="1" applyBorder="1" applyAlignment="1">
      <alignment horizontal="center" vertical="center" wrapText="1"/>
    </xf>
    <xf numFmtId="172" fontId="13" fillId="0" borderId="13" xfId="1" applyNumberFormat="1" applyFont="1" applyFill="1" applyBorder="1" applyAlignment="1">
      <alignment horizontal="center" vertical="center" wrapText="1"/>
    </xf>
    <xf numFmtId="172" fontId="8" fillId="0" borderId="1" xfId="1" applyNumberFormat="1" applyFont="1" applyFill="1" applyBorder="1" applyAlignment="1">
      <alignment horizontal="center" vertical="center" wrapText="1"/>
    </xf>
    <xf numFmtId="172" fontId="19" fillId="26" borderId="6" xfId="1" applyNumberFormat="1" applyFont="1" applyFill="1" applyBorder="1" applyAlignment="1">
      <alignment horizontal="center" vertical="center"/>
    </xf>
    <xf numFmtId="172" fontId="10" fillId="11" borderId="14" xfId="1" applyNumberFormat="1" applyFont="1" applyFill="1" applyBorder="1" applyAlignment="1">
      <alignment horizontal="center" vertical="center"/>
    </xf>
    <xf numFmtId="172" fontId="10" fillId="11" borderId="13" xfId="1" applyNumberFormat="1" applyFont="1" applyFill="1" applyBorder="1" applyAlignment="1">
      <alignment horizontal="center" vertical="center"/>
    </xf>
    <xf numFmtId="172" fontId="10" fillId="10" borderId="10" xfId="1" applyNumberFormat="1" applyFont="1" applyFill="1" applyBorder="1" applyAlignment="1">
      <alignment horizontal="center" vertical="center"/>
    </xf>
    <xf numFmtId="172" fontId="10" fillId="0" borderId="10" xfId="1" applyNumberFormat="1" applyFont="1" applyFill="1" applyBorder="1" applyAlignment="1">
      <alignment horizontal="center" vertical="center"/>
    </xf>
    <xf numFmtId="172" fontId="10" fillId="25" borderId="10" xfId="1" applyNumberFormat="1" applyFont="1" applyFill="1" applyBorder="1" applyAlignment="1">
      <alignment horizontal="center" vertical="center"/>
    </xf>
    <xf numFmtId="172" fontId="10" fillId="0" borderId="8" xfId="1" applyNumberFormat="1" applyFont="1" applyFill="1" applyBorder="1" applyAlignment="1">
      <alignment horizontal="center" vertical="center"/>
    </xf>
    <xf numFmtId="164" fontId="7" fillId="10" borderId="10" xfId="1" applyNumberFormat="1" applyFont="1" applyFill="1" applyBorder="1" applyAlignment="1">
      <alignment horizontal="center" vertical="center"/>
    </xf>
    <xf numFmtId="164" fontId="7" fillId="10" borderId="21" xfId="1" applyNumberFormat="1" applyFont="1" applyFill="1" applyBorder="1" applyAlignment="1">
      <alignment horizontal="center" vertical="center"/>
    </xf>
    <xf numFmtId="172" fontId="7" fillId="10" borderId="21" xfId="1" applyNumberFormat="1" applyFont="1" applyFill="1" applyBorder="1" applyAlignment="1">
      <alignment horizontal="center" vertical="center"/>
    </xf>
    <xf numFmtId="172" fontId="7" fillId="10" borderId="10" xfId="1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horizontal="center" vertical="center"/>
    </xf>
    <xf numFmtId="170" fontId="7" fillId="10" borderId="10" xfId="2" applyNumberFormat="1" applyFont="1" applyFill="1" applyBorder="1" applyAlignment="1">
      <alignment horizontal="center" vertical="center"/>
    </xf>
    <xf numFmtId="164" fontId="10" fillId="10" borderId="21" xfId="1" applyNumberFormat="1" applyFont="1" applyFill="1" applyBorder="1" applyAlignment="1">
      <alignment horizontal="center" vertical="center"/>
    </xf>
    <xf numFmtId="170" fontId="10" fillId="10" borderId="21" xfId="1" applyNumberFormat="1" applyFont="1" applyFill="1" applyBorder="1" applyAlignment="1">
      <alignment horizontal="center" vertical="center"/>
    </xf>
    <xf numFmtId="164" fontId="9" fillId="10" borderId="12" xfId="1" applyNumberFormat="1" applyFont="1" applyFill="1" applyBorder="1" applyAlignment="1">
      <alignment horizontal="center" vertical="center"/>
    </xf>
    <xf numFmtId="170" fontId="7" fillId="10" borderId="12" xfId="2" applyNumberFormat="1" applyFont="1" applyFill="1" applyBorder="1" applyAlignment="1">
      <alignment horizontal="center" vertical="center"/>
    </xf>
    <xf numFmtId="171" fontId="10" fillId="0" borderId="10" xfId="2" applyNumberFormat="1" applyFont="1" applyFill="1" applyBorder="1" applyAlignment="1">
      <alignment horizontal="center" vertical="center"/>
    </xf>
    <xf numFmtId="164" fontId="9" fillId="10" borderId="2" xfId="1" applyNumberFormat="1" applyFont="1" applyFill="1" applyBorder="1" applyAlignment="1">
      <alignment horizontal="center" vertical="center"/>
    </xf>
    <xf numFmtId="170" fontId="7" fillId="10" borderId="23" xfId="2" applyNumberFormat="1" applyFont="1" applyFill="1" applyBorder="1" applyAlignment="1">
      <alignment horizontal="center" vertical="center"/>
    </xf>
    <xf numFmtId="170" fontId="7" fillId="10" borderId="2" xfId="2" applyNumberFormat="1" applyFont="1" applyFill="1" applyBorder="1" applyAlignment="1">
      <alignment horizontal="center" vertical="center"/>
    </xf>
    <xf numFmtId="164" fontId="8" fillId="0" borderId="6" xfId="1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center" vertical="center"/>
    </xf>
    <xf numFmtId="172" fontId="8" fillId="0" borderId="20" xfId="1" applyNumberFormat="1" applyFont="1" applyFill="1" applyBorder="1" applyAlignment="1">
      <alignment horizontal="center" vertical="center"/>
    </xf>
    <xf numFmtId="164" fontId="8" fillId="10" borderId="14" xfId="1" applyNumberFormat="1" applyFont="1" applyFill="1" applyBorder="1" applyAlignment="1">
      <alignment horizontal="center" vertical="center"/>
    </xf>
    <xf numFmtId="164" fontId="8" fillId="10" borderId="24" xfId="1" applyNumberFormat="1" applyFont="1" applyFill="1" applyBorder="1" applyAlignment="1">
      <alignment horizontal="center" vertical="center"/>
    </xf>
    <xf numFmtId="164" fontId="10" fillId="10" borderId="14" xfId="1" applyNumberFormat="1" applyFont="1" applyFill="1" applyBorder="1" applyAlignment="1">
      <alignment horizontal="center" vertical="center"/>
    </xf>
    <xf numFmtId="172" fontId="8" fillId="10" borderId="24" xfId="1" applyNumberFormat="1" applyFont="1" applyFill="1" applyBorder="1" applyAlignment="1">
      <alignment horizontal="center" vertical="center"/>
    </xf>
    <xf numFmtId="172" fontId="8" fillId="10" borderId="14" xfId="1" applyNumberFormat="1" applyFont="1" applyFill="1" applyBorder="1" applyAlignment="1">
      <alignment horizontal="center" vertical="center"/>
    </xf>
    <xf numFmtId="164" fontId="8" fillId="25" borderId="12" xfId="1" applyNumberFormat="1" applyFont="1" applyFill="1" applyBorder="1" applyAlignment="1">
      <alignment horizontal="center" vertical="center"/>
    </xf>
    <xf numFmtId="164" fontId="10" fillId="25" borderId="12" xfId="1" applyNumberFormat="1" applyFont="1" applyFill="1" applyBorder="1" applyAlignment="1">
      <alignment horizontal="center" vertical="center"/>
    </xf>
    <xf numFmtId="172" fontId="8" fillId="25" borderId="22" xfId="1" applyNumberFormat="1" applyFont="1" applyFill="1" applyBorder="1" applyAlignment="1">
      <alignment horizontal="center" vertical="center"/>
    </xf>
    <xf numFmtId="172" fontId="8" fillId="25" borderId="12" xfId="1" applyNumberFormat="1" applyFont="1" applyFill="1" applyBorder="1" applyAlignment="1">
      <alignment horizontal="center" vertical="center"/>
    </xf>
    <xf numFmtId="164" fontId="9" fillId="25" borderId="10" xfId="1" applyNumberFormat="1" applyFont="1" applyFill="1" applyBorder="1" applyAlignment="1">
      <alignment horizontal="center" vertical="center"/>
    </xf>
    <xf numFmtId="170" fontId="7" fillId="25" borderId="10" xfId="2" applyNumberFormat="1" applyFont="1" applyFill="1" applyBorder="1" applyAlignment="1">
      <alignment horizontal="center" vertical="center"/>
    </xf>
    <xf numFmtId="164" fontId="9" fillId="25" borderId="12" xfId="1" applyNumberFormat="1" applyFont="1" applyFill="1" applyBorder="1" applyAlignment="1">
      <alignment horizontal="center" vertical="center"/>
    </xf>
    <xf numFmtId="170" fontId="7" fillId="25" borderId="12" xfId="2" applyNumberFormat="1" applyFont="1" applyFill="1" applyBorder="1" applyAlignment="1">
      <alignment horizontal="center" vertical="center"/>
    </xf>
    <xf numFmtId="164" fontId="9" fillId="25" borderId="2" xfId="1" applyNumberFormat="1" applyFont="1" applyFill="1" applyBorder="1" applyAlignment="1">
      <alignment horizontal="center" vertical="center"/>
    </xf>
    <xf numFmtId="164" fontId="13" fillId="25" borderId="6" xfId="1" applyNumberFormat="1" applyFont="1" applyFill="1" applyBorder="1" applyAlignment="1">
      <alignment horizontal="center" vertical="center"/>
    </xf>
    <xf numFmtId="164" fontId="9" fillId="25" borderId="6" xfId="1" applyNumberFormat="1" applyFont="1" applyFill="1" applyBorder="1" applyAlignment="1">
      <alignment horizontal="center" vertical="center"/>
    </xf>
    <xf numFmtId="172" fontId="13" fillId="25" borderId="6" xfId="1" applyNumberFormat="1" applyFont="1" applyFill="1" applyBorder="1" applyAlignment="1">
      <alignment horizontal="center" vertical="center"/>
    </xf>
    <xf numFmtId="164" fontId="13" fillId="10" borderId="2" xfId="1" applyNumberFormat="1" applyFont="1" applyFill="1" applyBorder="1" applyAlignment="1">
      <alignment horizontal="center" vertical="center"/>
    </xf>
    <xf numFmtId="172" fontId="8" fillId="10" borderId="23" xfId="2" applyNumberFormat="1" applyFont="1" applyFill="1" applyBorder="1" applyAlignment="1">
      <alignment horizontal="center" vertical="center"/>
    </xf>
    <xf numFmtId="172" fontId="8" fillId="10" borderId="2" xfId="2" applyNumberFormat="1" applyFont="1" applyFill="1" applyBorder="1" applyAlignment="1">
      <alignment horizontal="center" vertical="center"/>
    </xf>
    <xf numFmtId="171" fontId="8" fillId="10" borderId="2" xfId="2" applyNumberFormat="1" applyFont="1" applyFill="1" applyBorder="1" applyAlignment="1">
      <alignment horizontal="center" vertical="center"/>
    </xf>
    <xf numFmtId="164" fontId="7" fillId="10" borderId="2" xfId="1" applyNumberFormat="1" applyFont="1" applyFill="1" applyBorder="1" applyAlignment="1">
      <alignment horizontal="center" vertical="center"/>
    </xf>
    <xf numFmtId="172" fontId="7" fillId="10" borderId="23" xfId="1" applyNumberFormat="1" applyFont="1" applyFill="1" applyBorder="1" applyAlignment="1">
      <alignment horizontal="center" vertical="center"/>
    </xf>
    <xf numFmtId="172" fontId="7" fillId="10" borderId="2" xfId="1" applyNumberFormat="1" applyFont="1" applyFill="1" applyBorder="1" applyAlignment="1">
      <alignment horizontal="center" vertical="center"/>
    </xf>
    <xf numFmtId="172" fontId="7" fillId="10" borderId="21" xfId="2" applyNumberFormat="1" applyFont="1" applyFill="1" applyBorder="1" applyAlignment="1">
      <alignment horizontal="center" vertical="center"/>
    </xf>
    <xf numFmtId="172" fontId="7" fillId="10" borderId="10" xfId="2" applyNumberFormat="1" applyFont="1" applyFill="1" applyBorder="1" applyAlignment="1">
      <alignment horizontal="center" vertical="center"/>
    </xf>
    <xf numFmtId="164" fontId="7" fillId="10" borderId="10" xfId="2" applyNumberFormat="1" applyFont="1" applyFill="1" applyBorder="1" applyAlignment="1">
      <alignment horizontal="center" vertical="center"/>
    </xf>
    <xf numFmtId="164" fontId="10" fillId="10" borderId="10" xfId="1" applyNumberFormat="1" applyFont="1" applyFill="1" applyBorder="1" applyAlignment="1">
      <alignment horizontal="center" vertical="center"/>
    </xf>
    <xf numFmtId="164" fontId="7" fillId="10" borderId="12" xfId="2" applyNumberFormat="1" applyFont="1" applyFill="1" applyBorder="1" applyAlignment="1">
      <alignment horizontal="center" vertical="center"/>
    </xf>
    <xf numFmtId="164" fontId="12" fillId="10" borderId="17" xfId="2" applyNumberFormat="1" applyFont="1" applyFill="1" applyBorder="1" applyAlignment="1">
      <alignment horizontal="center" vertical="center"/>
    </xf>
    <xf numFmtId="164" fontId="7" fillId="10" borderId="6" xfId="2" applyNumberFormat="1" applyFont="1" applyFill="1" applyBorder="1" applyAlignment="1">
      <alignment horizontal="center" vertical="center"/>
    </xf>
    <xf numFmtId="172" fontId="12" fillId="10" borderId="30" xfId="2" applyNumberFormat="1" applyFont="1" applyFill="1" applyBorder="1" applyAlignment="1">
      <alignment horizontal="center" vertical="center"/>
    </xf>
    <xf numFmtId="172" fontId="12" fillId="10" borderId="16" xfId="2" applyNumberFormat="1" applyFont="1" applyFill="1" applyBorder="1" applyAlignment="1">
      <alignment horizontal="center" vertical="center"/>
    </xf>
    <xf numFmtId="164" fontId="12" fillId="10" borderId="6" xfId="2" applyNumberFormat="1" applyFont="1" applyFill="1" applyBorder="1" applyAlignment="1">
      <alignment horizontal="center" vertical="center"/>
    </xf>
    <xf numFmtId="164" fontId="7" fillId="10" borderId="4" xfId="1" applyNumberFormat="1" applyFont="1" applyFill="1" applyBorder="1" applyAlignment="1">
      <alignment horizontal="center" vertical="center"/>
    </xf>
    <xf numFmtId="172" fontId="7" fillId="10" borderId="25" xfId="2" applyNumberFormat="1" applyFont="1" applyFill="1" applyBorder="1" applyAlignment="1">
      <alignment horizontal="center" vertical="center"/>
    </xf>
    <xf numFmtId="172" fontId="7" fillId="10" borderId="4" xfId="2" applyNumberFormat="1" applyFont="1" applyFill="1" applyBorder="1" applyAlignment="1">
      <alignment horizontal="center" vertical="center"/>
    </xf>
    <xf numFmtId="164" fontId="7" fillId="10" borderId="4" xfId="2" applyNumberFormat="1" applyFont="1" applyFill="1" applyBorder="1" applyAlignment="1">
      <alignment horizontal="center" vertical="center"/>
    </xf>
    <xf numFmtId="164" fontId="7" fillId="10" borderId="23" xfId="2" applyNumberFormat="1" applyFont="1" applyFill="1" applyBorder="1" applyAlignment="1">
      <alignment horizontal="center" vertical="center"/>
    </xf>
    <xf numFmtId="164" fontId="10" fillId="10" borderId="22" xfId="1" applyNumberFormat="1" applyFont="1" applyFill="1" applyBorder="1" applyAlignment="1">
      <alignment horizontal="center" vertical="center"/>
    </xf>
    <xf numFmtId="164" fontId="10" fillId="10" borderId="0" xfId="1" applyNumberFormat="1" applyFont="1" applyFill="1" applyBorder="1" applyAlignment="1">
      <alignment horizontal="center" vertical="center"/>
    </xf>
    <xf numFmtId="164" fontId="12" fillId="10" borderId="20" xfId="2" applyNumberFormat="1" applyFont="1" applyFill="1" applyBorder="1" applyAlignment="1">
      <alignment horizontal="center" vertical="center"/>
    </xf>
    <xf numFmtId="164" fontId="12" fillId="10" borderId="30" xfId="2" applyNumberFormat="1" applyFont="1" applyFill="1" applyBorder="1" applyAlignment="1">
      <alignment horizontal="center" vertical="center"/>
    </xf>
    <xf numFmtId="170" fontId="7" fillId="10" borderId="6" xfId="2" applyNumberFormat="1" applyFont="1" applyFill="1" applyBorder="1" applyAlignment="1">
      <alignment horizontal="center" vertical="center"/>
    </xf>
    <xf numFmtId="172" fontId="12" fillId="10" borderId="6" xfId="2" applyNumberFormat="1" applyFont="1" applyFill="1" applyBorder="1" applyAlignment="1">
      <alignment horizontal="center" vertical="center"/>
    </xf>
    <xf numFmtId="170" fontId="12" fillId="10" borderId="6" xfId="2" applyNumberFormat="1" applyFont="1" applyFill="1" applyBorder="1" applyAlignment="1">
      <alignment horizontal="center" vertical="center"/>
    </xf>
    <xf numFmtId="164" fontId="7" fillId="10" borderId="14" xfId="1" applyNumberFormat="1" applyFont="1" applyFill="1" applyBorder="1" applyAlignment="1">
      <alignment horizontal="center" vertical="center"/>
    </xf>
    <xf numFmtId="164" fontId="7" fillId="10" borderId="24" xfId="1" applyNumberFormat="1" applyFont="1" applyFill="1" applyBorder="1" applyAlignment="1">
      <alignment horizontal="center" vertical="center"/>
    </xf>
    <xf numFmtId="172" fontId="12" fillId="10" borderId="14" xfId="1" applyNumberFormat="1" applyFont="1" applyFill="1" applyBorder="1" applyAlignment="1">
      <alignment horizontal="center" vertical="center"/>
    </xf>
    <xf numFmtId="172" fontId="12" fillId="10" borderId="24" xfId="1" applyNumberFormat="1" applyFont="1" applyFill="1" applyBorder="1" applyAlignment="1">
      <alignment horizontal="center" vertical="center"/>
    </xf>
    <xf numFmtId="164" fontId="12" fillId="10" borderId="14" xfId="1" applyNumberFormat="1" applyFont="1" applyFill="1" applyBorder="1" applyAlignment="1">
      <alignment horizontal="center" vertical="center"/>
    </xf>
    <xf numFmtId="172" fontId="12" fillId="10" borderId="10" xfId="1" applyNumberFormat="1" applyFont="1" applyFill="1" applyBorder="1" applyAlignment="1">
      <alignment horizontal="center" vertical="center"/>
    </xf>
    <xf numFmtId="172" fontId="12" fillId="10" borderId="21" xfId="1" applyNumberFormat="1" applyFont="1" applyFill="1" applyBorder="1" applyAlignment="1">
      <alignment horizontal="center" vertical="center"/>
    </xf>
    <xf numFmtId="164" fontId="12" fillId="10" borderId="10" xfId="1" applyNumberFormat="1" applyFont="1" applyFill="1" applyBorder="1" applyAlignment="1">
      <alignment horizontal="center" vertical="center"/>
    </xf>
    <xf numFmtId="174" fontId="7" fillId="10" borderId="10" xfId="2" applyNumberFormat="1" applyFont="1" applyFill="1" applyBorder="1" applyAlignment="1">
      <alignment horizontal="center" vertical="center"/>
    </xf>
    <xf numFmtId="164" fontId="10" fillId="10" borderId="12" xfId="1" applyNumberFormat="1" applyFont="1" applyFill="1" applyBorder="1" applyAlignment="1">
      <alignment horizontal="center" vertical="center"/>
    </xf>
    <xf numFmtId="170" fontId="7" fillId="10" borderId="18" xfId="2" applyNumberFormat="1" applyFont="1" applyFill="1" applyBorder="1" applyAlignment="1">
      <alignment horizontal="center" vertical="center"/>
    </xf>
    <xf numFmtId="170" fontId="12" fillId="10" borderId="18" xfId="2" applyNumberFormat="1" applyFont="1" applyFill="1" applyBorder="1" applyAlignment="1">
      <alignment horizontal="center" vertical="center"/>
    </xf>
    <xf numFmtId="164" fontId="7" fillId="10" borderId="0" xfId="2" applyNumberFormat="1" applyFont="1" applyFill="1" applyBorder="1" applyAlignment="1">
      <alignment horizontal="center" vertical="center"/>
    </xf>
    <xf numFmtId="164" fontId="10" fillId="10" borderId="2" xfId="1" applyNumberFormat="1" applyFont="1" applyFill="1" applyBorder="1" applyAlignment="1">
      <alignment horizontal="center" vertical="center"/>
    </xf>
    <xf numFmtId="164" fontId="7" fillId="10" borderId="2" xfId="2" applyNumberFormat="1" applyFont="1" applyFill="1" applyBorder="1" applyAlignment="1">
      <alignment horizontal="center" vertical="center"/>
    </xf>
    <xf numFmtId="164" fontId="12" fillId="10" borderId="10" xfId="2" applyNumberFormat="1" applyFont="1" applyFill="1" applyBorder="1" applyAlignment="1">
      <alignment horizontal="center" vertical="center"/>
    </xf>
    <xf numFmtId="164" fontId="7" fillId="10" borderId="28" xfId="2" applyNumberFormat="1" applyFont="1" applyFill="1" applyBorder="1" applyAlignment="1">
      <alignment horizontal="center" vertical="center"/>
    </xf>
    <xf numFmtId="172" fontId="12" fillId="10" borderId="20" xfId="2" applyNumberFormat="1" applyFont="1" applyFill="1" applyBorder="1" applyAlignment="1">
      <alignment horizontal="center" vertical="center"/>
    </xf>
    <xf numFmtId="170" fontId="7" fillId="10" borderId="12" xfId="1" applyNumberFormat="1" applyFont="1" applyFill="1" applyBorder="1" applyAlignment="1">
      <alignment horizontal="center" vertical="center"/>
    </xf>
    <xf numFmtId="170" fontId="7" fillId="10" borderId="6" xfId="1" applyNumberFormat="1" applyFont="1" applyFill="1" applyBorder="1" applyAlignment="1">
      <alignment horizontal="center" vertical="center"/>
    </xf>
    <xf numFmtId="172" fontId="12" fillId="10" borderId="20" xfId="1" applyNumberFormat="1" applyFont="1" applyFill="1" applyBorder="1" applyAlignment="1">
      <alignment horizontal="center" vertical="center"/>
    </xf>
    <xf numFmtId="172" fontId="10" fillId="10" borderId="12" xfId="1" applyNumberFormat="1" applyFont="1" applyFill="1" applyBorder="1" applyAlignment="1">
      <alignment horizontal="center" vertical="center"/>
    </xf>
    <xf numFmtId="172" fontId="7" fillId="10" borderId="12" xfId="1" applyNumberFormat="1" applyFont="1" applyFill="1" applyBorder="1" applyAlignment="1">
      <alignment horizontal="center" vertical="center"/>
    </xf>
    <xf numFmtId="164" fontId="10" fillId="10" borderId="28" xfId="1" applyNumberFormat="1" applyFont="1" applyFill="1" applyBorder="1" applyAlignment="1">
      <alignment horizontal="center" vertical="center"/>
    </xf>
    <xf numFmtId="164" fontId="12" fillId="10" borderId="19" xfId="2" applyNumberFormat="1" applyFont="1" applyFill="1" applyBorder="1" applyAlignment="1">
      <alignment horizontal="center" vertical="center"/>
    </xf>
    <xf numFmtId="164" fontId="10" fillId="10" borderId="18" xfId="1" applyNumberFormat="1" applyFont="1" applyFill="1" applyBorder="1" applyAlignment="1">
      <alignment horizontal="center" vertical="center"/>
    </xf>
    <xf numFmtId="172" fontId="7" fillId="10" borderId="14" xfId="2" applyNumberFormat="1" applyFont="1" applyFill="1" applyBorder="1" applyAlignment="1">
      <alignment horizontal="center" vertical="center"/>
    </xf>
    <xf numFmtId="164" fontId="7" fillId="10" borderId="14" xfId="2" applyNumberFormat="1" applyFont="1" applyFill="1" applyBorder="1" applyAlignment="1">
      <alignment horizontal="center" vertical="center"/>
    </xf>
    <xf numFmtId="164" fontId="7" fillId="10" borderId="18" xfId="2" applyNumberFormat="1" applyFont="1" applyFill="1" applyBorder="1" applyAlignment="1">
      <alignment horizontal="center" vertical="center"/>
    </xf>
    <xf numFmtId="172" fontId="8" fillId="10" borderId="14" xfId="2" applyNumberFormat="1" applyFont="1" applyFill="1" applyBorder="1" applyAlignment="1">
      <alignment horizontal="center" vertical="center"/>
    </xf>
    <xf numFmtId="171" fontId="8" fillId="10" borderId="14" xfId="2" applyNumberFormat="1" applyFont="1" applyFill="1" applyBorder="1" applyAlignment="1">
      <alignment horizontal="center" vertical="center"/>
    </xf>
    <xf numFmtId="170" fontId="7" fillId="10" borderId="14" xfId="2" applyNumberFormat="1" applyFont="1" applyFill="1" applyBorder="1" applyAlignment="1">
      <alignment horizontal="center" vertical="center"/>
    </xf>
    <xf numFmtId="164" fontId="12" fillId="7" borderId="10" xfId="1" applyNumberFormat="1" applyFont="1" applyFill="1" applyBorder="1" applyAlignment="1">
      <alignment horizontal="center" vertical="center"/>
    </xf>
    <xf numFmtId="164" fontId="7" fillId="7" borderId="10" xfId="1" applyNumberFormat="1" applyFont="1" applyFill="1" applyBorder="1" applyAlignment="1">
      <alignment horizontal="center" vertical="center"/>
    </xf>
    <xf numFmtId="170" fontId="7" fillId="7" borderId="10" xfId="2" applyNumberFormat="1" applyFont="1" applyFill="1" applyBorder="1" applyAlignment="1">
      <alignment horizontal="center" vertical="center"/>
    </xf>
    <xf numFmtId="171" fontId="7" fillId="10" borderId="10" xfId="2" applyNumberFormat="1" applyFont="1" applyFill="1" applyBorder="1" applyAlignment="1">
      <alignment horizontal="center" vertical="center"/>
    </xf>
    <xf numFmtId="172" fontId="12" fillId="10" borderId="30" xfId="1" applyNumberFormat="1" applyFont="1" applyFill="1" applyBorder="1" applyAlignment="1">
      <alignment horizontal="center" vertical="center"/>
    </xf>
    <xf numFmtId="172" fontId="12" fillId="10" borderId="16" xfId="1" applyNumberFormat="1" applyFont="1" applyFill="1" applyBorder="1" applyAlignment="1">
      <alignment horizontal="center" vertical="center"/>
    </xf>
    <xf numFmtId="164" fontId="12" fillId="0" borderId="6" xfId="2" applyNumberFormat="1" applyFont="1" applyFill="1" applyBorder="1" applyAlignment="1">
      <alignment horizontal="center" vertical="center"/>
    </xf>
    <xf numFmtId="164" fontId="7" fillId="0" borderId="6" xfId="2" applyNumberFormat="1" applyFont="1" applyFill="1" applyBorder="1" applyAlignment="1">
      <alignment horizontal="center" vertical="center"/>
    </xf>
    <xf numFmtId="172" fontId="12" fillId="0" borderId="20" xfId="2" applyNumberFormat="1" applyFont="1" applyFill="1" applyBorder="1" applyAlignment="1">
      <alignment horizontal="center" vertical="center"/>
    </xf>
    <xf numFmtId="164" fontId="12" fillId="0" borderId="14" xfId="1" applyNumberFormat="1" applyFont="1" applyFill="1" applyBorder="1" applyAlignment="1">
      <alignment horizontal="center" vertical="center"/>
    </xf>
    <xf numFmtId="164" fontId="7" fillId="0" borderId="14" xfId="1" applyNumberFormat="1" applyFont="1" applyFill="1" applyBorder="1" applyAlignment="1">
      <alignment horizontal="center" vertical="center"/>
    </xf>
    <xf numFmtId="172" fontId="7" fillId="0" borderId="14" xfId="2" applyNumberFormat="1" applyFont="1" applyFill="1" applyBorder="1" applyAlignment="1">
      <alignment horizontal="center" vertical="center"/>
    </xf>
    <xf numFmtId="164" fontId="7" fillId="0" borderId="14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7" fillId="10" borderId="1" xfId="1" applyNumberFormat="1" applyFont="1" applyFill="1" applyBorder="1" applyAlignment="1">
      <alignment horizontal="center" vertical="center"/>
    </xf>
    <xf numFmtId="172" fontId="7" fillId="0" borderId="1" xfId="1" applyNumberFormat="1" applyFont="1" applyFill="1" applyBorder="1" applyAlignment="1">
      <alignment horizontal="center" vertical="center"/>
    </xf>
    <xf numFmtId="172" fontId="7" fillId="10" borderId="1" xfId="1" applyNumberFormat="1" applyFont="1" applyFill="1" applyBorder="1" applyAlignment="1">
      <alignment horizontal="center" vertical="center"/>
    </xf>
    <xf numFmtId="164" fontId="12" fillId="24" borderId="10" xfId="2" applyNumberFormat="1" applyFont="1" applyFill="1" applyBorder="1" applyAlignment="1">
      <alignment horizontal="center" vertical="center"/>
    </xf>
    <xf numFmtId="164" fontId="12" fillId="24" borderId="10" xfId="1" applyNumberFormat="1" applyFont="1" applyFill="1" applyBorder="1" applyAlignment="1">
      <alignment horizontal="center" vertical="center"/>
    </xf>
    <xf numFmtId="170" fontId="12" fillId="24" borderId="10" xfId="2" applyNumberFormat="1" applyFont="1" applyFill="1" applyBorder="1" applyAlignment="1">
      <alignment horizontal="center" vertical="center"/>
    </xf>
    <xf numFmtId="164" fontId="12" fillId="24" borderId="12" xfId="2" applyNumberFormat="1" applyFont="1" applyFill="1" applyBorder="1" applyAlignment="1">
      <alignment horizontal="center" vertical="center"/>
    </xf>
    <xf numFmtId="170" fontId="12" fillId="24" borderId="12" xfId="2" applyNumberFormat="1" applyFont="1" applyFill="1" applyBorder="1" applyAlignment="1">
      <alignment horizontal="center" vertical="center"/>
    </xf>
    <xf numFmtId="164" fontId="12" fillId="24" borderId="6" xfId="1" applyNumberFormat="1" applyFont="1" applyFill="1" applyBorder="1" applyAlignment="1">
      <alignment horizontal="center" vertical="center"/>
    </xf>
    <xf numFmtId="164" fontId="7" fillId="24" borderId="6" xfId="2" applyNumberFormat="1" applyFont="1" applyFill="1" applyBorder="1" applyAlignment="1">
      <alignment horizontal="center" vertical="center"/>
    </xf>
    <xf numFmtId="172" fontId="12" fillId="24" borderId="6" xfId="1" applyNumberFormat="1" applyFont="1" applyFill="1" applyBorder="1" applyAlignment="1">
      <alignment horizontal="center" vertical="center"/>
    </xf>
    <xf numFmtId="164" fontId="12" fillId="24" borderId="6" xfId="2" applyNumberFormat="1" applyFont="1" applyFill="1" applyBorder="1" applyAlignment="1">
      <alignment horizontal="center" vertical="center"/>
    </xf>
    <xf numFmtId="164" fontId="16" fillId="0" borderId="14" xfId="1" applyNumberFormat="1" applyFont="1" applyFill="1" applyBorder="1" applyAlignment="1">
      <alignment horizontal="center" vertical="center"/>
    </xf>
    <xf numFmtId="172" fontId="7" fillId="0" borderId="14" xfId="1" applyNumberFormat="1" applyFont="1" applyFill="1" applyBorder="1" applyAlignment="1">
      <alignment horizontal="center" vertical="center"/>
    </xf>
    <xf numFmtId="2" fontId="17" fillId="10" borderId="2" xfId="1" applyNumberFormat="1" applyFont="1" applyFill="1" applyBorder="1" applyAlignment="1">
      <alignment horizontal="center" vertical="center"/>
    </xf>
    <xf numFmtId="172" fontId="17" fillId="10" borderId="2" xfId="1" applyNumberFormat="1" applyFont="1" applyFill="1" applyBorder="1" applyAlignment="1">
      <alignment horizontal="center" vertical="center"/>
    </xf>
    <xf numFmtId="171" fontId="17" fillId="10" borderId="2" xfId="1" applyNumberFormat="1" applyFont="1" applyFill="1" applyBorder="1" applyAlignment="1">
      <alignment horizontal="center" vertical="center"/>
    </xf>
    <xf numFmtId="0" fontId="17" fillId="10" borderId="10" xfId="1" applyFont="1" applyFill="1" applyBorder="1" applyAlignment="1">
      <alignment horizontal="center" vertical="center"/>
    </xf>
    <xf numFmtId="172" fontId="17" fillId="10" borderId="10" xfId="1" applyNumberFormat="1" applyFont="1" applyFill="1" applyBorder="1" applyAlignment="1">
      <alignment horizontal="center" vertical="center"/>
    </xf>
    <xf numFmtId="172" fontId="12" fillId="0" borderId="20" xfId="1" applyNumberFormat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/>
    </xf>
    <xf numFmtId="172" fontId="16" fillId="0" borderId="20" xfId="2" applyNumberFormat="1" applyFont="1" applyFill="1" applyBorder="1" applyAlignment="1">
      <alignment horizontal="center" vertical="center"/>
    </xf>
    <xf numFmtId="172" fontId="16" fillId="10" borderId="20" xfId="2" applyNumberFormat="1" applyFont="1" applyFill="1" applyBorder="1" applyAlignment="1">
      <alignment horizontal="center" vertical="center"/>
    </xf>
    <xf numFmtId="171" fontId="16" fillId="0" borderId="20" xfId="2" applyNumberFormat="1" applyFont="1" applyFill="1" applyBorder="1" applyAlignment="1">
      <alignment horizontal="center" vertical="center"/>
    </xf>
    <xf numFmtId="164" fontId="7" fillId="14" borderId="2" xfId="1" applyNumberFormat="1" applyFont="1" applyFill="1" applyBorder="1" applyAlignment="1">
      <alignment horizontal="center" vertical="center"/>
    </xf>
    <xf numFmtId="172" fontId="17" fillId="14" borderId="2" xfId="1" applyNumberFormat="1" applyFont="1" applyFill="1" applyBorder="1" applyAlignment="1">
      <alignment horizontal="center" vertical="center"/>
    </xf>
    <xf numFmtId="0" fontId="17" fillId="14" borderId="2" xfId="1" applyFont="1" applyFill="1" applyBorder="1" applyAlignment="1">
      <alignment horizontal="center" vertical="center"/>
    </xf>
    <xf numFmtId="164" fontId="12" fillId="14" borderId="10" xfId="2" applyNumberFormat="1" applyFont="1" applyFill="1" applyBorder="1" applyAlignment="1">
      <alignment horizontal="center" vertical="center"/>
    </xf>
    <xf numFmtId="164" fontId="7" fillId="14" borderId="10" xfId="2" applyNumberFormat="1" applyFont="1" applyFill="1" applyBorder="1" applyAlignment="1">
      <alignment horizontal="center" vertical="center"/>
    </xf>
    <xf numFmtId="170" fontId="12" fillId="14" borderId="10" xfId="2" applyNumberFormat="1" applyFont="1" applyFill="1" applyBorder="1" applyAlignment="1">
      <alignment horizontal="center" vertical="center"/>
    </xf>
    <xf numFmtId="164" fontId="12" fillId="14" borderId="2" xfId="2" applyNumberFormat="1" applyFont="1" applyFill="1" applyBorder="1" applyAlignment="1">
      <alignment horizontal="center" vertical="center"/>
    </xf>
    <xf numFmtId="164" fontId="12" fillId="14" borderId="6" xfId="2" applyNumberFormat="1" applyFont="1" applyFill="1" applyBorder="1" applyAlignment="1">
      <alignment horizontal="center" vertical="center"/>
    </xf>
    <xf numFmtId="164" fontId="7" fillId="14" borderId="6" xfId="2" applyNumberFormat="1" applyFont="1" applyFill="1" applyBorder="1" applyAlignment="1">
      <alignment horizontal="center" vertical="center"/>
    </xf>
    <xf numFmtId="172" fontId="12" fillId="14" borderId="6" xfId="1" applyNumberFormat="1" applyFont="1" applyFill="1" applyBorder="1" applyAlignment="1">
      <alignment horizontal="center" vertical="center"/>
    </xf>
    <xf numFmtId="164" fontId="12" fillId="0" borderId="14" xfId="2" applyNumberFormat="1" applyFont="1" applyFill="1" applyBorder="1" applyAlignment="1">
      <alignment horizontal="center" vertical="center"/>
    </xf>
    <xf numFmtId="172" fontId="12" fillId="0" borderId="14" xfId="1" applyNumberFormat="1" applyFont="1" applyFill="1" applyBorder="1" applyAlignment="1">
      <alignment horizontal="center" vertical="center"/>
    </xf>
    <xf numFmtId="172" fontId="7" fillId="10" borderId="14" xfId="1" applyNumberFormat="1" applyFont="1" applyFill="1" applyBorder="1" applyAlignment="1">
      <alignment horizontal="center" vertical="center"/>
    </xf>
    <xf numFmtId="0" fontId="7" fillId="10" borderId="14" xfId="1" applyFont="1" applyFill="1" applyBorder="1" applyAlignment="1">
      <alignment horizontal="center" vertical="center"/>
    </xf>
    <xf numFmtId="164" fontId="7" fillId="10" borderId="6" xfId="1" applyNumberFormat="1" applyFont="1" applyFill="1" applyBorder="1" applyAlignment="1">
      <alignment horizontal="center" vertical="center"/>
    </xf>
    <xf numFmtId="164" fontId="12" fillId="18" borderId="2" xfId="1" applyNumberFormat="1" applyFont="1" applyFill="1" applyBorder="1" applyAlignment="1">
      <alignment horizontal="center" vertical="center"/>
    </xf>
    <xf numFmtId="164" fontId="7" fillId="18" borderId="2" xfId="1" applyNumberFormat="1" applyFont="1" applyFill="1" applyBorder="1" applyAlignment="1">
      <alignment horizontal="center" vertical="center"/>
    </xf>
    <xf numFmtId="172" fontId="12" fillId="18" borderId="2" xfId="1" applyNumberFormat="1" applyFont="1" applyFill="1" applyBorder="1" applyAlignment="1">
      <alignment horizontal="center" vertical="center"/>
    </xf>
    <xf numFmtId="0" fontId="12" fillId="18" borderId="2" xfId="1" applyFont="1" applyFill="1" applyBorder="1" applyAlignment="1">
      <alignment horizontal="center" vertical="center"/>
    </xf>
    <xf numFmtId="164" fontId="12" fillId="18" borderId="10" xfId="2" applyNumberFormat="1" applyFont="1" applyFill="1" applyBorder="1" applyAlignment="1">
      <alignment horizontal="center" vertical="center"/>
    </xf>
    <xf numFmtId="164" fontId="7" fillId="18" borderId="10" xfId="2" applyNumberFormat="1" applyFont="1" applyFill="1" applyBorder="1" applyAlignment="1">
      <alignment horizontal="center" vertical="center"/>
    </xf>
    <xf numFmtId="170" fontId="12" fillId="18" borderId="10" xfId="2" applyNumberFormat="1" applyFont="1" applyFill="1" applyBorder="1" applyAlignment="1">
      <alignment horizontal="center" vertical="center"/>
    </xf>
    <xf numFmtId="164" fontId="12" fillId="18" borderId="10" xfId="1" applyNumberFormat="1" applyFont="1" applyFill="1" applyBorder="1" applyAlignment="1">
      <alignment horizontal="center" vertical="center"/>
    </xf>
    <xf numFmtId="164" fontId="12" fillId="18" borderId="12" xfId="2" applyNumberFormat="1" applyFont="1" applyFill="1" applyBorder="1" applyAlignment="1">
      <alignment horizontal="center" vertical="center"/>
    </xf>
    <xf numFmtId="164" fontId="7" fillId="18" borderId="12" xfId="2" applyNumberFormat="1" applyFont="1" applyFill="1" applyBorder="1" applyAlignment="1">
      <alignment horizontal="center" vertical="center"/>
    </xf>
    <xf numFmtId="170" fontId="12" fillId="18" borderId="12" xfId="2" applyNumberFormat="1" applyFont="1" applyFill="1" applyBorder="1" applyAlignment="1">
      <alignment horizontal="center" vertical="center"/>
    </xf>
    <xf numFmtId="164" fontId="12" fillId="18" borderId="12" xfId="1" applyNumberFormat="1" applyFont="1" applyFill="1" applyBorder="1" applyAlignment="1">
      <alignment horizontal="center" vertical="center"/>
    </xf>
    <xf numFmtId="164" fontId="12" fillId="18" borderId="6" xfId="2" applyNumberFormat="1" applyFont="1" applyFill="1" applyBorder="1" applyAlignment="1">
      <alignment horizontal="center" vertical="center"/>
    </xf>
    <xf numFmtId="164" fontId="7" fillId="18" borderId="6" xfId="2" applyNumberFormat="1" applyFont="1" applyFill="1" applyBorder="1" applyAlignment="1">
      <alignment horizontal="center" vertical="center"/>
    </xf>
    <xf numFmtId="172" fontId="12" fillId="18" borderId="6" xfId="2" applyNumberFormat="1" applyFont="1" applyFill="1" applyBorder="1" applyAlignment="1">
      <alignment horizontal="center" vertical="center"/>
    </xf>
    <xf numFmtId="172" fontId="7" fillId="0" borderId="2" xfId="1" applyNumberFormat="1" applyFont="1" applyFill="1" applyBorder="1" applyAlignment="1">
      <alignment horizontal="center" vertical="center"/>
    </xf>
    <xf numFmtId="0" fontId="7" fillId="10" borderId="10" xfId="1" applyFont="1" applyFill="1" applyBorder="1" applyAlignment="1">
      <alignment horizontal="center" vertical="center"/>
    </xf>
    <xf numFmtId="164" fontId="12" fillId="17" borderId="2" xfId="1" applyNumberFormat="1" applyFont="1" applyFill="1" applyBorder="1" applyAlignment="1">
      <alignment horizontal="center" vertical="center"/>
    </xf>
    <xf numFmtId="164" fontId="7" fillId="17" borderId="2" xfId="1" applyNumberFormat="1" applyFont="1" applyFill="1" applyBorder="1" applyAlignment="1">
      <alignment horizontal="center" vertical="center"/>
    </xf>
    <xf numFmtId="172" fontId="12" fillId="17" borderId="2" xfId="1" applyNumberFormat="1" applyFont="1" applyFill="1" applyBorder="1" applyAlignment="1">
      <alignment horizontal="center" vertical="center"/>
    </xf>
    <xf numFmtId="164" fontId="12" fillId="17" borderId="10" xfId="2" applyNumberFormat="1" applyFont="1" applyFill="1" applyBorder="1" applyAlignment="1">
      <alignment horizontal="center" vertical="center"/>
    </xf>
    <xf numFmtId="164" fontId="7" fillId="17" borderId="10" xfId="2" applyNumberFormat="1" applyFont="1" applyFill="1" applyBorder="1" applyAlignment="1">
      <alignment horizontal="center" vertical="center"/>
    </xf>
    <xf numFmtId="170" fontId="12" fillId="17" borderId="10" xfId="2" applyNumberFormat="1" applyFont="1" applyFill="1" applyBorder="1" applyAlignment="1">
      <alignment horizontal="center" vertical="center"/>
    </xf>
    <xf numFmtId="164" fontId="12" fillId="17" borderId="10" xfId="1" applyNumberFormat="1" applyFont="1" applyFill="1" applyBorder="1" applyAlignment="1">
      <alignment horizontal="center" vertical="center"/>
    </xf>
    <xf numFmtId="164" fontId="12" fillId="17" borderId="6" xfId="2" applyNumberFormat="1" applyFont="1" applyFill="1" applyBorder="1" applyAlignment="1">
      <alignment horizontal="center" vertical="center"/>
    </xf>
    <xf numFmtId="164" fontId="7" fillId="17" borderId="6" xfId="2" applyNumberFormat="1" applyFont="1" applyFill="1" applyBorder="1" applyAlignment="1">
      <alignment horizontal="center" vertical="center"/>
    </xf>
    <xf numFmtId="172" fontId="12" fillId="17" borderId="6" xfId="1" applyNumberFormat="1" applyFont="1" applyFill="1" applyBorder="1" applyAlignment="1">
      <alignment horizontal="center" vertical="center"/>
    </xf>
    <xf numFmtId="164" fontId="12" fillId="17" borderId="6" xfId="1" applyNumberFormat="1" applyFont="1" applyFill="1" applyBorder="1" applyAlignment="1">
      <alignment horizontal="center" vertical="center"/>
    </xf>
    <xf numFmtId="0" fontId="12" fillId="10" borderId="14" xfId="1" applyFont="1" applyFill="1" applyBorder="1" applyAlignment="1">
      <alignment horizontal="center" vertical="center"/>
    </xf>
    <xf numFmtId="164" fontId="12" fillId="7" borderId="2" xfId="1" applyNumberFormat="1" applyFont="1" applyFill="1" applyBorder="1" applyAlignment="1">
      <alignment horizontal="center" vertical="center"/>
    </xf>
    <xf numFmtId="164" fontId="7" fillId="7" borderId="2" xfId="1" applyNumberFormat="1" applyFont="1" applyFill="1" applyBorder="1" applyAlignment="1">
      <alignment horizontal="center" vertical="center"/>
    </xf>
    <xf numFmtId="172" fontId="7" fillId="7" borderId="2" xfId="1" applyNumberFormat="1" applyFont="1" applyFill="1" applyBorder="1" applyAlignment="1">
      <alignment horizontal="center" vertical="center"/>
    </xf>
    <xf numFmtId="3" fontId="7" fillId="7" borderId="2" xfId="1" applyNumberFormat="1" applyFont="1" applyFill="1" applyBorder="1" applyAlignment="1">
      <alignment horizontal="center" vertical="center"/>
    </xf>
    <xf numFmtId="164" fontId="12" fillId="7" borderId="10" xfId="2" applyNumberFormat="1" applyFont="1" applyFill="1" applyBorder="1" applyAlignment="1">
      <alignment horizontal="center" vertical="center"/>
    </xf>
    <xf numFmtId="164" fontId="7" fillId="7" borderId="10" xfId="2" applyNumberFormat="1" applyFont="1" applyFill="1" applyBorder="1" applyAlignment="1">
      <alignment horizontal="center" vertical="center"/>
    </xf>
    <xf numFmtId="170" fontId="12" fillId="7" borderId="10" xfId="2" applyNumberFormat="1" applyFont="1" applyFill="1" applyBorder="1" applyAlignment="1">
      <alignment horizontal="center" vertical="center"/>
    </xf>
    <xf numFmtId="164" fontId="12" fillId="7" borderId="12" xfId="2" applyNumberFormat="1" applyFont="1" applyFill="1" applyBorder="1" applyAlignment="1">
      <alignment horizontal="center" vertical="center"/>
    </xf>
    <xf numFmtId="164" fontId="7" fillId="7" borderId="12" xfId="2" applyNumberFormat="1" applyFont="1" applyFill="1" applyBorder="1" applyAlignment="1">
      <alignment horizontal="center" vertical="center"/>
    </xf>
    <xf numFmtId="170" fontId="12" fillId="7" borderId="12" xfId="2" applyNumberFormat="1" applyFont="1" applyFill="1" applyBorder="1" applyAlignment="1">
      <alignment horizontal="center" vertical="center"/>
    </xf>
    <xf numFmtId="164" fontId="12" fillId="7" borderId="12" xfId="1" applyNumberFormat="1" applyFont="1" applyFill="1" applyBorder="1" applyAlignment="1">
      <alignment horizontal="center" vertical="center"/>
    </xf>
    <xf numFmtId="164" fontId="12" fillId="7" borderId="6" xfId="2" applyNumberFormat="1" applyFont="1" applyFill="1" applyBorder="1" applyAlignment="1">
      <alignment horizontal="center" vertical="center"/>
    </xf>
    <xf numFmtId="164" fontId="7" fillId="7" borderId="6" xfId="2" applyNumberFormat="1" applyFont="1" applyFill="1" applyBorder="1" applyAlignment="1">
      <alignment horizontal="center" vertical="center"/>
    </xf>
    <xf numFmtId="172" fontId="12" fillId="7" borderId="6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12" fillId="10" borderId="10" xfId="1" applyNumberFormat="1" applyFont="1" applyFill="1" applyBorder="1" applyAlignment="1">
      <alignment horizontal="center" vertical="center" wrapText="1"/>
    </xf>
    <xf numFmtId="164" fontId="7" fillId="10" borderId="10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/>
    </xf>
    <xf numFmtId="164" fontId="12" fillId="10" borderId="1" xfId="1" applyNumberFormat="1" applyFont="1" applyFill="1" applyBorder="1" applyAlignment="1">
      <alignment horizontal="center" vertical="center"/>
    </xf>
    <xf numFmtId="172" fontId="12" fillId="0" borderId="1" xfId="1" applyNumberFormat="1" applyFont="1" applyFill="1" applyBorder="1" applyAlignment="1">
      <alignment horizontal="center" vertical="center"/>
    </xf>
    <xf numFmtId="172" fontId="12" fillId="10" borderId="1" xfId="1" applyNumberFormat="1" applyFont="1" applyFill="1" applyBorder="1" applyAlignment="1">
      <alignment horizontal="center" vertical="center"/>
    </xf>
    <xf numFmtId="164" fontId="12" fillId="0" borderId="10" xfId="2" applyNumberFormat="1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horizontal="center" vertical="center"/>
    </xf>
    <xf numFmtId="170" fontId="12" fillId="0" borderId="10" xfId="2" applyNumberFormat="1" applyFont="1" applyFill="1" applyBorder="1" applyAlignment="1">
      <alignment horizontal="center" vertical="center"/>
    </xf>
    <xf numFmtId="164" fontId="12" fillId="0" borderId="10" xfId="1" applyNumberFormat="1" applyFont="1" applyFill="1" applyBorder="1" applyAlignment="1">
      <alignment horizontal="center" vertical="center"/>
    </xf>
    <xf numFmtId="164" fontId="12" fillId="0" borderId="2" xfId="2" applyNumberFormat="1" applyFont="1" applyFill="1" applyBorder="1" applyAlignment="1">
      <alignment horizontal="center" vertical="center"/>
    </xf>
    <xf numFmtId="164" fontId="12" fillId="0" borderId="6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72" fontId="12" fillId="0" borderId="6" xfId="1" applyNumberFormat="1" applyFont="1" applyFill="1" applyBorder="1" applyAlignment="1">
      <alignment horizontal="center" vertical="center"/>
    </xf>
    <xf numFmtId="0" fontId="10" fillId="10" borderId="10" xfId="1" applyFont="1" applyFill="1" applyBorder="1" applyAlignment="1">
      <alignment horizontal="center" vertical="center"/>
    </xf>
    <xf numFmtId="173" fontId="10" fillId="10" borderId="10" xfId="2" applyNumberFormat="1" applyFont="1" applyFill="1" applyBorder="1" applyAlignment="1">
      <alignment horizontal="center" vertical="center"/>
    </xf>
    <xf numFmtId="173" fontId="7" fillId="10" borderId="10" xfId="1" applyNumberFormat="1" applyFont="1" applyFill="1" applyBorder="1" applyAlignment="1">
      <alignment horizontal="center" vertical="center"/>
    </xf>
    <xf numFmtId="170" fontId="10" fillId="10" borderId="10" xfId="1" applyNumberFormat="1" applyFont="1" applyFill="1" applyBorder="1" applyAlignment="1">
      <alignment horizontal="center" vertical="center"/>
    </xf>
    <xf numFmtId="173" fontId="7" fillId="10" borderId="10" xfId="2" applyNumberFormat="1" applyFont="1" applyFill="1" applyBorder="1" applyAlignment="1">
      <alignment horizontal="center" vertical="center"/>
    </xf>
    <xf numFmtId="173" fontId="10" fillId="10" borderId="10" xfId="1" applyNumberFormat="1" applyFont="1" applyFill="1" applyBorder="1" applyAlignment="1">
      <alignment horizontal="center" vertical="center"/>
    </xf>
    <xf numFmtId="164" fontId="16" fillId="10" borderId="6" xfId="1" applyNumberFormat="1" applyFont="1" applyFill="1" applyBorder="1" applyAlignment="1">
      <alignment horizontal="center" vertical="center"/>
    </xf>
    <xf numFmtId="173" fontId="12" fillId="10" borderId="6" xfId="2" applyNumberFormat="1" applyFont="1" applyFill="1" applyBorder="1" applyAlignment="1">
      <alignment horizontal="center" vertical="center"/>
    </xf>
    <xf numFmtId="173" fontId="16" fillId="10" borderId="6" xfId="1" applyNumberFormat="1" applyFont="1" applyFill="1" applyBorder="1" applyAlignment="1">
      <alignment horizontal="center" vertical="center"/>
    </xf>
    <xf numFmtId="164" fontId="8" fillId="10" borderId="14" xfId="3" applyNumberFormat="1" applyFont="1" applyFill="1" applyBorder="1" applyAlignment="1">
      <alignment horizontal="center" vertical="center"/>
    </xf>
    <xf numFmtId="173" fontId="8" fillId="10" borderId="14" xfId="3" applyNumberFormat="1" applyFont="1" applyFill="1" applyBorder="1" applyAlignment="1">
      <alignment horizontal="center" vertical="center"/>
    </xf>
    <xf numFmtId="164" fontId="10" fillId="10" borderId="10" xfId="3" applyNumberFormat="1" applyFont="1" applyFill="1" applyBorder="1" applyAlignment="1">
      <alignment horizontal="center" vertical="center"/>
    </xf>
    <xf numFmtId="164" fontId="10" fillId="10" borderId="14" xfId="3" applyNumberFormat="1" applyFont="1" applyFill="1" applyBorder="1" applyAlignment="1">
      <alignment horizontal="center" vertical="center"/>
    </xf>
    <xf numFmtId="173" fontId="10" fillId="10" borderId="14" xfId="2" applyNumberFormat="1" applyFont="1" applyFill="1" applyBorder="1" applyAlignment="1">
      <alignment horizontal="center" vertical="center"/>
    </xf>
    <xf numFmtId="173" fontId="7" fillId="10" borderId="12" xfId="1" applyNumberFormat="1" applyFont="1" applyFill="1" applyBorder="1" applyAlignment="1">
      <alignment horizontal="center" vertical="center"/>
    </xf>
    <xf numFmtId="173" fontId="7" fillId="10" borderId="12" xfId="2" applyNumberFormat="1" applyFont="1" applyFill="1" applyBorder="1" applyAlignment="1">
      <alignment horizontal="center" vertical="center"/>
    </xf>
    <xf numFmtId="164" fontId="7" fillId="10" borderId="12" xfId="1" applyNumberFormat="1" applyFont="1" applyFill="1" applyBorder="1" applyAlignment="1">
      <alignment horizontal="center" vertical="center"/>
    </xf>
    <xf numFmtId="173" fontId="10" fillId="10" borderId="12" xfId="1" applyNumberFormat="1" applyFont="1" applyFill="1" applyBorder="1" applyAlignment="1">
      <alignment horizontal="center" vertical="center"/>
    </xf>
    <xf numFmtId="173" fontId="12" fillId="10" borderId="6" xfId="1" applyNumberFormat="1" applyFont="1" applyFill="1" applyBorder="1" applyAlignment="1">
      <alignment horizontal="center" vertical="center"/>
    </xf>
    <xf numFmtId="173" fontId="8" fillId="10" borderId="14" xfId="2" applyNumberFormat="1" applyFont="1" applyFill="1" applyBorder="1" applyAlignment="1">
      <alignment horizontal="center" vertical="center"/>
    </xf>
    <xf numFmtId="164" fontId="10" fillId="0" borderId="14" xfId="3" applyNumberFormat="1" applyFont="1" applyFill="1" applyBorder="1" applyAlignment="1">
      <alignment horizontal="center" vertical="center"/>
    </xf>
    <xf numFmtId="173" fontId="10" fillId="0" borderId="14" xfId="2" applyNumberFormat="1" applyFont="1" applyFill="1" applyBorder="1" applyAlignment="1">
      <alignment horizontal="center" vertical="center"/>
    </xf>
    <xf numFmtId="164" fontId="8" fillId="10" borderId="10" xfId="3" applyNumberFormat="1" applyFont="1" applyFill="1" applyBorder="1" applyAlignment="1">
      <alignment horizontal="center" vertical="center"/>
    </xf>
    <xf numFmtId="173" fontId="12" fillId="0" borderId="6" xfId="1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10" borderId="14" xfId="1" applyFont="1" applyFill="1" applyBorder="1" applyAlignment="1">
      <alignment horizontal="center" vertical="center"/>
    </xf>
    <xf numFmtId="173" fontId="8" fillId="0" borderId="14" xfId="1" applyNumberFormat="1" applyFont="1" applyFill="1" applyBorder="1" applyAlignment="1">
      <alignment horizontal="center" vertical="center"/>
    </xf>
    <xf numFmtId="173" fontId="8" fillId="10" borderId="14" xfId="1" applyNumberFormat="1" applyFont="1" applyFill="1" applyBorder="1" applyAlignment="1">
      <alignment horizontal="center" vertical="center"/>
    </xf>
    <xf numFmtId="164" fontId="8" fillId="0" borderId="14" xfId="3" applyNumberFormat="1" applyFont="1" applyFill="1" applyBorder="1" applyAlignment="1">
      <alignment horizontal="center" vertical="center"/>
    </xf>
    <xf numFmtId="173" fontId="8" fillId="0" borderId="14" xfId="3" applyNumberFormat="1" applyFont="1" applyFill="1" applyBorder="1" applyAlignment="1">
      <alignment horizontal="center" vertical="center"/>
    </xf>
    <xf numFmtId="164" fontId="7" fillId="10" borderId="32" xfId="2" applyNumberFormat="1" applyFont="1" applyFill="1" applyBorder="1" applyAlignment="1">
      <alignment horizontal="center" vertical="center"/>
    </xf>
    <xf numFmtId="173" fontId="10" fillId="10" borderId="32" xfId="1" applyNumberFormat="1" applyFont="1" applyFill="1" applyBorder="1" applyAlignment="1">
      <alignment horizontal="center" vertical="center"/>
    </xf>
    <xf numFmtId="164" fontId="12" fillId="10" borderId="14" xfId="2" applyNumberFormat="1" applyFont="1" applyFill="1" applyBorder="1" applyAlignment="1">
      <alignment horizontal="center" vertical="center"/>
    </xf>
    <xf numFmtId="164" fontId="12" fillId="10" borderId="3" xfId="2" applyNumberFormat="1" applyFont="1" applyFill="1" applyBorder="1" applyAlignment="1">
      <alignment horizontal="center" vertical="center"/>
    </xf>
    <xf numFmtId="164" fontId="16" fillId="10" borderId="3" xfId="1" applyNumberFormat="1" applyFont="1" applyFill="1" applyBorder="1" applyAlignment="1">
      <alignment horizontal="center" vertical="center"/>
    </xf>
    <xf numFmtId="173" fontId="12" fillId="0" borderId="3" xfId="1" applyNumberFormat="1" applyFont="1" applyFill="1" applyBorder="1" applyAlignment="1">
      <alignment horizontal="center" vertical="center"/>
    </xf>
    <xf numFmtId="173" fontId="12" fillId="0" borderId="14" xfId="1" applyNumberFormat="1" applyFont="1" applyFill="1" applyBorder="1" applyAlignment="1">
      <alignment horizontal="center" vertical="center"/>
    </xf>
    <xf numFmtId="164" fontId="12" fillId="0" borderId="7" xfId="1" applyNumberFormat="1" applyFont="1" applyFill="1" applyBorder="1" applyAlignment="1">
      <alignment horizontal="center" vertical="center"/>
    </xf>
    <xf numFmtId="164" fontId="12" fillId="10" borderId="7" xfId="1" applyNumberFormat="1" applyFont="1" applyFill="1" applyBorder="1" applyAlignment="1">
      <alignment horizontal="center" vertical="center"/>
    </xf>
    <xf numFmtId="173" fontId="12" fillId="10" borderId="3" xfId="1" applyNumberFormat="1" applyFont="1" applyFill="1" applyBorder="1" applyAlignment="1">
      <alignment horizontal="center" vertical="center"/>
    </xf>
    <xf numFmtId="164" fontId="8" fillId="0" borderId="10" xfId="3" applyNumberFormat="1" applyFont="1" applyFill="1" applyBorder="1" applyAlignment="1">
      <alignment horizontal="center" vertical="center"/>
    </xf>
    <xf numFmtId="173" fontId="10" fillId="0" borderId="10" xfId="2" applyNumberFormat="1" applyFont="1" applyFill="1" applyBorder="1" applyAlignment="1">
      <alignment horizontal="center" vertical="center"/>
    </xf>
    <xf numFmtId="164" fontId="8" fillId="14" borderId="13" xfId="1" applyNumberFormat="1" applyFont="1" applyFill="1" applyBorder="1" applyAlignment="1">
      <alignment horizontal="center" vertical="center"/>
    </xf>
    <xf numFmtId="173" fontId="10" fillId="14" borderId="13" xfId="2" applyNumberFormat="1" applyFont="1" applyFill="1" applyBorder="1" applyAlignment="1">
      <alignment horizontal="center" vertical="center"/>
    </xf>
    <xf numFmtId="164" fontId="8" fillId="14" borderId="10" xfId="3" applyNumberFormat="1" applyFont="1" applyFill="1" applyBorder="1" applyAlignment="1">
      <alignment horizontal="center" vertical="center"/>
    </xf>
    <xf numFmtId="173" fontId="8" fillId="14" borderId="10" xfId="3" applyNumberFormat="1" applyFont="1" applyFill="1" applyBorder="1" applyAlignment="1">
      <alignment horizontal="center" vertical="center"/>
    </xf>
    <xf numFmtId="170" fontId="8" fillId="14" borderId="10" xfId="3" applyNumberFormat="1" applyFont="1" applyFill="1" applyBorder="1" applyAlignment="1">
      <alignment horizontal="center" vertical="center"/>
    </xf>
    <xf numFmtId="164" fontId="8" fillId="14" borderId="12" xfId="3" applyNumberFormat="1" applyFont="1" applyFill="1" applyBorder="1" applyAlignment="1">
      <alignment horizontal="center" vertical="center"/>
    </xf>
    <xf numFmtId="164" fontId="8" fillId="14" borderId="8" xfId="3" applyNumberFormat="1" applyFont="1" applyFill="1" applyBorder="1" applyAlignment="1">
      <alignment horizontal="center" vertical="center"/>
    </xf>
    <xf numFmtId="173" fontId="8" fillId="14" borderId="8" xfId="3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164" fontId="8" fillId="10" borderId="2" xfId="1" applyNumberFormat="1" applyFont="1" applyFill="1" applyBorder="1" applyAlignment="1">
      <alignment horizontal="center" vertical="center"/>
    </xf>
    <xf numFmtId="173" fontId="8" fillId="0" borderId="2" xfId="1" applyNumberFormat="1" applyFont="1" applyFill="1" applyBorder="1" applyAlignment="1">
      <alignment horizontal="center" vertical="center"/>
    </xf>
    <xf numFmtId="173" fontId="8" fillId="10" borderId="2" xfId="1" applyNumberFormat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173" fontId="7" fillId="0" borderId="10" xfId="1" applyNumberFormat="1" applyFont="1" applyFill="1" applyBorder="1" applyAlignment="1">
      <alignment horizontal="center" vertical="center"/>
    </xf>
    <xf numFmtId="0" fontId="12" fillId="10" borderId="10" xfId="1" applyFont="1" applyFill="1" applyBorder="1" applyAlignment="1">
      <alignment horizontal="center" vertical="center"/>
    </xf>
    <xf numFmtId="173" fontId="12" fillId="10" borderId="10" xfId="1" applyNumberFormat="1" applyFont="1" applyFill="1" applyBorder="1" applyAlignment="1">
      <alignment horizontal="center" vertical="center"/>
    </xf>
    <xf numFmtId="173" fontId="10" fillId="10" borderId="10" xfId="3" applyNumberFormat="1" applyFont="1" applyFill="1" applyBorder="1" applyAlignment="1">
      <alignment horizontal="center" vertical="center"/>
    </xf>
    <xf numFmtId="173" fontId="12" fillId="0" borderId="6" xfId="2" applyNumberFormat="1" applyFont="1" applyFill="1" applyBorder="1" applyAlignment="1">
      <alignment horizontal="center" vertical="center"/>
    </xf>
    <xf numFmtId="171" fontId="12" fillId="15" borderId="13" xfId="2" applyNumberFormat="1" applyFont="1" applyFill="1" applyBorder="1" applyAlignment="1">
      <alignment horizontal="center" vertical="center"/>
    </xf>
    <xf numFmtId="173" fontId="7" fillId="15" borderId="13" xfId="2" applyNumberFormat="1" applyFont="1" applyFill="1" applyBorder="1" applyAlignment="1">
      <alignment horizontal="center" vertical="center"/>
    </xf>
    <xf numFmtId="164" fontId="7" fillId="15" borderId="10" xfId="2" applyNumberFormat="1" applyFont="1" applyFill="1" applyBorder="1" applyAlignment="1">
      <alignment horizontal="center" vertical="center"/>
    </xf>
    <xf numFmtId="171" fontId="17" fillId="15" borderId="10" xfId="1" applyNumberFormat="1" applyFont="1" applyFill="1" applyBorder="1" applyAlignment="1">
      <alignment horizontal="center" vertical="center"/>
    </xf>
    <xf numFmtId="173" fontId="10" fillId="15" borderId="10" xfId="3" applyNumberFormat="1" applyFont="1" applyFill="1" applyBorder="1" applyAlignment="1">
      <alignment horizontal="center" vertical="center"/>
    </xf>
    <xf numFmtId="164" fontId="10" fillId="15" borderId="10" xfId="3" applyNumberFormat="1" applyFont="1" applyFill="1" applyBorder="1" applyAlignment="1">
      <alignment horizontal="center" vertical="center"/>
    </xf>
    <xf numFmtId="164" fontId="10" fillId="15" borderId="12" xfId="3" applyNumberFormat="1" applyFont="1" applyFill="1" applyBorder="1" applyAlignment="1">
      <alignment horizontal="center" vertical="center"/>
    </xf>
    <xf numFmtId="164" fontId="8" fillId="15" borderId="8" xfId="3" applyNumberFormat="1" applyFont="1" applyFill="1" applyBorder="1" applyAlignment="1">
      <alignment horizontal="center" vertical="center"/>
    </xf>
    <xf numFmtId="173" fontId="8" fillId="15" borderId="8" xfId="3" applyNumberFormat="1" applyFont="1" applyFill="1" applyBorder="1" applyAlignment="1">
      <alignment horizontal="center" vertical="center"/>
    </xf>
    <xf numFmtId="173" fontId="12" fillId="0" borderId="2" xfId="2" applyNumberFormat="1" applyFont="1" applyFill="1" applyBorder="1" applyAlignment="1">
      <alignment horizontal="center" vertical="center"/>
    </xf>
    <xf numFmtId="173" fontId="12" fillId="10" borderId="2" xfId="2" applyNumberFormat="1" applyFont="1" applyFill="1" applyBorder="1" applyAlignment="1">
      <alignment horizontal="center" vertical="center"/>
    </xf>
    <xf numFmtId="173" fontId="17" fillId="10" borderId="10" xfId="1" applyNumberFormat="1" applyFont="1" applyFill="1" applyBorder="1" applyAlignment="1">
      <alignment horizontal="center" vertical="center"/>
    </xf>
    <xf numFmtId="164" fontId="7" fillId="0" borderId="10" xfId="2" applyNumberFormat="1" applyFont="1" applyFill="1" applyBorder="1" applyAlignment="1">
      <alignment horizontal="center" vertical="center"/>
    </xf>
    <xf numFmtId="173" fontId="12" fillId="0" borderId="10" xfId="1" applyNumberFormat="1" applyFont="1" applyFill="1" applyBorder="1" applyAlignment="1">
      <alignment horizontal="center" vertical="center"/>
    </xf>
    <xf numFmtId="171" fontId="16" fillId="0" borderId="16" xfId="2" applyNumberFormat="1" applyFont="1" applyFill="1" applyBorder="1" applyAlignment="1">
      <alignment horizontal="center" vertical="center"/>
    </xf>
    <xf numFmtId="171" fontId="16" fillId="10" borderId="16" xfId="2" applyNumberFormat="1" applyFont="1" applyFill="1" applyBorder="1" applyAlignment="1">
      <alignment horizontal="center" vertical="center"/>
    </xf>
    <xf numFmtId="171" fontId="7" fillId="0" borderId="16" xfId="2" applyNumberFormat="1" applyFont="1" applyFill="1" applyBorder="1" applyAlignment="1">
      <alignment horizontal="center" vertical="center"/>
    </xf>
    <xf numFmtId="173" fontId="16" fillId="0" borderId="20" xfId="2" applyNumberFormat="1" applyFont="1" applyFill="1" applyBorder="1" applyAlignment="1">
      <alignment horizontal="center" vertical="center"/>
    </xf>
    <xf numFmtId="173" fontId="16" fillId="10" borderId="20" xfId="2" applyNumberFormat="1" applyFont="1" applyFill="1" applyBorder="1" applyAlignment="1">
      <alignment horizontal="center" vertical="center"/>
    </xf>
    <xf numFmtId="173" fontId="17" fillId="10" borderId="14" xfId="2" applyNumberFormat="1" applyFont="1" applyFill="1" applyBorder="1" applyAlignment="1">
      <alignment horizontal="center" vertical="center"/>
    </xf>
    <xf numFmtId="164" fontId="7" fillId="23" borderId="13" xfId="1" applyNumberFormat="1" applyFont="1" applyFill="1" applyBorder="1" applyAlignment="1">
      <alignment horizontal="center" vertical="center"/>
    </xf>
    <xf numFmtId="173" fontId="17" fillId="23" borderId="13" xfId="2" applyNumberFormat="1" applyFont="1" applyFill="1" applyBorder="1" applyAlignment="1">
      <alignment horizontal="center" vertical="center"/>
    </xf>
    <xf numFmtId="164" fontId="12" fillId="23" borderId="10" xfId="1" applyNumberFormat="1" applyFont="1" applyFill="1" applyBorder="1" applyAlignment="1">
      <alignment horizontal="center" vertical="center"/>
    </xf>
    <xf numFmtId="173" fontId="12" fillId="23" borderId="10" xfId="1" applyNumberFormat="1" applyFont="1" applyFill="1" applyBorder="1" applyAlignment="1">
      <alignment horizontal="center" vertical="center"/>
    </xf>
    <xf numFmtId="164" fontId="12" fillId="23" borderId="2" xfId="1" applyNumberFormat="1" applyFont="1" applyFill="1" applyBorder="1" applyAlignment="1">
      <alignment horizontal="center" vertical="center"/>
    </xf>
    <xf numFmtId="164" fontId="12" fillId="23" borderId="12" xfId="1" applyNumberFormat="1" applyFont="1" applyFill="1" applyBorder="1" applyAlignment="1">
      <alignment horizontal="center" vertical="center"/>
    </xf>
    <xf numFmtId="173" fontId="12" fillId="23" borderId="12" xfId="1" applyNumberFormat="1" applyFont="1" applyFill="1" applyBorder="1" applyAlignment="1">
      <alignment horizontal="center" vertical="center"/>
    </xf>
    <xf numFmtId="164" fontId="12" fillId="23" borderId="3" xfId="1" applyNumberFormat="1" applyFont="1" applyFill="1" applyBorder="1" applyAlignment="1">
      <alignment horizontal="center" vertical="center"/>
    </xf>
    <xf numFmtId="173" fontId="12" fillId="23" borderId="3" xfId="1" applyNumberFormat="1" applyFont="1" applyFill="1" applyBorder="1" applyAlignment="1">
      <alignment horizontal="center" vertical="center"/>
    </xf>
    <xf numFmtId="171" fontId="16" fillId="0" borderId="2" xfId="1" applyNumberFormat="1" applyFont="1" applyFill="1" applyBorder="1" applyAlignment="1">
      <alignment horizontal="center" vertical="center"/>
    </xf>
    <xf numFmtId="171" fontId="16" fillId="10" borderId="2" xfId="1" applyNumberFormat="1" applyFont="1" applyFill="1" applyBorder="1" applyAlignment="1">
      <alignment horizontal="center" vertical="center"/>
    </xf>
    <xf numFmtId="173" fontId="17" fillId="0" borderId="2" xfId="1" applyNumberFormat="1" applyFont="1" applyFill="1" applyBorder="1" applyAlignment="1">
      <alignment horizontal="center" vertical="center"/>
    </xf>
    <xf numFmtId="173" fontId="17" fillId="10" borderId="2" xfId="1" applyNumberFormat="1" applyFont="1" applyFill="1" applyBorder="1" applyAlignment="1">
      <alignment horizontal="center" vertical="center"/>
    </xf>
    <xf numFmtId="0" fontId="7" fillId="10" borderId="10" xfId="1" applyFont="1" applyFill="1" applyBorder="1" applyAlignment="1">
      <alignment horizontal="center" vertical="center" wrapText="1"/>
    </xf>
    <xf numFmtId="171" fontId="12" fillId="14" borderId="13" xfId="2" applyNumberFormat="1" applyFont="1" applyFill="1" applyBorder="1" applyAlignment="1">
      <alignment horizontal="center" vertical="center"/>
    </xf>
    <xf numFmtId="173" fontId="7" fillId="14" borderId="13" xfId="1" applyNumberFormat="1" applyFont="1" applyFill="1" applyBorder="1" applyAlignment="1">
      <alignment horizontal="center" vertical="center"/>
    </xf>
    <xf numFmtId="164" fontId="9" fillId="14" borderId="10" xfId="3" applyNumberFormat="1" applyFont="1" applyFill="1" applyBorder="1" applyAlignment="1">
      <alignment horizontal="center" vertical="center"/>
    </xf>
    <xf numFmtId="173" fontId="9" fillId="14" borderId="10" xfId="3" applyNumberFormat="1" applyFont="1" applyFill="1" applyBorder="1" applyAlignment="1">
      <alignment horizontal="center" vertical="center"/>
    </xf>
    <xf numFmtId="164" fontId="9" fillId="14" borderId="12" xfId="3" applyNumberFormat="1" applyFont="1" applyFill="1" applyBorder="1" applyAlignment="1">
      <alignment horizontal="center" vertical="center"/>
    </xf>
    <xf numFmtId="164" fontId="12" fillId="14" borderId="8" xfId="1" applyNumberFormat="1" applyFont="1" applyFill="1" applyBorder="1" applyAlignment="1">
      <alignment horizontal="center" vertical="center"/>
    </xf>
    <xf numFmtId="173" fontId="12" fillId="14" borderId="8" xfId="1" applyNumberFormat="1" applyFont="1" applyFill="1" applyBorder="1" applyAlignment="1">
      <alignment horizontal="center" vertical="center"/>
    </xf>
    <xf numFmtId="171" fontId="12" fillId="0" borderId="2" xfId="1" applyNumberFormat="1" applyFont="1" applyFill="1" applyBorder="1" applyAlignment="1">
      <alignment horizontal="center" vertical="center"/>
    </xf>
    <xf numFmtId="171" fontId="12" fillId="10" borderId="2" xfId="1" applyNumberFormat="1" applyFont="1" applyFill="1" applyBorder="1" applyAlignment="1">
      <alignment horizontal="center" vertical="center"/>
    </xf>
    <xf numFmtId="173" fontId="7" fillId="0" borderId="2" xfId="1" applyNumberFormat="1" applyFont="1" applyFill="1" applyBorder="1" applyAlignment="1">
      <alignment horizontal="center" vertical="center"/>
    </xf>
    <xf numFmtId="173" fontId="7" fillId="10" borderId="2" xfId="1" applyNumberFormat="1" applyFont="1" applyFill="1" applyBorder="1" applyAlignment="1">
      <alignment horizontal="center" vertical="center"/>
    </xf>
    <xf numFmtId="164" fontId="7" fillId="11" borderId="13" xfId="1" applyNumberFormat="1" applyFont="1" applyFill="1" applyBorder="1" applyAlignment="1">
      <alignment horizontal="center" vertical="center"/>
    </xf>
    <xf numFmtId="173" fontId="12" fillId="11" borderId="13" xfId="1" applyNumberFormat="1" applyFont="1" applyFill="1" applyBorder="1" applyAlignment="1">
      <alignment horizontal="center" vertical="center"/>
    </xf>
    <xf numFmtId="164" fontId="7" fillId="11" borderId="10" xfId="1" applyNumberFormat="1" applyFont="1" applyFill="1" applyBorder="1" applyAlignment="1">
      <alignment horizontal="center" vertical="center"/>
    </xf>
    <xf numFmtId="173" fontId="7" fillId="11" borderId="10" xfId="1" applyNumberFormat="1" applyFont="1" applyFill="1" applyBorder="1" applyAlignment="1">
      <alignment horizontal="center" vertical="center"/>
    </xf>
    <xf numFmtId="164" fontId="12" fillId="11" borderId="10" xfId="1" applyNumberFormat="1" applyFont="1" applyFill="1" applyBorder="1" applyAlignment="1">
      <alignment horizontal="center" vertical="center"/>
    </xf>
    <xf numFmtId="173" fontId="12" fillId="11" borderId="10" xfId="1" applyNumberFormat="1" applyFont="1" applyFill="1" applyBorder="1" applyAlignment="1">
      <alignment horizontal="center" vertical="center"/>
    </xf>
    <xf numFmtId="0" fontId="7" fillId="21" borderId="13" xfId="1" applyFont="1" applyFill="1" applyBorder="1" applyAlignment="1">
      <alignment horizontal="center" vertical="center"/>
    </xf>
    <xf numFmtId="173" fontId="16" fillId="21" borderId="13" xfId="1" applyNumberFormat="1" applyFont="1" applyFill="1" applyBorder="1" applyAlignment="1">
      <alignment horizontal="center" vertical="center"/>
    </xf>
    <xf numFmtId="164" fontId="9" fillId="21" borderId="10" xfId="3" applyNumberFormat="1" applyFont="1" applyFill="1" applyBorder="1" applyAlignment="1">
      <alignment horizontal="center" vertical="center"/>
    </xf>
    <xf numFmtId="173" fontId="9" fillId="21" borderId="10" xfId="3" applyNumberFormat="1" applyFont="1" applyFill="1" applyBorder="1" applyAlignment="1">
      <alignment horizontal="center" vertical="center"/>
    </xf>
    <xf numFmtId="164" fontId="9" fillId="21" borderId="12" xfId="3" applyNumberFormat="1" applyFont="1" applyFill="1" applyBorder="1" applyAlignment="1">
      <alignment horizontal="center" vertical="center"/>
    </xf>
    <xf numFmtId="164" fontId="8" fillId="21" borderId="6" xfId="3" applyNumberFormat="1" applyFont="1" applyFill="1" applyBorder="1" applyAlignment="1">
      <alignment horizontal="center" vertical="center"/>
    </xf>
    <xf numFmtId="173" fontId="8" fillId="21" borderId="6" xfId="3" applyNumberFormat="1" applyFont="1" applyFill="1" applyBorder="1" applyAlignment="1">
      <alignment horizontal="center" vertical="center"/>
    </xf>
    <xf numFmtId="164" fontId="12" fillId="0" borderId="2" xfId="1" applyNumberFormat="1" applyFont="1" applyFill="1" applyBorder="1" applyAlignment="1">
      <alignment horizontal="center" vertical="center"/>
    </xf>
    <xf numFmtId="164" fontId="12" fillId="10" borderId="2" xfId="1" applyNumberFormat="1" applyFont="1" applyFill="1" applyBorder="1" applyAlignment="1">
      <alignment horizontal="center" vertical="center"/>
    </xf>
    <xf numFmtId="164" fontId="7" fillId="20" borderId="13" xfId="1" applyNumberFormat="1" applyFont="1" applyFill="1" applyBorder="1" applyAlignment="1">
      <alignment horizontal="center" vertical="center"/>
    </xf>
    <xf numFmtId="173" fontId="7" fillId="20" borderId="13" xfId="1" applyNumberFormat="1" applyFont="1" applyFill="1" applyBorder="1" applyAlignment="1">
      <alignment horizontal="center" vertical="center"/>
    </xf>
    <xf numFmtId="164" fontId="9" fillId="20" borderId="10" xfId="3" applyNumberFormat="1" applyFont="1" applyFill="1" applyBorder="1" applyAlignment="1">
      <alignment horizontal="center" vertical="center"/>
    </xf>
    <xf numFmtId="173" fontId="9" fillId="20" borderId="10" xfId="3" applyNumberFormat="1" applyFont="1" applyFill="1" applyBorder="1" applyAlignment="1">
      <alignment horizontal="center" vertical="center"/>
    </xf>
    <xf numFmtId="164" fontId="9" fillId="20" borderId="12" xfId="3" applyNumberFormat="1" applyFont="1" applyFill="1" applyBorder="1" applyAlignment="1">
      <alignment horizontal="center" vertical="center"/>
    </xf>
    <xf numFmtId="173" fontId="9" fillId="20" borderId="12" xfId="3" applyNumberFormat="1" applyFont="1" applyFill="1" applyBorder="1" applyAlignment="1">
      <alignment horizontal="center" vertical="center"/>
    </xf>
    <xf numFmtId="164" fontId="13" fillId="20" borderId="6" xfId="3" applyNumberFormat="1" applyFont="1" applyFill="1" applyBorder="1" applyAlignment="1">
      <alignment horizontal="center" vertical="center"/>
    </xf>
    <xf numFmtId="173" fontId="13" fillId="20" borderId="6" xfId="3" applyNumberFormat="1" applyFont="1" applyFill="1" applyBorder="1" applyAlignment="1">
      <alignment horizontal="center" vertical="center"/>
    </xf>
    <xf numFmtId="0" fontId="7" fillId="11" borderId="13" xfId="1" applyFont="1" applyFill="1" applyBorder="1" applyAlignment="1">
      <alignment horizontal="center" vertical="center"/>
    </xf>
    <xf numFmtId="173" fontId="7" fillId="11" borderId="13" xfId="1" applyNumberFormat="1" applyFont="1" applyFill="1" applyBorder="1" applyAlignment="1">
      <alignment horizontal="center" vertical="center"/>
    </xf>
    <xf numFmtId="164" fontId="9" fillId="11" borderId="10" xfId="3" applyNumberFormat="1" applyFont="1" applyFill="1" applyBorder="1" applyAlignment="1">
      <alignment horizontal="center" vertical="center"/>
    </xf>
    <xf numFmtId="173" fontId="9" fillId="11" borderId="10" xfId="3" applyNumberFormat="1" applyFont="1" applyFill="1" applyBorder="1" applyAlignment="1">
      <alignment horizontal="center" vertical="center"/>
    </xf>
    <xf numFmtId="164" fontId="9" fillId="11" borderId="12" xfId="3" applyNumberFormat="1" applyFont="1" applyFill="1" applyBorder="1" applyAlignment="1">
      <alignment horizontal="center" vertical="center"/>
    </xf>
    <xf numFmtId="173" fontId="9" fillId="11" borderId="12" xfId="3" applyNumberFormat="1" applyFont="1" applyFill="1" applyBorder="1" applyAlignment="1">
      <alignment horizontal="center" vertical="center"/>
    </xf>
    <xf numFmtId="164" fontId="13" fillId="11" borderId="6" xfId="3" applyNumberFormat="1" applyFont="1" applyFill="1" applyBorder="1" applyAlignment="1">
      <alignment horizontal="center" vertical="center"/>
    </xf>
    <xf numFmtId="173" fontId="13" fillId="11" borderId="6" xfId="3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/>
    </xf>
    <xf numFmtId="0" fontId="12" fillId="10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173" fontId="7" fillId="0" borderId="13" xfId="1" applyNumberFormat="1" applyFont="1" applyFill="1" applyBorder="1" applyAlignment="1">
      <alignment horizontal="center" vertical="center"/>
    </xf>
    <xf numFmtId="173" fontId="12" fillId="10" borderId="10" xfId="2" applyNumberFormat="1" applyFont="1" applyFill="1" applyBorder="1" applyAlignment="1">
      <alignment horizontal="center" vertical="center"/>
    </xf>
    <xf numFmtId="164" fontId="12" fillId="15" borderId="13" xfId="1" applyNumberFormat="1" applyFont="1" applyFill="1" applyBorder="1" applyAlignment="1">
      <alignment horizontal="center" vertical="center"/>
    </xf>
    <xf numFmtId="173" fontId="12" fillId="15" borderId="13" xfId="1" applyNumberFormat="1" applyFont="1" applyFill="1" applyBorder="1" applyAlignment="1">
      <alignment horizontal="center" vertical="center"/>
    </xf>
    <xf numFmtId="164" fontId="9" fillId="15" borderId="10" xfId="3" applyNumberFormat="1" applyFont="1" applyFill="1" applyBorder="1" applyAlignment="1">
      <alignment horizontal="center" vertical="center"/>
    </xf>
    <xf numFmtId="173" fontId="9" fillId="15" borderId="10" xfId="3" applyNumberFormat="1" applyFont="1" applyFill="1" applyBorder="1" applyAlignment="1">
      <alignment horizontal="center" vertical="center"/>
    </xf>
    <xf numFmtId="164" fontId="9" fillId="15" borderId="12" xfId="3" applyNumberFormat="1" applyFont="1" applyFill="1" applyBorder="1" applyAlignment="1">
      <alignment horizontal="center" vertical="center"/>
    </xf>
    <xf numFmtId="164" fontId="8" fillId="15" borderId="6" xfId="3" applyNumberFormat="1" applyFont="1" applyFill="1" applyBorder="1" applyAlignment="1">
      <alignment horizontal="center" vertical="center"/>
    </xf>
    <xf numFmtId="173" fontId="8" fillId="15" borderId="6" xfId="3" applyNumberFormat="1" applyFont="1" applyFill="1" applyBorder="1" applyAlignment="1">
      <alignment horizontal="center" vertical="center"/>
    </xf>
    <xf numFmtId="171" fontId="12" fillId="0" borderId="6" xfId="2" applyNumberFormat="1" applyFont="1" applyFill="1" applyBorder="1" applyAlignment="1">
      <alignment horizontal="center" vertical="center"/>
    </xf>
    <xf numFmtId="169" fontId="12" fillId="16" borderId="13" xfId="4" applyNumberFormat="1" applyFont="1" applyFill="1" applyBorder="1" applyAlignment="1">
      <alignment horizontal="center" vertical="center"/>
    </xf>
    <xf numFmtId="173" fontId="12" fillId="16" borderId="13" xfId="4" applyNumberFormat="1" applyFont="1" applyFill="1" applyBorder="1" applyAlignment="1">
      <alignment horizontal="center" vertical="center"/>
    </xf>
    <xf numFmtId="164" fontId="9" fillId="16" borderId="10" xfId="3" applyNumberFormat="1" applyFont="1" applyFill="1" applyBorder="1" applyAlignment="1">
      <alignment horizontal="center" vertical="center"/>
    </xf>
    <xf numFmtId="173" fontId="9" fillId="16" borderId="10" xfId="3" applyNumberFormat="1" applyFont="1" applyFill="1" applyBorder="1" applyAlignment="1">
      <alignment horizontal="center" vertical="center"/>
    </xf>
    <xf numFmtId="164" fontId="9" fillId="16" borderId="12" xfId="3" applyNumberFormat="1" applyFont="1" applyFill="1" applyBorder="1" applyAlignment="1">
      <alignment horizontal="center" vertical="center"/>
    </xf>
    <xf numFmtId="173" fontId="9" fillId="16" borderId="12" xfId="3" applyNumberFormat="1" applyFont="1" applyFill="1" applyBorder="1" applyAlignment="1">
      <alignment horizontal="center" vertical="center"/>
    </xf>
    <xf numFmtId="164" fontId="8" fillId="16" borderId="6" xfId="3" applyNumberFormat="1" applyFont="1" applyFill="1" applyBorder="1" applyAlignment="1">
      <alignment horizontal="center" vertical="center"/>
    </xf>
    <xf numFmtId="173" fontId="8" fillId="16" borderId="6" xfId="3" applyNumberFormat="1" applyFont="1" applyFill="1" applyBorder="1" applyAlignment="1">
      <alignment horizontal="center" vertical="center"/>
    </xf>
    <xf numFmtId="170" fontId="7" fillId="10" borderId="10" xfId="1" applyNumberFormat="1" applyFont="1" applyFill="1" applyBorder="1" applyAlignment="1">
      <alignment horizontal="center" vertical="center"/>
    </xf>
    <xf numFmtId="170" fontId="12" fillId="0" borderId="6" xfId="1" applyNumberFormat="1" applyFont="1" applyFill="1" applyBorder="1" applyAlignment="1">
      <alignment horizontal="center" vertical="center"/>
    </xf>
    <xf numFmtId="171" fontId="12" fillId="25" borderId="13" xfId="2" applyNumberFormat="1" applyFont="1" applyFill="1" applyBorder="1" applyAlignment="1">
      <alignment horizontal="center" vertical="center"/>
    </xf>
    <xf numFmtId="171" fontId="7" fillId="25" borderId="13" xfId="2" applyNumberFormat="1" applyFont="1" applyFill="1" applyBorder="1" applyAlignment="1">
      <alignment horizontal="center" vertical="center"/>
    </xf>
    <xf numFmtId="171" fontId="9" fillId="25" borderId="10" xfId="2" applyNumberFormat="1" applyFont="1" applyFill="1" applyBorder="1" applyAlignment="1">
      <alignment horizontal="center" vertical="center"/>
    </xf>
    <xf numFmtId="171" fontId="8" fillId="25" borderId="8" xfId="2" applyNumberFormat="1" applyFont="1" applyFill="1" applyBorder="1" applyAlignment="1">
      <alignment horizontal="center" vertical="center"/>
    </xf>
    <xf numFmtId="164" fontId="7" fillId="0" borderId="12" xfId="2" applyNumberFormat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horizontal="center" vertical="center"/>
    </xf>
    <xf numFmtId="164" fontId="12" fillId="10" borderId="13" xfId="1" applyNumberFormat="1" applyFont="1" applyFill="1" applyBorder="1" applyAlignment="1">
      <alignment horizontal="center" vertical="center"/>
    </xf>
    <xf numFmtId="171" fontId="10" fillId="23" borderId="10" xfId="2" applyNumberFormat="1" applyFont="1" applyFill="1" applyBorder="1" applyAlignment="1">
      <alignment horizontal="center" vertical="center"/>
    </xf>
    <xf numFmtId="171" fontId="13" fillId="23" borderId="8" xfId="2" applyNumberFormat="1" applyFont="1" applyFill="1" applyBorder="1" applyAlignment="1">
      <alignment horizontal="center" vertical="center"/>
    </xf>
    <xf numFmtId="174" fontId="8" fillId="0" borderId="0" xfId="0" applyNumberFormat="1" applyFont="1" applyFill="1"/>
    <xf numFmtId="3" fontId="10" fillId="0" borderId="0" xfId="2" applyNumberFormat="1" applyFont="1" applyFill="1"/>
    <xf numFmtId="3" fontId="8" fillId="0" borderId="0" xfId="2" applyNumberFormat="1" applyFont="1" applyFill="1"/>
    <xf numFmtId="3" fontId="8" fillId="0" borderId="0" xfId="0" applyNumberFormat="1" applyFont="1" applyFill="1"/>
    <xf numFmtId="0" fontId="33" fillId="0" borderId="0" xfId="25" applyFont="1"/>
    <xf numFmtId="0" fontId="35" fillId="0" borderId="0" xfId="25" applyFont="1" applyAlignment="1">
      <alignment horizontal="center"/>
    </xf>
    <xf numFmtId="0" fontId="33" fillId="10" borderId="0" xfId="25" applyFont="1" applyFill="1"/>
    <xf numFmtId="0" fontId="33" fillId="0" borderId="0" xfId="25" applyFont="1" applyAlignment="1">
      <alignment vertical="center" wrapText="1"/>
    </xf>
    <xf numFmtId="0" fontId="33" fillId="0" borderId="0" xfId="25" applyFont="1" applyAlignment="1">
      <alignment wrapText="1"/>
    </xf>
    <xf numFmtId="3" fontId="33" fillId="0" borderId="0" xfId="25" applyNumberFormat="1" applyFont="1"/>
    <xf numFmtId="172" fontId="33" fillId="0" borderId="0" xfId="25" applyNumberFormat="1" applyFont="1"/>
    <xf numFmtId="0" fontId="7" fillId="0" borderId="0" xfId="1" applyFont="1" applyFill="1" applyAlignment="1">
      <alignment vertical="center"/>
    </xf>
    <xf numFmtId="0" fontId="33" fillId="0" borderId="35" xfId="25" applyFont="1" applyBorder="1" applyAlignment="1">
      <alignment wrapText="1"/>
    </xf>
    <xf numFmtId="0" fontId="33" fillId="0" borderId="37" xfId="25" applyFont="1" applyBorder="1" applyAlignment="1">
      <alignment horizontal="center" vertical="center" wrapText="1"/>
    </xf>
    <xf numFmtId="0" fontId="33" fillId="0" borderId="38" xfId="25" applyFont="1" applyBorder="1" applyAlignment="1">
      <alignment horizontal="center" vertical="center" wrapText="1"/>
    </xf>
    <xf numFmtId="172" fontId="7" fillId="0" borderId="37" xfId="1" applyNumberFormat="1" applyFont="1" applyFill="1" applyBorder="1" applyAlignment="1">
      <alignment wrapText="1"/>
    </xf>
    <xf numFmtId="172" fontId="7" fillId="0" borderId="38" xfId="1" applyNumberFormat="1" applyFont="1" applyFill="1" applyBorder="1" applyAlignment="1">
      <alignment wrapText="1"/>
    </xf>
    <xf numFmtId="0" fontId="7" fillId="0" borderId="38" xfId="1" applyFont="1" applyFill="1" applyBorder="1" applyAlignment="1">
      <alignment wrapText="1"/>
    </xf>
    <xf numFmtId="172" fontId="7" fillId="0" borderId="38" xfId="1" applyNumberFormat="1" applyFont="1" applyFill="1" applyBorder="1" applyAlignment="1"/>
    <xf numFmtId="172" fontId="12" fillId="0" borderId="40" xfId="1" applyNumberFormat="1" applyFont="1" applyFill="1" applyBorder="1" applyAlignment="1">
      <alignment wrapText="1"/>
    </xf>
    <xf numFmtId="0" fontId="33" fillId="0" borderId="36" xfId="25" applyFont="1" applyBorder="1" applyAlignment="1">
      <alignment horizontal="center"/>
    </xf>
    <xf numFmtId="0" fontId="35" fillId="0" borderId="3" xfId="25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10" borderId="3" xfId="1" applyFont="1" applyFill="1" applyBorder="1" applyAlignment="1">
      <alignment horizontal="center" vertical="center" wrapText="1"/>
    </xf>
    <xf numFmtId="172" fontId="7" fillId="10" borderId="3" xfId="1" applyNumberFormat="1" applyFont="1" applyFill="1" applyBorder="1" applyAlignment="1">
      <alignment horizontal="center" vertical="center" wrapText="1"/>
    </xf>
    <xf numFmtId="2" fontId="7" fillId="10" borderId="3" xfId="1" applyNumberFormat="1" applyFont="1" applyFill="1" applyBorder="1" applyAlignment="1">
      <alignment horizontal="center" vertical="center" wrapText="1"/>
    </xf>
    <xf numFmtId="0" fontId="10" fillId="10" borderId="3" xfId="1" applyFont="1" applyFill="1" applyBorder="1" applyAlignment="1">
      <alignment horizontal="center" vertical="center" wrapText="1"/>
    </xf>
    <xf numFmtId="0" fontId="7" fillId="10" borderId="3" xfId="11" applyFont="1" applyFill="1" applyBorder="1" applyAlignment="1" applyProtection="1">
      <alignment horizontal="center" vertical="center" wrapText="1"/>
    </xf>
    <xf numFmtId="0" fontId="9" fillId="10" borderId="3" xfId="1" applyFont="1" applyFill="1" applyBorder="1" applyAlignment="1">
      <alignment horizontal="center" vertical="center" wrapText="1"/>
    </xf>
    <xf numFmtId="0" fontId="35" fillId="0" borderId="41" xfId="25" applyFont="1" applyBorder="1" applyAlignment="1">
      <alignment vertical="center" wrapText="1"/>
    </xf>
    <xf numFmtId="0" fontId="0" fillId="0" borderId="9" xfId="0" applyBorder="1" applyAlignment="1">
      <alignment horizontal="center" wrapText="1"/>
    </xf>
    <xf numFmtId="172" fontId="7" fillId="0" borderId="9" xfId="1" applyNumberFormat="1" applyFont="1" applyFill="1" applyBorder="1" applyAlignment="1">
      <alignment wrapText="1"/>
    </xf>
    <xf numFmtId="0" fontId="7" fillId="0" borderId="9" xfId="1" applyFont="1" applyFill="1" applyBorder="1" applyAlignment="1">
      <alignment wrapText="1"/>
    </xf>
    <xf numFmtId="172" fontId="7" fillId="0" borderId="9" xfId="1" applyNumberFormat="1" applyFont="1" applyFill="1" applyBorder="1" applyAlignment="1"/>
    <xf numFmtId="172" fontId="12" fillId="0" borderId="9" xfId="1" applyNumberFormat="1" applyFont="1" applyFill="1" applyBorder="1" applyAlignment="1">
      <alignment wrapText="1"/>
    </xf>
    <xf numFmtId="3" fontId="36" fillId="0" borderId="37" xfId="0" applyNumberFormat="1" applyFont="1" applyBorder="1" applyAlignment="1">
      <alignment horizontal="center" vertical="center" wrapText="1"/>
    </xf>
    <xf numFmtId="172" fontId="33" fillId="0" borderId="37" xfId="25" applyNumberFormat="1" applyFont="1" applyBorder="1"/>
    <xf numFmtId="172" fontId="33" fillId="0" borderId="37" xfId="25" applyNumberFormat="1" applyFont="1" applyBorder="1" applyAlignment="1">
      <alignment wrapText="1"/>
    </xf>
    <xf numFmtId="172" fontId="33" fillId="10" borderId="37" xfId="25" applyNumberFormat="1" applyFont="1" applyFill="1" applyBorder="1"/>
    <xf numFmtId="172" fontId="33" fillId="10" borderId="37" xfId="25" applyNumberFormat="1" applyFont="1" applyFill="1" applyBorder="1" applyAlignment="1"/>
    <xf numFmtId="172" fontId="35" fillId="0" borderId="39" xfId="25" applyNumberFormat="1" applyFont="1" applyBorder="1"/>
    <xf numFmtId="2" fontId="34" fillId="0" borderId="0" xfId="25" applyNumberFormat="1" applyFont="1" applyAlignment="1">
      <alignment horizontal="center" wrapText="1"/>
    </xf>
    <xf numFmtId="3" fontId="33" fillId="7" borderId="0" xfId="25" applyNumberFormat="1" applyFont="1" applyFill="1"/>
    <xf numFmtId="0" fontId="33" fillId="7" borderId="38" xfId="25" applyFont="1" applyFill="1" applyBorder="1" applyAlignment="1">
      <alignment horizontal="center" vertical="center" wrapText="1"/>
    </xf>
    <xf numFmtId="172" fontId="33" fillId="7" borderId="38" xfId="25" applyNumberFormat="1" applyFont="1" applyFill="1" applyBorder="1"/>
    <xf numFmtId="172" fontId="33" fillId="7" borderId="38" xfId="25" applyNumberFormat="1" applyFont="1" applyFill="1" applyBorder="1" applyAlignment="1">
      <alignment wrapText="1"/>
    </xf>
    <xf numFmtId="172" fontId="35" fillId="7" borderId="40" xfId="25" applyNumberFormat="1" applyFont="1" applyFill="1" applyBorder="1"/>
    <xf numFmtId="0" fontId="33" fillId="0" borderId="11" xfId="25" applyFont="1" applyBorder="1" applyAlignment="1">
      <alignment horizontal="center" vertical="center" wrapText="1"/>
    </xf>
    <xf numFmtId="0" fontId="35" fillId="0" borderId="37" xfId="25" applyFont="1" applyBorder="1" applyAlignment="1">
      <alignment horizontal="center" vertical="center" wrapText="1"/>
    </xf>
    <xf numFmtId="0" fontId="35" fillId="0" borderId="11" xfId="25" applyFont="1" applyBorder="1" applyAlignment="1">
      <alignment horizontal="center" vertical="center" wrapText="1"/>
    </xf>
    <xf numFmtId="0" fontId="35" fillId="0" borderId="38" xfId="25" applyFont="1" applyBorder="1" applyAlignment="1">
      <alignment horizontal="center" vertical="center" wrapText="1"/>
    </xf>
    <xf numFmtId="172" fontId="7" fillId="0" borderId="11" xfId="1" applyNumberFormat="1" applyFont="1" applyFill="1" applyBorder="1" applyAlignment="1">
      <alignment wrapText="1"/>
    </xf>
    <xf numFmtId="0" fontId="7" fillId="0" borderId="37" xfId="1" applyFont="1" applyFill="1" applyBorder="1" applyAlignment="1">
      <alignment wrapText="1"/>
    </xf>
    <xf numFmtId="0" fontId="7" fillId="0" borderId="11" xfId="1" applyFont="1" applyFill="1" applyBorder="1" applyAlignment="1">
      <alignment wrapText="1"/>
    </xf>
    <xf numFmtId="172" fontId="7" fillId="0" borderId="37" xfId="1" applyNumberFormat="1" applyFont="1" applyFill="1" applyBorder="1" applyAlignment="1"/>
    <xf numFmtId="172" fontId="7" fillId="0" borderId="11" xfId="1" applyNumberFormat="1" applyFont="1" applyFill="1" applyBorder="1" applyAlignment="1"/>
    <xf numFmtId="172" fontId="12" fillId="0" borderId="39" xfId="1" applyNumberFormat="1" applyFont="1" applyFill="1" applyBorder="1" applyAlignment="1">
      <alignment wrapText="1"/>
    </xf>
    <xf numFmtId="172" fontId="12" fillId="0" borderId="45" xfId="1" applyNumberFormat="1" applyFont="1" applyFill="1" applyBorder="1" applyAlignment="1">
      <alignment wrapText="1"/>
    </xf>
    <xf numFmtId="0" fontId="33" fillId="0" borderId="11" xfId="25" applyFont="1" applyFill="1" applyBorder="1" applyAlignment="1">
      <alignment horizontal="center" vertical="center" wrapText="1"/>
    </xf>
    <xf numFmtId="0" fontId="33" fillId="7" borderId="11" xfId="25" applyFont="1" applyFill="1" applyBorder="1" applyAlignment="1">
      <alignment horizontal="center" vertical="center" wrapText="1"/>
    </xf>
    <xf numFmtId="3" fontId="36" fillId="0" borderId="11" xfId="0" applyNumberFormat="1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3" fontId="36" fillId="7" borderId="11" xfId="0" applyNumberFormat="1" applyFont="1" applyFill="1" applyBorder="1" applyAlignment="1">
      <alignment horizontal="center" vertical="center" wrapText="1"/>
    </xf>
    <xf numFmtId="0" fontId="35" fillId="0" borderId="38" xfId="25" applyFont="1" applyBorder="1" applyAlignment="1">
      <alignment horizontal="center"/>
    </xf>
    <xf numFmtId="172" fontId="33" fillId="0" borderId="11" xfId="25" applyNumberFormat="1" applyFont="1" applyBorder="1"/>
    <xf numFmtId="172" fontId="33" fillId="7" borderId="11" xfId="25" applyNumberFormat="1" applyFont="1" applyFill="1" applyBorder="1"/>
    <xf numFmtId="172" fontId="33" fillId="0" borderId="11" xfId="25" applyNumberFormat="1" applyFont="1" applyBorder="1" applyAlignment="1">
      <alignment wrapText="1"/>
    </xf>
    <xf numFmtId="172" fontId="33" fillId="7" borderId="11" xfId="25" applyNumberFormat="1" applyFont="1" applyFill="1" applyBorder="1" applyAlignment="1">
      <alignment wrapText="1"/>
    </xf>
    <xf numFmtId="172" fontId="33" fillId="10" borderId="11" xfId="25" applyNumberFormat="1" applyFont="1" applyFill="1" applyBorder="1"/>
    <xf numFmtId="172" fontId="33" fillId="10" borderId="11" xfId="25" applyNumberFormat="1" applyFont="1" applyFill="1" applyBorder="1" applyAlignment="1"/>
    <xf numFmtId="172" fontId="35" fillId="0" borderId="45" xfId="25" applyNumberFormat="1" applyFont="1" applyBorder="1"/>
    <xf numFmtId="172" fontId="35" fillId="7" borderId="45" xfId="25" applyNumberFormat="1" applyFont="1" applyFill="1" applyBorder="1"/>
    <xf numFmtId="164" fontId="7" fillId="10" borderId="0" xfId="1" applyNumberFormat="1" applyFont="1" applyFill="1" applyBorder="1" applyAlignment="1">
      <alignment horizontal="center" vertical="center"/>
    </xf>
    <xf numFmtId="164" fontId="9" fillId="10" borderId="0" xfId="1" applyNumberFormat="1" applyFont="1" applyFill="1" applyBorder="1" applyAlignment="1">
      <alignment horizontal="center" vertical="center"/>
    </xf>
    <xf numFmtId="164" fontId="8" fillId="10" borderId="0" xfId="1" applyNumberFormat="1" applyFont="1" applyFill="1" applyBorder="1" applyAlignment="1">
      <alignment horizontal="center" vertical="center"/>
    </xf>
    <xf numFmtId="171" fontId="8" fillId="10" borderId="0" xfId="2" applyNumberFormat="1" applyFont="1" applyFill="1" applyBorder="1" applyAlignment="1">
      <alignment horizontal="center" vertical="center"/>
    </xf>
    <xf numFmtId="164" fontId="12" fillId="10" borderId="0" xfId="2" applyNumberFormat="1" applyFont="1" applyFill="1" applyBorder="1" applyAlignment="1">
      <alignment horizontal="center" vertical="center"/>
    </xf>
    <xf numFmtId="170" fontId="12" fillId="10" borderId="0" xfId="2" applyNumberFormat="1" applyFont="1" applyFill="1" applyBorder="1" applyAlignment="1">
      <alignment horizontal="center" vertical="center"/>
    </xf>
    <xf numFmtId="164" fontId="12" fillId="10" borderId="0" xfId="1" applyNumberFormat="1" applyFont="1" applyFill="1" applyBorder="1" applyAlignment="1">
      <alignment horizontal="center" vertical="center"/>
    </xf>
    <xf numFmtId="170" fontId="7" fillId="10" borderId="0" xfId="2" applyNumberFormat="1" applyFont="1" applyFill="1" applyBorder="1" applyAlignment="1">
      <alignment horizontal="center" vertical="center"/>
    </xf>
    <xf numFmtId="171" fontId="7" fillId="10" borderId="0" xfId="2" applyNumberFormat="1" applyFont="1" applyFill="1" applyBorder="1" applyAlignment="1">
      <alignment horizontal="center" vertical="center"/>
    </xf>
    <xf numFmtId="172" fontId="7" fillId="10" borderId="0" xfId="1" applyNumberFormat="1" applyFont="1" applyFill="1" applyBorder="1" applyAlignment="1">
      <alignment horizontal="center" vertical="center"/>
    </xf>
    <xf numFmtId="171" fontId="17" fillId="10" borderId="0" xfId="1" applyNumberFormat="1" applyFont="1" applyFill="1" applyBorder="1" applyAlignment="1">
      <alignment horizontal="center" vertical="center"/>
    </xf>
    <xf numFmtId="0" fontId="17" fillId="10" borderId="0" xfId="1" applyFont="1" applyFill="1" applyBorder="1" applyAlignment="1">
      <alignment horizontal="center" vertical="center"/>
    </xf>
    <xf numFmtId="0" fontId="7" fillId="10" borderId="0" xfId="1" applyFont="1" applyFill="1" applyBorder="1" applyAlignment="1">
      <alignment horizontal="center" vertical="center"/>
    </xf>
    <xf numFmtId="0" fontId="12" fillId="10" borderId="0" xfId="1" applyFont="1" applyFill="1" applyBorder="1" applyAlignment="1">
      <alignment horizontal="center" vertical="center"/>
    </xf>
    <xf numFmtId="0" fontId="33" fillId="0" borderId="0" xfId="25" applyFont="1" applyFill="1"/>
    <xf numFmtId="0" fontId="33" fillId="0" borderId="0" xfId="25" applyFont="1" applyFill="1" applyAlignment="1">
      <alignment vertical="center" wrapText="1"/>
    </xf>
    <xf numFmtId="0" fontId="33" fillId="0" borderId="0" xfId="25" applyFont="1" applyFill="1" applyAlignment="1">
      <alignment wrapText="1"/>
    </xf>
    <xf numFmtId="3" fontId="33" fillId="0" borderId="0" xfId="25" applyNumberFormat="1" applyFont="1" applyFill="1"/>
    <xf numFmtId="172" fontId="33" fillId="0" borderId="0" xfId="25" applyNumberFormat="1" applyFont="1" applyFill="1"/>
    <xf numFmtId="0" fontId="35" fillId="0" borderId="0" xfId="25" applyFont="1" applyFill="1" applyAlignment="1">
      <alignment horizontal="center"/>
    </xf>
    <xf numFmtId="0" fontId="33" fillId="0" borderId="36" xfId="25" applyFont="1" applyFill="1" applyBorder="1" applyAlignment="1">
      <alignment horizontal="center"/>
    </xf>
    <xf numFmtId="0" fontId="33" fillId="0" borderId="37" xfId="25" applyFont="1" applyFill="1" applyBorder="1" applyAlignment="1">
      <alignment horizontal="center" vertical="center" wrapText="1"/>
    </xf>
    <xf numFmtId="0" fontId="33" fillId="0" borderId="38" xfId="25" applyFont="1" applyFill="1" applyBorder="1" applyAlignment="1">
      <alignment horizontal="center" vertical="center" wrapText="1"/>
    </xf>
    <xf numFmtId="0" fontId="35" fillId="0" borderId="0" xfId="25" applyFont="1" applyFill="1" applyAlignment="1">
      <alignment horizontal="center" wrapText="1"/>
    </xf>
    <xf numFmtId="0" fontId="35" fillId="0" borderId="3" xfId="25" applyFont="1" applyFill="1" applyBorder="1" applyAlignment="1">
      <alignment horizontal="center" vertical="center" wrapText="1"/>
    </xf>
    <xf numFmtId="0" fontId="35" fillId="0" borderId="37" xfId="25" applyFont="1" applyFill="1" applyBorder="1" applyAlignment="1">
      <alignment horizontal="center" vertical="center" wrapText="1"/>
    </xf>
    <xf numFmtId="0" fontId="35" fillId="0" borderId="11" xfId="25" applyFont="1" applyFill="1" applyBorder="1" applyAlignment="1">
      <alignment horizontal="center" vertical="center" wrapText="1"/>
    </xf>
    <xf numFmtId="0" fontId="35" fillId="0" borderId="38" xfId="25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wrapText="1"/>
    </xf>
    <xf numFmtId="3" fontId="36" fillId="0" borderId="11" xfId="0" applyNumberFormat="1" applyFont="1" applyFill="1" applyBorder="1" applyAlignment="1">
      <alignment horizontal="center" vertical="center" wrapText="1"/>
    </xf>
    <xf numFmtId="0" fontId="35" fillId="0" borderId="38" xfId="25" applyFont="1" applyFill="1" applyBorder="1" applyAlignment="1">
      <alignment horizontal="center"/>
    </xf>
    <xf numFmtId="3" fontId="36" fillId="0" borderId="37" xfId="0" applyNumberFormat="1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172" fontId="33" fillId="0" borderId="11" xfId="25" applyNumberFormat="1" applyFont="1" applyFill="1" applyBorder="1"/>
    <xf numFmtId="172" fontId="33" fillId="0" borderId="37" xfId="25" applyNumberFormat="1" applyFont="1" applyFill="1" applyBorder="1"/>
    <xf numFmtId="172" fontId="33" fillId="0" borderId="38" xfId="25" applyNumberFormat="1" applyFont="1" applyFill="1" applyBorder="1"/>
    <xf numFmtId="172" fontId="7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7" fillId="0" borderId="3" xfId="11" applyFont="1" applyFill="1" applyBorder="1" applyAlignment="1" applyProtection="1">
      <alignment horizontal="center" vertical="center" wrapText="1"/>
    </xf>
    <xf numFmtId="172" fontId="33" fillId="0" borderId="11" xfId="25" applyNumberFormat="1" applyFont="1" applyFill="1" applyBorder="1" applyAlignment="1">
      <alignment wrapText="1"/>
    </xf>
    <xf numFmtId="172" fontId="33" fillId="0" borderId="37" xfId="25" applyNumberFormat="1" applyFont="1" applyFill="1" applyBorder="1" applyAlignment="1">
      <alignment wrapText="1"/>
    </xf>
    <xf numFmtId="172" fontId="33" fillId="0" borderId="38" xfId="25" applyNumberFormat="1" applyFont="1" applyFill="1" applyBorder="1" applyAlignment="1">
      <alignment wrapText="1"/>
    </xf>
    <xf numFmtId="2" fontId="7" fillId="0" borderId="3" xfId="1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172" fontId="33" fillId="0" borderId="37" xfId="25" applyNumberFormat="1" applyFont="1" applyFill="1" applyBorder="1" applyAlignment="1"/>
    <xf numFmtId="172" fontId="33" fillId="0" borderId="11" xfId="25" applyNumberFormat="1" applyFont="1" applyFill="1" applyBorder="1" applyAlignment="1"/>
    <xf numFmtId="0" fontId="35" fillId="0" borderId="41" xfId="25" applyFont="1" applyFill="1" applyBorder="1" applyAlignment="1">
      <alignment vertical="center" wrapText="1"/>
    </xf>
    <xf numFmtId="172" fontId="35" fillId="0" borderId="45" xfId="25" applyNumberFormat="1" applyFont="1" applyFill="1" applyBorder="1"/>
    <xf numFmtId="172" fontId="35" fillId="0" borderId="39" xfId="25" applyNumberFormat="1" applyFont="1" applyFill="1" applyBorder="1"/>
    <xf numFmtId="172" fontId="35" fillId="0" borderId="40" xfId="25" applyNumberFormat="1" applyFont="1" applyFill="1" applyBorder="1"/>
    <xf numFmtId="0" fontId="33" fillId="0" borderId="35" xfId="25" applyFont="1" applyFill="1" applyBorder="1" applyAlignment="1">
      <alignment wrapText="1"/>
    </xf>
    <xf numFmtId="4" fontId="17" fillId="0" borderId="0" xfId="1" applyNumberFormat="1" applyFont="1" applyFill="1" applyBorder="1"/>
    <xf numFmtId="0" fontId="37" fillId="0" borderId="11" xfId="13" applyFont="1" applyFill="1" applyBorder="1" applyAlignment="1">
      <alignment wrapText="1"/>
    </xf>
    <xf numFmtId="0" fontId="37" fillId="10" borderId="11" xfId="13" applyFont="1" applyFill="1" applyBorder="1" applyAlignment="1">
      <alignment wrapText="1"/>
    </xf>
    <xf numFmtId="0" fontId="22" fillId="10" borderId="11" xfId="13" applyFont="1" applyFill="1" applyBorder="1" applyAlignment="1">
      <alignment wrapText="1"/>
    </xf>
    <xf numFmtId="0" fontId="21" fillId="10" borderId="11" xfId="13" applyFont="1" applyFill="1" applyBorder="1" applyAlignment="1">
      <alignment wrapText="1"/>
    </xf>
    <xf numFmtId="0" fontId="37" fillId="0" borderId="11" xfId="13" applyFont="1" applyFill="1" applyBorder="1" applyAlignment="1">
      <alignment horizontal="center" vertical="center" wrapText="1"/>
    </xf>
    <xf numFmtId="3" fontId="37" fillId="0" borderId="11" xfId="13" applyNumberFormat="1" applyFont="1" applyFill="1" applyBorder="1" applyAlignment="1">
      <alignment wrapText="1"/>
    </xf>
    <xf numFmtId="3" fontId="37" fillId="10" borderId="11" xfId="13" applyNumberFormat="1" applyFont="1" applyFill="1" applyBorder="1" applyAlignment="1">
      <alignment wrapText="1"/>
    </xf>
    <xf numFmtId="3" fontId="22" fillId="10" borderId="11" xfId="13" applyNumberFormat="1" applyFont="1" applyFill="1" applyBorder="1" applyAlignment="1">
      <alignment wrapText="1"/>
    </xf>
    <xf numFmtId="3" fontId="21" fillId="10" borderId="11" xfId="13" applyNumberFormat="1" applyFont="1" applyFill="1" applyBorder="1" applyAlignment="1">
      <alignment wrapText="1"/>
    </xf>
    <xf numFmtId="172" fontId="37" fillId="0" borderId="11" xfId="13" applyNumberFormat="1" applyFont="1" applyFill="1" applyBorder="1" applyAlignment="1">
      <alignment wrapText="1"/>
    </xf>
    <xf numFmtId="172" fontId="36" fillId="0" borderId="11" xfId="0" applyNumberFormat="1" applyFont="1" applyBorder="1"/>
    <xf numFmtId="172" fontId="22" fillId="0" borderId="11" xfId="0" applyNumberFormat="1" applyFont="1" applyBorder="1"/>
    <xf numFmtId="0" fontId="22" fillId="0" borderId="11" xfId="1" applyFont="1" applyFill="1" applyBorder="1" applyAlignment="1">
      <alignment horizontal="center" vertical="center" wrapText="1"/>
    </xf>
    <xf numFmtId="0" fontId="22" fillId="10" borderId="11" xfId="1" applyFont="1" applyFill="1" applyBorder="1" applyAlignment="1">
      <alignment horizontal="center" vertical="center" wrapText="1"/>
    </xf>
    <xf numFmtId="0" fontId="22" fillId="0" borderId="11" xfId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2" fillId="10" borderId="46" xfId="13" applyFont="1" applyFill="1" applyBorder="1" applyAlignment="1">
      <alignment wrapText="1"/>
    </xf>
    <xf numFmtId="3" fontId="22" fillId="10" borderId="46" xfId="13" applyNumberFormat="1" applyFont="1" applyFill="1" applyBorder="1" applyAlignment="1">
      <alignment wrapText="1"/>
    </xf>
    <xf numFmtId="172" fontId="22" fillId="0" borderId="46" xfId="0" applyNumberFormat="1" applyFont="1" applyBorder="1"/>
    <xf numFmtId="172" fontId="22" fillId="10" borderId="11" xfId="0" applyNumberFormat="1" applyFont="1" applyFill="1" applyBorder="1"/>
    <xf numFmtId="0" fontId="7" fillId="0" borderId="19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32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3" fontId="33" fillId="0" borderId="42" xfId="25" applyNumberFormat="1" applyFont="1" applyBorder="1" applyAlignment="1">
      <alignment horizontal="center" vertical="center" wrapText="1"/>
    </xf>
    <xf numFmtId="3" fontId="33" fillId="0" borderId="44" xfId="25" applyNumberFormat="1" applyFont="1" applyBorder="1" applyAlignment="1">
      <alignment horizontal="center" vertical="center" wrapText="1"/>
    </xf>
    <xf numFmtId="0" fontId="33" fillId="0" borderId="44" xfId="25" applyFont="1" applyBorder="1" applyAlignment="1">
      <alignment horizontal="center" vertical="center" wrapText="1"/>
    </xf>
    <xf numFmtId="3" fontId="33" fillId="7" borderId="44" xfId="25" applyNumberFormat="1" applyFont="1" applyFill="1" applyBorder="1" applyAlignment="1">
      <alignment horizontal="center" vertical="center" wrapText="1"/>
    </xf>
    <xf numFmtId="3" fontId="33" fillId="7" borderId="43" xfId="25" applyNumberFormat="1" applyFont="1" applyFill="1" applyBorder="1" applyAlignment="1">
      <alignment horizontal="center" vertical="center" wrapText="1"/>
    </xf>
    <xf numFmtId="2" fontId="34" fillId="0" borderId="0" xfId="25" applyNumberFormat="1" applyFont="1" applyAlignment="1">
      <alignment horizontal="center" wrapText="1"/>
    </xf>
    <xf numFmtId="0" fontId="33" fillId="0" borderId="31" xfId="25" applyFont="1" applyBorder="1" applyAlignment="1">
      <alignment horizontal="center" vertical="center" wrapText="1"/>
    </xf>
    <xf numFmtId="0" fontId="33" fillId="0" borderId="3" xfId="25" applyFont="1" applyBorder="1" applyAlignment="1">
      <alignment horizontal="center" vertical="center" wrapText="1"/>
    </xf>
    <xf numFmtId="0" fontId="33" fillId="0" borderId="9" xfId="25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33" fillId="0" borderId="42" xfId="25" applyFont="1" applyBorder="1" applyAlignment="1">
      <alignment horizontal="center" vertical="center" wrapText="1"/>
    </xf>
    <xf numFmtId="0" fontId="33" fillId="0" borderId="43" xfId="25" applyFont="1" applyBorder="1" applyAlignment="1">
      <alignment horizontal="center" vertical="center" wrapText="1"/>
    </xf>
    <xf numFmtId="2" fontId="34" fillId="0" borderId="0" xfId="25" applyNumberFormat="1" applyFont="1" applyFill="1" applyAlignment="1">
      <alignment horizontal="center" wrapText="1"/>
    </xf>
    <xf numFmtId="0" fontId="33" fillId="0" borderId="44" xfId="25" applyFont="1" applyFill="1" applyBorder="1" applyAlignment="1">
      <alignment horizontal="center" vertical="center" wrapText="1"/>
    </xf>
    <xf numFmtId="3" fontId="33" fillId="0" borderId="44" xfId="25" applyNumberFormat="1" applyFont="1" applyFill="1" applyBorder="1" applyAlignment="1">
      <alignment horizontal="center" vertical="center" wrapText="1"/>
    </xf>
    <xf numFmtId="3" fontId="33" fillId="0" borderId="43" xfId="25" applyNumberFormat="1" applyFont="1" applyFill="1" applyBorder="1" applyAlignment="1">
      <alignment horizontal="center" vertical="center" wrapText="1"/>
    </xf>
    <xf numFmtId="0" fontId="33" fillId="0" borderId="31" xfId="25" applyFont="1" applyFill="1" applyBorder="1" applyAlignment="1">
      <alignment horizontal="center" vertical="center" wrapText="1"/>
    </xf>
    <xf numFmtId="0" fontId="33" fillId="0" borderId="3" xfId="25" applyFont="1" applyFill="1" applyBorder="1" applyAlignment="1">
      <alignment horizontal="center" vertical="center" wrapText="1"/>
    </xf>
    <xf numFmtId="0" fontId="33" fillId="0" borderId="42" xfId="25" applyFont="1" applyFill="1" applyBorder="1" applyAlignment="1">
      <alignment horizontal="center" vertical="center" wrapText="1"/>
    </xf>
    <xf numFmtId="0" fontId="33" fillId="0" borderId="43" xfId="25" applyFont="1" applyFill="1" applyBorder="1" applyAlignment="1">
      <alignment horizontal="center" vertical="center" wrapText="1"/>
    </xf>
    <xf numFmtId="0" fontId="33" fillId="0" borderId="9" xfId="25" applyFont="1" applyFill="1" applyBorder="1" applyAlignment="1">
      <alignment horizontal="center" wrapText="1"/>
    </xf>
    <xf numFmtId="0" fontId="0" fillId="0" borderId="9" xfId="0" applyFont="1" applyFill="1" applyBorder="1" applyAlignment="1">
      <alignment horizontal="center" wrapText="1"/>
    </xf>
    <xf numFmtId="3" fontId="33" fillId="0" borderId="42" xfId="25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7" fillId="0" borderId="11" xfId="13" applyFont="1" applyFill="1" applyBorder="1" applyAlignment="1">
      <alignment horizontal="center" vertical="center" wrapText="1"/>
    </xf>
    <xf numFmtId="0" fontId="38" fillId="0" borderId="11" xfId="13" applyFont="1" applyFill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39" fillId="0" borderId="11" xfId="0" applyFont="1" applyBorder="1" applyAlignment="1">
      <alignment wrapText="1"/>
    </xf>
    <xf numFmtId="0" fontId="32" fillId="10" borderId="0" xfId="0" applyFont="1" applyFill="1" applyAlignment="1">
      <alignment horizontal="center" wrapText="1"/>
    </xf>
    <xf numFmtId="0" fontId="21" fillId="10" borderId="0" xfId="1" applyFont="1" applyFill="1" applyAlignment="1">
      <alignment horizontal="center"/>
    </xf>
    <xf numFmtId="0" fontId="7" fillId="10" borderId="0" xfId="1" applyFont="1" applyFill="1" applyBorder="1" applyAlignment="1">
      <alignment horizontal="center" vertical="center" wrapText="1"/>
    </xf>
    <xf numFmtId="0" fontId="7" fillId="10" borderId="0" xfId="1" applyFont="1" applyFill="1" applyBorder="1" applyAlignment="1">
      <alignment horizontal="center"/>
    </xf>
    <xf numFmtId="171" fontId="16" fillId="10" borderId="0" xfId="2" applyNumberFormat="1" applyFont="1" applyFill="1" applyBorder="1" applyAlignment="1">
      <alignment horizontal="center" vertical="center"/>
    </xf>
    <xf numFmtId="172" fontId="12" fillId="10" borderId="0" xfId="1" applyNumberFormat="1" applyFont="1" applyFill="1" applyBorder="1" applyAlignment="1">
      <alignment horizontal="center" vertical="center"/>
    </xf>
    <xf numFmtId="3" fontId="7" fillId="10" borderId="0" xfId="1" applyNumberFormat="1" applyFont="1" applyFill="1" applyBorder="1" applyAlignment="1">
      <alignment horizontal="center" vertical="center"/>
    </xf>
  </cellXfs>
  <cellStyles count="39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2 3" xfId="26"/>
    <cellStyle name="Обычный 3 3" xfId="13"/>
    <cellStyle name="Обычный 3 3 2" xfId="27"/>
    <cellStyle name="Обычный 3 4" xfId="25"/>
    <cellStyle name="Обычный 3 5" xfId="28"/>
    <cellStyle name="Обычный 3 6" xfId="29"/>
    <cellStyle name="Обычный 3 6 2" xfId="30"/>
    <cellStyle name="Обычный 3 7" xfId="31"/>
    <cellStyle name="Обычный 3 8" xfId="32"/>
    <cellStyle name="Обычный 4" xfId="9"/>
    <cellStyle name="Обычный 4 2" xfId="22"/>
    <cellStyle name="Обычный 5" xfId="12"/>
    <cellStyle name="Обычный 6" xfId="33"/>
    <cellStyle name="Обычный 7" xfId="34"/>
    <cellStyle name="Обычный Лена" xfId="11"/>
    <cellStyle name="Обычный_Таблицы Мун.заказ Стационар" xfId="1"/>
    <cellStyle name="Примечание 2" xfId="35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3 2 2" xfId="36"/>
    <cellStyle name="Финансовый 3 3" xfId="37"/>
    <cellStyle name="Финансовый 3 4" xfId="38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153101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549336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153101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1549336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153101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1549336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153101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1549336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153101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1549336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153101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1549336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153101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1549336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153101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1549336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153101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1549336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153101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1549336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162625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54933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162625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54933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162625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54933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162625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54933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162625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54933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162625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54933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162625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54933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162625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54933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162625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54933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104775</xdr:colOff>
      <xdr:row>51</xdr:row>
      <xdr:rowOff>162625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54933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5834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5834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5834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5834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5834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5834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5834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5834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5834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5834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5834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5834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5834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5834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5834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5834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5834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5834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5834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5834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153101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153101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153101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153101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153101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153101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153101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153101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153101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153101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162625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2118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162625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2118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162625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2118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162625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2118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162625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2118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162625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2118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162625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2118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162625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2118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162625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2118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104775</xdr:colOff>
      <xdr:row>12</xdr:row>
      <xdr:rowOff>162625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21183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21564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21564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21564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21564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21564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21564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21564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21564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21564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53101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21564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21564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21564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21564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21564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21564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21564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21564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21564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21564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52</xdr:row>
      <xdr:rowOff>0</xdr:rowOff>
    </xdr:from>
    <xdr:ext cx="104775" cy="162625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2156460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R863"/>
  <sheetViews>
    <sheetView showZeros="0" zoomScale="90" zoomScaleNormal="90" zoomScaleSheetLayoutView="90" workbookViewId="0">
      <pane xSplit="3" ySplit="7" topLeftCell="D323" activePane="bottomRight" state="frozen"/>
      <selection activeCell="A7" sqref="A7"/>
      <selection pane="topRight" activeCell="B7" sqref="B7"/>
      <selection pane="bottomLeft" activeCell="A14" sqref="A14"/>
      <selection pane="bottomRight" activeCell="M310" sqref="M310"/>
    </sheetView>
  </sheetViews>
  <sheetFormatPr defaultColWidth="9.140625" defaultRowHeight="15" x14ac:dyDescent="0.25"/>
  <cols>
    <col min="1" max="1" width="5.140625" style="25" hidden="1" customWidth="1"/>
    <col min="2" max="2" width="4.85546875" style="25" customWidth="1"/>
    <col min="3" max="3" width="44.5703125" style="24" customWidth="1"/>
    <col min="4" max="4" width="15.5703125" style="24" customWidth="1"/>
    <col min="5" max="5" width="14.85546875" style="24" customWidth="1"/>
    <col min="6" max="6" width="14.28515625" style="94" customWidth="1"/>
    <col min="7" max="7" width="12.7109375" style="24" customWidth="1"/>
    <col min="8" max="8" width="13.42578125" style="203" customWidth="1"/>
    <col min="9" max="9" width="14" style="203" customWidth="1"/>
    <col min="10" max="13" width="14.42578125" style="204" customWidth="1"/>
    <col min="14" max="14" width="11" style="24" customWidth="1"/>
    <col min="15" max="15" width="11" style="94" customWidth="1"/>
    <col min="16" max="16" width="13.7109375" style="73" customWidth="1"/>
    <col min="17" max="17" width="10" style="293" bestFit="1" customWidth="1"/>
    <col min="18" max="16384" width="9.140625" style="25"/>
  </cols>
  <sheetData>
    <row r="1" spans="1:17" ht="30.75" customHeight="1" x14ac:dyDescent="0.25">
      <c r="C1" s="877" t="s">
        <v>209</v>
      </c>
      <c r="D1" s="878"/>
      <c r="E1" s="878"/>
      <c r="F1" s="878"/>
      <c r="G1" s="878"/>
      <c r="H1" s="878"/>
      <c r="I1" s="878"/>
      <c r="J1" s="878"/>
      <c r="K1" s="878"/>
      <c r="L1" s="878"/>
      <c r="M1" s="878"/>
      <c r="N1" s="878"/>
      <c r="O1" s="908"/>
    </row>
    <row r="2" spans="1:17" ht="15.75" x14ac:dyDescent="0.25">
      <c r="C2" s="197"/>
      <c r="D2" s="197"/>
      <c r="E2" s="197"/>
      <c r="F2" s="197"/>
      <c r="G2" s="221"/>
      <c r="H2" s="197"/>
      <c r="I2" s="197"/>
      <c r="J2" s="197"/>
      <c r="K2" s="197"/>
      <c r="L2" s="197"/>
      <c r="M2" s="197"/>
      <c r="N2" s="197"/>
      <c r="O2" s="909"/>
    </row>
    <row r="3" spans="1:17" ht="18.75" hidden="1" x14ac:dyDescent="0.3">
      <c r="C3" s="96">
        <v>6</v>
      </c>
      <c r="D3" s="90"/>
      <c r="E3" s="90"/>
      <c r="F3" s="91"/>
      <c r="G3" s="222"/>
      <c r="H3" s="208"/>
      <c r="I3" s="208"/>
      <c r="J3" s="200"/>
      <c r="K3" s="200"/>
      <c r="L3" s="200"/>
      <c r="M3" s="200"/>
      <c r="N3" s="90"/>
      <c r="O3" s="91"/>
    </row>
    <row r="4" spans="1:17" ht="18.75" customHeight="1" thickBot="1" x14ac:dyDescent="0.35">
      <c r="C4" s="96"/>
      <c r="D4" s="95"/>
      <c r="E4" s="95"/>
      <c r="F4" s="91"/>
      <c r="G4" s="222"/>
      <c r="H4" s="208"/>
      <c r="I4" s="208"/>
      <c r="J4" s="200"/>
      <c r="K4" s="200"/>
      <c r="L4" s="200"/>
      <c r="M4" s="200"/>
      <c r="N4" s="95"/>
      <c r="O4" s="91"/>
    </row>
    <row r="5" spans="1:17" ht="31.5" customHeight="1" thickBot="1" x14ac:dyDescent="0.3">
      <c r="C5" s="26" t="s">
        <v>0</v>
      </c>
      <c r="D5" s="874" t="s">
        <v>102</v>
      </c>
      <c r="E5" s="875"/>
      <c r="F5" s="875"/>
      <c r="G5" s="876"/>
      <c r="H5" s="874" t="s">
        <v>101</v>
      </c>
      <c r="I5" s="875"/>
      <c r="J5" s="875"/>
      <c r="K5" s="875"/>
      <c r="L5" s="875"/>
      <c r="M5" s="875"/>
      <c r="N5" s="876"/>
      <c r="O5" s="910"/>
    </row>
    <row r="6" spans="1:17" ht="60.75" thickBot="1" x14ac:dyDescent="0.3">
      <c r="C6" s="27"/>
      <c r="D6" s="180" t="s">
        <v>128</v>
      </c>
      <c r="E6" s="180" t="s">
        <v>210</v>
      </c>
      <c r="F6" s="181" t="s">
        <v>103</v>
      </c>
      <c r="G6" s="66" t="s">
        <v>35</v>
      </c>
      <c r="H6" s="209" t="s">
        <v>129</v>
      </c>
      <c r="I6" s="209" t="s">
        <v>211</v>
      </c>
      <c r="J6" s="201" t="s">
        <v>104</v>
      </c>
      <c r="K6" s="201" t="s">
        <v>141</v>
      </c>
      <c r="L6" s="201" t="s">
        <v>139</v>
      </c>
      <c r="M6" s="201" t="s">
        <v>140</v>
      </c>
      <c r="N6" s="66" t="s">
        <v>35</v>
      </c>
      <c r="O6" s="814"/>
    </row>
    <row r="7" spans="1:17" s="13" customFormat="1" ht="15.75" thickBot="1" x14ac:dyDescent="0.3">
      <c r="C7" s="37">
        <v>1</v>
      </c>
      <c r="D7" s="37">
        <v>2</v>
      </c>
      <c r="E7" s="37">
        <v>3</v>
      </c>
      <c r="F7" s="37">
        <v>4</v>
      </c>
      <c r="G7" s="37">
        <v>5</v>
      </c>
      <c r="H7" s="318">
        <v>6</v>
      </c>
      <c r="I7" s="318">
        <v>7</v>
      </c>
      <c r="J7" s="318">
        <v>8</v>
      </c>
      <c r="K7" s="318"/>
      <c r="L7" s="318">
        <v>9</v>
      </c>
      <c r="M7" s="318">
        <v>10</v>
      </c>
      <c r="N7" s="37">
        <v>11</v>
      </c>
      <c r="O7" s="911"/>
      <c r="P7" s="72"/>
      <c r="Q7" s="294"/>
    </row>
    <row r="8" spans="1:17" ht="13.9" customHeight="1" x14ac:dyDescent="0.25">
      <c r="B8" s="25">
        <v>1</v>
      </c>
      <c r="C8" s="15"/>
      <c r="D8" s="44"/>
      <c r="E8" s="44"/>
      <c r="F8" s="92"/>
      <c r="G8" s="44"/>
      <c r="H8" s="210"/>
      <c r="I8" s="210"/>
      <c r="J8" s="202"/>
      <c r="K8" s="202"/>
      <c r="L8" s="202"/>
      <c r="M8" s="202"/>
      <c r="N8" s="65"/>
      <c r="O8" s="910"/>
      <c r="P8" s="72"/>
    </row>
    <row r="9" spans="1:17" ht="28.5" customHeight="1" x14ac:dyDescent="0.25">
      <c r="A9" s="25">
        <v>1</v>
      </c>
      <c r="B9" s="25">
        <v>1</v>
      </c>
      <c r="C9" s="76" t="s">
        <v>59</v>
      </c>
      <c r="D9" s="354"/>
      <c r="E9" s="355"/>
      <c r="F9" s="354"/>
      <c r="G9" s="354"/>
      <c r="H9" s="356"/>
      <c r="I9" s="357"/>
      <c r="J9" s="357"/>
      <c r="K9" s="357"/>
      <c r="L9" s="357"/>
      <c r="M9" s="357"/>
      <c r="N9" s="354"/>
      <c r="O9" s="802"/>
      <c r="P9" s="72"/>
    </row>
    <row r="10" spans="1:17" ht="30" customHeight="1" x14ac:dyDescent="0.25">
      <c r="B10" s="25">
        <v>1</v>
      </c>
      <c r="C10" s="120" t="s">
        <v>120</v>
      </c>
      <c r="D10" s="358">
        <f>SUM(D11:D12)</f>
        <v>1554</v>
      </c>
      <c r="E10" s="358">
        <f>SUM(E11:E12)</f>
        <v>777</v>
      </c>
      <c r="F10" s="358">
        <f>SUM(F11:F12)</f>
        <v>185</v>
      </c>
      <c r="G10" s="358">
        <f t="shared" ref="G10:G15" si="0">F10/E10*100</f>
        <v>23.809523809523807</v>
      </c>
      <c r="H10" s="359">
        <f t="shared" ref="H10:M10" si="1">SUM(H11:H12)</f>
        <v>1517.88176</v>
      </c>
      <c r="I10" s="359">
        <f t="shared" si="1"/>
        <v>758.94</v>
      </c>
      <c r="J10" s="359">
        <f t="shared" si="1"/>
        <v>239.26813999999996</v>
      </c>
      <c r="K10" s="359">
        <f t="shared" si="1"/>
        <v>-519.67186000000004</v>
      </c>
      <c r="L10" s="359">
        <f t="shared" si="1"/>
        <v>-4.3230399999999998</v>
      </c>
      <c r="M10" s="359">
        <f t="shared" si="1"/>
        <v>234.94509999999997</v>
      </c>
      <c r="N10" s="358">
        <f t="shared" ref="N10:N15" si="2">J10/I10*100</f>
        <v>31.526621340290394</v>
      </c>
      <c r="O10" s="803"/>
      <c r="P10" s="72"/>
    </row>
    <row r="11" spans="1:17" ht="30" customHeight="1" x14ac:dyDescent="0.25">
      <c r="A11" s="25">
        <v>1</v>
      </c>
      <c r="B11" s="25">
        <v>1</v>
      </c>
      <c r="C11" s="46" t="s">
        <v>79</v>
      </c>
      <c r="D11" s="358">
        <v>1200</v>
      </c>
      <c r="E11" s="360">
        <f>ROUND(D11/12*$C$3,0)</f>
        <v>600</v>
      </c>
      <c r="F11" s="358">
        <v>165</v>
      </c>
      <c r="G11" s="358">
        <f t="shared" si="0"/>
        <v>27.500000000000004</v>
      </c>
      <c r="H11" s="359">
        <v>980</v>
      </c>
      <c r="I11" s="361">
        <f>ROUND(H11/12*$C$3,2)</f>
        <v>490</v>
      </c>
      <c r="J11" s="359">
        <f>M11-L11</f>
        <v>205.72071999999997</v>
      </c>
      <c r="K11" s="359">
        <f t="shared" ref="K11:K73" si="3">J11-I11</f>
        <v>-284.27928000000003</v>
      </c>
      <c r="L11" s="359">
        <v>-4.14351</v>
      </c>
      <c r="M11" s="359">
        <v>201.57720999999998</v>
      </c>
      <c r="N11" s="358">
        <f t="shared" si="2"/>
        <v>41.983820408163261</v>
      </c>
      <c r="O11" s="803"/>
      <c r="P11" s="72"/>
    </row>
    <row r="12" spans="1:17" ht="30" x14ac:dyDescent="0.25">
      <c r="A12" s="25">
        <v>1</v>
      </c>
      <c r="B12" s="25">
        <v>1</v>
      </c>
      <c r="C12" s="46" t="s">
        <v>80</v>
      </c>
      <c r="D12" s="358">
        <v>354</v>
      </c>
      <c r="E12" s="360">
        <f>ROUND(D12/12*$C$3,0)</f>
        <v>177</v>
      </c>
      <c r="F12" s="358">
        <v>20</v>
      </c>
      <c r="G12" s="362">
        <f t="shared" si="0"/>
        <v>11.299435028248588</v>
      </c>
      <c r="H12" s="359">
        <v>537.88175999999999</v>
      </c>
      <c r="I12" s="359">
        <f>ROUND(H12/12*$C$3,2)</f>
        <v>268.94</v>
      </c>
      <c r="J12" s="359">
        <f>M12-L12</f>
        <v>33.547420000000002</v>
      </c>
      <c r="K12" s="363">
        <f t="shared" si="3"/>
        <v>-235.39258000000001</v>
      </c>
      <c r="L12" s="363">
        <v>-0.17953</v>
      </c>
      <c r="M12" s="363">
        <v>33.367890000000003</v>
      </c>
      <c r="N12" s="362">
        <f t="shared" si="2"/>
        <v>12.473942143228973</v>
      </c>
      <c r="O12" s="803"/>
      <c r="P12" s="72"/>
    </row>
    <row r="13" spans="1:17" ht="30" x14ac:dyDescent="0.25">
      <c r="A13" s="25">
        <v>1</v>
      </c>
      <c r="B13" s="25">
        <v>1</v>
      </c>
      <c r="C13" s="192" t="s">
        <v>112</v>
      </c>
      <c r="D13" s="358">
        <f>SUM(D14)</f>
        <v>350</v>
      </c>
      <c r="E13" s="358">
        <f>SUM(E14)</f>
        <v>175</v>
      </c>
      <c r="F13" s="358">
        <f>SUM(F14)</f>
        <v>0</v>
      </c>
      <c r="G13" s="358">
        <f t="shared" si="0"/>
        <v>0</v>
      </c>
      <c r="H13" s="359">
        <f t="shared" ref="H13:M13" si="4">SUM(H14)</f>
        <v>209.24250000000001</v>
      </c>
      <c r="I13" s="359">
        <f t="shared" si="4"/>
        <v>104.62</v>
      </c>
      <c r="J13" s="359">
        <f t="shared" si="4"/>
        <v>0</v>
      </c>
      <c r="K13" s="359">
        <f t="shared" si="4"/>
        <v>-104.62</v>
      </c>
      <c r="L13" s="359">
        <f t="shared" si="4"/>
        <v>0</v>
      </c>
      <c r="M13" s="359">
        <f t="shared" si="4"/>
        <v>0</v>
      </c>
      <c r="N13" s="358">
        <f t="shared" si="2"/>
        <v>0</v>
      </c>
      <c r="O13" s="803"/>
      <c r="P13" s="72"/>
    </row>
    <row r="14" spans="1:17" ht="30" x14ac:dyDescent="0.25">
      <c r="A14" s="25">
        <v>1</v>
      </c>
      <c r="B14" s="25">
        <v>1</v>
      </c>
      <c r="C14" s="198" t="s">
        <v>108</v>
      </c>
      <c r="D14" s="362">
        <v>350</v>
      </c>
      <c r="E14" s="362">
        <f>ROUND(D14/12*$C$3,0)</f>
        <v>175</v>
      </c>
      <c r="F14" s="362"/>
      <c r="G14" s="362">
        <f t="shared" si="0"/>
        <v>0</v>
      </c>
      <c r="H14" s="359">
        <v>209.24250000000001</v>
      </c>
      <c r="I14" s="359">
        <f>ROUND(H14/12*$C$3,2)</f>
        <v>104.62</v>
      </c>
      <c r="J14" s="359">
        <f>M14-L14</f>
        <v>0</v>
      </c>
      <c r="K14" s="363">
        <f t="shared" si="3"/>
        <v>-104.62</v>
      </c>
      <c r="L14" s="363"/>
      <c r="M14" s="363"/>
      <c r="N14" s="362">
        <f t="shared" si="2"/>
        <v>0</v>
      </c>
      <c r="O14" s="803"/>
      <c r="P14" s="72"/>
    </row>
    <row r="15" spans="1:17" ht="30" x14ac:dyDescent="0.25">
      <c r="A15" s="25">
        <v>1</v>
      </c>
      <c r="B15" s="25">
        <v>1</v>
      </c>
      <c r="C15" s="272" t="s">
        <v>123</v>
      </c>
      <c r="D15" s="364">
        <v>100</v>
      </c>
      <c r="E15" s="358">
        <f>ROUND(D15/12*$C$3,0)</f>
        <v>50</v>
      </c>
      <c r="F15" s="364"/>
      <c r="G15" s="358">
        <f t="shared" si="0"/>
        <v>0</v>
      </c>
      <c r="H15" s="359">
        <v>81.102000000000004</v>
      </c>
      <c r="I15" s="359">
        <f>ROUND(H15/12*$C$3,2)</f>
        <v>40.549999999999997</v>
      </c>
      <c r="J15" s="359">
        <f>M15-L15</f>
        <v>0</v>
      </c>
      <c r="K15" s="359">
        <f t="shared" si="3"/>
        <v>-40.549999999999997</v>
      </c>
      <c r="L15" s="359"/>
      <c r="M15" s="359"/>
      <c r="N15" s="358">
        <f t="shared" si="2"/>
        <v>0</v>
      </c>
      <c r="O15" s="803"/>
      <c r="P15" s="72"/>
    </row>
    <row r="16" spans="1:17" ht="15.75" thickBot="1" x14ac:dyDescent="0.3">
      <c r="A16" s="25">
        <v>1</v>
      </c>
      <c r="B16" s="25">
        <v>1</v>
      </c>
      <c r="C16" s="273"/>
      <c r="D16" s="365"/>
      <c r="E16" s="365"/>
      <c r="F16" s="365"/>
      <c r="G16" s="365"/>
      <c r="H16" s="366"/>
      <c r="I16" s="367"/>
      <c r="J16" s="367"/>
      <c r="K16" s="367">
        <f t="shared" si="3"/>
        <v>0</v>
      </c>
      <c r="L16" s="367"/>
      <c r="M16" s="367"/>
      <c r="N16" s="365"/>
      <c r="O16" s="803"/>
      <c r="P16" s="72"/>
    </row>
    <row r="17" spans="1:17" s="23" customFormat="1" ht="15.75" thickBot="1" x14ac:dyDescent="0.3">
      <c r="A17" s="25">
        <v>1</v>
      </c>
      <c r="B17" s="25">
        <v>1</v>
      </c>
      <c r="C17" s="199" t="s">
        <v>3</v>
      </c>
      <c r="D17" s="368"/>
      <c r="E17" s="368"/>
      <c r="F17" s="368"/>
      <c r="G17" s="369"/>
      <c r="H17" s="370">
        <f t="shared" ref="H17:M17" si="5">H13+H10+H15</f>
        <v>1808.2262600000001</v>
      </c>
      <c r="I17" s="370">
        <f t="shared" si="5"/>
        <v>904.11</v>
      </c>
      <c r="J17" s="370">
        <f t="shared" si="5"/>
        <v>239.26813999999996</v>
      </c>
      <c r="K17" s="370">
        <f t="shared" si="5"/>
        <v>-664.84186</v>
      </c>
      <c r="L17" s="370">
        <f t="shared" si="5"/>
        <v>-4.3230399999999998</v>
      </c>
      <c r="M17" s="370">
        <f t="shared" si="5"/>
        <v>234.94509999999997</v>
      </c>
      <c r="N17" s="369">
        <f>J17/I17*100</f>
        <v>26.464494364623768</v>
      </c>
      <c r="O17" s="803"/>
      <c r="P17" s="72"/>
      <c r="Q17" s="293"/>
    </row>
    <row r="18" spans="1:17" s="73" customFormat="1" ht="15" customHeight="1" x14ac:dyDescent="0.25">
      <c r="A18" s="25">
        <v>1</v>
      </c>
      <c r="B18" s="25">
        <v>1</v>
      </c>
      <c r="C18" s="118"/>
      <c r="D18" s="371"/>
      <c r="E18" s="372"/>
      <c r="F18" s="371"/>
      <c r="G18" s="373"/>
      <c r="H18" s="374"/>
      <c r="I18" s="375"/>
      <c r="J18" s="375"/>
      <c r="K18" s="375">
        <f t="shared" si="3"/>
        <v>0</v>
      </c>
      <c r="L18" s="375"/>
      <c r="M18" s="375"/>
      <c r="N18" s="371"/>
      <c r="O18" s="804"/>
      <c r="P18" s="72"/>
      <c r="Q18" s="293"/>
    </row>
    <row r="19" spans="1:17" ht="15" customHeight="1" x14ac:dyDescent="0.25">
      <c r="A19" s="25">
        <v>1</v>
      </c>
      <c r="B19" s="25">
        <v>1</v>
      </c>
      <c r="C19" s="300" t="s">
        <v>87</v>
      </c>
      <c r="D19" s="376"/>
      <c r="E19" s="376"/>
      <c r="F19" s="376"/>
      <c r="G19" s="377"/>
      <c r="H19" s="378"/>
      <c r="I19" s="379"/>
      <c r="J19" s="379"/>
      <c r="K19" s="379">
        <f t="shared" si="3"/>
        <v>0</v>
      </c>
      <c r="L19" s="379"/>
      <c r="M19" s="379"/>
      <c r="N19" s="376"/>
      <c r="O19" s="804"/>
      <c r="P19" s="72"/>
    </row>
    <row r="20" spans="1:17" ht="51" customHeight="1" x14ac:dyDescent="0.25">
      <c r="A20" s="25">
        <v>1</v>
      </c>
      <c r="B20" s="25">
        <v>1</v>
      </c>
      <c r="C20" s="232" t="s">
        <v>120</v>
      </c>
      <c r="D20" s="380">
        <f>D10</f>
        <v>1554</v>
      </c>
      <c r="E20" s="380">
        <f>E10</f>
        <v>777</v>
      </c>
      <c r="F20" s="380">
        <f>F10</f>
        <v>185</v>
      </c>
      <c r="G20" s="380">
        <f>F20/E20*100</f>
        <v>23.809523809523807</v>
      </c>
      <c r="H20" s="381">
        <f t="shared" ref="H20:M20" si="6">H10</f>
        <v>1517.88176</v>
      </c>
      <c r="I20" s="381">
        <f t="shared" si="6"/>
        <v>758.94</v>
      </c>
      <c r="J20" s="381">
        <f t="shared" si="6"/>
        <v>239.26813999999996</v>
      </c>
      <c r="K20" s="381">
        <f t="shared" si="6"/>
        <v>-519.67186000000004</v>
      </c>
      <c r="L20" s="381">
        <f t="shared" si="6"/>
        <v>-4.3230399999999998</v>
      </c>
      <c r="M20" s="381">
        <f t="shared" si="6"/>
        <v>234.94509999999997</v>
      </c>
      <c r="N20" s="380">
        <f>J20/I20*100</f>
        <v>31.526621340290394</v>
      </c>
      <c r="O20" s="803"/>
      <c r="P20" s="72"/>
    </row>
    <row r="21" spans="1:17" ht="42.75" customHeight="1" x14ac:dyDescent="0.25">
      <c r="A21" s="25">
        <v>1</v>
      </c>
      <c r="B21" s="25">
        <v>1</v>
      </c>
      <c r="C21" s="301" t="s">
        <v>79</v>
      </c>
      <c r="D21" s="380">
        <f t="shared" ref="D21:F24" si="7">SUM(D11)</f>
        <v>1200</v>
      </c>
      <c r="E21" s="380">
        <f t="shared" si="7"/>
        <v>600</v>
      </c>
      <c r="F21" s="380">
        <f t="shared" si="7"/>
        <v>165</v>
      </c>
      <c r="G21" s="380">
        <f>F21/E21*100</f>
        <v>27.500000000000004</v>
      </c>
      <c r="H21" s="381">
        <f t="shared" ref="H21:J24" si="8">SUM(H11)</f>
        <v>980</v>
      </c>
      <c r="I21" s="381">
        <f t="shared" si="8"/>
        <v>490</v>
      </c>
      <c r="J21" s="381">
        <f t="shared" si="8"/>
        <v>205.72071999999997</v>
      </c>
      <c r="K21" s="381">
        <f t="shared" ref="K21" si="9">SUM(K11)</f>
        <v>-284.27928000000003</v>
      </c>
      <c r="L21" s="381">
        <f t="shared" ref="L21:M21" si="10">SUM(L11)</f>
        <v>-4.14351</v>
      </c>
      <c r="M21" s="381">
        <f t="shared" si="10"/>
        <v>201.57720999999998</v>
      </c>
      <c r="N21" s="380">
        <f>J21/I21*100</f>
        <v>41.983820408163261</v>
      </c>
      <c r="O21" s="803"/>
      <c r="P21" s="72"/>
    </row>
    <row r="22" spans="1:17" ht="37.5" customHeight="1" x14ac:dyDescent="0.25">
      <c r="A22" s="25">
        <v>1</v>
      </c>
      <c r="B22" s="25">
        <v>1</v>
      </c>
      <c r="C22" s="301" t="s">
        <v>80</v>
      </c>
      <c r="D22" s="380">
        <f t="shared" si="7"/>
        <v>354</v>
      </c>
      <c r="E22" s="380">
        <f t="shared" si="7"/>
        <v>177</v>
      </c>
      <c r="F22" s="380">
        <f t="shared" si="7"/>
        <v>20</v>
      </c>
      <c r="G22" s="380">
        <f>F22/E22*100</f>
        <v>11.299435028248588</v>
      </c>
      <c r="H22" s="381">
        <f t="shared" si="8"/>
        <v>537.88175999999999</v>
      </c>
      <c r="I22" s="381">
        <f t="shared" si="8"/>
        <v>268.94</v>
      </c>
      <c r="J22" s="381">
        <f t="shared" si="8"/>
        <v>33.547420000000002</v>
      </c>
      <c r="K22" s="381">
        <f t="shared" ref="K22" si="11">SUM(K12)</f>
        <v>-235.39258000000001</v>
      </c>
      <c r="L22" s="381">
        <f t="shared" ref="L22:M22" si="12">SUM(L12)</f>
        <v>-0.17953</v>
      </c>
      <c r="M22" s="381">
        <f t="shared" si="12"/>
        <v>33.367890000000003</v>
      </c>
      <c r="N22" s="380">
        <f>J22/I22*100</f>
        <v>12.473942143228973</v>
      </c>
      <c r="O22" s="803"/>
      <c r="P22" s="72"/>
    </row>
    <row r="23" spans="1:17" ht="30" x14ac:dyDescent="0.25">
      <c r="A23" s="25">
        <v>1</v>
      </c>
      <c r="B23" s="25">
        <v>1</v>
      </c>
      <c r="C23" s="302" t="s">
        <v>112</v>
      </c>
      <c r="D23" s="380">
        <f t="shared" si="7"/>
        <v>350</v>
      </c>
      <c r="E23" s="380">
        <f t="shared" si="7"/>
        <v>175</v>
      </c>
      <c r="F23" s="380">
        <f t="shared" si="7"/>
        <v>0</v>
      </c>
      <c r="G23" s="380">
        <f t="shared" ref="G23:G24" si="13">F23/E23*100</f>
        <v>0</v>
      </c>
      <c r="H23" s="381">
        <f t="shared" si="8"/>
        <v>209.24250000000001</v>
      </c>
      <c r="I23" s="381">
        <f t="shared" si="8"/>
        <v>104.62</v>
      </c>
      <c r="J23" s="381">
        <f t="shared" si="8"/>
        <v>0</v>
      </c>
      <c r="K23" s="381">
        <f t="shared" ref="K23" si="14">SUM(K13)</f>
        <v>-104.62</v>
      </c>
      <c r="L23" s="381">
        <f t="shared" ref="L23:M23" si="15">SUM(L13)</f>
        <v>0</v>
      </c>
      <c r="M23" s="381">
        <f t="shared" si="15"/>
        <v>0</v>
      </c>
      <c r="N23" s="380">
        <f>J23/I23*100</f>
        <v>0</v>
      </c>
      <c r="O23" s="803"/>
      <c r="P23" s="72"/>
    </row>
    <row r="24" spans="1:17" ht="37.5" customHeight="1" x14ac:dyDescent="0.25">
      <c r="A24" s="25">
        <v>1</v>
      </c>
      <c r="B24" s="25">
        <v>1</v>
      </c>
      <c r="C24" s="303" t="s">
        <v>108</v>
      </c>
      <c r="D24" s="382">
        <f t="shared" si="7"/>
        <v>350</v>
      </c>
      <c r="E24" s="382">
        <f t="shared" si="7"/>
        <v>175</v>
      </c>
      <c r="F24" s="382">
        <f t="shared" si="7"/>
        <v>0</v>
      </c>
      <c r="G24" s="382">
        <f t="shared" si="13"/>
        <v>0</v>
      </c>
      <c r="H24" s="383">
        <f t="shared" si="8"/>
        <v>209.24250000000001</v>
      </c>
      <c r="I24" s="383">
        <f t="shared" si="8"/>
        <v>104.62</v>
      </c>
      <c r="J24" s="383">
        <f t="shared" si="8"/>
        <v>0</v>
      </c>
      <c r="K24" s="383">
        <f t="shared" ref="K24" si="16">SUM(K14)</f>
        <v>-104.62</v>
      </c>
      <c r="L24" s="383">
        <f t="shared" ref="L24:M24" si="17">SUM(L14)</f>
        <v>0</v>
      </c>
      <c r="M24" s="383">
        <f t="shared" si="17"/>
        <v>0</v>
      </c>
      <c r="N24" s="382">
        <f>J24/I24*100</f>
        <v>0</v>
      </c>
      <c r="O24" s="803"/>
      <c r="P24" s="72"/>
    </row>
    <row r="25" spans="1:17" ht="37.5" customHeight="1" thickBot="1" x14ac:dyDescent="0.3">
      <c r="A25" s="25">
        <v>1</v>
      </c>
      <c r="B25" s="25">
        <v>1</v>
      </c>
      <c r="C25" s="303" t="s">
        <v>123</v>
      </c>
      <c r="D25" s="384">
        <f>SUM(D15)</f>
        <v>100</v>
      </c>
      <c r="E25" s="384">
        <f t="shared" ref="E25:N25" si="18">SUM(E15)</f>
        <v>50</v>
      </c>
      <c r="F25" s="384">
        <f t="shared" si="18"/>
        <v>0</v>
      </c>
      <c r="G25" s="384">
        <f t="shared" si="18"/>
        <v>0</v>
      </c>
      <c r="H25" s="384">
        <f t="shared" si="18"/>
        <v>81.102000000000004</v>
      </c>
      <c r="I25" s="384">
        <f t="shared" si="18"/>
        <v>40.549999999999997</v>
      </c>
      <c r="J25" s="384">
        <f t="shared" si="18"/>
        <v>0</v>
      </c>
      <c r="K25" s="384">
        <f t="shared" ref="K25" si="19">SUM(K15)</f>
        <v>-40.549999999999997</v>
      </c>
      <c r="L25" s="384">
        <f t="shared" ref="L25:M25" si="20">SUM(L15)</f>
        <v>0</v>
      </c>
      <c r="M25" s="384">
        <f t="shared" si="20"/>
        <v>0</v>
      </c>
      <c r="N25" s="384">
        <f t="shared" si="18"/>
        <v>0</v>
      </c>
      <c r="O25" s="803"/>
      <c r="P25" s="72"/>
    </row>
    <row r="26" spans="1:17" s="23" customFormat="1" ht="15" customHeight="1" thickBot="1" x14ac:dyDescent="0.3">
      <c r="A26" s="25">
        <v>1</v>
      </c>
      <c r="B26" s="25">
        <v>1</v>
      </c>
      <c r="C26" s="304" t="s">
        <v>105</v>
      </c>
      <c r="D26" s="385">
        <f t="shared" ref="D26:J26" si="21">SUM(D17)</f>
        <v>0</v>
      </c>
      <c r="E26" s="385">
        <f t="shared" si="21"/>
        <v>0</v>
      </c>
      <c r="F26" s="385">
        <f t="shared" si="21"/>
        <v>0</v>
      </c>
      <c r="G26" s="386"/>
      <c r="H26" s="387">
        <f t="shared" si="21"/>
        <v>1808.2262600000001</v>
      </c>
      <c r="I26" s="387">
        <f t="shared" si="21"/>
        <v>904.11</v>
      </c>
      <c r="J26" s="387">
        <f t="shared" si="21"/>
        <v>239.26813999999996</v>
      </c>
      <c r="K26" s="387">
        <f t="shared" ref="K26" si="22">SUM(K17)</f>
        <v>-664.84186</v>
      </c>
      <c r="L26" s="387">
        <f t="shared" ref="L26:M26" si="23">SUM(L17)</f>
        <v>-4.3230399999999998</v>
      </c>
      <c r="M26" s="387">
        <f t="shared" si="23"/>
        <v>234.94509999999997</v>
      </c>
      <c r="N26" s="386">
        <f>J26/I26*100</f>
        <v>26.464494364623768</v>
      </c>
      <c r="O26" s="803"/>
      <c r="P26" s="72"/>
      <c r="Q26" s="293"/>
    </row>
    <row r="27" spans="1:17" s="23" customFormat="1" ht="15" customHeight="1" x14ac:dyDescent="0.25">
      <c r="A27" s="25">
        <v>1</v>
      </c>
      <c r="B27" s="25">
        <v>1</v>
      </c>
      <c r="C27" s="2"/>
      <c r="D27" s="388"/>
      <c r="E27" s="388"/>
      <c r="F27" s="388"/>
      <c r="G27" s="365"/>
      <c r="H27" s="389"/>
      <c r="I27" s="390"/>
      <c r="J27" s="390"/>
      <c r="K27" s="390">
        <f t="shared" si="3"/>
        <v>0</v>
      </c>
      <c r="L27" s="390"/>
      <c r="M27" s="390"/>
      <c r="N27" s="391"/>
      <c r="O27" s="805"/>
      <c r="P27" s="72"/>
      <c r="Q27" s="293"/>
    </row>
    <row r="28" spans="1:17" ht="15" customHeight="1" x14ac:dyDescent="0.25">
      <c r="A28" s="25">
        <v>1</v>
      </c>
      <c r="B28" s="25">
        <v>1</v>
      </c>
      <c r="C28" s="53" t="s">
        <v>1</v>
      </c>
      <c r="D28" s="392"/>
      <c r="E28" s="392"/>
      <c r="F28" s="392"/>
      <c r="G28" s="392"/>
      <c r="H28" s="393"/>
      <c r="I28" s="394"/>
      <c r="J28" s="394"/>
      <c r="K28" s="394">
        <f t="shared" si="3"/>
        <v>0</v>
      </c>
      <c r="L28" s="394"/>
      <c r="M28" s="394"/>
      <c r="N28" s="392"/>
      <c r="O28" s="802"/>
      <c r="P28" s="72"/>
    </row>
    <row r="29" spans="1:17" ht="33.75" customHeight="1" x14ac:dyDescent="0.25">
      <c r="A29" s="25">
        <v>1</v>
      </c>
      <c r="B29" s="25">
        <v>1</v>
      </c>
      <c r="C29" s="49" t="s">
        <v>60</v>
      </c>
      <c r="D29" s="354"/>
      <c r="E29" s="354"/>
      <c r="F29" s="354"/>
      <c r="G29" s="354"/>
      <c r="H29" s="395"/>
      <c r="I29" s="396"/>
      <c r="J29" s="396"/>
      <c r="K29" s="396">
        <f t="shared" si="3"/>
        <v>0</v>
      </c>
      <c r="L29" s="396"/>
      <c r="M29" s="396"/>
      <c r="N29" s="397"/>
      <c r="O29" s="429"/>
      <c r="P29" s="72"/>
    </row>
    <row r="30" spans="1:17" ht="30" x14ac:dyDescent="0.25">
      <c r="A30" s="25">
        <v>1</v>
      </c>
      <c r="B30" s="25">
        <v>1</v>
      </c>
      <c r="C30" s="120" t="s">
        <v>120</v>
      </c>
      <c r="D30" s="397">
        <f>SUM(D31,D32)</f>
        <v>22115.8</v>
      </c>
      <c r="E30" s="397">
        <f>SUM(E31,E32)</f>
        <v>11058</v>
      </c>
      <c r="F30" s="397">
        <f>SUM(F31:F32)</f>
        <v>6202</v>
      </c>
      <c r="G30" s="397">
        <f>F30/E30*100</f>
        <v>56.086091517453426</v>
      </c>
      <c r="H30" s="359">
        <f>SUM(H31,H32)</f>
        <v>34171.588051999999</v>
      </c>
      <c r="I30" s="359">
        <f>SUM(I31,I32)</f>
        <v>17085.800000000003</v>
      </c>
      <c r="J30" s="359">
        <f>SUM(J31:J32)</f>
        <v>8758.709710000001</v>
      </c>
      <c r="K30" s="359">
        <f>SUM(K31:K32)</f>
        <v>-8327.0902900000001</v>
      </c>
      <c r="L30" s="359">
        <f>SUM(L31:L32)</f>
        <v>-69.682230000000004</v>
      </c>
      <c r="M30" s="359">
        <f>SUM(M31:M32)</f>
        <v>8689.0274800000007</v>
      </c>
      <c r="N30" s="397">
        <f t="shared" ref="N30:N36" si="24">J30/I30*100</f>
        <v>51.263093972772708</v>
      </c>
      <c r="O30" s="429"/>
      <c r="P30" s="72"/>
    </row>
    <row r="31" spans="1:17" ht="32.25" customHeight="1" x14ac:dyDescent="0.25">
      <c r="A31" s="25">
        <v>1</v>
      </c>
      <c r="B31" s="25">
        <v>1</v>
      </c>
      <c r="C31" s="47" t="s">
        <v>79</v>
      </c>
      <c r="D31" s="397">
        <v>17290</v>
      </c>
      <c r="E31" s="398">
        <f t="shared" ref="E31:E35" si="25">ROUND(D31/12*$C$3,0)</f>
        <v>8645</v>
      </c>
      <c r="F31" s="397">
        <v>4914</v>
      </c>
      <c r="G31" s="397">
        <f t="shared" ref="G31:G35" si="26">F31/E31*100</f>
        <v>56.84210526315789</v>
      </c>
      <c r="H31" s="359">
        <v>26839.074499999999</v>
      </c>
      <c r="I31" s="359">
        <f t="shared" ref="I31:I32" si="27">ROUND(H31/12*$C$3,2)</f>
        <v>13419.54</v>
      </c>
      <c r="J31" s="359">
        <f>M31-L31</f>
        <v>6786.7403400000012</v>
      </c>
      <c r="K31" s="359">
        <f t="shared" si="3"/>
        <v>-6632.7996599999997</v>
      </c>
      <c r="L31" s="359">
        <v>-58.636290000000002</v>
      </c>
      <c r="M31" s="359">
        <v>6728.1040500000008</v>
      </c>
      <c r="N31" s="397">
        <f t="shared" si="24"/>
        <v>50.573569138733518</v>
      </c>
      <c r="O31" s="429"/>
      <c r="P31" s="72"/>
    </row>
    <row r="32" spans="1:17" ht="30" customHeight="1" x14ac:dyDescent="0.25">
      <c r="A32" s="25">
        <v>1</v>
      </c>
      <c r="B32" s="25">
        <v>1</v>
      </c>
      <c r="C32" s="47" t="s">
        <v>80</v>
      </c>
      <c r="D32" s="399">
        <v>4825.8</v>
      </c>
      <c r="E32" s="399">
        <f t="shared" si="25"/>
        <v>2413</v>
      </c>
      <c r="F32" s="399">
        <v>1288</v>
      </c>
      <c r="G32" s="399">
        <f t="shared" si="26"/>
        <v>53.377538334024031</v>
      </c>
      <c r="H32" s="359">
        <v>7332.5135520000003</v>
      </c>
      <c r="I32" s="359">
        <f t="shared" si="27"/>
        <v>3666.26</v>
      </c>
      <c r="J32" s="359">
        <f>M32-L32</f>
        <v>1971.9693699999998</v>
      </c>
      <c r="K32" s="359">
        <f t="shared" si="3"/>
        <v>-1694.2906300000004</v>
      </c>
      <c r="L32" s="359">
        <v>-11.045939999999998</v>
      </c>
      <c r="M32" s="359">
        <v>1960.9234299999998</v>
      </c>
      <c r="N32" s="397">
        <f t="shared" si="24"/>
        <v>53.786948279718281</v>
      </c>
      <c r="O32" s="429"/>
      <c r="P32" s="72"/>
    </row>
    <row r="33" spans="1:17" ht="30" customHeight="1" x14ac:dyDescent="0.25">
      <c r="A33" s="25">
        <v>1</v>
      </c>
      <c r="B33" s="25">
        <v>1</v>
      </c>
      <c r="C33" s="120" t="s">
        <v>112</v>
      </c>
      <c r="D33" s="399">
        <f>SUM(D34)</f>
        <v>9075</v>
      </c>
      <c r="E33" s="399">
        <f t="shared" ref="E33:I33" si="28">SUM(E34)</f>
        <v>4538</v>
      </c>
      <c r="F33" s="399">
        <f>F34</f>
        <v>94</v>
      </c>
      <c r="G33" s="399">
        <f t="shared" si="26"/>
        <v>2.0713970912296169</v>
      </c>
      <c r="H33" s="359">
        <f t="shared" si="28"/>
        <v>8018.2162500000004</v>
      </c>
      <c r="I33" s="359">
        <f t="shared" si="28"/>
        <v>4009.11</v>
      </c>
      <c r="J33" s="359">
        <f>J34</f>
        <v>166.31776000000002</v>
      </c>
      <c r="K33" s="359">
        <f>K34</f>
        <v>-3842.7922400000002</v>
      </c>
      <c r="L33" s="359">
        <f>L34</f>
        <v>-8.8241200000000006</v>
      </c>
      <c r="M33" s="359">
        <f>M34</f>
        <v>157.49364000000003</v>
      </c>
      <c r="N33" s="397">
        <f t="shared" si="24"/>
        <v>4.148495800813647</v>
      </c>
      <c r="O33" s="429"/>
      <c r="P33" s="72"/>
    </row>
    <row r="34" spans="1:17" ht="30" customHeight="1" x14ac:dyDescent="0.25">
      <c r="A34" s="25">
        <v>1</v>
      </c>
      <c r="B34" s="25">
        <v>1</v>
      </c>
      <c r="C34" s="174" t="s">
        <v>108</v>
      </c>
      <c r="D34" s="399">
        <v>9075</v>
      </c>
      <c r="E34" s="399">
        <f t="shared" si="25"/>
        <v>4538</v>
      </c>
      <c r="F34" s="397">
        <v>94</v>
      </c>
      <c r="G34" s="397">
        <f t="shared" si="26"/>
        <v>2.0713970912296169</v>
      </c>
      <c r="H34" s="359">
        <v>8018.2162500000004</v>
      </c>
      <c r="I34" s="359">
        <f t="shared" ref="I34:I35" si="29">ROUND(H34/12*$C$3,2)</f>
        <v>4009.11</v>
      </c>
      <c r="J34" s="359">
        <f>M34-L34</f>
        <v>166.31776000000002</v>
      </c>
      <c r="K34" s="359">
        <f t="shared" si="3"/>
        <v>-3842.7922400000002</v>
      </c>
      <c r="L34" s="359">
        <v>-8.8241200000000006</v>
      </c>
      <c r="M34" s="359">
        <v>157.49364000000003</v>
      </c>
      <c r="N34" s="397">
        <f t="shared" si="24"/>
        <v>4.148495800813647</v>
      </c>
      <c r="O34" s="429"/>
      <c r="P34" s="72"/>
    </row>
    <row r="35" spans="1:17" s="73" customFormat="1" ht="30" customHeight="1" thickBot="1" x14ac:dyDescent="0.3">
      <c r="A35" s="25">
        <v>1</v>
      </c>
      <c r="B35" s="25">
        <v>1</v>
      </c>
      <c r="C35" s="79" t="s">
        <v>123</v>
      </c>
      <c r="D35" s="399">
        <v>29500</v>
      </c>
      <c r="E35" s="399">
        <f t="shared" si="25"/>
        <v>14750</v>
      </c>
      <c r="F35" s="399">
        <v>16135</v>
      </c>
      <c r="G35" s="399">
        <f t="shared" si="26"/>
        <v>109.38983050847457</v>
      </c>
      <c r="H35" s="359">
        <v>23925.09</v>
      </c>
      <c r="I35" s="359">
        <f t="shared" si="29"/>
        <v>11962.55</v>
      </c>
      <c r="J35" s="359">
        <f>M35-L35</f>
        <v>13109.327280000001</v>
      </c>
      <c r="K35" s="359">
        <f t="shared" si="3"/>
        <v>1146.7772800000021</v>
      </c>
      <c r="L35" s="359">
        <v>-27.41244</v>
      </c>
      <c r="M35" s="359">
        <v>13081.914840000001</v>
      </c>
      <c r="N35" s="397">
        <f t="shared" si="24"/>
        <v>109.58639487400264</v>
      </c>
      <c r="O35" s="429"/>
      <c r="P35" s="72"/>
      <c r="Q35" s="293"/>
    </row>
    <row r="36" spans="1:17" ht="15.75" thickBot="1" x14ac:dyDescent="0.3">
      <c r="A36" s="25">
        <v>1</v>
      </c>
      <c r="B36" s="25">
        <v>1</v>
      </c>
      <c r="C36" s="182" t="s">
        <v>3</v>
      </c>
      <c r="D36" s="400"/>
      <c r="E36" s="400"/>
      <c r="F36" s="400"/>
      <c r="G36" s="401"/>
      <c r="H36" s="402">
        <f t="shared" ref="H36:M36" si="30">H30+H33+H35</f>
        <v>66114.894302000001</v>
      </c>
      <c r="I36" s="402">
        <f t="shared" si="30"/>
        <v>33057.460000000006</v>
      </c>
      <c r="J36" s="402">
        <f t="shared" si="30"/>
        <v>22034.354750000002</v>
      </c>
      <c r="K36" s="403">
        <f t="shared" si="30"/>
        <v>-11023.105249999999</v>
      </c>
      <c r="L36" s="403">
        <f t="shared" si="30"/>
        <v>-105.91879</v>
      </c>
      <c r="M36" s="403">
        <f t="shared" si="30"/>
        <v>21928.435960000003</v>
      </c>
      <c r="N36" s="404">
        <f t="shared" si="24"/>
        <v>66.654711977266246</v>
      </c>
      <c r="O36" s="806"/>
      <c r="P36" s="72"/>
    </row>
    <row r="37" spans="1:17" ht="15" customHeight="1" x14ac:dyDescent="0.25">
      <c r="A37" s="25">
        <v>1</v>
      </c>
      <c r="B37" s="25">
        <v>1</v>
      </c>
      <c r="C37" s="19"/>
      <c r="D37" s="405"/>
      <c r="E37" s="405"/>
      <c r="F37" s="405"/>
      <c r="G37" s="405"/>
      <c r="H37" s="406"/>
      <c r="I37" s="407"/>
      <c r="J37" s="407"/>
      <c r="K37" s="407">
        <f t="shared" si="3"/>
        <v>0</v>
      </c>
      <c r="L37" s="407"/>
      <c r="M37" s="407"/>
      <c r="N37" s="408"/>
      <c r="O37" s="429"/>
      <c r="P37" s="72"/>
    </row>
    <row r="38" spans="1:17" ht="43.5" x14ac:dyDescent="0.25">
      <c r="A38" s="25">
        <v>1</v>
      </c>
      <c r="B38" s="25">
        <v>1</v>
      </c>
      <c r="C38" s="49" t="s">
        <v>61</v>
      </c>
      <c r="D38" s="354"/>
      <c r="E38" s="354"/>
      <c r="F38" s="354"/>
      <c r="G38" s="354"/>
      <c r="H38" s="357"/>
      <c r="I38" s="357"/>
      <c r="J38" s="357"/>
      <c r="K38" s="357">
        <f t="shared" si="3"/>
        <v>0</v>
      </c>
      <c r="L38" s="357"/>
      <c r="M38" s="357"/>
      <c r="N38" s="354"/>
      <c r="O38" s="802"/>
      <c r="P38" s="72"/>
    </row>
    <row r="39" spans="1:17" ht="30" customHeight="1" x14ac:dyDescent="0.25">
      <c r="A39" s="25">
        <v>1</v>
      </c>
      <c r="B39" s="25">
        <v>1</v>
      </c>
      <c r="C39" s="120" t="s">
        <v>120</v>
      </c>
      <c r="D39" s="397">
        <f>SUM(D40:D41)</f>
        <v>166</v>
      </c>
      <c r="E39" s="397">
        <f>SUM(E40:E41)</f>
        <v>83</v>
      </c>
      <c r="F39" s="397">
        <f>SUM(F40:F41)</f>
        <v>165</v>
      </c>
      <c r="G39" s="397">
        <f t="shared" ref="G39:G45" si="31">F39/E39*100</f>
        <v>198.79518072289159</v>
      </c>
      <c r="H39" s="359">
        <f t="shared" ref="H39:M39" si="32">SUM(H40:H41)</f>
        <v>907.75439999999992</v>
      </c>
      <c r="I39" s="359">
        <f t="shared" si="32"/>
        <v>453.88</v>
      </c>
      <c r="J39" s="359">
        <f t="shared" si="32"/>
        <v>902.28600000000006</v>
      </c>
      <c r="K39" s="359">
        <f t="shared" si="32"/>
        <v>448.40599999999995</v>
      </c>
      <c r="L39" s="359">
        <f t="shared" si="32"/>
        <v>0</v>
      </c>
      <c r="M39" s="359">
        <f t="shared" si="32"/>
        <v>902.28600000000006</v>
      </c>
      <c r="N39" s="397">
        <f t="shared" ref="N39:N46" si="33">J39/I39*100</f>
        <v>198.79395434916719</v>
      </c>
      <c r="O39" s="429"/>
      <c r="P39" s="72"/>
    </row>
    <row r="40" spans="1:17" ht="30" x14ac:dyDescent="0.25">
      <c r="A40" s="25">
        <v>1</v>
      </c>
      <c r="B40" s="25">
        <v>1</v>
      </c>
      <c r="C40" s="47" t="s">
        <v>114</v>
      </c>
      <c r="D40" s="397">
        <v>90</v>
      </c>
      <c r="E40" s="398">
        <f t="shared" ref="E40:E45" si="34">ROUND(D40/12*$C$3,0)</f>
        <v>45</v>
      </c>
      <c r="F40" s="397">
        <v>90</v>
      </c>
      <c r="G40" s="397">
        <f t="shared" si="31"/>
        <v>200</v>
      </c>
      <c r="H40" s="359">
        <v>492.15599999999995</v>
      </c>
      <c r="I40" s="359">
        <f t="shared" ref="I40:I41" si="35">ROUND(H40/12*$C$3,2)</f>
        <v>246.08</v>
      </c>
      <c r="J40" s="359">
        <f>M40-L40</f>
        <v>492.15600000000001</v>
      </c>
      <c r="K40" s="359">
        <f t="shared" si="3"/>
        <v>246.07599999999999</v>
      </c>
      <c r="L40" s="359"/>
      <c r="M40" s="359">
        <v>492.15600000000001</v>
      </c>
      <c r="N40" s="397">
        <f t="shared" si="33"/>
        <v>199.99837451235371</v>
      </c>
      <c r="O40" s="429"/>
      <c r="P40" s="72"/>
    </row>
    <row r="41" spans="1:17" ht="30" x14ac:dyDescent="0.25">
      <c r="A41" s="25">
        <v>1</v>
      </c>
      <c r="B41" s="25">
        <v>1</v>
      </c>
      <c r="C41" s="47" t="s">
        <v>115</v>
      </c>
      <c r="D41" s="397">
        <v>76</v>
      </c>
      <c r="E41" s="398">
        <f t="shared" si="34"/>
        <v>38</v>
      </c>
      <c r="F41" s="397">
        <v>75</v>
      </c>
      <c r="G41" s="397">
        <f t="shared" si="31"/>
        <v>197.36842105263156</v>
      </c>
      <c r="H41" s="359">
        <v>415.59839999999997</v>
      </c>
      <c r="I41" s="359">
        <f t="shared" si="35"/>
        <v>207.8</v>
      </c>
      <c r="J41" s="359">
        <f>M41-L41</f>
        <v>410.13</v>
      </c>
      <c r="K41" s="359">
        <f t="shared" si="3"/>
        <v>202.32999999999998</v>
      </c>
      <c r="L41" s="359"/>
      <c r="M41" s="359">
        <v>410.13</v>
      </c>
      <c r="N41" s="397">
        <f t="shared" si="33"/>
        <v>197.36766121270449</v>
      </c>
      <c r="O41" s="429"/>
      <c r="P41" s="72"/>
    </row>
    <row r="42" spans="1:17" ht="30" x14ac:dyDescent="0.25">
      <c r="A42" s="25">
        <v>1</v>
      </c>
      <c r="B42" s="25">
        <v>1</v>
      </c>
      <c r="C42" s="120" t="s">
        <v>112</v>
      </c>
      <c r="D42" s="397">
        <f>SUM(D43:D44)</f>
        <v>11295</v>
      </c>
      <c r="E42" s="397">
        <f>SUM(E43:E44)</f>
        <v>5648</v>
      </c>
      <c r="F42" s="397">
        <f>SUM(F43:F44)</f>
        <v>5511</v>
      </c>
      <c r="G42" s="397">
        <f t="shared" si="31"/>
        <v>97.574362606232285</v>
      </c>
      <c r="H42" s="359">
        <f t="shared" ref="H42:M42" si="36">SUM(H43:H44)</f>
        <v>24526.597479999997</v>
      </c>
      <c r="I42" s="359">
        <f t="shared" si="36"/>
        <v>12263.3</v>
      </c>
      <c r="J42" s="359">
        <f t="shared" si="36"/>
        <v>10562.31467</v>
      </c>
      <c r="K42" s="359">
        <f t="shared" si="36"/>
        <v>-1700.9853299999991</v>
      </c>
      <c r="L42" s="359">
        <f t="shared" si="36"/>
        <v>-19.718619999999998</v>
      </c>
      <c r="M42" s="359">
        <f t="shared" si="36"/>
        <v>10542.59605</v>
      </c>
      <c r="N42" s="397">
        <f t="shared" si="33"/>
        <v>86.129464907488199</v>
      </c>
      <c r="O42" s="429"/>
      <c r="P42" s="72"/>
    </row>
    <row r="43" spans="1:17" ht="60" x14ac:dyDescent="0.25">
      <c r="A43" s="25">
        <v>1</v>
      </c>
      <c r="B43" s="25">
        <v>1</v>
      </c>
      <c r="C43" s="47" t="s">
        <v>118</v>
      </c>
      <c r="D43" s="397">
        <v>8600</v>
      </c>
      <c r="E43" s="398">
        <f t="shared" si="34"/>
        <v>4300</v>
      </c>
      <c r="F43" s="398">
        <v>4097</v>
      </c>
      <c r="G43" s="397">
        <f t="shared" si="31"/>
        <v>95.279069767441854</v>
      </c>
      <c r="H43" s="359">
        <v>21701.274679999999</v>
      </c>
      <c r="I43" s="359">
        <f t="shared" ref="I43:I45" si="37">ROUND(H43/12*$C$3,2)</f>
        <v>10850.64</v>
      </c>
      <c r="J43" s="359">
        <f>M43-L43</f>
        <v>9172.4942200000005</v>
      </c>
      <c r="K43" s="359">
        <f t="shared" si="3"/>
        <v>-1678.1457799999989</v>
      </c>
      <c r="L43" s="359">
        <v>0</v>
      </c>
      <c r="M43" s="359">
        <v>9172.4942200000005</v>
      </c>
      <c r="N43" s="397">
        <f t="shared" si="33"/>
        <v>84.534130889975174</v>
      </c>
      <c r="O43" s="429"/>
      <c r="P43" s="72"/>
    </row>
    <row r="44" spans="1:17" ht="45" x14ac:dyDescent="0.25">
      <c r="A44" s="25">
        <v>1</v>
      </c>
      <c r="B44" s="25">
        <v>1</v>
      </c>
      <c r="C44" s="47" t="s">
        <v>109</v>
      </c>
      <c r="D44" s="397">
        <v>2695</v>
      </c>
      <c r="E44" s="398">
        <f t="shared" si="34"/>
        <v>1348</v>
      </c>
      <c r="F44" s="398">
        <v>1414</v>
      </c>
      <c r="G44" s="397">
        <f t="shared" si="31"/>
        <v>104.89614243323442</v>
      </c>
      <c r="H44" s="359">
        <v>2825.3227999999999</v>
      </c>
      <c r="I44" s="359">
        <f t="shared" si="37"/>
        <v>1412.66</v>
      </c>
      <c r="J44" s="359">
        <f t="shared" ref="J44:J45" si="38">M44-L44</f>
        <v>1389.8204499999999</v>
      </c>
      <c r="K44" s="359">
        <f t="shared" si="3"/>
        <v>-22.839550000000145</v>
      </c>
      <c r="L44" s="359">
        <v>-19.718619999999998</v>
      </c>
      <c r="M44" s="359">
        <v>1370.1018299999998</v>
      </c>
      <c r="N44" s="397">
        <f t="shared" si="33"/>
        <v>98.383223847210218</v>
      </c>
      <c r="O44" s="429"/>
      <c r="P44" s="72"/>
    </row>
    <row r="45" spans="1:17" ht="32.25" customHeight="1" thickBot="1" x14ac:dyDescent="0.3">
      <c r="A45" s="25">
        <v>1</v>
      </c>
      <c r="B45" s="25">
        <v>1</v>
      </c>
      <c r="C45" s="274" t="s">
        <v>123</v>
      </c>
      <c r="D45" s="409">
        <v>8700</v>
      </c>
      <c r="E45" s="410">
        <f t="shared" si="34"/>
        <v>4350</v>
      </c>
      <c r="F45" s="411">
        <v>4247</v>
      </c>
      <c r="G45" s="397">
        <f t="shared" si="31"/>
        <v>97.632183908045974</v>
      </c>
      <c r="H45" s="367">
        <v>7055.8739999999998</v>
      </c>
      <c r="I45" s="359">
        <f t="shared" si="37"/>
        <v>3527.94</v>
      </c>
      <c r="J45" s="359">
        <f t="shared" si="38"/>
        <v>3444.4019399999993</v>
      </c>
      <c r="K45" s="363">
        <f t="shared" si="3"/>
        <v>-83.538060000000769</v>
      </c>
      <c r="L45" s="363">
        <v>-0.7299000000000001</v>
      </c>
      <c r="M45" s="363">
        <v>3443.6720399999995</v>
      </c>
      <c r="N45" s="399">
        <f t="shared" si="33"/>
        <v>97.632100886069466</v>
      </c>
      <c r="O45" s="429"/>
      <c r="P45" s="72"/>
    </row>
    <row r="46" spans="1:17" ht="15.75" thickBot="1" x14ac:dyDescent="0.3">
      <c r="A46" s="25">
        <v>1</v>
      </c>
      <c r="B46" s="25">
        <v>1</v>
      </c>
      <c r="C46" s="82" t="s">
        <v>3</v>
      </c>
      <c r="D46" s="412"/>
      <c r="E46" s="404"/>
      <c r="F46" s="413"/>
      <c r="G46" s="414"/>
      <c r="H46" s="415">
        <f t="shared" ref="H46:M46" si="39">H39+H42+H45</f>
        <v>32490.225879999998</v>
      </c>
      <c r="I46" s="415">
        <f t="shared" si="39"/>
        <v>16245.119999999999</v>
      </c>
      <c r="J46" s="415">
        <f t="shared" si="39"/>
        <v>14909.00261</v>
      </c>
      <c r="K46" s="415">
        <f t="shared" si="39"/>
        <v>-1336.1173899999999</v>
      </c>
      <c r="L46" s="415">
        <f t="shared" si="39"/>
        <v>-20.448519999999998</v>
      </c>
      <c r="M46" s="415">
        <f t="shared" si="39"/>
        <v>14888.55409</v>
      </c>
      <c r="N46" s="416">
        <f t="shared" si="33"/>
        <v>91.775269188531695</v>
      </c>
      <c r="O46" s="807"/>
      <c r="P46" s="72"/>
    </row>
    <row r="47" spans="1:17" ht="15" customHeight="1" x14ac:dyDescent="0.25">
      <c r="A47" s="25">
        <v>1</v>
      </c>
      <c r="B47" s="25">
        <v>1</v>
      </c>
      <c r="C47" s="55"/>
      <c r="D47" s="417"/>
      <c r="E47" s="417"/>
      <c r="F47" s="418"/>
      <c r="G47" s="417"/>
      <c r="H47" s="419"/>
      <c r="I47" s="419"/>
      <c r="J47" s="420"/>
      <c r="K47" s="420">
        <f t="shared" si="3"/>
        <v>0</v>
      </c>
      <c r="L47" s="420"/>
      <c r="M47" s="420"/>
      <c r="N47" s="421"/>
      <c r="O47" s="808"/>
      <c r="P47" s="72"/>
    </row>
    <row r="48" spans="1:17" ht="29.25" customHeight="1" x14ac:dyDescent="0.25">
      <c r="A48" s="25">
        <v>1</v>
      </c>
      <c r="B48" s="25">
        <v>1</v>
      </c>
      <c r="C48" s="49" t="s">
        <v>62</v>
      </c>
      <c r="D48" s="354"/>
      <c r="E48" s="354"/>
      <c r="F48" s="354"/>
      <c r="G48" s="354"/>
      <c r="H48" s="422"/>
      <c r="I48" s="422"/>
      <c r="J48" s="423"/>
      <c r="K48" s="423">
        <f t="shared" si="3"/>
        <v>0</v>
      </c>
      <c r="L48" s="423"/>
      <c r="M48" s="423"/>
      <c r="N48" s="424"/>
      <c r="O48" s="808"/>
      <c r="P48" s="72"/>
    </row>
    <row r="49" spans="1:17" ht="33.6" customHeight="1" x14ac:dyDescent="0.25">
      <c r="A49" s="25">
        <v>1</v>
      </c>
      <c r="B49" s="25">
        <v>1</v>
      </c>
      <c r="C49" s="120" t="s">
        <v>120</v>
      </c>
      <c r="D49" s="397">
        <f>SUM(D50:D51)</f>
        <v>329</v>
      </c>
      <c r="E49" s="397">
        <f>SUM(E50:E51)</f>
        <v>165</v>
      </c>
      <c r="F49" s="397">
        <f>SUM(F50:F51)</f>
        <v>422</v>
      </c>
      <c r="G49" s="397">
        <f t="shared" ref="G49:G55" si="40">F49/E49*100</f>
        <v>255.75757575757575</v>
      </c>
      <c r="H49" s="359">
        <f t="shared" ref="H49:M49" si="41">SUM(H50:H51)</f>
        <v>1799.1035999999999</v>
      </c>
      <c r="I49" s="359">
        <f t="shared" si="41"/>
        <v>899.55</v>
      </c>
      <c r="J49" s="359">
        <f t="shared" si="41"/>
        <v>2307.6647999999996</v>
      </c>
      <c r="K49" s="359">
        <f t="shared" si="41"/>
        <v>1408.1147999999998</v>
      </c>
      <c r="L49" s="359">
        <f t="shared" si="41"/>
        <v>5.4683999999999999</v>
      </c>
      <c r="M49" s="359">
        <f t="shared" si="41"/>
        <v>2313.1331999999998</v>
      </c>
      <c r="N49" s="397">
        <f t="shared" ref="N49:N56" si="42">J49/I49*100</f>
        <v>256.53546773386688</v>
      </c>
      <c r="O49" s="429"/>
      <c r="P49" s="72"/>
    </row>
    <row r="50" spans="1:17" ht="30" customHeight="1" x14ac:dyDescent="0.25">
      <c r="A50" s="25">
        <v>1</v>
      </c>
      <c r="B50" s="25">
        <v>1</v>
      </c>
      <c r="C50" s="47" t="s">
        <v>114</v>
      </c>
      <c r="D50" s="397">
        <v>219</v>
      </c>
      <c r="E50" s="398">
        <f t="shared" ref="E50:E55" si="43">ROUND(D50/12*$C$3,0)</f>
        <v>110</v>
      </c>
      <c r="F50" s="398">
        <v>213</v>
      </c>
      <c r="G50" s="397">
        <f t="shared" si="40"/>
        <v>193.63636363636363</v>
      </c>
      <c r="H50" s="359">
        <v>1197.5795999999998</v>
      </c>
      <c r="I50" s="359">
        <f t="shared" ref="I50:I51" si="44">ROUND(H50/12*$C$3,2)</f>
        <v>598.79</v>
      </c>
      <c r="J50" s="359">
        <f t="shared" ref="J50:J55" si="45">M50-L50</f>
        <v>1164.7692</v>
      </c>
      <c r="K50" s="359">
        <f t="shared" si="3"/>
        <v>565.97919999999999</v>
      </c>
      <c r="L50" s="359">
        <v>5.4683999999999999</v>
      </c>
      <c r="M50" s="359">
        <v>1170.2375999999999</v>
      </c>
      <c r="N50" s="397">
        <f t="shared" si="42"/>
        <v>194.52048297399759</v>
      </c>
      <c r="O50" s="429"/>
      <c r="P50" s="72"/>
    </row>
    <row r="51" spans="1:17" ht="36" customHeight="1" x14ac:dyDescent="0.25">
      <c r="A51" s="25">
        <v>1</v>
      </c>
      <c r="B51" s="25">
        <v>1</v>
      </c>
      <c r="C51" s="47" t="s">
        <v>115</v>
      </c>
      <c r="D51" s="397">
        <v>110</v>
      </c>
      <c r="E51" s="398">
        <f t="shared" si="43"/>
        <v>55</v>
      </c>
      <c r="F51" s="397">
        <v>209</v>
      </c>
      <c r="G51" s="397">
        <f t="shared" si="40"/>
        <v>380</v>
      </c>
      <c r="H51" s="359">
        <v>601.524</v>
      </c>
      <c r="I51" s="359">
        <f t="shared" si="44"/>
        <v>300.76</v>
      </c>
      <c r="J51" s="359">
        <f t="shared" si="45"/>
        <v>1142.8955999999998</v>
      </c>
      <c r="K51" s="359">
        <f t="shared" si="3"/>
        <v>842.13559999999984</v>
      </c>
      <c r="L51" s="359">
        <v>0</v>
      </c>
      <c r="M51" s="359">
        <v>1142.8955999999998</v>
      </c>
      <c r="N51" s="397">
        <f t="shared" si="42"/>
        <v>380.00252693177276</v>
      </c>
      <c r="O51" s="429"/>
      <c r="P51" s="72"/>
    </row>
    <row r="52" spans="1:17" ht="30" x14ac:dyDescent="0.25">
      <c r="A52" s="25">
        <v>1</v>
      </c>
      <c r="B52" s="25">
        <v>1</v>
      </c>
      <c r="C52" s="120" t="s">
        <v>112</v>
      </c>
      <c r="D52" s="397">
        <f>SUM(D53:D54)</f>
        <v>25805</v>
      </c>
      <c r="E52" s="397">
        <f>SUM(E53:E54)</f>
        <v>12903</v>
      </c>
      <c r="F52" s="397">
        <f>SUM(F53:F54)</f>
        <v>11762</v>
      </c>
      <c r="G52" s="397">
        <f t="shared" si="40"/>
        <v>91.157095249166858</v>
      </c>
      <c r="H52" s="359">
        <f t="shared" ref="H52:M52" si="46">SUM(H53:H54)</f>
        <v>53496.124249999993</v>
      </c>
      <c r="I52" s="359">
        <f t="shared" si="46"/>
        <v>26748.07</v>
      </c>
      <c r="J52" s="425">
        <f t="shared" si="46"/>
        <v>25936.782239999997</v>
      </c>
      <c r="K52" s="425">
        <f t="shared" si="46"/>
        <v>-811.28776000000175</v>
      </c>
      <c r="L52" s="425">
        <f t="shared" si="46"/>
        <v>-128.80700999999999</v>
      </c>
      <c r="M52" s="425">
        <f t="shared" si="46"/>
        <v>25807.975229999996</v>
      </c>
      <c r="N52" s="397">
        <f t="shared" si="42"/>
        <v>96.966929726144713</v>
      </c>
      <c r="O52" s="429"/>
      <c r="P52" s="72"/>
    </row>
    <row r="53" spans="1:17" ht="60" x14ac:dyDescent="0.25">
      <c r="A53" s="25">
        <v>1</v>
      </c>
      <c r="B53" s="25">
        <v>1</v>
      </c>
      <c r="C53" s="47" t="s">
        <v>118</v>
      </c>
      <c r="D53" s="397">
        <v>23005</v>
      </c>
      <c r="E53" s="398">
        <f t="shared" si="43"/>
        <v>11503</v>
      </c>
      <c r="F53" s="398">
        <v>9255</v>
      </c>
      <c r="G53" s="397">
        <f t="shared" si="40"/>
        <v>80.457272015995827</v>
      </c>
      <c r="H53" s="359">
        <v>50872.412249999994</v>
      </c>
      <c r="I53" s="359">
        <f t="shared" ref="I53:I55" si="47">ROUND(H53/12*$C$3,2)</f>
        <v>25436.21</v>
      </c>
      <c r="J53" s="359">
        <f t="shared" si="45"/>
        <v>23714.363169999997</v>
      </c>
      <c r="K53" s="359">
        <f t="shared" si="3"/>
        <v>-1721.8468300000022</v>
      </c>
      <c r="L53" s="359">
        <v>-128.80700999999999</v>
      </c>
      <c r="M53" s="359">
        <v>23585.556159999996</v>
      </c>
      <c r="N53" s="397">
        <f t="shared" si="42"/>
        <v>93.230725685941408</v>
      </c>
      <c r="O53" s="429"/>
      <c r="P53" s="72"/>
    </row>
    <row r="54" spans="1:17" ht="45" x14ac:dyDescent="0.25">
      <c r="A54" s="25">
        <v>1</v>
      </c>
      <c r="B54" s="25">
        <v>1</v>
      </c>
      <c r="C54" s="47" t="s">
        <v>109</v>
      </c>
      <c r="D54" s="397">
        <v>2800</v>
      </c>
      <c r="E54" s="398">
        <f t="shared" si="43"/>
        <v>1400</v>
      </c>
      <c r="F54" s="398">
        <v>2507</v>
      </c>
      <c r="G54" s="397">
        <f t="shared" si="40"/>
        <v>179.07142857142858</v>
      </c>
      <c r="H54" s="359">
        <v>2623.712</v>
      </c>
      <c r="I54" s="359">
        <f t="shared" si="47"/>
        <v>1311.86</v>
      </c>
      <c r="J54" s="359">
        <f t="shared" si="45"/>
        <v>2222.4190700000004</v>
      </c>
      <c r="K54" s="359">
        <f t="shared" si="3"/>
        <v>910.55907000000047</v>
      </c>
      <c r="L54" s="359">
        <v>0</v>
      </c>
      <c r="M54" s="359">
        <v>2222.4190700000004</v>
      </c>
      <c r="N54" s="397">
        <f t="shared" si="42"/>
        <v>169.40977467107774</v>
      </c>
      <c r="O54" s="429"/>
      <c r="P54" s="72"/>
    </row>
    <row r="55" spans="1:17" s="73" customFormat="1" ht="33.75" customHeight="1" thickBot="1" x14ac:dyDescent="0.3">
      <c r="A55" s="25">
        <v>1</v>
      </c>
      <c r="B55" s="25">
        <v>1</v>
      </c>
      <c r="C55" s="173" t="s">
        <v>123</v>
      </c>
      <c r="D55" s="399">
        <v>17187</v>
      </c>
      <c r="E55" s="426">
        <f t="shared" si="43"/>
        <v>8594</v>
      </c>
      <c r="F55" s="426">
        <v>9066</v>
      </c>
      <c r="G55" s="399">
        <f t="shared" si="40"/>
        <v>105.49220386316034</v>
      </c>
      <c r="H55" s="359">
        <v>13939.000739999999</v>
      </c>
      <c r="I55" s="359">
        <f t="shared" si="47"/>
        <v>6969.5</v>
      </c>
      <c r="J55" s="359">
        <f t="shared" si="45"/>
        <v>7352.7073499999997</v>
      </c>
      <c r="K55" s="363">
        <f t="shared" si="3"/>
        <v>383.20734999999968</v>
      </c>
      <c r="L55" s="363">
        <v>-0.75534000000000001</v>
      </c>
      <c r="M55" s="363">
        <v>7351.95201</v>
      </c>
      <c r="N55" s="399">
        <f t="shared" si="42"/>
        <v>105.49834780113349</v>
      </c>
      <c r="O55" s="429"/>
      <c r="P55" s="72"/>
      <c r="Q55" s="293"/>
    </row>
    <row r="56" spans="1:17" s="8" customFormat="1" ht="15" customHeight="1" thickBot="1" x14ac:dyDescent="0.3">
      <c r="A56" s="25">
        <v>1</v>
      </c>
      <c r="B56" s="25">
        <v>1</v>
      </c>
      <c r="C56" s="195" t="s">
        <v>3</v>
      </c>
      <c r="D56" s="400"/>
      <c r="E56" s="400"/>
      <c r="F56" s="400"/>
      <c r="G56" s="427"/>
      <c r="H56" s="402">
        <f t="shared" ref="H56:M56" si="48">H52+H49+H55</f>
        <v>69234.228589999999</v>
      </c>
      <c r="I56" s="402">
        <f t="shared" si="48"/>
        <v>34617.119999999995</v>
      </c>
      <c r="J56" s="402">
        <f t="shared" si="48"/>
        <v>35597.154389999996</v>
      </c>
      <c r="K56" s="403">
        <f t="shared" si="48"/>
        <v>980.03438999999776</v>
      </c>
      <c r="L56" s="403">
        <f t="shared" si="48"/>
        <v>-124.09394999999999</v>
      </c>
      <c r="M56" s="403">
        <f t="shared" si="48"/>
        <v>35473.060439999994</v>
      </c>
      <c r="N56" s="428">
        <f t="shared" si="42"/>
        <v>102.83106852909773</v>
      </c>
      <c r="O56" s="807"/>
      <c r="P56" s="72"/>
      <c r="Q56" s="293"/>
    </row>
    <row r="57" spans="1:17" ht="15" customHeight="1" x14ac:dyDescent="0.25">
      <c r="A57" s="25">
        <v>1</v>
      </c>
      <c r="B57" s="25">
        <v>1</v>
      </c>
      <c r="C57" s="55"/>
      <c r="D57" s="421"/>
      <c r="E57" s="421"/>
      <c r="F57" s="421"/>
      <c r="G57" s="417"/>
      <c r="H57" s="419"/>
      <c r="I57" s="419"/>
      <c r="J57" s="419"/>
      <c r="K57" s="419">
        <f t="shared" si="3"/>
        <v>0</v>
      </c>
      <c r="L57" s="419"/>
      <c r="M57" s="419"/>
      <c r="N57" s="421"/>
      <c r="O57" s="808"/>
      <c r="P57" s="72"/>
    </row>
    <row r="58" spans="1:17" ht="33" customHeight="1" x14ac:dyDescent="0.25">
      <c r="A58" s="25">
        <v>1</v>
      </c>
      <c r="B58" s="25">
        <v>1</v>
      </c>
      <c r="C58" s="18" t="s">
        <v>63</v>
      </c>
      <c r="D58" s="424"/>
      <c r="E58" s="424"/>
      <c r="F58" s="424"/>
      <c r="G58" s="354"/>
      <c r="H58" s="422"/>
      <c r="I58" s="422"/>
      <c r="J58" s="422"/>
      <c r="K58" s="422">
        <f t="shared" si="3"/>
        <v>0</v>
      </c>
      <c r="L58" s="422"/>
      <c r="M58" s="422"/>
      <c r="N58" s="424"/>
      <c r="O58" s="808"/>
      <c r="P58" s="72"/>
    </row>
    <row r="59" spans="1:17" ht="30" x14ac:dyDescent="0.25">
      <c r="A59" s="25">
        <v>1</v>
      </c>
      <c r="B59" s="25">
        <v>1</v>
      </c>
      <c r="C59" s="120" t="s">
        <v>120</v>
      </c>
      <c r="D59" s="397">
        <f>SUM(D60:D61)</f>
        <v>22336</v>
      </c>
      <c r="E59" s="397">
        <f>SUM(E60:E61)</f>
        <v>11168</v>
      </c>
      <c r="F59" s="397">
        <f>SUM(F60:F61)</f>
        <v>8044</v>
      </c>
      <c r="G59" s="397">
        <f t="shared" ref="G59:G64" si="49">F59/E59*100</f>
        <v>72.027220630372497</v>
      </c>
      <c r="H59" s="359">
        <f t="shared" ref="H59:M59" si="50">SUM(H60:H61)</f>
        <v>34455.02478</v>
      </c>
      <c r="I59" s="359">
        <f t="shared" si="50"/>
        <v>17227.509999999998</v>
      </c>
      <c r="J59" s="359">
        <f t="shared" si="50"/>
        <v>10722.816709999999</v>
      </c>
      <c r="K59" s="359">
        <f t="shared" si="50"/>
        <v>-6504.6932900000002</v>
      </c>
      <c r="L59" s="359">
        <f t="shared" si="50"/>
        <v>-40.470910000000003</v>
      </c>
      <c r="M59" s="359">
        <f t="shared" si="50"/>
        <v>10682.345799999999</v>
      </c>
      <c r="N59" s="397">
        <f t="shared" ref="N59:N65" si="51">J59/I59*100</f>
        <v>62.242405954197679</v>
      </c>
      <c r="O59" s="429"/>
      <c r="P59" s="72"/>
    </row>
    <row r="60" spans="1:17" ht="30" customHeight="1" x14ac:dyDescent="0.25">
      <c r="A60" s="25">
        <v>1</v>
      </c>
      <c r="B60" s="25">
        <v>1</v>
      </c>
      <c r="C60" s="47" t="s">
        <v>79</v>
      </c>
      <c r="D60" s="397">
        <v>17454</v>
      </c>
      <c r="E60" s="398">
        <f>ROUND(D60/12*$C$3,0)</f>
        <v>8727</v>
      </c>
      <c r="F60" s="397">
        <v>6080</v>
      </c>
      <c r="G60" s="397">
        <f t="shared" si="49"/>
        <v>69.668843818035981</v>
      </c>
      <c r="H60" s="359">
        <v>27037.118699999999</v>
      </c>
      <c r="I60" s="359">
        <f t="shared" ref="I60:I61" si="52">ROUND(H60/12*$C$3,2)</f>
        <v>13518.56</v>
      </c>
      <c r="J60" s="359">
        <f t="shared" ref="J60:J64" si="53">M60-L60</f>
        <v>7651.5706899999996</v>
      </c>
      <c r="K60" s="359">
        <f t="shared" si="3"/>
        <v>-5866.9893099999999</v>
      </c>
      <c r="L60" s="359">
        <v>-36.588720000000002</v>
      </c>
      <c r="M60" s="359">
        <v>7614.9819699999998</v>
      </c>
      <c r="N60" s="397">
        <f t="shared" si="51"/>
        <v>56.600486220425836</v>
      </c>
      <c r="O60" s="429"/>
      <c r="P60" s="72"/>
    </row>
    <row r="61" spans="1:17" ht="28.5" customHeight="1" x14ac:dyDescent="0.25">
      <c r="A61" s="25">
        <v>1</v>
      </c>
      <c r="B61" s="25">
        <v>1</v>
      </c>
      <c r="C61" s="47" t="s">
        <v>80</v>
      </c>
      <c r="D61" s="397">
        <v>4882</v>
      </c>
      <c r="E61" s="398">
        <f>ROUND(D61/12*$C$3,0)</f>
        <v>2441</v>
      </c>
      <c r="F61" s="397">
        <v>1964</v>
      </c>
      <c r="G61" s="399">
        <f t="shared" si="49"/>
        <v>80.458828349037276</v>
      </c>
      <c r="H61" s="359">
        <v>7417.9060799999997</v>
      </c>
      <c r="I61" s="359">
        <f t="shared" si="52"/>
        <v>3708.95</v>
      </c>
      <c r="J61" s="359">
        <f t="shared" si="53"/>
        <v>3071.2460199999996</v>
      </c>
      <c r="K61" s="359">
        <f t="shared" si="3"/>
        <v>-637.70398000000023</v>
      </c>
      <c r="L61" s="359">
        <v>-3.8821899999999996</v>
      </c>
      <c r="M61" s="359">
        <v>3067.3638299999998</v>
      </c>
      <c r="N61" s="397">
        <f t="shared" si="51"/>
        <v>82.806347348980154</v>
      </c>
      <c r="O61" s="429"/>
      <c r="P61" s="72"/>
    </row>
    <row r="62" spans="1:17" ht="28.5" customHeight="1" x14ac:dyDescent="0.25">
      <c r="A62" s="25">
        <v>1</v>
      </c>
      <c r="B62" s="25">
        <v>1</v>
      </c>
      <c r="C62" s="120" t="s">
        <v>112</v>
      </c>
      <c r="D62" s="399">
        <f>SUM(D63)</f>
        <v>13707</v>
      </c>
      <c r="E62" s="399">
        <f t="shared" ref="E62:M62" si="54">SUM(E63)</f>
        <v>6854</v>
      </c>
      <c r="F62" s="399">
        <f t="shared" si="54"/>
        <v>3515</v>
      </c>
      <c r="G62" s="399">
        <f t="shared" si="49"/>
        <v>51.283921797490514</v>
      </c>
      <c r="H62" s="359">
        <f t="shared" si="54"/>
        <v>13610.81985</v>
      </c>
      <c r="I62" s="359">
        <f t="shared" si="54"/>
        <v>6805.41</v>
      </c>
      <c r="J62" s="359">
        <f t="shared" si="54"/>
        <v>5744.5231699999995</v>
      </c>
      <c r="K62" s="359">
        <f t="shared" si="54"/>
        <v>-1060.8868300000004</v>
      </c>
      <c r="L62" s="359">
        <f t="shared" si="54"/>
        <v>0</v>
      </c>
      <c r="M62" s="359">
        <f t="shared" si="54"/>
        <v>5744.5231699999995</v>
      </c>
      <c r="N62" s="397">
        <f t="shared" si="51"/>
        <v>84.411125413457825</v>
      </c>
      <c r="O62" s="429"/>
      <c r="P62" s="72"/>
    </row>
    <row r="63" spans="1:17" ht="28.5" customHeight="1" x14ac:dyDescent="0.25">
      <c r="A63" s="25">
        <v>1</v>
      </c>
      <c r="B63" s="25">
        <v>1</v>
      </c>
      <c r="C63" s="174" t="s">
        <v>108</v>
      </c>
      <c r="D63" s="399">
        <v>13707</v>
      </c>
      <c r="E63" s="399">
        <f>ROUND(D63/12*$C$3,0)</f>
        <v>6854</v>
      </c>
      <c r="F63" s="399">
        <v>3515</v>
      </c>
      <c r="G63" s="399">
        <f t="shared" si="49"/>
        <v>51.283921797490514</v>
      </c>
      <c r="H63" s="359">
        <v>13610.81985</v>
      </c>
      <c r="I63" s="359">
        <f>ROUND(H63/12*$C$3,2)</f>
        <v>6805.41</v>
      </c>
      <c r="J63" s="359">
        <f t="shared" si="53"/>
        <v>5744.5231699999995</v>
      </c>
      <c r="K63" s="363">
        <f t="shared" si="3"/>
        <v>-1060.8868300000004</v>
      </c>
      <c r="L63" s="363">
        <v>0</v>
      </c>
      <c r="M63" s="363">
        <v>5744.5231699999995</v>
      </c>
      <c r="N63" s="399">
        <f t="shared" si="51"/>
        <v>84.411125413457825</v>
      </c>
      <c r="O63" s="429"/>
      <c r="P63" s="72"/>
    </row>
    <row r="64" spans="1:17" s="73" customFormat="1" ht="28.5" customHeight="1" thickBot="1" x14ac:dyDescent="0.3">
      <c r="A64" s="25">
        <v>1</v>
      </c>
      <c r="B64" s="25">
        <v>1</v>
      </c>
      <c r="C64" s="79" t="s">
        <v>123</v>
      </c>
      <c r="D64" s="399">
        <v>18500</v>
      </c>
      <c r="E64" s="399">
        <f>ROUND(D64/12*$C$3,0)</f>
        <v>9250</v>
      </c>
      <c r="F64" s="399">
        <v>9492</v>
      </c>
      <c r="G64" s="399">
        <f t="shared" si="49"/>
        <v>102.61621621621622</v>
      </c>
      <c r="H64" s="359">
        <v>15003.87</v>
      </c>
      <c r="I64" s="359">
        <f>ROUND(H64/12*$C$3,2)</f>
        <v>7501.94</v>
      </c>
      <c r="J64" s="359">
        <f t="shared" si="53"/>
        <v>7708.6766800000005</v>
      </c>
      <c r="K64" s="363">
        <f t="shared" si="3"/>
        <v>206.73668000000089</v>
      </c>
      <c r="L64" s="363">
        <v>-0.16219999999999998</v>
      </c>
      <c r="M64" s="363">
        <v>7708.5144800000007</v>
      </c>
      <c r="N64" s="399">
        <f t="shared" si="51"/>
        <v>102.75577623921279</v>
      </c>
      <c r="O64" s="429"/>
      <c r="P64" s="72"/>
      <c r="Q64" s="293"/>
    </row>
    <row r="65" spans="1:16" ht="15.75" customHeight="1" thickBot="1" x14ac:dyDescent="0.3">
      <c r="A65" s="25">
        <v>1</v>
      </c>
      <c r="B65" s="25">
        <v>1</v>
      </c>
      <c r="C65" s="182" t="s">
        <v>3</v>
      </c>
      <c r="D65" s="400"/>
      <c r="E65" s="400"/>
      <c r="F65" s="400"/>
      <c r="G65" s="427"/>
      <c r="H65" s="402">
        <f t="shared" ref="H65:M65" si="55">H62+H59+H64</f>
        <v>63069.714630000002</v>
      </c>
      <c r="I65" s="402">
        <f t="shared" si="55"/>
        <v>31534.859999999997</v>
      </c>
      <c r="J65" s="402">
        <f t="shared" si="55"/>
        <v>24176.01656</v>
      </c>
      <c r="K65" s="403">
        <f t="shared" si="55"/>
        <v>-7358.8434399999996</v>
      </c>
      <c r="L65" s="403">
        <f t="shared" si="55"/>
        <v>-40.633110000000002</v>
      </c>
      <c r="M65" s="403">
        <f t="shared" si="55"/>
        <v>24135.383450000001</v>
      </c>
      <c r="N65" s="428">
        <f t="shared" si="51"/>
        <v>76.664416965859374</v>
      </c>
      <c r="O65" s="807"/>
      <c r="P65" s="72"/>
    </row>
    <row r="66" spans="1:16" x14ac:dyDescent="0.25">
      <c r="A66" s="25">
        <v>1</v>
      </c>
      <c r="B66" s="25">
        <v>1</v>
      </c>
      <c r="C66" s="21"/>
      <c r="D66" s="421"/>
      <c r="E66" s="421"/>
      <c r="F66" s="421"/>
      <c r="G66" s="417"/>
      <c r="H66" s="419"/>
      <c r="I66" s="419"/>
      <c r="J66" s="419"/>
      <c r="K66" s="419">
        <f t="shared" si="3"/>
        <v>0</v>
      </c>
      <c r="L66" s="419"/>
      <c r="M66" s="419"/>
      <c r="N66" s="421"/>
      <c r="O66" s="808"/>
      <c r="P66" s="72"/>
    </row>
    <row r="67" spans="1:16" ht="29.25" x14ac:dyDescent="0.25">
      <c r="A67" s="25">
        <v>1</v>
      </c>
      <c r="B67" s="25">
        <v>1</v>
      </c>
      <c r="C67" s="18" t="s">
        <v>64</v>
      </c>
      <c r="D67" s="424"/>
      <c r="E67" s="424"/>
      <c r="F67" s="424"/>
      <c r="G67" s="354"/>
      <c r="H67" s="422"/>
      <c r="I67" s="422"/>
      <c r="J67" s="422"/>
      <c r="K67" s="422">
        <f t="shared" si="3"/>
        <v>0</v>
      </c>
      <c r="L67" s="422"/>
      <c r="M67" s="422"/>
      <c r="N67" s="424"/>
      <c r="O67" s="808"/>
      <c r="P67" s="72"/>
    </row>
    <row r="68" spans="1:16" ht="44.25" customHeight="1" x14ac:dyDescent="0.25">
      <c r="A68" s="25">
        <v>1</v>
      </c>
      <c r="B68" s="25">
        <v>1</v>
      </c>
      <c r="C68" s="120" t="s">
        <v>120</v>
      </c>
      <c r="D68" s="397">
        <f>SUM(D69:D70)</f>
        <v>13064</v>
      </c>
      <c r="E68" s="397">
        <f>SUM(E69:E70)</f>
        <v>6532</v>
      </c>
      <c r="F68" s="397">
        <f>SUM(F69:F70)</f>
        <v>5817</v>
      </c>
      <c r="G68" s="397">
        <f t="shared" ref="G68:G73" si="56">F68/E68*100</f>
        <v>89.053888548683403</v>
      </c>
      <c r="H68" s="359">
        <f t="shared" ref="H68:M68" si="57">SUM(H69:H70)</f>
        <v>21844.354960000001</v>
      </c>
      <c r="I68" s="359">
        <f t="shared" si="57"/>
        <v>10922.18</v>
      </c>
      <c r="J68" s="359">
        <f t="shared" si="57"/>
        <v>8412.6746800000001</v>
      </c>
      <c r="K68" s="359">
        <f t="shared" si="57"/>
        <v>-2509.5053200000002</v>
      </c>
      <c r="L68" s="359">
        <f t="shared" si="57"/>
        <v>-4.4749600000000003</v>
      </c>
      <c r="M68" s="359">
        <f t="shared" si="57"/>
        <v>8408.1997200000005</v>
      </c>
      <c r="N68" s="397">
        <f t="shared" ref="N68:N74" si="58">J68/I68*100</f>
        <v>77.023768881303909</v>
      </c>
      <c r="O68" s="429"/>
      <c r="P68" s="72"/>
    </row>
    <row r="69" spans="1:16" ht="29.25" customHeight="1" x14ac:dyDescent="0.25">
      <c r="A69" s="25">
        <v>1</v>
      </c>
      <c r="B69" s="25">
        <v>1</v>
      </c>
      <c r="C69" s="47" t="s">
        <v>79</v>
      </c>
      <c r="D69" s="397">
        <v>10280</v>
      </c>
      <c r="E69" s="398">
        <f>ROUND(D69/12*$C$3,0)</f>
        <v>5140</v>
      </c>
      <c r="F69" s="397">
        <v>4519</v>
      </c>
      <c r="G69" s="397">
        <f t="shared" si="56"/>
        <v>87.918287937743187</v>
      </c>
      <c r="H69" s="359">
        <v>17614.234</v>
      </c>
      <c r="I69" s="359">
        <f t="shared" ref="I69:I70" si="59">ROUND(H69/12*$C$3,2)</f>
        <v>8807.1200000000008</v>
      </c>
      <c r="J69" s="359">
        <f t="shared" ref="J69:J73" si="60">M69-L69</f>
        <v>6430.0174400000005</v>
      </c>
      <c r="K69" s="359">
        <f t="shared" si="3"/>
        <v>-2377.1025600000003</v>
      </c>
      <c r="L69" s="359">
        <v>-3.0387</v>
      </c>
      <c r="M69" s="359">
        <v>6426.9787400000005</v>
      </c>
      <c r="N69" s="397">
        <f t="shared" si="58"/>
        <v>73.009308831945063</v>
      </c>
      <c r="O69" s="429"/>
      <c r="P69" s="72"/>
    </row>
    <row r="70" spans="1:16" ht="30" x14ac:dyDescent="0.25">
      <c r="A70" s="25">
        <v>1</v>
      </c>
      <c r="B70" s="25">
        <v>1</v>
      </c>
      <c r="C70" s="47" t="s">
        <v>80</v>
      </c>
      <c r="D70" s="399">
        <v>2784</v>
      </c>
      <c r="E70" s="426">
        <f>ROUND(D70/12*$C$3,0)</f>
        <v>1392</v>
      </c>
      <c r="F70" s="399">
        <v>1298</v>
      </c>
      <c r="G70" s="399">
        <f t="shared" si="56"/>
        <v>93.247126436781613</v>
      </c>
      <c r="H70" s="359">
        <v>4230.1209600000002</v>
      </c>
      <c r="I70" s="359">
        <f t="shared" si="59"/>
        <v>2115.06</v>
      </c>
      <c r="J70" s="359">
        <f t="shared" si="60"/>
        <v>1982.6572400000002</v>
      </c>
      <c r="K70" s="363">
        <f t="shared" si="3"/>
        <v>-132.40275999999972</v>
      </c>
      <c r="L70" s="363">
        <v>-1.4362600000000001</v>
      </c>
      <c r="M70" s="363">
        <v>1981.2209800000003</v>
      </c>
      <c r="N70" s="399">
        <f t="shared" si="58"/>
        <v>93.739999810880079</v>
      </c>
      <c r="O70" s="429"/>
      <c r="P70" s="72"/>
    </row>
    <row r="71" spans="1:16" ht="30" x14ac:dyDescent="0.25">
      <c r="A71" s="25">
        <v>1</v>
      </c>
      <c r="B71" s="25">
        <v>1</v>
      </c>
      <c r="C71" s="120" t="s">
        <v>112</v>
      </c>
      <c r="D71" s="397">
        <f>SUM(D72)</f>
        <v>7278</v>
      </c>
      <c r="E71" s="397">
        <f t="shared" ref="E71:M71" si="61">SUM(E72)</f>
        <v>3639</v>
      </c>
      <c r="F71" s="397">
        <f t="shared" si="61"/>
        <v>2345</v>
      </c>
      <c r="G71" s="397">
        <f t="shared" si="56"/>
        <v>64.440780434185214</v>
      </c>
      <c r="H71" s="359">
        <f t="shared" si="61"/>
        <v>7430.4768999999997</v>
      </c>
      <c r="I71" s="359">
        <f t="shared" si="61"/>
        <v>3715.24</v>
      </c>
      <c r="J71" s="359">
        <f t="shared" si="61"/>
        <v>3488.3415300000029</v>
      </c>
      <c r="K71" s="363">
        <f t="shared" si="61"/>
        <v>-226.89846999999691</v>
      </c>
      <c r="L71" s="363">
        <f t="shared" si="61"/>
        <v>0</v>
      </c>
      <c r="M71" s="363">
        <f t="shared" si="61"/>
        <v>3488.3415300000029</v>
      </c>
      <c r="N71" s="399">
        <f t="shared" si="58"/>
        <v>93.892764128293265</v>
      </c>
      <c r="O71" s="429"/>
      <c r="P71" s="72"/>
    </row>
    <row r="72" spans="1:16" ht="30" x14ac:dyDescent="0.25">
      <c r="A72" s="25">
        <v>1</v>
      </c>
      <c r="B72" s="25">
        <v>1</v>
      </c>
      <c r="C72" s="174" t="s">
        <v>108</v>
      </c>
      <c r="D72" s="429">
        <v>7278</v>
      </c>
      <c r="E72" s="430">
        <f>ROUND(D72/12*$C$3,0)</f>
        <v>3639</v>
      </c>
      <c r="F72" s="429">
        <v>2345</v>
      </c>
      <c r="G72" s="431">
        <f t="shared" si="56"/>
        <v>64.440780434185214</v>
      </c>
      <c r="H72" s="359">
        <v>7430.4768999999997</v>
      </c>
      <c r="I72" s="359">
        <f t="shared" ref="I72:I73" si="62">ROUND(H72/12*$C$3,2)</f>
        <v>3715.24</v>
      </c>
      <c r="J72" s="359">
        <f t="shared" si="60"/>
        <v>3488.3415300000029</v>
      </c>
      <c r="K72" s="363">
        <f t="shared" si="3"/>
        <v>-226.89846999999691</v>
      </c>
      <c r="L72" s="363">
        <v>0</v>
      </c>
      <c r="M72" s="363">
        <v>3488.3415300000029</v>
      </c>
      <c r="N72" s="399">
        <f t="shared" si="58"/>
        <v>93.892764128293265</v>
      </c>
      <c r="O72" s="429"/>
      <c r="P72" s="72"/>
    </row>
    <row r="73" spans="1:16" ht="30.75" thickBot="1" x14ac:dyDescent="0.3">
      <c r="A73" s="25">
        <v>1</v>
      </c>
      <c r="B73" s="25">
        <v>1</v>
      </c>
      <c r="C73" s="79" t="s">
        <v>123</v>
      </c>
      <c r="D73" s="399">
        <v>15000</v>
      </c>
      <c r="E73" s="426">
        <f>ROUND(D73/12*$C$3,0)</f>
        <v>7500</v>
      </c>
      <c r="F73" s="399">
        <v>7649</v>
      </c>
      <c r="G73" s="399">
        <f t="shared" si="56"/>
        <v>101.98666666666666</v>
      </c>
      <c r="H73" s="359">
        <v>12165.3</v>
      </c>
      <c r="I73" s="359">
        <f t="shared" si="62"/>
        <v>6082.65</v>
      </c>
      <c r="J73" s="359">
        <f t="shared" si="60"/>
        <v>6203.4919799999989</v>
      </c>
      <c r="K73" s="363">
        <f t="shared" si="3"/>
        <v>120.84197999999924</v>
      </c>
      <c r="L73" s="363">
        <v>0</v>
      </c>
      <c r="M73" s="363">
        <v>6203.4919799999989</v>
      </c>
      <c r="N73" s="399">
        <f t="shared" si="58"/>
        <v>101.98666666666665</v>
      </c>
      <c r="O73" s="429"/>
      <c r="P73" s="72"/>
    </row>
    <row r="74" spans="1:16" ht="15" customHeight="1" thickBot="1" x14ac:dyDescent="0.3">
      <c r="A74" s="25">
        <v>1</v>
      </c>
      <c r="B74" s="25">
        <v>1</v>
      </c>
      <c r="C74" s="77" t="s">
        <v>3</v>
      </c>
      <c r="D74" s="413"/>
      <c r="E74" s="400"/>
      <c r="F74" s="400"/>
      <c r="G74" s="401"/>
      <c r="H74" s="402">
        <f t="shared" ref="H74:M74" si="63">H71+H68+H73</f>
        <v>41440.131859999994</v>
      </c>
      <c r="I74" s="402">
        <f t="shared" si="63"/>
        <v>20720.07</v>
      </c>
      <c r="J74" s="402">
        <f t="shared" si="63"/>
        <v>18104.50819</v>
      </c>
      <c r="K74" s="403">
        <f t="shared" si="63"/>
        <v>-2615.5618099999979</v>
      </c>
      <c r="L74" s="403">
        <f t="shared" si="63"/>
        <v>-4.4749600000000003</v>
      </c>
      <c r="M74" s="403">
        <f t="shared" si="63"/>
        <v>18100.033230000001</v>
      </c>
      <c r="N74" s="416">
        <f t="shared" si="58"/>
        <v>87.376674837488494</v>
      </c>
      <c r="O74" s="807"/>
      <c r="P74" s="72"/>
    </row>
    <row r="75" spans="1:16" x14ac:dyDescent="0.25">
      <c r="A75" s="25">
        <v>1</v>
      </c>
      <c r="B75" s="25">
        <v>1</v>
      </c>
      <c r="C75" s="21"/>
      <c r="D75" s="421"/>
      <c r="E75" s="421"/>
      <c r="F75" s="421"/>
      <c r="G75" s="417"/>
      <c r="H75" s="419"/>
      <c r="I75" s="419"/>
      <c r="J75" s="419"/>
      <c r="K75" s="419">
        <f t="shared" ref="K75:K138" si="64">J75-I75</f>
        <v>0</v>
      </c>
      <c r="L75" s="419"/>
      <c r="M75" s="419"/>
      <c r="N75" s="421"/>
      <c r="O75" s="808"/>
      <c r="P75" s="72"/>
    </row>
    <row r="76" spans="1:16" ht="29.25" x14ac:dyDescent="0.25">
      <c r="A76" s="25">
        <v>1</v>
      </c>
      <c r="B76" s="25">
        <v>1</v>
      </c>
      <c r="C76" s="49" t="s">
        <v>65</v>
      </c>
      <c r="D76" s="424"/>
      <c r="E76" s="424"/>
      <c r="F76" s="424"/>
      <c r="G76" s="354"/>
      <c r="H76" s="422"/>
      <c r="I76" s="422"/>
      <c r="J76" s="422"/>
      <c r="K76" s="422">
        <f t="shared" si="64"/>
        <v>0</v>
      </c>
      <c r="L76" s="422"/>
      <c r="M76" s="422"/>
      <c r="N76" s="424"/>
      <c r="O76" s="808"/>
      <c r="P76" s="72"/>
    </row>
    <row r="77" spans="1:16" ht="30" x14ac:dyDescent="0.25">
      <c r="A77" s="25">
        <v>1</v>
      </c>
      <c r="B77" s="25">
        <v>1</v>
      </c>
      <c r="C77" s="120" t="s">
        <v>120</v>
      </c>
      <c r="D77" s="397">
        <f>SUM(D78:D79)</f>
        <v>19015</v>
      </c>
      <c r="E77" s="397">
        <f>SUM(E78:E79)</f>
        <v>9508</v>
      </c>
      <c r="F77" s="397">
        <f>SUM(F78:F79)</f>
        <v>8079</v>
      </c>
      <c r="G77" s="397">
        <f t="shared" ref="G77:G82" si="65">F77/E77*100</f>
        <v>84.97055111485065</v>
      </c>
      <c r="H77" s="359">
        <f t="shared" ref="H77:M77" si="66">SUM(H78:H79)</f>
        <v>29963.340600000003</v>
      </c>
      <c r="I77" s="359">
        <f t="shared" si="66"/>
        <v>14981.67</v>
      </c>
      <c r="J77" s="359">
        <f t="shared" si="66"/>
        <v>12138.296860000002</v>
      </c>
      <c r="K77" s="359">
        <f t="shared" si="66"/>
        <v>-2843.3731399999979</v>
      </c>
      <c r="L77" s="359">
        <f t="shared" si="66"/>
        <v>-45.395420000000001</v>
      </c>
      <c r="M77" s="359">
        <f t="shared" si="66"/>
        <v>12092.901440000001</v>
      </c>
      <c r="N77" s="397">
        <f t="shared" ref="N77:N83" si="67">J77/I77*100</f>
        <v>81.020986712429263</v>
      </c>
      <c r="O77" s="429"/>
      <c r="P77" s="72"/>
    </row>
    <row r="78" spans="1:16" ht="30" x14ac:dyDescent="0.25">
      <c r="A78" s="25">
        <v>1</v>
      </c>
      <c r="B78" s="25">
        <v>1</v>
      </c>
      <c r="C78" s="47" t="s">
        <v>79</v>
      </c>
      <c r="D78" s="397">
        <v>14900</v>
      </c>
      <c r="E78" s="398">
        <f>ROUND(D78/12*$C$3,0)</f>
        <v>7450</v>
      </c>
      <c r="F78" s="397">
        <v>6059</v>
      </c>
      <c r="G78" s="397">
        <f t="shared" si="65"/>
        <v>81.328859060402678</v>
      </c>
      <c r="H78" s="359">
        <v>23710.845000000001</v>
      </c>
      <c r="I78" s="359">
        <f t="shared" ref="I78:I79" si="68">ROUND(H78/12*$C$3,2)</f>
        <v>11855.42</v>
      </c>
      <c r="J78" s="359">
        <f t="shared" ref="J78" si="69">M78-L78</f>
        <v>8981.1335900000013</v>
      </c>
      <c r="K78" s="359">
        <f t="shared" si="64"/>
        <v>-2874.2864099999988</v>
      </c>
      <c r="L78" s="359">
        <v>-45.395420000000001</v>
      </c>
      <c r="M78" s="359">
        <v>8935.7381700000005</v>
      </c>
      <c r="N78" s="397">
        <f t="shared" si="67"/>
        <v>75.755507523141333</v>
      </c>
      <c r="O78" s="429"/>
      <c r="P78" s="72"/>
    </row>
    <row r="79" spans="1:16" ht="30" x14ac:dyDescent="0.25">
      <c r="A79" s="25">
        <v>1</v>
      </c>
      <c r="B79" s="25">
        <v>1</v>
      </c>
      <c r="C79" s="47" t="s">
        <v>80</v>
      </c>
      <c r="D79" s="397">
        <v>4115</v>
      </c>
      <c r="E79" s="398">
        <f>ROUND(D79/12*$C$3,0)</f>
        <v>2058</v>
      </c>
      <c r="F79" s="397">
        <v>2020</v>
      </c>
      <c r="G79" s="399">
        <f t="shared" si="65"/>
        <v>98.153547133138972</v>
      </c>
      <c r="H79" s="359">
        <v>6252.4956000000002</v>
      </c>
      <c r="I79" s="359">
        <f t="shared" si="68"/>
        <v>3126.25</v>
      </c>
      <c r="J79" s="359">
        <f>M79-L79</f>
        <v>3157.1632700000009</v>
      </c>
      <c r="K79" s="359">
        <f t="shared" si="64"/>
        <v>30.913270000000921</v>
      </c>
      <c r="L79" s="359">
        <v>0</v>
      </c>
      <c r="M79" s="359">
        <v>3157.1632700000009</v>
      </c>
      <c r="N79" s="397">
        <f t="shared" si="67"/>
        <v>100.9888291083567</v>
      </c>
      <c r="O79" s="429"/>
      <c r="P79" s="72"/>
    </row>
    <row r="80" spans="1:16" ht="30" x14ac:dyDescent="0.25">
      <c r="A80" s="25">
        <v>1</v>
      </c>
      <c r="B80" s="25">
        <v>1</v>
      </c>
      <c r="C80" s="120" t="s">
        <v>112</v>
      </c>
      <c r="D80" s="397">
        <f>SUM(D81)</f>
        <v>8139</v>
      </c>
      <c r="E80" s="397">
        <f t="shared" ref="E80:M80" si="70">SUM(E81)</f>
        <v>4070</v>
      </c>
      <c r="F80" s="397">
        <f t="shared" si="70"/>
        <v>1487</v>
      </c>
      <c r="G80" s="399">
        <f t="shared" si="65"/>
        <v>36.535626535626534</v>
      </c>
      <c r="H80" s="359">
        <f t="shared" si="70"/>
        <v>7191.2134499999993</v>
      </c>
      <c r="I80" s="359">
        <f t="shared" si="70"/>
        <v>3595.61</v>
      </c>
      <c r="J80" s="359">
        <f t="shared" si="70"/>
        <v>2083.8674300000002</v>
      </c>
      <c r="K80" s="359">
        <f t="shared" si="70"/>
        <v>-1511.7425699999999</v>
      </c>
      <c r="L80" s="359">
        <f t="shared" si="70"/>
        <v>0</v>
      </c>
      <c r="M80" s="359">
        <f t="shared" si="70"/>
        <v>2083.8674300000002</v>
      </c>
      <c r="N80" s="397">
        <f t="shared" si="67"/>
        <v>57.955880365223159</v>
      </c>
      <c r="O80" s="429"/>
      <c r="P80" s="72"/>
    </row>
    <row r="81" spans="1:17" ht="30" x14ac:dyDescent="0.25">
      <c r="A81" s="25">
        <v>1</v>
      </c>
      <c r="B81" s="25">
        <v>1</v>
      </c>
      <c r="C81" s="174" t="s">
        <v>108</v>
      </c>
      <c r="D81" s="399">
        <v>8139</v>
      </c>
      <c r="E81" s="426">
        <f>ROUND(D81/12*$C$3,0)</f>
        <v>4070</v>
      </c>
      <c r="F81" s="433">
        <v>1487</v>
      </c>
      <c r="G81" s="399">
        <f t="shared" si="65"/>
        <v>36.535626535626534</v>
      </c>
      <c r="H81" s="359">
        <v>7191.2134499999993</v>
      </c>
      <c r="I81" s="359">
        <f t="shared" ref="I81:I82" si="71">ROUND(H81/12*$C$3,2)</f>
        <v>3595.61</v>
      </c>
      <c r="J81" s="359">
        <f t="shared" ref="J81:J82" si="72">M81-L81</f>
        <v>2083.8674300000002</v>
      </c>
      <c r="K81" s="363">
        <f t="shared" si="64"/>
        <v>-1511.7425699999999</v>
      </c>
      <c r="L81" s="363">
        <v>0</v>
      </c>
      <c r="M81" s="363">
        <v>2083.8674300000002</v>
      </c>
      <c r="N81" s="399">
        <f t="shared" si="67"/>
        <v>57.955880365223159</v>
      </c>
      <c r="O81" s="429"/>
      <c r="P81" s="72"/>
    </row>
    <row r="82" spans="1:17" ht="30.75" thickBot="1" x14ac:dyDescent="0.3">
      <c r="A82" s="25">
        <v>1</v>
      </c>
      <c r="B82" s="25">
        <v>1</v>
      </c>
      <c r="C82" s="79" t="s">
        <v>123</v>
      </c>
      <c r="D82" s="397">
        <v>20000</v>
      </c>
      <c r="E82" s="398">
        <f>ROUND(D82/12*$C$3,0)</f>
        <v>10000</v>
      </c>
      <c r="F82" s="397">
        <v>8653</v>
      </c>
      <c r="G82" s="399">
        <f t="shared" si="65"/>
        <v>86.53</v>
      </c>
      <c r="H82" s="359">
        <v>16220.4</v>
      </c>
      <c r="I82" s="359">
        <f t="shared" si="71"/>
        <v>8110.2</v>
      </c>
      <c r="J82" s="359">
        <f t="shared" si="72"/>
        <v>7019.378099999999</v>
      </c>
      <c r="K82" s="359">
        <f t="shared" si="64"/>
        <v>-1090.8219000000008</v>
      </c>
      <c r="L82" s="359">
        <v>-1.78424</v>
      </c>
      <c r="M82" s="359">
        <v>7017.593859999999</v>
      </c>
      <c r="N82" s="397">
        <f t="shared" si="67"/>
        <v>86.55</v>
      </c>
      <c r="O82" s="429"/>
      <c r="P82" s="72"/>
    </row>
    <row r="83" spans="1:17" ht="15" customHeight="1" thickBot="1" x14ac:dyDescent="0.3">
      <c r="A83" s="25">
        <v>1</v>
      </c>
      <c r="B83" s="25">
        <v>1</v>
      </c>
      <c r="C83" s="77" t="s">
        <v>3</v>
      </c>
      <c r="D83" s="404"/>
      <c r="E83" s="404"/>
      <c r="F83" s="404"/>
      <c r="G83" s="414"/>
      <c r="H83" s="434">
        <f t="shared" ref="H83:M83" si="73">H80+H77+H82</f>
        <v>53374.954050000008</v>
      </c>
      <c r="I83" s="434">
        <f t="shared" si="73"/>
        <v>26687.48</v>
      </c>
      <c r="J83" s="434">
        <f t="shared" si="73"/>
        <v>21241.542390000002</v>
      </c>
      <c r="K83" s="434">
        <f t="shared" si="73"/>
        <v>-5445.937609999999</v>
      </c>
      <c r="L83" s="434">
        <f t="shared" si="73"/>
        <v>-47.179659999999998</v>
      </c>
      <c r="M83" s="434">
        <f t="shared" si="73"/>
        <v>21194.362730000001</v>
      </c>
      <c r="N83" s="416">
        <f t="shared" si="67"/>
        <v>79.593661110003652</v>
      </c>
      <c r="O83" s="807"/>
      <c r="P83" s="72"/>
    </row>
    <row r="84" spans="1:17" x14ac:dyDescent="0.25">
      <c r="A84" s="25">
        <v>1</v>
      </c>
      <c r="B84" s="25">
        <v>1</v>
      </c>
      <c r="C84" s="21"/>
      <c r="D84" s="417"/>
      <c r="E84" s="417"/>
      <c r="F84" s="417"/>
      <c r="G84" s="417"/>
      <c r="H84" s="419"/>
      <c r="I84" s="419"/>
      <c r="J84" s="419"/>
      <c r="K84" s="419">
        <f t="shared" si="64"/>
        <v>0</v>
      </c>
      <c r="L84" s="419"/>
      <c r="M84" s="419"/>
      <c r="N84" s="421"/>
      <c r="O84" s="808"/>
      <c r="P84" s="72"/>
    </row>
    <row r="85" spans="1:17" ht="29.25" x14ac:dyDescent="0.25">
      <c r="A85" s="25">
        <v>1</v>
      </c>
      <c r="B85" s="25">
        <v>1</v>
      </c>
      <c r="C85" s="18" t="s">
        <v>66</v>
      </c>
      <c r="D85" s="354"/>
      <c r="E85" s="354"/>
      <c r="F85" s="354"/>
      <c r="G85" s="354"/>
      <c r="H85" s="359"/>
      <c r="I85" s="354"/>
      <c r="J85" s="359"/>
      <c r="K85" s="359"/>
      <c r="L85" s="359"/>
      <c r="M85" s="354"/>
      <c r="N85" s="432"/>
      <c r="O85" s="806"/>
      <c r="P85" s="72"/>
    </row>
    <row r="86" spans="1:17" ht="30" x14ac:dyDescent="0.25">
      <c r="A86" s="25">
        <v>1</v>
      </c>
      <c r="B86" s="25">
        <v>1</v>
      </c>
      <c r="C86" s="120" t="s">
        <v>120</v>
      </c>
      <c r="D86" s="397">
        <f>SUM(D87:D90)</f>
        <v>8914</v>
      </c>
      <c r="E86" s="397">
        <f>SUM(E87:E90)</f>
        <v>4458</v>
      </c>
      <c r="F86" s="397">
        <f>SUM(F87:F90)</f>
        <v>4498</v>
      </c>
      <c r="G86" s="435">
        <f t="shared" ref="G86:G94" si="74">F86/E86*100</f>
        <v>100.89726334679227</v>
      </c>
      <c r="H86" s="359">
        <f t="shared" ref="H86:M86" si="75">SUM(H87:H90)</f>
        <v>12393.521260000001</v>
      </c>
      <c r="I86" s="359">
        <f t="shared" si="75"/>
        <v>6196.75</v>
      </c>
      <c r="J86" s="359">
        <f t="shared" si="75"/>
        <v>6702.3496899999991</v>
      </c>
      <c r="K86" s="359">
        <f t="shared" si="75"/>
        <v>505.59968999999921</v>
      </c>
      <c r="L86" s="359">
        <f t="shared" si="75"/>
        <v>-30.089079999999999</v>
      </c>
      <c r="M86" s="359">
        <f t="shared" si="75"/>
        <v>6672.2606099999994</v>
      </c>
      <c r="N86" s="397">
        <f t="shared" ref="N86:N96" si="76">J86/I86*100</f>
        <v>108.15911066284744</v>
      </c>
      <c r="O86" s="429"/>
      <c r="P86" s="72"/>
    </row>
    <row r="87" spans="1:17" ht="29.25" customHeight="1" x14ac:dyDescent="0.25">
      <c r="A87" s="25">
        <v>1</v>
      </c>
      <c r="B87" s="25">
        <v>1</v>
      </c>
      <c r="C87" s="47" t="s">
        <v>79</v>
      </c>
      <c r="D87" s="397">
        <v>6942</v>
      </c>
      <c r="E87" s="398">
        <f t="shared" ref="E87:E94" si="77">ROUND(D87/12*$C$3,0)</f>
        <v>3471</v>
      </c>
      <c r="F87" s="398">
        <v>3278</v>
      </c>
      <c r="G87" s="435">
        <f t="shared" si="74"/>
        <v>94.439642754249491</v>
      </c>
      <c r="H87" s="359">
        <v>8753.5051000000003</v>
      </c>
      <c r="I87" s="359">
        <f t="shared" ref="I87:I90" si="78">ROUND(H87/12*$C$3,2)</f>
        <v>4376.75</v>
      </c>
      <c r="J87" s="359">
        <f t="shared" ref="J87:J90" si="79">M87-L87</f>
        <v>4267.0746699999991</v>
      </c>
      <c r="K87" s="359">
        <f t="shared" si="64"/>
        <v>-109.67533000000094</v>
      </c>
      <c r="L87" s="359">
        <v>-18.493779999999997</v>
      </c>
      <c r="M87" s="359">
        <v>4248.5808899999993</v>
      </c>
      <c r="N87" s="397">
        <f t="shared" si="76"/>
        <v>97.494137659222005</v>
      </c>
      <c r="O87" s="429"/>
      <c r="P87" s="72"/>
    </row>
    <row r="88" spans="1:17" ht="26.25" customHeight="1" x14ac:dyDescent="0.25">
      <c r="A88" s="25">
        <v>1</v>
      </c>
      <c r="B88" s="25">
        <v>1</v>
      </c>
      <c r="C88" s="47" t="s">
        <v>80</v>
      </c>
      <c r="D88" s="397">
        <v>1809</v>
      </c>
      <c r="E88" s="398">
        <f t="shared" si="77"/>
        <v>905</v>
      </c>
      <c r="F88" s="398">
        <v>1079</v>
      </c>
      <c r="G88" s="435">
        <f t="shared" si="74"/>
        <v>119.22651933701658</v>
      </c>
      <c r="H88" s="359">
        <v>2748.66696</v>
      </c>
      <c r="I88" s="359">
        <f t="shared" si="78"/>
        <v>1374.33</v>
      </c>
      <c r="J88" s="359">
        <f t="shared" si="79"/>
        <v>1664.23062</v>
      </c>
      <c r="K88" s="359">
        <f t="shared" si="64"/>
        <v>289.90062000000012</v>
      </c>
      <c r="L88" s="359">
        <v>-11.595300000000002</v>
      </c>
      <c r="M88" s="359">
        <v>1652.6353200000001</v>
      </c>
      <c r="N88" s="397">
        <f t="shared" si="76"/>
        <v>121.09395996594705</v>
      </c>
      <c r="O88" s="429"/>
      <c r="P88" s="72"/>
    </row>
    <row r="89" spans="1:17" ht="27.75" customHeight="1" x14ac:dyDescent="0.25">
      <c r="A89" s="25">
        <v>1</v>
      </c>
      <c r="B89" s="25">
        <v>1</v>
      </c>
      <c r="C89" s="47" t="s">
        <v>114</v>
      </c>
      <c r="D89" s="397">
        <v>115</v>
      </c>
      <c r="E89" s="398">
        <f t="shared" si="77"/>
        <v>58</v>
      </c>
      <c r="F89" s="398">
        <v>93</v>
      </c>
      <c r="G89" s="435">
        <f t="shared" si="74"/>
        <v>160.34482758620689</v>
      </c>
      <c r="H89" s="359">
        <v>628.86599999999999</v>
      </c>
      <c r="I89" s="359">
        <f t="shared" si="78"/>
        <v>314.43</v>
      </c>
      <c r="J89" s="359">
        <f t="shared" si="79"/>
        <v>508.56120000000004</v>
      </c>
      <c r="K89" s="359">
        <f t="shared" si="64"/>
        <v>194.13120000000004</v>
      </c>
      <c r="L89" s="359">
        <v>0</v>
      </c>
      <c r="M89" s="359">
        <v>508.56120000000004</v>
      </c>
      <c r="N89" s="397">
        <f t="shared" si="76"/>
        <v>161.74067359984736</v>
      </c>
      <c r="O89" s="429"/>
      <c r="P89" s="72"/>
    </row>
    <row r="90" spans="1:17" ht="27.75" customHeight="1" x14ac:dyDescent="0.25">
      <c r="A90" s="25">
        <v>1</v>
      </c>
      <c r="B90" s="25">
        <v>1</v>
      </c>
      <c r="C90" s="47" t="s">
        <v>115</v>
      </c>
      <c r="D90" s="397">
        <v>48</v>
      </c>
      <c r="E90" s="398">
        <f t="shared" si="77"/>
        <v>24</v>
      </c>
      <c r="F90" s="398">
        <v>48</v>
      </c>
      <c r="G90" s="435">
        <f t="shared" si="74"/>
        <v>200</v>
      </c>
      <c r="H90" s="359">
        <v>262.48319999999995</v>
      </c>
      <c r="I90" s="359">
        <f t="shared" si="78"/>
        <v>131.24</v>
      </c>
      <c r="J90" s="359">
        <f t="shared" si="79"/>
        <v>262.48320000000001</v>
      </c>
      <c r="K90" s="359">
        <f t="shared" si="64"/>
        <v>131.2432</v>
      </c>
      <c r="L90" s="359">
        <v>0</v>
      </c>
      <c r="M90" s="359">
        <v>262.48320000000001</v>
      </c>
      <c r="N90" s="397">
        <f t="shared" si="76"/>
        <v>200.00243828101191</v>
      </c>
      <c r="O90" s="429"/>
      <c r="P90" s="72"/>
    </row>
    <row r="91" spans="1:17" ht="45.75" customHeight="1" x14ac:dyDescent="0.25">
      <c r="A91" s="25">
        <v>1</v>
      </c>
      <c r="B91" s="25">
        <v>1</v>
      </c>
      <c r="C91" s="142" t="s">
        <v>112</v>
      </c>
      <c r="D91" s="397">
        <f>SUM(D92:D94)</f>
        <v>8123</v>
      </c>
      <c r="E91" s="397">
        <f>SUM(E92:E94)</f>
        <v>4062</v>
      </c>
      <c r="F91" s="397">
        <f>SUM(F92:F94)</f>
        <v>3600</v>
      </c>
      <c r="G91" s="435">
        <f t="shared" si="74"/>
        <v>88.62629246676515</v>
      </c>
      <c r="H91" s="359">
        <f t="shared" ref="H91:M91" si="80">SUM(H92:H94)</f>
        <v>10566.113349999998</v>
      </c>
      <c r="I91" s="359">
        <f t="shared" si="80"/>
        <v>5283.06</v>
      </c>
      <c r="J91" s="359">
        <f t="shared" si="80"/>
        <v>6240.0575499999995</v>
      </c>
      <c r="K91" s="359">
        <f t="shared" si="80"/>
        <v>956.99754999999971</v>
      </c>
      <c r="L91" s="359">
        <f t="shared" si="80"/>
        <v>-38.89546</v>
      </c>
      <c r="M91" s="359">
        <f t="shared" si="80"/>
        <v>6201.1620899999989</v>
      </c>
      <c r="N91" s="397">
        <f t="shared" si="76"/>
        <v>118.11445544816827</v>
      </c>
      <c r="O91" s="429"/>
      <c r="P91" s="72"/>
    </row>
    <row r="92" spans="1:17" ht="30" x14ac:dyDescent="0.25">
      <c r="A92" s="25">
        <v>1</v>
      </c>
      <c r="B92" s="25">
        <v>1</v>
      </c>
      <c r="C92" s="47" t="s">
        <v>108</v>
      </c>
      <c r="D92" s="397">
        <v>2793</v>
      </c>
      <c r="E92" s="398">
        <f t="shared" si="77"/>
        <v>1397</v>
      </c>
      <c r="F92" s="397">
        <v>850</v>
      </c>
      <c r="G92" s="435">
        <f t="shared" si="74"/>
        <v>60.84466714387974</v>
      </c>
      <c r="H92" s="359">
        <v>1107.75515</v>
      </c>
      <c r="I92" s="359">
        <f t="shared" ref="I92:I95" si="81">ROUND(H92/12*$C$3,2)</f>
        <v>553.88</v>
      </c>
      <c r="J92" s="359">
        <f t="shared" ref="J92:J94" si="82">M92-L92</f>
        <v>1262.4073599999999</v>
      </c>
      <c r="K92" s="359">
        <f t="shared" si="64"/>
        <v>708.52735999999993</v>
      </c>
      <c r="L92" s="359">
        <v>-15.32194</v>
      </c>
      <c r="M92" s="359">
        <v>1247.0854199999999</v>
      </c>
      <c r="N92" s="397">
        <f t="shared" si="76"/>
        <v>227.92073373293852</v>
      </c>
      <c r="O92" s="429"/>
      <c r="P92" s="72"/>
    </row>
    <row r="93" spans="1:17" ht="57" customHeight="1" x14ac:dyDescent="0.25">
      <c r="A93" s="25">
        <v>1</v>
      </c>
      <c r="B93" s="25">
        <v>1</v>
      </c>
      <c r="C93" s="47" t="s">
        <v>118</v>
      </c>
      <c r="D93" s="397">
        <v>3500</v>
      </c>
      <c r="E93" s="398">
        <f t="shared" si="77"/>
        <v>1750</v>
      </c>
      <c r="F93" s="398">
        <v>1797</v>
      </c>
      <c r="G93" s="435">
        <f t="shared" si="74"/>
        <v>102.6857142857143</v>
      </c>
      <c r="H93" s="359">
        <v>7743.5749999999989</v>
      </c>
      <c r="I93" s="359">
        <f t="shared" si="81"/>
        <v>3871.79</v>
      </c>
      <c r="J93" s="359">
        <f t="shared" si="82"/>
        <v>4129.2617499999997</v>
      </c>
      <c r="K93" s="359">
        <f t="shared" si="64"/>
        <v>257.4717499999997</v>
      </c>
      <c r="L93" s="359">
        <v>-23.05904</v>
      </c>
      <c r="M93" s="359">
        <v>4106.2027099999996</v>
      </c>
      <c r="N93" s="397">
        <f t="shared" si="76"/>
        <v>106.64994098336945</v>
      </c>
      <c r="O93" s="429"/>
      <c r="P93" s="72"/>
    </row>
    <row r="94" spans="1:17" ht="43.5" customHeight="1" x14ac:dyDescent="0.25">
      <c r="A94" s="25">
        <v>1</v>
      </c>
      <c r="B94" s="25">
        <v>1</v>
      </c>
      <c r="C94" s="47" t="s">
        <v>109</v>
      </c>
      <c r="D94" s="397">
        <v>1830</v>
      </c>
      <c r="E94" s="398">
        <f t="shared" si="77"/>
        <v>915</v>
      </c>
      <c r="F94" s="398">
        <v>953</v>
      </c>
      <c r="G94" s="435">
        <f t="shared" si="74"/>
        <v>104.15300546448087</v>
      </c>
      <c r="H94" s="359">
        <v>1714.7831999999999</v>
      </c>
      <c r="I94" s="359">
        <f t="shared" si="81"/>
        <v>857.39</v>
      </c>
      <c r="J94" s="359">
        <f t="shared" si="82"/>
        <v>848.38844000000006</v>
      </c>
      <c r="K94" s="359">
        <f t="shared" si="64"/>
        <v>-9.0015599999999267</v>
      </c>
      <c r="L94" s="359">
        <v>-0.51448000000000005</v>
      </c>
      <c r="M94" s="359">
        <v>847.87396000000001</v>
      </c>
      <c r="N94" s="397">
        <f t="shared" si="76"/>
        <v>98.95012071519379</v>
      </c>
      <c r="O94" s="429"/>
      <c r="P94" s="72"/>
    </row>
    <row r="95" spans="1:17" ht="30" customHeight="1" thickBot="1" x14ac:dyDescent="0.3">
      <c r="A95" s="25">
        <v>1</v>
      </c>
      <c r="B95" s="25">
        <v>1</v>
      </c>
      <c r="C95" s="79" t="s">
        <v>123</v>
      </c>
      <c r="D95" s="397">
        <v>17400</v>
      </c>
      <c r="E95" s="398">
        <f>ROUND(D95/12*$C$3,0)</f>
        <v>8700</v>
      </c>
      <c r="F95" s="398">
        <v>8378</v>
      </c>
      <c r="G95" s="435">
        <f>F95/E95*100</f>
        <v>96.298850574712645</v>
      </c>
      <c r="H95" s="359">
        <v>14111.748</v>
      </c>
      <c r="I95" s="359">
        <f t="shared" si="81"/>
        <v>7055.87</v>
      </c>
      <c r="J95" s="359">
        <f>M95-L95</f>
        <v>6794.7255599999989</v>
      </c>
      <c r="K95" s="363">
        <f t="shared" si="64"/>
        <v>-261.14444000000094</v>
      </c>
      <c r="L95" s="363">
        <v>-2.69584</v>
      </c>
      <c r="M95" s="363">
        <v>6792.0297199999986</v>
      </c>
      <c r="N95" s="399">
        <f t="shared" si="76"/>
        <v>96.298905166903566</v>
      </c>
      <c r="O95" s="429"/>
      <c r="P95" s="72"/>
    </row>
    <row r="96" spans="1:17" s="23" customFormat="1" ht="15.75" thickBot="1" x14ac:dyDescent="0.3">
      <c r="A96" s="25">
        <v>1</v>
      </c>
      <c r="B96" s="25">
        <v>1</v>
      </c>
      <c r="C96" s="82" t="s">
        <v>3</v>
      </c>
      <c r="D96" s="404"/>
      <c r="E96" s="404"/>
      <c r="F96" s="404"/>
      <c r="G96" s="436"/>
      <c r="H96" s="434">
        <f t="shared" ref="H96:M96" si="83">H91+H86+H95</f>
        <v>37071.382610000001</v>
      </c>
      <c r="I96" s="434">
        <f t="shared" si="83"/>
        <v>18535.68</v>
      </c>
      <c r="J96" s="434">
        <f t="shared" si="83"/>
        <v>19737.132799999999</v>
      </c>
      <c r="K96" s="434">
        <f t="shared" si="83"/>
        <v>1201.452799999998</v>
      </c>
      <c r="L96" s="434">
        <f t="shared" si="83"/>
        <v>-71.68038</v>
      </c>
      <c r="M96" s="434">
        <f t="shared" si="83"/>
        <v>19665.452419999998</v>
      </c>
      <c r="N96" s="416">
        <f t="shared" si="76"/>
        <v>106.48183827083764</v>
      </c>
      <c r="O96" s="807"/>
      <c r="P96" s="72"/>
      <c r="Q96" s="293"/>
    </row>
    <row r="97" spans="1:16" ht="15" customHeight="1" x14ac:dyDescent="0.25">
      <c r="A97" s="25">
        <v>1</v>
      </c>
      <c r="B97" s="25">
        <v>1</v>
      </c>
      <c r="C97" s="21"/>
      <c r="D97" s="421"/>
      <c r="E97" s="421"/>
      <c r="F97" s="421"/>
      <c r="G97" s="417"/>
      <c r="H97" s="419"/>
      <c r="I97" s="419"/>
      <c r="J97" s="419"/>
      <c r="K97" s="419">
        <f t="shared" si="64"/>
        <v>0</v>
      </c>
      <c r="L97" s="419"/>
      <c r="M97" s="419"/>
      <c r="N97" s="421"/>
      <c r="O97" s="808"/>
      <c r="P97" s="72"/>
    </row>
    <row r="98" spans="1:16" ht="29.25" x14ac:dyDescent="0.25">
      <c r="A98" s="25">
        <v>1</v>
      </c>
      <c r="B98" s="25">
        <v>1</v>
      </c>
      <c r="C98" s="18" t="s">
        <v>67</v>
      </c>
      <c r="D98" s="424"/>
      <c r="E98" s="424"/>
      <c r="F98" s="424"/>
      <c r="G98" s="354"/>
      <c r="H98" s="422"/>
      <c r="I98" s="422"/>
      <c r="J98" s="357"/>
      <c r="K98" s="357">
        <f t="shared" si="64"/>
        <v>0</v>
      </c>
      <c r="L98" s="357"/>
      <c r="M98" s="357"/>
      <c r="N98" s="424"/>
      <c r="O98" s="808"/>
      <c r="P98" s="72"/>
    </row>
    <row r="99" spans="1:16" ht="42" customHeight="1" x14ac:dyDescent="0.25">
      <c r="A99" s="25">
        <v>1</v>
      </c>
      <c r="B99" s="25">
        <v>1</v>
      </c>
      <c r="C99" s="120" t="s">
        <v>120</v>
      </c>
      <c r="D99" s="397">
        <f>SUM(D100:D103)</f>
        <v>7135</v>
      </c>
      <c r="E99" s="398">
        <f>SUM(E100:E103)</f>
        <v>3568</v>
      </c>
      <c r="F99" s="397">
        <f>SUM(F100:F103)</f>
        <v>3051</v>
      </c>
      <c r="G99" s="397">
        <f t="shared" ref="G99:G107" si="84">F99/E99*100</f>
        <v>85.510089686098652</v>
      </c>
      <c r="H99" s="359">
        <f t="shared" ref="H99:M99" si="85">SUM(H100:H103)</f>
        <v>11114.530369999999</v>
      </c>
      <c r="I99" s="359">
        <f t="shared" si="85"/>
        <v>5557.2699999999995</v>
      </c>
      <c r="J99" s="359">
        <f t="shared" si="85"/>
        <v>4730.1074000000008</v>
      </c>
      <c r="K99" s="359">
        <f t="shared" si="85"/>
        <v>-827.16259999999909</v>
      </c>
      <c r="L99" s="359">
        <f t="shared" si="85"/>
        <v>-6.2481900000000001</v>
      </c>
      <c r="M99" s="359">
        <f t="shared" si="85"/>
        <v>4723.8592100000014</v>
      </c>
      <c r="N99" s="397">
        <f t="shared" ref="N99:N109" si="86">J99/I99*100</f>
        <v>85.115666505316483</v>
      </c>
      <c r="O99" s="429"/>
      <c r="P99" s="72"/>
    </row>
    <row r="100" spans="1:16" ht="35.25" customHeight="1" x14ac:dyDescent="0.25">
      <c r="A100" s="25">
        <v>1</v>
      </c>
      <c r="B100" s="25">
        <v>1</v>
      </c>
      <c r="C100" s="47" t="s">
        <v>79</v>
      </c>
      <c r="D100" s="397">
        <v>5669</v>
      </c>
      <c r="E100" s="398">
        <f t="shared" ref="E100:E107" si="87">ROUND(D100/12*$C$3,0)</f>
        <v>2835</v>
      </c>
      <c r="F100" s="397">
        <v>2251</v>
      </c>
      <c r="G100" s="397">
        <f t="shared" si="84"/>
        <v>79.400352733686063</v>
      </c>
      <c r="H100" s="359">
        <v>8381.5644499999999</v>
      </c>
      <c r="I100" s="359">
        <f t="shared" ref="I100:I103" si="88">ROUND(H100/12*$C$3,2)</f>
        <v>4190.78</v>
      </c>
      <c r="J100" s="359">
        <f t="shared" ref="J100:J103" si="89">M100-L100</f>
        <v>3081.3442300000006</v>
      </c>
      <c r="K100" s="359">
        <f t="shared" si="64"/>
        <v>-1109.4357699999991</v>
      </c>
      <c r="L100" s="359">
        <v>-5.6025400000000003</v>
      </c>
      <c r="M100" s="359">
        <v>3075.7416900000007</v>
      </c>
      <c r="N100" s="397">
        <f t="shared" si="86"/>
        <v>73.526747526713422</v>
      </c>
      <c r="O100" s="429"/>
      <c r="P100" s="72"/>
    </row>
    <row r="101" spans="1:16" ht="31.5" customHeight="1" x14ac:dyDescent="0.25">
      <c r="A101" s="25">
        <v>1</v>
      </c>
      <c r="B101" s="25">
        <v>1</v>
      </c>
      <c r="C101" s="47" t="s">
        <v>80</v>
      </c>
      <c r="D101" s="397">
        <v>1338</v>
      </c>
      <c r="E101" s="398">
        <f t="shared" si="87"/>
        <v>669</v>
      </c>
      <c r="F101" s="397">
        <v>684</v>
      </c>
      <c r="G101" s="397">
        <f t="shared" si="84"/>
        <v>102.24215246636771</v>
      </c>
      <c r="H101" s="359">
        <v>2033.01072</v>
      </c>
      <c r="I101" s="359">
        <f t="shared" si="88"/>
        <v>1016.51</v>
      </c>
      <c r="J101" s="359">
        <f t="shared" si="89"/>
        <v>1014.42877</v>
      </c>
      <c r="K101" s="359">
        <f t="shared" si="64"/>
        <v>-2.081230000000005</v>
      </c>
      <c r="L101" s="359">
        <v>-0.64564999999999995</v>
      </c>
      <c r="M101" s="359">
        <v>1013.7831199999999</v>
      </c>
      <c r="N101" s="397">
        <f t="shared" si="86"/>
        <v>99.795257301944886</v>
      </c>
      <c r="O101" s="429"/>
      <c r="P101" s="72"/>
    </row>
    <row r="102" spans="1:16" ht="28.5" customHeight="1" x14ac:dyDescent="0.25">
      <c r="A102" s="25">
        <v>1</v>
      </c>
      <c r="B102" s="25">
        <v>1</v>
      </c>
      <c r="C102" s="47" t="s">
        <v>114</v>
      </c>
      <c r="D102" s="397">
        <v>90</v>
      </c>
      <c r="E102" s="398">
        <f t="shared" si="87"/>
        <v>45</v>
      </c>
      <c r="F102" s="397">
        <v>81</v>
      </c>
      <c r="G102" s="397">
        <f t="shared" si="84"/>
        <v>180</v>
      </c>
      <c r="H102" s="359">
        <v>492.15599999999995</v>
      </c>
      <c r="I102" s="359">
        <f t="shared" si="88"/>
        <v>246.08</v>
      </c>
      <c r="J102" s="359">
        <f t="shared" si="89"/>
        <v>442.94040000000001</v>
      </c>
      <c r="K102" s="359">
        <f t="shared" si="64"/>
        <v>196.8604</v>
      </c>
      <c r="L102" s="359">
        <v>0</v>
      </c>
      <c r="M102" s="359">
        <v>442.94040000000001</v>
      </c>
      <c r="N102" s="397">
        <f t="shared" si="86"/>
        <v>179.99853706111833</v>
      </c>
      <c r="O102" s="429"/>
      <c r="P102" s="72"/>
    </row>
    <row r="103" spans="1:16" ht="27.75" customHeight="1" x14ac:dyDescent="0.25">
      <c r="A103" s="25">
        <v>1</v>
      </c>
      <c r="B103" s="25">
        <v>1</v>
      </c>
      <c r="C103" s="47" t="s">
        <v>115</v>
      </c>
      <c r="D103" s="397">
        <v>38</v>
      </c>
      <c r="E103" s="398">
        <f t="shared" si="87"/>
        <v>19</v>
      </c>
      <c r="F103" s="397">
        <v>35</v>
      </c>
      <c r="G103" s="397">
        <f t="shared" si="84"/>
        <v>184.21052631578948</v>
      </c>
      <c r="H103" s="359">
        <v>207.79919999999998</v>
      </c>
      <c r="I103" s="359">
        <f t="shared" si="88"/>
        <v>103.9</v>
      </c>
      <c r="J103" s="359">
        <f t="shared" si="89"/>
        <v>191.39400000000001</v>
      </c>
      <c r="K103" s="359">
        <f t="shared" si="64"/>
        <v>87.494</v>
      </c>
      <c r="L103" s="359">
        <v>0</v>
      </c>
      <c r="M103" s="359">
        <v>191.39400000000001</v>
      </c>
      <c r="N103" s="397">
        <f t="shared" si="86"/>
        <v>184.20981713185756</v>
      </c>
      <c r="O103" s="429"/>
      <c r="P103" s="72"/>
    </row>
    <row r="104" spans="1:16" ht="43.5" customHeight="1" x14ac:dyDescent="0.25">
      <c r="A104" s="25">
        <v>1</v>
      </c>
      <c r="B104" s="25">
        <v>1</v>
      </c>
      <c r="C104" s="142" t="s">
        <v>112</v>
      </c>
      <c r="D104" s="397">
        <f>SUM(D105:D107)</f>
        <v>8662</v>
      </c>
      <c r="E104" s="397">
        <f>SUM(E105:E107)</f>
        <v>4331</v>
      </c>
      <c r="F104" s="397">
        <f>SUM(F105:F107)</f>
        <v>3697</v>
      </c>
      <c r="G104" s="397">
        <f t="shared" si="84"/>
        <v>85.361348418379123</v>
      </c>
      <c r="H104" s="359">
        <f t="shared" ref="H104:M104" si="90">SUM(H105:H107)</f>
        <v>12860.732479999999</v>
      </c>
      <c r="I104" s="359">
        <f t="shared" si="90"/>
        <v>6430.37</v>
      </c>
      <c r="J104" s="359">
        <f t="shared" si="90"/>
        <v>7964.7092200000006</v>
      </c>
      <c r="K104" s="359">
        <f t="shared" si="90"/>
        <v>1534.339220000001</v>
      </c>
      <c r="L104" s="359">
        <f t="shared" si="90"/>
        <v>-4.8115399999999999</v>
      </c>
      <c r="M104" s="359">
        <f t="shared" si="90"/>
        <v>7959.8976800000009</v>
      </c>
      <c r="N104" s="397">
        <f t="shared" si="86"/>
        <v>123.86082324967305</v>
      </c>
      <c r="O104" s="429"/>
      <c r="P104" s="72"/>
    </row>
    <row r="105" spans="1:16" ht="43.5" customHeight="1" x14ac:dyDescent="0.25">
      <c r="A105" s="25">
        <v>1</v>
      </c>
      <c r="B105" s="25">
        <v>1</v>
      </c>
      <c r="C105" s="47" t="s">
        <v>108</v>
      </c>
      <c r="D105" s="397">
        <v>4300</v>
      </c>
      <c r="E105" s="398">
        <f t="shared" si="87"/>
        <v>2150</v>
      </c>
      <c r="F105" s="397">
        <v>1633</v>
      </c>
      <c r="G105" s="397">
        <f t="shared" si="84"/>
        <v>75.95348837209302</v>
      </c>
      <c r="H105" s="359">
        <v>3799.2649999999999</v>
      </c>
      <c r="I105" s="359">
        <f t="shared" ref="I105:I108" si="91">ROUND(H105/12*$C$3,2)</f>
        <v>1899.63</v>
      </c>
      <c r="J105" s="359">
        <f t="shared" ref="J105:J108" si="92">M105-L105</f>
        <v>2749.8616200000001</v>
      </c>
      <c r="K105" s="359">
        <f t="shared" si="64"/>
        <v>850.23162000000002</v>
      </c>
      <c r="L105" s="359">
        <v>-4.8115399999999999</v>
      </c>
      <c r="M105" s="359">
        <v>2745.05008</v>
      </c>
      <c r="N105" s="397">
        <f t="shared" si="86"/>
        <v>144.75774861420382</v>
      </c>
      <c r="O105" s="429"/>
      <c r="P105" s="72"/>
    </row>
    <row r="106" spans="1:16" ht="59.25" customHeight="1" x14ac:dyDescent="0.25">
      <c r="A106" s="25">
        <v>1</v>
      </c>
      <c r="B106" s="25">
        <v>1</v>
      </c>
      <c r="C106" s="47" t="s">
        <v>118</v>
      </c>
      <c r="D106" s="397">
        <v>3900</v>
      </c>
      <c r="E106" s="398">
        <f t="shared" si="87"/>
        <v>1950</v>
      </c>
      <c r="F106" s="397">
        <v>1811</v>
      </c>
      <c r="G106" s="397">
        <f t="shared" si="84"/>
        <v>92.871794871794876</v>
      </c>
      <c r="H106" s="359">
        <v>8628.5550000000003</v>
      </c>
      <c r="I106" s="359">
        <f t="shared" si="91"/>
        <v>4314.28</v>
      </c>
      <c r="J106" s="359">
        <f t="shared" si="92"/>
        <v>4977.6808500000006</v>
      </c>
      <c r="K106" s="359">
        <f t="shared" si="64"/>
        <v>663.4008500000009</v>
      </c>
      <c r="L106" s="359">
        <v>0</v>
      </c>
      <c r="M106" s="359">
        <v>4977.6808500000006</v>
      </c>
      <c r="N106" s="397">
        <f t="shared" si="86"/>
        <v>115.37686126074342</v>
      </c>
      <c r="O106" s="429"/>
      <c r="P106" s="72"/>
    </row>
    <row r="107" spans="1:16" ht="45" x14ac:dyDescent="0.25">
      <c r="A107" s="25">
        <v>1</v>
      </c>
      <c r="B107" s="25">
        <v>1</v>
      </c>
      <c r="C107" s="47" t="s">
        <v>109</v>
      </c>
      <c r="D107" s="397">
        <v>462</v>
      </c>
      <c r="E107" s="398">
        <f t="shared" si="87"/>
        <v>231</v>
      </c>
      <c r="F107" s="397">
        <v>253</v>
      </c>
      <c r="G107" s="397">
        <f t="shared" si="84"/>
        <v>109.52380952380953</v>
      </c>
      <c r="H107" s="359">
        <v>432.91247999999996</v>
      </c>
      <c r="I107" s="359">
        <f t="shared" si="91"/>
        <v>216.46</v>
      </c>
      <c r="J107" s="359">
        <f t="shared" si="92"/>
        <v>237.16675000000004</v>
      </c>
      <c r="K107" s="359">
        <f t="shared" si="64"/>
        <v>20.706750000000028</v>
      </c>
      <c r="L107" s="359">
        <v>0</v>
      </c>
      <c r="M107" s="359">
        <v>237.16675000000004</v>
      </c>
      <c r="N107" s="397">
        <f t="shared" si="86"/>
        <v>109.5660861129077</v>
      </c>
      <c r="O107" s="429"/>
      <c r="P107" s="72"/>
    </row>
    <row r="108" spans="1:16" ht="30.75" customHeight="1" thickBot="1" x14ac:dyDescent="0.3">
      <c r="A108" s="25">
        <v>1</v>
      </c>
      <c r="B108" s="25">
        <v>1</v>
      </c>
      <c r="C108" s="79" t="s">
        <v>123</v>
      </c>
      <c r="D108" s="397">
        <v>11976</v>
      </c>
      <c r="E108" s="398">
        <f>ROUND(D108/12*$C$3,0)</f>
        <v>5988</v>
      </c>
      <c r="F108" s="397">
        <v>6083</v>
      </c>
      <c r="G108" s="397">
        <f>F108/E108*100</f>
        <v>101.58650634602537</v>
      </c>
      <c r="H108" s="359">
        <v>9712.7755199999992</v>
      </c>
      <c r="I108" s="359">
        <f t="shared" si="91"/>
        <v>4856.3900000000003</v>
      </c>
      <c r="J108" s="359">
        <f t="shared" si="92"/>
        <v>4934.2498800000003</v>
      </c>
      <c r="K108" s="359">
        <f t="shared" si="64"/>
        <v>77.859879999999976</v>
      </c>
      <c r="L108" s="359">
        <v>-1.6220399999999999</v>
      </c>
      <c r="M108" s="359">
        <v>4932.6278400000001</v>
      </c>
      <c r="N108" s="397">
        <f t="shared" si="86"/>
        <v>101.60324603254681</v>
      </c>
      <c r="O108" s="429"/>
      <c r="P108" s="72"/>
    </row>
    <row r="109" spans="1:16" ht="15.75" thickBot="1" x14ac:dyDescent="0.3">
      <c r="A109" s="25">
        <v>1</v>
      </c>
      <c r="B109" s="25">
        <v>1</v>
      </c>
      <c r="C109" s="183" t="s">
        <v>3</v>
      </c>
      <c r="D109" s="400"/>
      <c r="E109" s="400"/>
      <c r="F109" s="400"/>
      <c r="G109" s="401"/>
      <c r="H109" s="437">
        <f t="shared" ref="H109:M109" si="93">H104+H99+H108</f>
        <v>33688.038369999995</v>
      </c>
      <c r="I109" s="437">
        <f t="shared" si="93"/>
        <v>16844.03</v>
      </c>
      <c r="J109" s="437">
        <f t="shared" si="93"/>
        <v>17629.066500000001</v>
      </c>
      <c r="K109" s="437">
        <f t="shared" si="93"/>
        <v>785.03650000000187</v>
      </c>
      <c r="L109" s="437">
        <f t="shared" si="93"/>
        <v>-12.68177</v>
      </c>
      <c r="M109" s="437">
        <f t="shared" si="93"/>
        <v>17616.384730000002</v>
      </c>
      <c r="N109" s="404">
        <f t="shared" si="86"/>
        <v>104.66062159708811</v>
      </c>
      <c r="O109" s="806"/>
      <c r="P109" s="72"/>
    </row>
    <row r="110" spans="1:16" x14ac:dyDescent="0.25">
      <c r="A110" s="25">
        <v>1</v>
      </c>
      <c r="B110" s="25">
        <v>1</v>
      </c>
      <c r="C110" s="21"/>
      <c r="D110" s="421"/>
      <c r="E110" s="421"/>
      <c r="F110" s="421"/>
      <c r="G110" s="417"/>
      <c r="H110" s="419"/>
      <c r="I110" s="419"/>
      <c r="J110" s="419"/>
      <c r="K110" s="419">
        <f t="shared" si="64"/>
        <v>0</v>
      </c>
      <c r="L110" s="419"/>
      <c r="M110" s="419"/>
      <c r="N110" s="421"/>
      <c r="O110" s="808"/>
      <c r="P110" s="72"/>
    </row>
    <row r="111" spans="1:16" ht="29.25" x14ac:dyDescent="0.25">
      <c r="A111" s="25">
        <v>1</v>
      </c>
      <c r="B111" s="25">
        <v>1</v>
      </c>
      <c r="C111" s="18" t="s">
        <v>68</v>
      </c>
      <c r="D111" s="424"/>
      <c r="E111" s="424"/>
      <c r="F111" s="424"/>
      <c r="G111" s="354"/>
      <c r="H111" s="422"/>
      <c r="I111" s="422"/>
      <c r="J111" s="422"/>
      <c r="K111" s="422">
        <f t="shared" si="64"/>
        <v>0</v>
      </c>
      <c r="L111" s="422"/>
      <c r="M111" s="422"/>
      <c r="N111" s="424"/>
      <c r="O111" s="808"/>
      <c r="P111" s="72"/>
    </row>
    <row r="112" spans="1:16" ht="30" x14ac:dyDescent="0.25">
      <c r="A112" s="25">
        <v>1</v>
      </c>
      <c r="B112" s="25">
        <v>1</v>
      </c>
      <c r="C112" s="120" t="s">
        <v>120</v>
      </c>
      <c r="D112" s="397">
        <f>SUM(D113:D114)</f>
        <v>33499</v>
      </c>
      <c r="E112" s="397">
        <f>SUM(E113:E114)</f>
        <v>16750</v>
      </c>
      <c r="F112" s="397">
        <f>SUM(F113:F114)</f>
        <v>18237</v>
      </c>
      <c r="G112" s="397">
        <f t="shared" ref="G112:G117" si="94">F112/E112*100</f>
        <v>108.87761194029851</v>
      </c>
      <c r="H112" s="359">
        <f t="shared" ref="H112:M112" si="95">SUM(H113:H114)</f>
        <v>50870.113539999998</v>
      </c>
      <c r="I112" s="359">
        <f t="shared" si="95"/>
        <v>25435.06</v>
      </c>
      <c r="J112" s="359">
        <f t="shared" si="95"/>
        <v>26852.159289999992</v>
      </c>
      <c r="K112" s="359">
        <f t="shared" si="95"/>
        <v>1417.099289999991</v>
      </c>
      <c r="L112" s="359">
        <f t="shared" si="95"/>
        <v>-109.81921</v>
      </c>
      <c r="M112" s="359">
        <f t="shared" si="95"/>
        <v>26742.340079999994</v>
      </c>
      <c r="N112" s="397">
        <f t="shared" ref="N112:N118" si="96">J112/I112*100</f>
        <v>105.57144072001398</v>
      </c>
      <c r="O112" s="429"/>
      <c r="P112" s="72"/>
    </row>
    <row r="113" spans="1:17" ht="37.5" customHeight="1" x14ac:dyDescent="0.25">
      <c r="A113" s="25">
        <v>1</v>
      </c>
      <c r="B113" s="25">
        <v>1</v>
      </c>
      <c r="C113" s="47" t="s">
        <v>79</v>
      </c>
      <c r="D113" s="397">
        <v>26018</v>
      </c>
      <c r="E113" s="398">
        <f>ROUND(D113/12*$C$3,0)</f>
        <v>13009</v>
      </c>
      <c r="F113" s="397">
        <v>13189</v>
      </c>
      <c r="G113" s="397">
        <f t="shared" si="94"/>
        <v>101.38365746790683</v>
      </c>
      <c r="H113" s="359">
        <v>39503.1829</v>
      </c>
      <c r="I113" s="359">
        <f t="shared" ref="I113:I114" si="97">ROUND(H113/12*$C$3,2)</f>
        <v>19751.59</v>
      </c>
      <c r="J113" s="359">
        <f t="shared" ref="J113:J114" si="98">M113-L113</f>
        <v>19177.177459999992</v>
      </c>
      <c r="K113" s="359">
        <f t="shared" si="64"/>
        <v>-574.41254000000845</v>
      </c>
      <c r="L113" s="359">
        <v>-77.277540000000002</v>
      </c>
      <c r="M113" s="359">
        <v>19099.899919999993</v>
      </c>
      <c r="N113" s="397">
        <f t="shared" si="96"/>
        <v>97.091816203151197</v>
      </c>
      <c r="O113" s="429"/>
      <c r="P113" s="72"/>
    </row>
    <row r="114" spans="1:17" ht="27.75" customHeight="1" x14ac:dyDescent="0.25">
      <c r="A114" s="25">
        <v>1</v>
      </c>
      <c r="B114" s="25">
        <v>1</v>
      </c>
      <c r="C114" s="47" t="s">
        <v>80</v>
      </c>
      <c r="D114" s="397">
        <v>7481</v>
      </c>
      <c r="E114" s="398">
        <f>ROUND(D114/12*$C$3,0)</f>
        <v>3741</v>
      </c>
      <c r="F114" s="397">
        <v>5048</v>
      </c>
      <c r="G114" s="397">
        <f t="shared" si="94"/>
        <v>134.93718257150496</v>
      </c>
      <c r="H114" s="359">
        <v>11366.93064</v>
      </c>
      <c r="I114" s="359">
        <f t="shared" si="97"/>
        <v>5683.47</v>
      </c>
      <c r="J114" s="359">
        <f t="shared" si="98"/>
        <v>7674.9818299999997</v>
      </c>
      <c r="K114" s="359">
        <f t="shared" si="64"/>
        <v>1991.5118299999995</v>
      </c>
      <c r="L114" s="359">
        <v>-32.541669999999996</v>
      </c>
      <c r="M114" s="359">
        <v>7642.4401600000001</v>
      </c>
      <c r="N114" s="397">
        <f t="shared" si="96"/>
        <v>135.04042125673223</v>
      </c>
      <c r="O114" s="429"/>
      <c r="P114" s="72"/>
    </row>
    <row r="115" spans="1:17" ht="27.75" customHeight="1" x14ac:dyDescent="0.25">
      <c r="A115" s="25">
        <v>1</v>
      </c>
      <c r="B115" s="25">
        <v>1</v>
      </c>
      <c r="C115" s="120" t="s">
        <v>112</v>
      </c>
      <c r="D115" s="397">
        <f>SUM(D116)</f>
        <v>17116</v>
      </c>
      <c r="E115" s="397">
        <f t="shared" ref="E115:M115" si="99">SUM(E116)</f>
        <v>8558</v>
      </c>
      <c r="F115" s="397">
        <f t="shared" si="99"/>
        <v>5088</v>
      </c>
      <c r="G115" s="397">
        <f t="shared" si="94"/>
        <v>59.453143257770499</v>
      </c>
      <c r="H115" s="359">
        <f t="shared" si="99"/>
        <v>14762.841799999998</v>
      </c>
      <c r="I115" s="359">
        <f t="shared" si="99"/>
        <v>7381.42</v>
      </c>
      <c r="J115" s="359">
        <f t="shared" si="99"/>
        <v>7391.5565500000012</v>
      </c>
      <c r="K115" s="359">
        <f t="shared" si="64"/>
        <v>10.13655000000108</v>
      </c>
      <c r="L115" s="359">
        <f t="shared" si="99"/>
        <v>-7.2462800000000005</v>
      </c>
      <c r="M115" s="359">
        <f t="shared" si="99"/>
        <v>7384.3102700000009</v>
      </c>
      <c r="N115" s="397">
        <f t="shared" si="96"/>
        <v>100.13732520300974</v>
      </c>
      <c r="O115" s="429"/>
      <c r="P115" s="72"/>
    </row>
    <row r="116" spans="1:17" ht="27.75" customHeight="1" x14ac:dyDescent="0.25">
      <c r="A116" s="25">
        <v>1</v>
      </c>
      <c r="B116" s="25">
        <v>1</v>
      </c>
      <c r="C116" s="174" t="s">
        <v>108</v>
      </c>
      <c r="D116" s="399">
        <v>17116</v>
      </c>
      <c r="E116" s="426">
        <f>ROUND(D116/12*$C$3,0)</f>
        <v>8558</v>
      </c>
      <c r="F116" s="433">
        <v>5088</v>
      </c>
      <c r="G116" s="399">
        <f t="shared" si="94"/>
        <v>59.453143257770499</v>
      </c>
      <c r="H116" s="359">
        <v>14762.841799999998</v>
      </c>
      <c r="I116" s="359">
        <f t="shared" ref="I116:I117" si="100">ROUND(H116/12*$C$3,2)</f>
        <v>7381.42</v>
      </c>
      <c r="J116" s="359">
        <f t="shared" ref="J116" si="101">M116-L116</f>
        <v>7391.5565500000012</v>
      </c>
      <c r="K116" s="363">
        <f t="shared" si="64"/>
        <v>10.13655000000108</v>
      </c>
      <c r="L116" s="363">
        <v>-7.2462800000000005</v>
      </c>
      <c r="M116" s="363">
        <v>7384.3102700000009</v>
      </c>
      <c r="N116" s="399">
        <f t="shared" si="96"/>
        <v>100.13732520300974</v>
      </c>
      <c r="O116" s="429"/>
      <c r="P116" s="72"/>
    </row>
    <row r="117" spans="1:17" s="73" customFormat="1" ht="27.75" customHeight="1" thickBot="1" x14ac:dyDescent="0.3">
      <c r="A117" s="25">
        <v>1</v>
      </c>
      <c r="B117" s="25">
        <v>1</v>
      </c>
      <c r="C117" s="173" t="s">
        <v>123</v>
      </c>
      <c r="D117" s="399">
        <v>55800</v>
      </c>
      <c r="E117" s="426">
        <f>ROUND(D117/12*$C$3,0)</f>
        <v>27900</v>
      </c>
      <c r="F117" s="433">
        <v>24249</v>
      </c>
      <c r="G117" s="399">
        <f t="shared" si="94"/>
        <v>86.913978494623649</v>
      </c>
      <c r="H117" s="359">
        <v>45254.915999999997</v>
      </c>
      <c r="I117" s="359">
        <f t="shared" si="100"/>
        <v>22627.46</v>
      </c>
      <c r="J117" s="359">
        <f>M117-L117</f>
        <v>19667.235000000001</v>
      </c>
      <c r="K117" s="363">
        <f t="shared" si="64"/>
        <v>-2960.2249999999985</v>
      </c>
      <c r="L117" s="363">
        <v>-4.6228099999999994</v>
      </c>
      <c r="M117" s="363">
        <v>19662.61219</v>
      </c>
      <c r="N117" s="399">
        <f t="shared" si="96"/>
        <v>86.917555041529198</v>
      </c>
      <c r="O117" s="429"/>
      <c r="P117" s="72"/>
      <c r="Q117" s="293"/>
    </row>
    <row r="118" spans="1:17" ht="15.75" thickBot="1" x14ac:dyDescent="0.3">
      <c r="A118" s="25">
        <v>1</v>
      </c>
      <c r="B118" s="25">
        <v>1</v>
      </c>
      <c r="C118" s="82" t="s">
        <v>3</v>
      </c>
      <c r="D118" s="404"/>
      <c r="E118" s="404"/>
      <c r="F118" s="404"/>
      <c r="G118" s="401"/>
      <c r="H118" s="434">
        <f t="shared" ref="H118:M118" si="102">H112+H115+H117</f>
        <v>110887.87134</v>
      </c>
      <c r="I118" s="434">
        <f t="shared" si="102"/>
        <v>55443.94</v>
      </c>
      <c r="J118" s="434">
        <f t="shared" si="102"/>
        <v>53910.95083999999</v>
      </c>
      <c r="K118" s="434">
        <f t="shared" si="102"/>
        <v>-1532.9891600000064</v>
      </c>
      <c r="L118" s="434">
        <f t="shared" si="102"/>
        <v>-121.6883</v>
      </c>
      <c r="M118" s="434">
        <f t="shared" si="102"/>
        <v>53789.262539999996</v>
      </c>
      <c r="N118" s="404">
        <f t="shared" si="96"/>
        <v>97.235064535456871</v>
      </c>
      <c r="O118" s="806"/>
      <c r="P118" s="72"/>
    </row>
    <row r="119" spans="1:17" ht="15" customHeight="1" x14ac:dyDescent="0.25">
      <c r="A119" s="25">
        <v>1</v>
      </c>
      <c r="B119" s="25">
        <v>1</v>
      </c>
      <c r="C119" s="21"/>
      <c r="D119" s="421"/>
      <c r="E119" s="421"/>
      <c r="F119" s="421"/>
      <c r="G119" s="417"/>
      <c r="H119" s="419"/>
      <c r="I119" s="419"/>
      <c r="J119" s="419"/>
      <c r="K119" s="419">
        <f t="shared" si="64"/>
        <v>0</v>
      </c>
      <c r="L119" s="419"/>
      <c r="M119" s="419"/>
      <c r="N119" s="421"/>
      <c r="O119" s="808"/>
      <c r="P119" s="72"/>
    </row>
    <row r="120" spans="1:17" ht="29.25" x14ac:dyDescent="0.25">
      <c r="A120" s="25">
        <v>1</v>
      </c>
      <c r="B120" s="25">
        <v>1</v>
      </c>
      <c r="C120" s="18" t="s">
        <v>69</v>
      </c>
      <c r="D120" s="424"/>
      <c r="E120" s="424"/>
      <c r="F120" s="424"/>
      <c r="G120" s="354"/>
      <c r="H120" s="422"/>
      <c r="I120" s="422"/>
      <c r="J120" s="422"/>
      <c r="K120" s="422">
        <f t="shared" si="64"/>
        <v>0</v>
      </c>
      <c r="L120" s="422"/>
      <c r="M120" s="422"/>
      <c r="N120" s="424"/>
      <c r="O120" s="808"/>
      <c r="P120" s="72"/>
    </row>
    <row r="121" spans="1:17" ht="36" customHeight="1" x14ac:dyDescent="0.25">
      <c r="A121" s="25">
        <v>1</v>
      </c>
      <c r="B121" s="25">
        <v>1</v>
      </c>
      <c r="C121" s="120" t="s">
        <v>120</v>
      </c>
      <c r="D121" s="397">
        <f>SUM(D122:D125)</f>
        <v>8424</v>
      </c>
      <c r="E121" s="398">
        <f>SUM(E122:E125)</f>
        <v>4213</v>
      </c>
      <c r="F121" s="397">
        <f>SUM(F122:F125)</f>
        <v>4012</v>
      </c>
      <c r="G121" s="397">
        <f>F121/E121*100</f>
        <v>95.229052931402805</v>
      </c>
      <c r="H121" s="359">
        <f t="shared" ref="H121:M121" si="103">SUM(H122:H125)</f>
        <v>13338.321450000001</v>
      </c>
      <c r="I121" s="359">
        <f t="shared" si="103"/>
        <v>6669.16</v>
      </c>
      <c r="J121" s="359">
        <f t="shared" si="103"/>
        <v>6194.8256600000013</v>
      </c>
      <c r="K121" s="359">
        <f t="shared" si="103"/>
        <v>-474.33433999999914</v>
      </c>
      <c r="L121" s="359">
        <f t="shared" si="103"/>
        <v>-16.736460000000001</v>
      </c>
      <c r="M121" s="359">
        <f t="shared" si="103"/>
        <v>6178.0892000000013</v>
      </c>
      <c r="N121" s="397">
        <f>J121/I121*100</f>
        <v>92.887644920799644</v>
      </c>
      <c r="O121" s="429"/>
      <c r="P121" s="72"/>
    </row>
    <row r="122" spans="1:17" ht="26.25" customHeight="1" x14ac:dyDescent="0.25">
      <c r="A122" s="25">
        <v>1</v>
      </c>
      <c r="B122" s="25">
        <v>1</v>
      </c>
      <c r="C122" s="47" t="s">
        <v>79</v>
      </c>
      <c r="D122" s="397">
        <v>6721</v>
      </c>
      <c r="E122" s="398">
        <f t="shared" ref="E122:E129" si="104">ROUND(D122/12*$C$3,0)</f>
        <v>3361</v>
      </c>
      <c r="F122" s="397">
        <v>3011</v>
      </c>
      <c r="G122" s="397">
        <f>F122/E122*100</f>
        <v>89.586432609342452</v>
      </c>
      <c r="H122" s="359">
        <v>10561.16505</v>
      </c>
      <c r="I122" s="359">
        <f t="shared" ref="I122:I125" si="105">ROUND(H122/12*$C$3,2)</f>
        <v>5280.58</v>
      </c>
      <c r="J122" s="359">
        <f t="shared" ref="J122:J125" si="106">M122-L122</f>
        <v>4450.3933000000006</v>
      </c>
      <c r="K122" s="359">
        <f t="shared" si="64"/>
        <v>-830.18669999999929</v>
      </c>
      <c r="L122" s="359">
        <v>-13.25268</v>
      </c>
      <c r="M122" s="359">
        <v>4437.140620000001</v>
      </c>
      <c r="N122" s="397">
        <f>J122/I122*100</f>
        <v>84.278494029065001</v>
      </c>
      <c r="O122" s="429"/>
      <c r="P122" s="72"/>
    </row>
    <row r="123" spans="1:17" ht="27" customHeight="1" x14ac:dyDescent="0.25">
      <c r="A123" s="25">
        <v>1</v>
      </c>
      <c r="B123" s="25">
        <v>1</v>
      </c>
      <c r="C123" s="47" t="s">
        <v>80</v>
      </c>
      <c r="D123" s="397">
        <v>1655</v>
      </c>
      <c r="E123" s="398">
        <f t="shared" si="104"/>
        <v>828</v>
      </c>
      <c r="F123" s="397">
        <v>955</v>
      </c>
      <c r="G123" s="397">
        <f>F123/E123*100</f>
        <v>115.33816425120773</v>
      </c>
      <c r="H123" s="359">
        <v>2514.6732000000002</v>
      </c>
      <c r="I123" s="359">
        <f t="shared" si="105"/>
        <v>1257.3399999999999</v>
      </c>
      <c r="J123" s="359">
        <f t="shared" si="106"/>
        <v>1492.8859600000001</v>
      </c>
      <c r="K123" s="359">
        <f t="shared" si="64"/>
        <v>235.54596000000015</v>
      </c>
      <c r="L123" s="359">
        <v>-3.4837800000000003</v>
      </c>
      <c r="M123" s="359">
        <v>1489.40218</v>
      </c>
      <c r="N123" s="397">
        <f>J123/I123*100</f>
        <v>118.73367267405794</v>
      </c>
      <c r="O123" s="429"/>
      <c r="P123" s="72"/>
    </row>
    <row r="124" spans="1:17" ht="30" x14ac:dyDescent="0.25">
      <c r="A124" s="25">
        <v>1</v>
      </c>
      <c r="B124" s="25">
        <v>1</v>
      </c>
      <c r="C124" s="47" t="s">
        <v>114</v>
      </c>
      <c r="D124" s="397"/>
      <c r="E124" s="398">
        <f t="shared" si="104"/>
        <v>0</v>
      </c>
      <c r="F124" s="397"/>
      <c r="G124" s="397"/>
      <c r="H124" s="359"/>
      <c r="I124" s="359">
        <f t="shared" si="105"/>
        <v>0</v>
      </c>
      <c r="J124" s="359">
        <f t="shared" si="106"/>
        <v>0</v>
      </c>
      <c r="K124" s="359">
        <f t="shared" si="64"/>
        <v>0</v>
      </c>
      <c r="L124" s="359"/>
      <c r="M124" s="359">
        <v>0</v>
      </c>
      <c r="N124" s="397"/>
      <c r="O124" s="429"/>
      <c r="P124" s="72"/>
    </row>
    <row r="125" spans="1:17" ht="30" x14ac:dyDescent="0.25">
      <c r="A125" s="25">
        <v>1</v>
      </c>
      <c r="B125" s="25">
        <v>1</v>
      </c>
      <c r="C125" s="47" t="s">
        <v>115</v>
      </c>
      <c r="D125" s="397">
        <v>48</v>
      </c>
      <c r="E125" s="398">
        <f t="shared" si="104"/>
        <v>24</v>
      </c>
      <c r="F125" s="397">
        <v>46</v>
      </c>
      <c r="G125" s="397">
        <f t="shared" ref="G125:G130" si="107">F125/E125*100</f>
        <v>191.66666666666669</v>
      </c>
      <c r="H125" s="359">
        <v>262.48319999999995</v>
      </c>
      <c r="I125" s="359">
        <f t="shared" si="105"/>
        <v>131.24</v>
      </c>
      <c r="J125" s="359">
        <f t="shared" si="106"/>
        <v>251.54640000000001</v>
      </c>
      <c r="K125" s="359">
        <f t="shared" si="64"/>
        <v>120.3064</v>
      </c>
      <c r="L125" s="359"/>
      <c r="M125" s="359">
        <v>251.54640000000001</v>
      </c>
      <c r="N125" s="397">
        <f t="shared" ref="N125:N131" si="108">J125/I125*100</f>
        <v>191.66900335263639</v>
      </c>
      <c r="O125" s="429"/>
      <c r="P125" s="72"/>
    </row>
    <row r="126" spans="1:17" ht="30" x14ac:dyDescent="0.25">
      <c r="A126" s="25">
        <v>1</v>
      </c>
      <c r="B126" s="25">
        <v>1</v>
      </c>
      <c r="C126" s="142" t="s">
        <v>112</v>
      </c>
      <c r="D126" s="397">
        <f>SUM(D127:D129)</f>
        <v>9570</v>
      </c>
      <c r="E126" s="397">
        <f>SUM(E127:E129)</f>
        <v>4786</v>
      </c>
      <c r="F126" s="397">
        <f>SUM(F127:F129)</f>
        <v>3882</v>
      </c>
      <c r="G126" s="397">
        <f t="shared" si="107"/>
        <v>81.111575428332642</v>
      </c>
      <c r="H126" s="359">
        <f t="shared" ref="H126:M126" si="109">SUM(H127:H129)</f>
        <v>13835.839269999997</v>
      </c>
      <c r="I126" s="359">
        <f t="shared" si="109"/>
        <v>6917.91</v>
      </c>
      <c r="J126" s="359">
        <f t="shared" si="109"/>
        <v>6812.3108000000011</v>
      </c>
      <c r="K126" s="359">
        <f t="shared" si="109"/>
        <v>-105.59919999999931</v>
      </c>
      <c r="L126" s="359">
        <f t="shared" si="109"/>
        <v>-0.76258000000000004</v>
      </c>
      <c r="M126" s="359">
        <f t="shared" si="109"/>
        <v>6811.5482200000006</v>
      </c>
      <c r="N126" s="397">
        <f t="shared" si="108"/>
        <v>98.47353897347611</v>
      </c>
      <c r="O126" s="429"/>
      <c r="P126" s="72"/>
    </row>
    <row r="127" spans="1:17" ht="30" x14ac:dyDescent="0.25">
      <c r="A127" s="25">
        <v>1</v>
      </c>
      <c r="B127" s="25">
        <v>1</v>
      </c>
      <c r="C127" s="47" t="s">
        <v>108</v>
      </c>
      <c r="D127" s="397">
        <v>3455</v>
      </c>
      <c r="E127" s="398">
        <f t="shared" si="104"/>
        <v>1728</v>
      </c>
      <c r="F127" s="397">
        <v>1348</v>
      </c>
      <c r="G127" s="397">
        <f t="shared" si="107"/>
        <v>78.009259259259252</v>
      </c>
      <c r="H127" s="359">
        <v>3052.66525</v>
      </c>
      <c r="I127" s="359">
        <f t="shared" ref="I127:I130" si="110">ROUND(H127/12*$C$3,2)</f>
        <v>1526.33</v>
      </c>
      <c r="J127" s="359">
        <f t="shared" ref="J127:J130" si="111">M127-L127</f>
        <v>2061.6116500000003</v>
      </c>
      <c r="K127" s="359">
        <f t="shared" si="64"/>
        <v>535.28165000000035</v>
      </c>
      <c r="L127" s="359">
        <v>0</v>
      </c>
      <c r="M127" s="359">
        <v>2061.6116500000003</v>
      </c>
      <c r="N127" s="397">
        <f t="shared" si="108"/>
        <v>135.06985055656381</v>
      </c>
      <c r="O127" s="429"/>
      <c r="P127" s="72"/>
    </row>
    <row r="128" spans="1:17" ht="45" customHeight="1" x14ac:dyDescent="0.25">
      <c r="A128" s="25">
        <v>1</v>
      </c>
      <c r="B128" s="25">
        <v>1</v>
      </c>
      <c r="C128" s="47" t="s">
        <v>118</v>
      </c>
      <c r="D128" s="397">
        <v>3962</v>
      </c>
      <c r="E128" s="398">
        <f t="shared" si="104"/>
        <v>1981</v>
      </c>
      <c r="F128" s="397">
        <v>1725</v>
      </c>
      <c r="G128" s="397">
        <f t="shared" si="107"/>
        <v>87.077233720343258</v>
      </c>
      <c r="H128" s="359">
        <v>8765.7268999999978</v>
      </c>
      <c r="I128" s="359">
        <f t="shared" si="110"/>
        <v>4382.8599999999997</v>
      </c>
      <c r="J128" s="359">
        <f t="shared" si="111"/>
        <v>4060.09699</v>
      </c>
      <c r="K128" s="359">
        <f t="shared" si="64"/>
        <v>-322.76300999999967</v>
      </c>
      <c r="L128" s="359">
        <v>0</v>
      </c>
      <c r="M128" s="359">
        <v>4060.09699</v>
      </c>
      <c r="N128" s="397">
        <f t="shared" si="108"/>
        <v>92.63579010052797</v>
      </c>
      <c r="O128" s="429"/>
      <c r="P128" s="72"/>
    </row>
    <row r="129" spans="1:17" ht="45" customHeight="1" x14ac:dyDescent="0.25">
      <c r="A129" s="25">
        <v>1</v>
      </c>
      <c r="B129" s="25">
        <v>1</v>
      </c>
      <c r="C129" s="47" t="s">
        <v>109</v>
      </c>
      <c r="D129" s="397">
        <v>2153</v>
      </c>
      <c r="E129" s="398">
        <f t="shared" si="104"/>
        <v>1077</v>
      </c>
      <c r="F129" s="397">
        <v>809</v>
      </c>
      <c r="G129" s="397">
        <f t="shared" si="107"/>
        <v>75.116063138347258</v>
      </c>
      <c r="H129" s="359">
        <v>2017.4471199999998</v>
      </c>
      <c r="I129" s="359">
        <f t="shared" si="110"/>
        <v>1008.72</v>
      </c>
      <c r="J129" s="359">
        <f t="shared" si="111"/>
        <v>690.60216000000003</v>
      </c>
      <c r="K129" s="359">
        <f t="shared" si="64"/>
        <v>-318.11784</v>
      </c>
      <c r="L129" s="359">
        <v>-0.76258000000000004</v>
      </c>
      <c r="M129" s="359">
        <v>689.83958000000007</v>
      </c>
      <c r="N129" s="397">
        <f t="shared" si="108"/>
        <v>68.463216749940514</v>
      </c>
      <c r="O129" s="429"/>
      <c r="P129" s="72"/>
    </row>
    <row r="130" spans="1:17" ht="32.25" customHeight="1" thickBot="1" x14ac:dyDescent="0.3">
      <c r="A130" s="25">
        <v>1</v>
      </c>
      <c r="B130" s="25">
        <v>1</v>
      </c>
      <c r="C130" s="79" t="s">
        <v>123</v>
      </c>
      <c r="D130" s="397">
        <v>12195</v>
      </c>
      <c r="E130" s="398">
        <f>ROUND(D130/12*$C$3,0)</f>
        <v>6098</v>
      </c>
      <c r="F130" s="397">
        <v>5716</v>
      </c>
      <c r="G130" s="397">
        <f t="shared" si="107"/>
        <v>93.735651033125606</v>
      </c>
      <c r="H130" s="359">
        <v>9890.3888999999999</v>
      </c>
      <c r="I130" s="359">
        <f t="shared" si="110"/>
        <v>4945.1899999999996</v>
      </c>
      <c r="J130" s="359">
        <f t="shared" si="111"/>
        <v>4635.7903200000001</v>
      </c>
      <c r="K130" s="359">
        <f t="shared" si="64"/>
        <v>-309.39967999999953</v>
      </c>
      <c r="L130" s="359">
        <v>0</v>
      </c>
      <c r="M130" s="359">
        <v>4635.7903200000001</v>
      </c>
      <c r="N130" s="397">
        <f t="shared" si="108"/>
        <v>93.743421789658242</v>
      </c>
      <c r="O130" s="429"/>
      <c r="P130" s="72"/>
    </row>
    <row r="131" spans="1:17" ht="15.75" thickBot="1" x14ac:dyDescent="0.3">
      <c r="A131" s="25">
        <v>1</v>
      </c>
      <c r="B131" s="25">
        <v>1</v>
      </c>
      <c r="C131" s="131" t="s">
        <v>3</v>
      </c>
      <c r="D131" s="400"/>
      <c r="E131" s="400"/>
      <c r="F131" s="400"/>
      <c r="G131" s="401"/>
      <c r="H131" s="437">
        <f t="shared" ref="H131:M131" si="112">H126+H121+H130</f>
        <v>37064.549619999998</v>
      </c>
      <c r="I131" s="437">
        <f t="shared" si="112"/>
        <v>18532.259999999998</v>
      </c>
      <c r="J131" s="437">
        <f t="shared" si="112"/>
        <v>17642.926780000002</v>
      </c>
      <c r="K131" s="437">
        <f t="shared" si="112"/>
        <v>-889.33321999999794</v>
      </c>
      <c r="L131" s="437">
        <f t="shared" si="112"/>
        <v>-17.499040000000001</v>
      </c>
      <c r="M131" s="437">
        <f t="shared" si="112"/>
        <v>17625.427740000003</v>
      </c>
      <c r="N131" s="404">
        <f t="shared" si="108"/>
        <v>95.201161542089324</v>
      </c>
      <c r="O131" s="806"/>
      <c r="P131" s="72"/>
    </row>
    <row r="132" spans="1:17" x14ac:dyDescent="0.25">
      <c r="A132" s="25">
        <v>1</v>
      </c>
      <c r="B132" s="25">
        <v>1</v>
      </c>
      <c r="C132" s="21"/>
      <c r="D132" s="417"/>
      <c r="E132" s="417"/>
      <c r="F132" s="417"/>
      <c r="G132" s="417"/>
      <c r="H132" s="419"/>
      <c r="I132" s="419"/>
      <c r="J132" s="419"/>
      <c r="K132" s="419">
        <f t="shared" si="64"/>
        <v>0</v>
      </c>
      <c r="L132" s="419"/>
      <c r="M132" s="419"/>
      <c r="N132" s="421"/>
      <c r="O132" s="808"/>
      <c r="P132" s="72"/>
    </row>
    <row r="133" spans="1:17" ht="29.25" x14ac:dyDescent="0.25">
      <c r="A133" s="25">
        <v>1</v>
      </c>
      <c r="B133" s="25">
        <v>1</v>
      </c>
      <c r="C133" s="49" t="s">
        <v>70</v>
      </c>
      <c r="D133" s="354"/>
      <c r="E133" s="354"/>
      <c r="F133" s="354"/>
      <c r="G133" s="354"/>
      <c r="H133" s="422"/>
      <c r="I133" s="422"/>
      <c r="J133" s="422"/>
      <c r="K133" s="422">
        <f t="shared" si="64"/>
        <v>0</v>
      </c>
      <c r="L133" s="422"/>
      <c r="M133" s="422"/>
      <c r="N133" s="397"/>
      <c r="O133" s="429"/>
      <c r="P133" s="72"/>
    </row>
    <row r="134" spans="1:17" ht="30" x14ac:dyDescent="0.25">
      <c r="A134" s="25">
        <v>1</v>
      </c>
      <c r="B134" s="25">
        <v>1</v>
      </c>
      <c r="C134" s="142" t="s">
        <v>120</v>
      </c>
      <c r="D134" s="397">
        <f>SUM(D135:D136)</f>
        <v>16213.2</v>
      </c>
      <c r="E134" s="397">
        <f>SUM(E135:E136)</f>
        <v>8107</v>
      </c>
      <c r="F134" s="397">
        <f>SUM(F135:F136)</f>
        <v>4815</v>
      </c>
      <c r="G134" s="397">
        <f t="shared" ref="G134:G139" si="113">F134/E134*100</f>
        <v>59.393117059331445</v>
      </c>
      <c r="H134" s="357">
        <f t="shared" ref="H134:M134" si="114">SUM(H135:H136)</f>
        <v>25512.334447999998</v>
      </c>
      <c r="I134" s="357">
        <f t="shared" si="114"/>
        <v>12756.169999999998</v>
      </c>
      <c r="J134" s="357">
        <f t="shared" si="114"/>
        <v>7180.3013200000005</v>
      </c>
      <c r="K134" s="357">
        <f t="shared" si="114"/>
        <v>-5575.8686799999978</v>
      </c>
      <c r="L134" s="357">
        <f t="shared" si="114"/>
        <v>-66.210350000000005</v>
      </c>
      <c r="M134" s="357">
        <f t="shared" si="114"/>
        <v>7114.0909700000011</v>
      </c>
      <c r="N134" s="397">
        <f t="shared" ref="N134:N140" si="115">J134/I134*100</f>
        <v>56.288849396017781</v>
      </c>
      <c r="O134" s="429"/>
      <c r="P134" s="72"/>
    </row>
    <row r="135" spans="1:17" ht="30" x14ac:dyDescent="0.25">
      <c r="A135" s="25">
        <v>1</v>
      </c>
      <c r="B135" s="25">
        <v>1</v>
      </c>
      <c r="C135" s="47" t="s">
        <v>79</v>
      </c>
      <c r="D135" s="397">
        <v>12744</v>
      </c>
      <c r="E135" s="398">
        <f>ROUND(D135/12*$C$3,0)</f>
        <v>6372</v>
      </c>
      <c r="F135" s="397">
        <v>3289</v>
      </c>
      <c r="G135" s="397">
        <f t="shared" si="113"/>
        <v>51.616446955430007</v>
      </c>
      <c r="H135" s="357">
        <v>20241.093199999999</v>
      </c>
      <c r="I135" s="438">
        <f t="shared" ref="I135:I136" si="116">ROUND(H135/12*$C$3,2)</f>
        <v>10120.549999999999</v>
      </c>
      <c r="J135" s="359">
        <f t="shared" ref="J135:J136" si="117">M135-L135</f>
        <v>4814.1228800000008</v>
      </c>
      <c r="K135" s="357">
        <f t="shared" si="64"/>
        <v>-5306.4271199999985</v>
      </c>
      <c r="L135" s="357">
        <v>-60.9238</v>
      </c>
      <c r="M135" s="357">
        <v>4753.1990800000012</v>
      </c>
      <c r="N135" s="397">
        <f t="shared" si="115"/>
        <v>47.56779898325685</v>
      </c>
      <c r="O135" s="429"/>
      <c r="P135" s="72"/>
    </row>
    <row r="136" spans="1:17" ht="30" x14ac:dyDescent="0.25">
      <c r="A136" s="25">
        <v>1</v>
      </c>
      <c r="B136" s="25">
        <v>1</v>
      </c>
      <c r="C136" s="174" t="s">
        <v>80</v>
      </c>
      <c r="D136" s="399">
        <v>3469.2</v>
      </c>
      <c r="E136" s="426">
        <f>ROUND(D136/12*$C$3,0)</f>
        <v>1735</v>
      </c>
      <c r="F136" s="399">
        <v>1526</v>
      </c>
      <c r="G136" s="399">
        <f t="shared" si="113"/>
        <v>87.953890489913547</v>
      </c>
      <c r="H136" s="439">
        <v>5271.2412479999994</v>
      </c>
      <c r="I136" s="438">
        <f t="shared" si="116"/>
        <v>2635.62</v>
      </c>
      <c r="J136" s="359">
        <f t="shared" si="117"/>
        <v>2366.1784400000001</v>
      </c>
      <c r="K136" s="439">
        <f t="shared" si="64"/>
        <v>-269.44155999999975</v>
      </c>
      <c r="L136" s="439">
        <v>-5.2865500000000001</v>
      </c>
      <c r="M136" s="439">
        <v>2360.8918900000003</v>
      </c>
      <c r="N136" s="397">
        <f t="shared" si="115"/>
        <v>89.776919282749418</v>
      </c>
      <c r="O136" s="429"/>
      <c r="P136" s="72"/>
    </row>
    <row r="137" spans="1:17" ht="30" x14ac:dyDescent="0.25">
      <c r="A137" s="25">
        <v>1</v>
      </c>
      <c r="B137" s="25">
        <v>1</v>
      </c>
      <c r="C137" s="142" t="s">
        <v>112</v>
      </c>
      <c r="D137" s="397">
        <f>SUM(D138)</f>
        <v>6200</v>
      </c>
      <c r="E137" s="397">
        <f t="shared" ref="E137:I137" si="118">SUM(E138)</f>
        <v>3100</v>
      </c>
      <c r="F137" s="397">
        <f t="shared" si="118"/>
        <v>1005</v>
      </c>
      <c r="G137" s="397">
        <f t="shared" si="113"/>
        <v>32.41935483870968</v>
      </c>
      <c r="H137" s="396">
        <f t="shared" si="118"/>
        <v>5838.01</v>
      </c>
      <c r="I137" s="396">
        <f t="shared" si="118"/>
        <v>2919.01</v>
      </c>
      <c r="J137" s="396">
        <f>J138</f>
        <v>1419.4057400000002</v>
      </c>
      <c r="K137" s="396">
        <f>K138</f>
        <v>-1499.6042600000001</v>
      </c>
      <c r="L137" s="396">
        <f>L138</f>
        <v>-11.70548</v>
      </c>
      <c r="M137" s="396">
        <f>M138</f>
        <v>1407.7002600000001</v>
      </c>
      <c r="N137" s="397">
        <f t="shared" si="115"/>
        <v>48.62627192095951</v>
      </c>
      <c r="O137" s="429"/>
      <c r="P137" s="72"/>
    </row>
    <row r="138" spans="1:17" ht="30" x14ac:dyDescent="0.25">
      <c r="A138" s="25">
        <v>1</v>
      </c>
      <c r="B138" s="25">
        <v>1</v>
      </c>
      <c r="C138" s="174" t="s">
        <v>108</v>
      </c>
      <c r="D138" s="429">
        <v>6200</v>
      </c>
      <c r="E138" s="426">
        <f>ROUND(D138/12*$C$3,0)</f>
        <v>3100</v>
      </c>
      <c r="F138" s="429">
        <v>1005</v>
      </c>
      <c r="G138" s="399">
        <f t="shared" si="113"/>
        <v>32.41935483870968</v>
      </c>
      <c r="H138" s="394">
        <v>5838.01</v>
      </c>
      <c r="I138" s="438">
        <f t="shared" ref="I138:I139" si="119">ROUND(H138/12*$C$3,2)</f>
        <v>2919.01</v>
      </c>
      <c r="J138" s="359">
        <f t="shared" ref="J138:J139" si="120">M138-L138</f>
        <v>1419.4057400000002</v>
      </c>
      <c r="K138" s="394">
        <f t="shared" si="64"/>
        <v>-1499.6042600000001</v>
      </c>
      <c r="L138" s="394">
        <v>-11.70548</v>
      </c>
      <c r="M138" s="394">
        <v>1407.7002600000001</v>
      </c>
      <c r="N138" s="399">
        <f t="shared" si="115"/>
        <v>48.62627192095951</v>
      </c>
      <c r="O138" s="429"/>
      <c r="P138" s="72"/>
    </row>
    <row r="139" spans="1:17" s="73" customFormat="1" ht="30.75" thickBot="1" x14ac:dyDescent="0.3">
      <c r="A139" s="25">
        <v>1</v>
      </c>
      <c r="B139" s="25">
        <v>1</v>
      </c>
      <c r="C139" s="173" t="s">
        <v>123</v>
      </c>
      <c r="D139" s="399">
        <v>13600</v>
      </c>
      <c r="E139" s="426">
        <f>ROUND(D139/12*$C$3,0)</f>
        <v>6800</v>
      </c>
      <c r="F139" s="399">
        <v>6822</v>
      </c>
      <c r="G139" s="399">
        <f t="shared" si="113"/>
        <v>100.3235294117647</v>
      </c>
      <c r="H139" s="439">
        <v>11029.871999999999</v>
      </c>
      <c r="I139" s="438">
        <f t="shared" si="119"/>
        <v>5514.94</v>
      </c>
      <c r="J139" s="359">
        <f t="shared" si="120"/>
        <v>5534.4004800000002</v>
      </c>
      <c r="K139" s="439">
        <f t="shared" ref="K139:K201" si="121">J139-I139</f>
        <v>19.460480000000643</v>
      </c>
      <c r="L139" s="439">
        <v>-7.2991599999999996</v>
      </c>
      <c r="M139" s="439">
        <v>5527.1013200000007</v>
      </c>
      <c r="N139" s="397">
        <f t="shared" si="115"/>
        <v>100.35286839022729</v>
      </c>
      <c r="O139" s="429"/>
      <c r="P139" s="72"/>
      <c r="Q139" s="293"/>
    </row>
    <row r="140" spans="1:17" ht="15.75" thickBot="1" x14ac:dyDescent="0.3">
      <c r="A140" s="25">
        <v>1</v>
      </c>
      <c r="B140" s="25">
        <v>1</v>
      </c>
      <c r="C140" s="206" t="s">
        <v>3</v>
      </c>
      <c r="D140" s="400"/>
      <c r="E140" s="400"/>
      <c r="F140" s="400"/>
      <c r="G140" s="401"/>
      <c r="H140" s="402">
        <f t="shared" ref="H140:M140" si="122">H134+H137+H139</f>
        <v>42380.216447999992</v>
      </c>
      <c r="I140" s="402">
        <f t="shared" si="122"/>
        <v>21190.12</v>
      </c>
      <c r="J140" s="402">
        <f t="shared" si="122"/>
        <v>14134.107540000001</v>
      </c>
      <c r="K140" s="403">
        <f t="shared" si="122"/>
        <v>-7056.0124599999972</v>
      </c>
      <c r="L140" s="403">
        <f t="shared" si="122"/>
        <v>-85.21499</v>
      </c>
      <c r="M140" s="403">
        <f t="shared" si="122"/>
        <v>14048.89255</v>
      </c>
      <c r="N140" s="404">
        <f t="shared" si="115"/>
        <v>66.701403956183356</v>
      </c>
      <c r="O140" s="806"/>
      <c r="P140" s="72"/>
    </row>
    <row r="141" spans="1:17" ht="15" customHeight="1" x14ac:dyDescent="0.25">
      <c r="A141" s="25">
        <v>1</v>
      </c>
      <c r="B141" s="25">
        <v>1</v>
      </c>
      <c r="C141" s="56"/>
      <c r="D141" s="421"/>
      <c r="E141" s="421"/>
      <c r="F141" s="421"/>
      <c r="G141" s="417"/>
      <c r="H141" s="419"/>
      <c r="I141" s="419"/>
      <c r="J141" s="419"/>
      <c r="K141" s="419">
        <f t="shared" si="121"/>
        <v>0</v>
      </c>
      <c r="L141" s="419"/>
      <c r="M141" s="419"/>
      <c r="N141" s="421"/>
      <c r="O141" s="808"/>
      <c r="P141" s="72"/>
    </row>
    <row r="142" spans="1:17" ht="33" customHeight="1" x14ac:dyDescent="0.25">
      <c r="A142" s="25">
        <v>1</v>
      </c>
      <c r="B142" s="25">
        <v>1</v>
      </c>
      <c r="C142" s="49" t="s">
        <v>82</v>
      </c>
      <c r="D142" s="354"/>
      <c r="E142" s="354"/>
      <c r="F142" s="354"/>
      <c r="G142" s="354"/>
      <c r="H142" s="396"/>
      <c r="I142" s="396"/>
      <c r="J142" s="396"/>
      <c r="K142" s="396">
        <f t="shared" si="121"/>
        <v>0</v>
      </c>
      <c r="L142" s="396"/>
      <c r="M142" s="396"/>
      <c r="N142" s="397"/>
      <c r="O142" s="429"/>
      <c r="P142" s="72"/>
    </row>
    <row r="143" spans="1:17" ht="30" x14ac:dyDescent="0.25">
      <c r="A143" s="25">
        <v>1</v>
      </c>
      <c r="B143" s="25">
        <v>1</v>
      </c>
      <c r="C143" s="120" t="s">
        <v>120</v>
      </c>
      <c r="D143" s="397">
        <f>SUM(D144:D145)</f>
        <v>202</v>
      </c>
      <c r="E143" s="397">
        <f>SUM(E144:E145)</f>
        <v>102</v>
      </c>
      <c r="F143" s="397">
        <f>SUM(F144:F145)</f>
        <v>222</v>
      </c>
      <c r="G143" s="397">
        <f t="shared" ref="G143:G148" si="123">F143/E143*100</f>
        <v>217.64705882352939</v>
      </c>
      <c r="H143" s="359">
        <f t="shared" ref="H143:M143" si="124">SUM(H144:H145)</f>
        <v>1104.6167999999998</v>
      </c>
      <c r="I143" s="359">
        <f t="shared" si="124"/>
        <v>552.29999999999995</v>
      </c>
      <c r="J143" s="359">
        <f t="shared" si="124"/>
        <v>1213.9848</v>
      </c>
      <c r="K143" s="359">
        <f t="shared" si="124"/>
        <v>661.6848</v>
      </c>
      <c r="L143" s="359">
        <f t="shared" si="124"/>
        <v>0</v>
      </c>
      <c r="M143" s="359">
        <f t="shared" si="124"/>
        <v>1213.9848</v>
      </c>
      <c r="N143" s="397">
        <f t="shared" ref="N143:N150" si="125">J143/I143*100</f>
        <v>219.80532319391637</v>
      </c>
      <c r="O143" s="429"/>
      <c r="P143" s="72"/>
    </row>
    <row r="144" spans="1:17" ht="30" x14ac:dyDescent="0.25">
      <c r="A144" s="25">
        <v>1</v>
      </c>
      <c r="B144" s="25">
        <v>1</v>
      </c>
      <c r="C144" s="47" t="s">
        <v>114</v>
      </c>
      <c r="D144" s="397">
        <v>89</v>
      </c>
      <c r="E144" s="398">
        <f>ROUND(D144/12*$C$3,0)</f>
        <v>45</v>
      </c>
      <c r="F144" s="397">
        <v>97</v>
      </c>
      <c r="G144" s="397">
        <f t="shared" si="123"/>
        <v>215.55555555555554</v>
      </c>
      <c r="H144" s="359">
        <v>486.68759999999997</v>
      </c>
      <c r="I144" s="359">
        <f t="shared" ref="I144:I145" si="126">ROUND(H144/12*$C$3,2)</f>
        <v>243.34</v>
      </c>
      <c r="J144" s="359">
        <f t="shared" ref="J144:J145" si="127">M144-L144</f>
        <v>530.4348</v>
      </c>
      <c r="K144" s="359">
        <f t="shared" si="121"/>
        <v>287.09479999999996</v>
      </c>
      <c r="L144" s="359">
        <v>0</v>
      </c>
      <c r="M144" s="359">
        <v>530.4348</v>
      </c>
      <c r="N144" s="397">
        <f t="shared" si="125"/>
        <v>217.98093202925946</v>
      </c>
      <c r="O144" s="429"/>
      <c r="P144" s="72"/>
    </row>
    <row r="145" spans="1:17" ht="30" x14ac:dyDescent="0.25">
      <c r="A145" s="25">
        <v>1</v>
      </c>
      <c r="B145" s="25">
        <v>1</v>
      </c>
      <c r="C145" s="47" t="s">
        <v>115</v>
      </c>
      <c r="D145" s="397">
        <v>113</v>
      </c>
      <c r="E145" s="398">
        <f>ROUND(D145/12*$C$3,0)</f>
        <v>57</v>
      </c>
      <c r="F145" s="397">
        <v>125</v>
      </c>
      <c r="G145" s="397">
        <f t="shared" si="123"/>
        <v>219.2982456140351</v>
      </c>
      <c r="H145" s="359">
        <v>617.92919999999992</v>
      </c>
      <c r="I145" s="359">
        <f t="shared" si="126"/>
        <v>308.95999999999998</v>
      </c>
      <c r="J145" s="359">
        <f t="shared" si="127"/>
        <v>683.55</v>
      </c>
      <c r="K145" s="359">
        <f t="shared" si="121"/>
        <v>374.59</v>
      </c>
      <c r="L145" s="359">
        <v>0</v>
      </c>
      <c r="M145" s="359">
        <v>683.55</v>
      </c>
      <c r="N145" s="397">
        <f t="shared" si="125"/>
        <v>221.24223200414295</v>
      </c>
      <c r="O145" s="429"/>
      <c r="P145" s="72"/>
    </row>
    <row r="146" spans="1:17" ht="30" customHeight="1" x14ac:dyDescent="0.25">
      <c r="A146" s="25">
        <v>1</v>
      </c>
      <c r="B146" s="25">
        <v>1</v>
      </c>
      <c r="C146" s="120" t="s">
        <v>112</v>
      </c>
      <c r="D146" s="397">
        <f>SUM(D147:D148)</f>
        <v>20500</v>
      </c>
      <c r="E146" s="397">
        <f t="shared" ref="E146:K146" si="128">SUM(E147:E148)</f>
        <v>10250</v>
      </c>
      <c r="F146" s="397">
        <f t="shared" si="128"/>
        <v>12209</v>
      </c>
      <c r="G146" s="397">
        <f t="shared" si="123"/>
        <v>119.11219512195122</v>
      </c>
      <c r="H146" s="359">
        <f>SUM(H147:H148)</f>
        <v>38978.174999999996</v>
      </c>
      <c r="I146" s="359">
        <f t="shared" si="128"/>
        <v>19489.09</v>
      </c>
      <c r="J146" s="359">
        <f t="shared" si="128"/>
        <v>17981.558529999998</v>
      </c>
      <c r="K146" s="359">
        <f t="shared" si="128"/>
        <v>-1507.5314700000017</v>
      </c>
      <c r="L146" s="359">
        <f t="shared" ref="L146:M146" si="129">SUM(L147:L148)</f>
        <v>-22.81391</v>
      </c>
      <c r="M146" s="359">
        <f t="shared" si="129"/>
        <v>17958.744619999998</v>
      </c>
      <c r="N146" s="397">
        <f t="shared" si="125"/>
        <v>92.26474160671431</v>
      </c>
      <c r="O146" s="429"/>
      <c r="P146" s="72"/>
    </row>
    <row r="147" spans="1:17" ht="60" x14ac:dyDescent="0.25">
      <c r="A147" s="25">
        <v>1</v>
      </c>
      <c r="B147" s="25">
        <v>1</v>
      </c>
      <c r="C147" s="47" t="s">
        <v>118</v>
      </c>
      <c r="D147" s="397">
        <v>15500</v>
      </c>
      <c r="E147" s="398">
        <f>ROUND(D147/12*$C$3,0)</f>
        <v>7750</v>
      </c>
      <c r="F147" s="398">
        <v>9386</v>
      </c>
      <c r="G147" s="397">
        <f t="shared" si="123"/>
        <v>121.10967741935484</v>
      </c>
      <c r="H147" s="359">
        <v>34292.974999999999</v>
      </c>
      <c r="I147" s="359">
        <f t="shared" ref="I147:I149" si="130">ROUND(H147/12*$C$3,2)</f>
        <v>17146.490000000002</v>
      </c>
      <c r="J147" s="359">
        <f>M147-L147</f>
        <v>15300.1666</v>
      </c>
      <c r="K147" s="359">
        <f t="shared" si="121"/>
        <v>-1846.3234000000011</v>
      </c>
      <c r="L147" s="359">
        <v>-11.10446</v>
      </c>
      <c r="M147" s="359">
        <v>15289.06214</v>
      </c>
      <c r="N147" s="397">
        <f t="shared" si="125"/>
        <v>89.23206207217919</v>
      </c>
      <c r="O147" s="429"/>
      <c r="P147" s="72"/>
    </row>
    <row r="148" spans="1:17" ht="45" x14ac:dyDescent="0.25">
      <c r="A148" s="25">
        <v>1</v>
      </c>
      <c r="B148" s="25">
        <v>1</v>
      </c>
      <c r="C148" s="174" t="s">
        <v>109</v>
      </c>
      <c r="D148" s="399">
        <v>5000</v>
      </c>
      <c r="E148" s="426">
        <f>ROUND(D148/12*$C$3,0)</f>
        <v>2500</v>
      </c>
      <c r="F148" s="440">
        <v>2823</v>
      </c>
      <c r="G148" s="399">
        <f t="shared" si="123"/>
        <v>112.92</v>
      </c>
      <c r="H148" s="359">
        <v>4685.2</v>
      </c>
      <c r="I148" s="359">
        <f t="shared" si="130"/>
        <v>2342.6</v>
      </c>
      <c r="J148" s="359">
        <f t="shared" ref="J148:J149" si="131">M148-L148</f>
        <v>2681.3919299999993</v>
      </c>
      <c r="K148" s="363">
        <f t="shared" si="121"/>
        <v>338.79192999999941</v>
      </c>
      <c r="L148" s="363">
        <v>-11.709449999999999</v>
      </c>
      <c r="M148" s="363">
        <v>2669.6824799999995</v>
      </c>
      <c r="N148" s="399">
        <f t="shared" si="125"/>
        <v>114.46221847519847</v>
      </c>
      <c r="O148" s="429"/>
      <c r="P148" s="72"/>
    </row>
    <row r="149" spans="1:17" s="73" customFormat="1" ht="30.75" thickBot="1" x14ac:dyDescent="0.3">
      <c r="A149" s="25">
        <v>1</v>
      </c>
      <c r="B149" s="25">
        <v>1</v>
      </c>
      <c r="C149" s="79" t="s">
        <v>123</v>
      </c>
      <c r="D149" s="397">
        <v>13860</v>
      </c>
      <c r="E149" s="398">
        <f>ROUND(D149/12*$C$3,0)</f>
        <v>6930</v>
      </c>
      <c r="F149" s="397">
        <v>6911</v>
      </c>
      <c r="G149" s="397">
        <f>F149/E149*100</f>
        <v>99.725829725829726</v>
      </c>
      <c r="H149" s="359">
        <v>11240.7372</v>
      </c>
      <c r="I149" s="359">
        <f t="shared" si="130"/>
        <v>5620.37</v>
      </c>
      <c r="J149" s="359">
        <f t="shared" si="131"/>
        <v>5604.9592199999997</v>
      </c>
      <c r="K149" s="359">
        <f t="shared" si="121"/>
        <v>-15.410780000000159</v>
      </c>
      <c r="L149" s="359">
        <v>-2.1477199999999996</v>
      </c>
      <c r="M149" s="359">
        <v>5602.8114999999998</v>
      </c>
      <c r="N149" s="397">
        <f t="shared" si="125"/>
        <v>99.725804884731787</v>
      </c>
      <c r="O149" s="429"/>
      <c r="P149" s="72"/>
      <c r="Q149" s="293"/>
    </row>
    <row r="150" spans="1:17" ht="15" customHeight="1" thickBot="1" x14ac:dyDescent="0.3">
      <c r="A150" s="25">
        <v>1</v>
      </c>
      <c r="B150" s="25">
        <v>1</v>
      </c>
      <c r="C150" s="82" t="s">
        <v>3</v>
      </c>
      <c r="D150" s="404"/>
      <c r="E150" s="404"/>
      <c r="F150" s="441"/>
      <c r="G150" s="442"/>
      <c r="H150" s="437">
        <f t="shared" ref="H150:M150" si="132">H146+H143+H149</f>
        <v>51323.528999999995</v>
      </c>
      <c r="I150" s="437">
        <f t="shared" si="132"/>
        <v>25661.759999999998</v>
      </c>
      <c r="J150" s="437">
        <f t="shared" si="132"/>
        <v>24800.502549999997</v>
      </c>
      <c r="K150" s="437">
        <f t="shared" si="132"/>
        <v>-861.25745000000188</v>
      </c>
      <c r="L150" s="437">
        <f t="shared" si="132"/>
        <v>-24.96163</v>
      </c>
      <c r="M150" s="437">
        <f t="shared" si="132"/>
        <v>24775.540919999996</v>
      </c>
      <c r="N150" s="404">
        <f t="shared" si="125"/>
        <v>96.643809894566857</v>
      </c>
      <c r="O150" s="806"/>
      <c r="P150" s="72"/>
    </row>
    <row r="151" spans="1:17" ht="15" customHeight="1" x14ac:dyDescent="0.25">
      <c r="A151" s="25">
        <v>1</v>
      </c>
      <c r="B151" s="25">
        <v>1</v>
      </c>
      <c r="C151" s="21"/>
      <c r="D151" s="417"/>
      <c r="E151" s="417"/>
      <c r="F151" s="417"/>
      <c r="G151" s="417"/>
      <c r="H151" s="443"/>
      <c r="I151" s="443"/>
      <c r="J151" s="443"/>
      <c r="K151" s="443">
        <f t="shared" si="121"/>
        <v>0</v>
      </c>
      <c r="L151" s="443"/>
      <c r="M151" s="443"/>
      <c r="N151" s="444"/>
      <c r="O151" s="429"/>
      <c r="P151" s="72"/>
    </row>
    <row r="152" spans="1:17" ht="43.5" customHeight="1" x14ac:dyDescent="0.25">
      <c r="A152" s="25">
        <v>1</v>
      </c>
      <c r="B152" s="25">
        <v>1</v>
      </c>
      <c r="C152" s="49" t="s">
        <v>83</v>
      </c>
      <c r="D152" s="354"/>
      <c r="E152" s="354"/>
      <c r="F152" s="354"/>
      <c r="G152" s="354"/>
      <c r="H152" s="396"/>
      <c r="I152" s="396"/>
      <c r="J152" s="396"/>
      <c r="K152" s="396">
        <f t="shared" si="121"/>
        <v>0</v>
      </c>
      <c r="L152" s="396"/>
      <c r="M152" s="396"/>
      <c r="N152" s="397"/>
      <c r="O152" s="429"/>
      <c r="P152" s="72"/>
    </row>
    <row r="153" spans="1:17" ht="30" x14ac:dyDescent="0.25">
      <c r="A153" s="25">
        <v>1</v>
      </c>
      <c r="B153" s="25">
        <v>1</v>
      </c>
      <c r="C153" s="120" t="s">
        <v>120</v>
      </c>
      <c r="D153" s="397">
        <f>SUM(D154:D155)</f>
        <v>248</v>
      </c>
      <c r="E153" s="397">
        <f>SUM(E154:E155)</f>
        <v>125</v>
      </c>
      <c r="F153" s="397">
        <f>SUM(F154:F155)</f>
        <v>253</v>
      </c>
      <c r="G153" s="397">
        <f t="shared" ref="G153:G158" si="133">F153/E153*100</f>
        <v>202.4</v>
      </c>
      <c r="H153" s="359">
        <f t="shared" ref="H153:M153" si="134">SUM(H154:H155)</f>
        <v>1356.1632</v>
      </c>
      <c r="I153" s="359">
        <f t="shared" si="134"/>
        <v>678.07999999999993</v>
      </c>
      <c r="J153" s="359">
        <f t="shared" si="134"/>
        <v>1383.5052000000001</v>
      </c>
      <c r="K153" s="359">
        <f t="shared" si="134"/>
        <v>705.42520000000013</v>
      </c>
      <c r="L153" s="359">
        <f t="shared" si="134"/>
        <v>0</v>
      </c>
      <c r="M153" s="359">
        <f t="shared" si="134"/>
        <v>1383.5052000000001</v>
      </c>
      <c r="N153" s="397">
        <f t="shared" ref="N153:N160" si="135">J153/I153*100</f>
        <v>204.03273949976409</v>
      </c>
      <c r="O153" s="429"/>
      <c r="P153" s="72"/>
    </row>
    <row r="154" spans="1:17" ht="30" x14ac:dyDescent="0.25">
      <c r="A154" s="25">
        <v>1</v>
      </c>
      <c r="B154" s="25">
        <v>1</v>
      </c>
      <c r="C154" s="47" t="s">
        <v>114</v>
      </c>
      <c r="D154" s="397">
        <v>63</v>
      </c>
      <c r="E154" s="398">
        <f>ROUND(D154/12*$C$3,0)</f>
        <v>32</v>
      </c>
      <c r="F154" s="397">
        <v>64</v>
      </c>
      <c r="G154" s="397">
        <f t="shared" si="133"/>
        <v>200</v>
      </c>
      <c r="H154" s="359">
        <v>344.50919999999996</v>
      </c>
      <c r="I154" s="359">
        <f t="shared" ref="I154:I155" si="136">ROUND(H154/12*$C$3,2)</f>
        <v>172.25</v>
      </c>
      <c r="J154" s="359">
        <f t="shared" ref="J154:J155" si="137">M154-L154</f>
        <v>349.9776</v>
      </c>
      <c r="K154" s="359">
        <f t="shared" si="121"/>
        <v>177.7276</v>
      </c>
      <c r="L154" s="359"/>
      <c r="M154" s="359">
        <v>349.9776</v>
      </c>
      <c r="N154" s="397">
        <f t="shared" si="135"/>
        <v>203.18002902757621</v>
      </c>
      <c r="O154" s="429"/>
      <c r="P154" s="72"/>
    </row>
    <row r="155" spans="1:17" ht="31.5" customHeight="1" x14ac:dyDescent="0.25">
      <c r="A155" s="25">
        <v>1</v>
      </c>
      <c r="B155" s="25">
        <v>1</v>
      </c>
      <c r="C155" s="47" t="s">
        <v>115</v>
      </c>
      <c r="D155" s="397">
        <v>185</v>
      </c>
      <c r="E155" s="398">
        <f>ROUND(D155/12*$C$3,0)</f>
        <v>93</v>
      </c>
      <c r="F155" s="397">
        <v>189</v>
      </c>
      <c r="G155" s="397">
        <f t="shared" si="133"/>
        <v>203.2258064516129</v>
      </c>
      <c r="H155" s="359">
        <v>1011.6539999999999</v>
      </c>
      <c r="I155" s="359">
        <f t="shared" si="136"/>
        <v>505.83</v>
      </c>
      <c r="J155" s="359">
        <f t="shared" si="137"/>
        <v>1033.5276000000001</v>
      </c>
      <c r="K155" s="359">
        <f t="shared" si="121"/>
        <v>527.69760000000019</v>
      </c>
      <c r="L155" s="359"/>
      <c r="M155" s="359">
        <v>1033.5276000000001</v>
      </c>
      <c r="N155" s="397">
        <f t="shared" si="135"/>
        <v>204.32311250815496</v>
      </c>
      <c r="O155" s="429"/>
      <c r="P155" s="72"/>
    </row>
    <row r="156" spans="1:17" ht="30" x14ac:dyDescent="0.25">
      <c r="A156" s="25">
        <v>1</v>
      </c>
      <c r="B156" s="25">
        <v>1</v>
      </c>
      <c r="C156" s="120" t="s">
        <v>112</v>
      </c>
      <c r="D156" s="397">
        <f>SUM(D157:D158)</f>
        <v>17130</v>
      </c>
      <c r="E156" s="397">
        <f t="shared" ref="E156:K156" si="138">SUM(E157:E158)</f>
        <v>8565</v>
      </c>
      <c r="F156" s="397">
        <f t="shared" si="138"/>
        <v>8518</v>
      </c>
      <c r="G156" s="397">
        <f t="shared" si="133"/>
        <v>99.451255107997667</v>
      </c>
      <c r="H156" s="359">
        <f>SUM(H157:H158)</f>
        <v>35931.891199999998</v>
      </c>
      <c r="I156" s="359">
        <f t="shared" si="138"/>
        <v>17965.95</v>
      </c>
      <c r="J156" s="359">
        <f t="shared" si="138"/>
        <v>18272.47394</v>
      </c>
      <c r="K156" s="359">
        <f t="shared" si="138"/>
        <v>306.5239399999997</v>
      </c>
      <c r="L156" s="359">
        <f t="shared" ref="L156:M156" si="139">SUM(L157:L158)</f>
        <v>-5.2771000000000008</v>
      </c>
      <c r="M156" s="359">
        <f t="shared" si="139"/>
        <v>18267.196840000001</v>
      </c>
      <c r="N156" s="397">
        <f t="shared" si="135"/>
        <v>101.70613822258217</v>
      </c>
      <c r="O156" s="429"/>
      <c r="P156" s="72"/>
    </row>
    <row r="157" spans="1:17" ht="43.5" customHeight="1" x14ac:dyDescent="0.25">
      <c r="A157" s="25">
        <v>1</v>
      </c>
      <c r="B157" s="25">
        <v>1</v>
      </c>
      <c r="C157" s="47" t="s">
        <v>118</v>
      </c>
      <c r="D157" s="397">
        <v>15600</v>
      </c>
      <c r="E157" s="398">
        <f>ROUND(D157/12*$C$3,0)</f>
        <v>7800</v>
      </c>
      <c r="F157" s="398">
        <v>7751</v>
      </c>
      <c r="G157" s="397">
        <f t="shared" si="133"/>
        <v>99.371794871794876</v>
      </c>
      <c r="H157" s="359">
        <v>34498.22</v>
      </c>
      <c r="I157" s="359">
        <f t="shared" ref="I157:I159" si="140">ROUND(H157/12*$C$3,2)</f>
        <v>17249.11</v>
      </c>
      <c r="J157" s="359">
        <f t="shared" ref="J157:J159" si="141">M157-L157</f>
        <v>17515.94166</v>
      </c>
      <c r="K157" s="359">
        <f t="shared" si="121"/>
        <v>266.83165999999983</v>
      </c>
      <c r="L157" s="359">
        <v>0</v>
      </c>
      <c r="M157" s="359">
        <v>17515.94166</v>
      </c>
      <c r="N157" s="397">
        <f t="shared" si="135"/>
        <v>101.54693001551965</v>
      </c>
      <c r="O157" s="429"/>
      <c r="P157" s="72"/>
    </row>
    <row r="158" spans="1:17" ht="43.5" customHeight="1" x14ac:dyDescent="0.25">
      <c r="A158" s="25">
        <v>1</v>
      </c>
      <c r="B158" s="25">
        <v>1</v>
      </c>
      <c r="C158" s="174" t="s">
        <v>109</v>
      </c>
      <c r="D158" s="399">
        <v>1530</v>
      </c>
      <c r="E158" s="426">
        <f>ROUND(D158/12*$C$3,0)</f>
        <v>765</v>
      </c>
      <c r="F158" s="440">
        <v>767</v>
      </c>
      <c r="G158" s="399">
        <f t="shared" si="133"/>
        <v>100.26143790849673</v>
      </c>
      <c r="H158" s="359">
        <v>1433.6712</v>
      </c>
      <c r="I158" s="359">
        <f t="shared" si="140"/>
        <v>716.84</v>
      </c>
      <c r="J158" s="359">
        <f t="shared" si="141"/>
        <v>756.5322799999999</v>
      </c>
      <c r="K158" s="363">
        <f t="shared" si="121"/>
        <v>39.692279999999869</v>
      </c>
      <c r="L158" s="363">
        <v>-5.2771000000000008</v>
      </c>
      <c r="M158" s="363">
        <v>751.25517999999988</v>
      </c>
      <c r="N158" s="399">
        <f t="shared" si="135"/>
        <v>105.53711846437139</v>
      </c>
      <c r="O158" s="429"/>
      <c r="P158" s="72"/>
    </row>
    <row r="159" spans="1:17" s="73" customFormat="1" ht="31.5" customHeight="1" thickBot="1" x14ac:dyDescent="0.3">
      <c r="A159" s="25">
        <v>1</v>
      </c>
      <c r="B159" s="25">
        <v>1</v>
      </c>
      <c r="C159" s="79" t="s">
        <v>123</v>
      </c>
      <c r="D159" s="397">
        <v>22870</v>
      </c>
      <c r="E159" s="398">
        <f>ROUND(D159/12*$C$3,0)</f>
        <v>11435</v>
      </c>
      <c r="F159" s="397">
        <v>11400</v>
      </c>
      <c r="G159" s="397">
        <f>F159/E159*100</f>
        <v>99.693922168780063</v>
      </c>
      <c r="H159" s="359">
        <v>18548.027399999999</v>
      </c>
      <c r="I159" s="359">
        <f t="shared" si="140"/>
        <v>9274.01</v>
      </c>
      <c r="J159" s="359">
        <f t="shared" si="141"/>
        <v>9245.6280000000006</v>
      </c>
      <c r="K159" s="359">
        <f t="shared" si="121"/>
        <v>-28.381999999999607</v>
      </c>
      <c r="L159" s="359">
        <v>0</v>
      </c>
      <c r="M159" s="359">
        <v>9245.6280000000006</v>
      </c>
      <c r="N159" s="397">
        <f t="shared" si="135"/>
        <v>99.693961943107681</v>
      </c>
      <c r="O159" s="429"/>
      <c r="P159" s="72"/>
      <c r="Q159" s="293"/>
    </row>
    <row r="160" spans="1:17" ht="15" customHeight="1" thickBot="1" x14ac:dyDescent="0.3">
      <c r="A160" s="25">
        <v>1</v>
      </c>
      <c r="B160" s="25">
        <v>1</v>
      </c>
      <c r="C160" s="82" t="s">
        <v>3</v>
      </c>
      <c r="D160" s="404"/>
      <c r="E160" s="404"/>
      <c r="F160" s="404"/>
      <c r="G160" s="401"/>
      <c r="H160" s="434">
        <f t="shared" ref="H160:M160" si="142">H156+H153+H159</f>
        <v>55836.0818</v>
      </c>
      <c r="I160" s="434">
        <f t="shared" si="142"/>
        <v>27918.04</v>
      </c>
      <c r="J160" s="434">
        <f t="shared" si="142"/>
        <v>28901.60714</v>
      </c>
      <c r="K160" s="434">
        <f t="shared" si="142"/>
        <v>983.56714000000022</v>
      </c>
      <c r="L160" s="434">
        <f t="shared" si="142"/>
        <v>-5.2771000000000008</v>
      </c>
      <c r="M160" s="434">
        <f t="shared" si="142"/>
        <v>28896.330040000001</v>
      </c>
      <c r="N160" s="404">
        <f t="shared" si="135"/>
        <v>103.52305226298122</v>
      </c>
      <c r="O160" s="806"/>
      <c r="P160" s="72"/>
    </row>
    <row r="161" spans="1:17" ht="15" customHeight="1" x14ac:dyDescent="0.25">
      <c r="A161" s="25">
        <v>1</v>
      </c>
      <c r="B161" s="25">
        <v>1</v>
      </c>
      <c r="C161" s="21"/>
      <c r="D161" s="417"/>
      <c r="E161" s="417"/>
      <c r="F161" s="417"/>
      <c r="G161" s="417"/>
      <c r="H161" s="443"/>
      <c r="I161" s="443"/>
      <c r="J161" s="443"/>
      <c r="K161" s="443">
        <f t="shared" si="121"/>
        <v>0</v>
      </c>
      <c r="L161" s="443"/>
      <c r="M161" s="443"/>
      <c r="N161" s="444"/>
      <c r="O161" s="429"/>
      <c r="P161" s="72"/>
    </row>
    <row r="162" spans="1:17" ht="29.25" x14ac:dyDescent="0.25">
      <c r="A162" s="25">
        <v>1</v>
      </c>
      <c r="B162" s="25">
        <v>1</v>
      </c>
      <c r="C162" s="49" t="s">
        <v>84</v>
      </c>
      <c r="D162" s="354"/>
      <c r="E162" s="354"/>
      <c r="F162" s="354"/>
      <c r="G162" s="354"/>
      <c r="H162" s="359"/>
      <c r="I162" s="359"/>
      <c r="J162" s="359"/>
      <c r="K162" s="359">
        <f t="shared" si="121"/>
        <v>0</v>
      </c>
      <c r="L162" s="359"/>
      <c r="M162" s="359"/>
      <c r="N162" s="397"/>
      <c r="O162" s="429"/>
      <c r="P162" s="72"/>
    </row>
    <row r="163" spans="1:17" ht="30" x14ac:dyDescent="0.25">
      <c r="A163" s="25">
        <v>1</v>
      </c>
      <c r="B163" s="25">
        <v>1</v>
      </c>
      <c r="C163" s="120" t="s">
        <v>120</v>
      </c>
      <c r="D163" s="397">
        <f>SUM(D164:D165)</f>
        <v>113</v>
      </c>
      <c r="E163" s="398">
        <f>SUM(E164:E165)</f>
        <v>57</v>
      </c>
      <c r="F163" s="397">
        <f>SUM(F164:F165)</f>
        <v>114</v>
      </c>
      <c r="G163" s="397">
        <f t="shared" ref="G163:G169" si="143">F163/E163*100</f>
        <v>200</v>
      </c>
      <c r="H163" s="359">
        <f t="shared" ref="H163:M163" si="144">SUM(H164:H165)</f>
        <v>617.92920000000004</v>
      </c>
      <c r="I163" s="359">
        <f t="shared" si="144"/>
        <v>308.95999999999998</v>
      </c>
      <c r="J163" s="359">
        <f t="shared" si="144"/>
        <v>623.39760000000001</v>
      </c>
      <c r="K163" s="359">
        <f t="shared" si="144"/>
        <v>314.43759999999997</v>
      </c>
      <c r="L163" s="359">
        <f t="shared" si="144"/>
        <v>0</v>
      </c>
      <c r="M163" s="359">
        <f t="shared" si="144"/>
        <v>623.39760000000001</v>
      </c>
      <c r="N163" s="397">
        <f t="shared" ref="N163:N170" si="145">J163/I163*100</f>
        <v>201.77291558777836</v>
      </c>
      <c r="O163" s="429"/>
      <c r="P163" s="72"/>
    </row>
    <row r="164" spans="1:17" ht="30" x14ac:dyDescent="0.25">
      <c r="A164" s="25">
        <v>1</v>
      </c>
      <c r="B164" s="25">
        <v>1</v>
      </c>
      <c r="C164" s="47" t="s">
        <v>114</v>
      </c>
      <c r="D164" s="397">
        <v>29</v>
      </c>
      <c r="E164" s="398">
        <f>ROUND(D164/12*$C$3,0)</f>
        <v>15</v>
      </c>
      <c r="F164" s="397">
        <v>27</v>
      </c>
      <c r="G164" s="397">
        <f t="shared" si="143"/>
        <v>180</v>
      </c>
      <c r="H164" s="359">
        <v>158.58359999999999</v>
      </c>
      <c r="I164" s="359">
        <f t="shared" ref="I164:I165" si="146">ROUND(H164/12*$C$3,2)</f>
        <v>79.290000000000006</v>
      </c>
      <c r="J164" s="359">
        <f t="shared" ref="J164:J165" si="147">M164-L164</f>
        <v>147.64679999999998</v>
      </c>
      <c r="K164" s="359">
        <f t="shared" si="121"/>
        <v>68.356799999999978</v>
      </c>
      <c r="L164" s="359"/>
      <c r="M164" s="359">
        <v>147.64679999999998</v>
      </c>
      <c r="N164" s="397">
        <f t="shared" si="145"/>
        <v>186.21112372304196</v>
      </c>
      <c r="O164" s="429"/>
      <c r="P164" s="72"/>
    </row>
    <row r="165" spans="1:17" ht="30" x14ac:dyDescent="0.25">
      <c r="A165" s="25">
        <v>1</v>
      </c>
      <c r="B165" s="25">
        <v>1</v>
      </c>
      <c r="C165" s="47" t="s">
        <v>115</v>
      </c>
      <c r="D165" s="397">
        <v>84</v>
      </c>
      <c r="E165" s="398">
        <f>ROUND(D165/12*$C$3,0)</f>
        <v>42</v>
      </c>
      <c r="F165" s="397">
        <v>87</v>
      </c>
      <c r="G165" s="397">
        <f t="shared" si="143"/>
        <v>207.14285714285717</v>
      </c>
      <c r="H165" s="359">
        <v>459.34559999999999</v>
      </c>
      <c r="I165" s="359">
        <f t="shared" si="146"/>
        <v>229.67</v>
      </c>
      <c r="J165" s="359">
        <f t="shared" si="147"/>
        <v>475.75079999999997</v>
      </c>
      <c r="K165" s="359">
        <f t="shared" si="121"/>
        <v>246.08079999999998</v>
      </c>
      <c r="L165" s="359"/>
      <c r="M165" s="359">
        <v>475.75079999999997</v>
      </c>
      <c r="N165" s="397">
        <f t="shared" si="145"/>
        <v>207.14538250533371</v>
      </c>
      <c r="O165" s="429"/>
      <c r="P165" s="72"/>
    </row>
    <row r="166" spans="1:17" ht="30" x14ac:dyDescent="0.25">
      <c r="A166" s="25">
        <v>1</v>
      </c>
      <c r="B166" s="25">
        <v>1</v>
      </c>
      <c r="C166" s="142" t="s">
        <v>112</v>
      </c>
      <c r="D166" s="397">
        <f>SUM(D167:D168)</f>
        <v>17900</v>
      </c>
      <c r="E166" s="398">
        <f>SUM(E167:E168)</f>
        <v>8950</v>
      </c>
      <c r="F166" s="397">
        <f>SUM(F167:F168)</f>
        <v>9146</v>
      </c>
      <c r="G166" s="397">
        <f t="shared" si="143"/>
        <v>102.1899441340782</v>
      </c>
      <c r="H166" s="359">
        <f t="shared" ref="H166:M166" si="148">SUM(H167:H168)</f>
        <v>36525.870999999999</v>
      </c>
      <c r="I166" s="359">
        <f t="shared" si="148"/>
        <v>18262.940000000002</v>
      </c>
      <c r="J166" s="359">
        <f t="shared" si="148"/>
        <v>20406.628950000002</v>
      </c>
      <c r="K166" s="359">
        <f t="shared" si="148"/>
        <v>2143.688950000002</v>
      </c>
      <c r="L166" s="359">
        <f t="shared" si="148"/>
        <v>-25.425299999999996</v>
      </c>
      <c r="M166" s="359">
        <f t="shared" si="148"/>
        <v>20381.203650000003</v>
      </c>
      <c r="N166" s="397">
        <f t="shared" si="145"/>
        <v>111.73791815556531</v>
      </c>
      <c r="O166" s="429"/>
      <c r="P166" s="72"/>
    </row>
    <row r="167" spans="1:17" ht="59.25" customHeight="1" x14ac:dyDescent="0.25">
      <c r="A167" s="25">
        <v>1</v>
      </c>
      <c r="B167" s="25">
        <v>1</v>
      </c>
      <c r="C167" s="47" t="s">
        <v>118</v>
      </c>
      <c r="D167" s="397">
        <v>15500</v>
      </c>
      <c r="E167" s="398">
        <f>ROUND(D167/12*$C$3,0)</f>
        <v>7750</v>
      </c>
      <c r="F167" s="397">
        <v>7239</v>
      </c>
      <c r="G167" s="397">
        <f t="shared" si="143"/>
        <v>93.406451612903226</v>
      </c>
      <c r="H167" s="359">
        <v>34276.974999999999</v>
      </c>
      <c r="I167" s="359">
        <f t="shared" ref="I167:I169" si="149">ROUND(H167/12*$C$3,2)</f>
        <v>17138.490000000002</v>
      </c>
      <c r="J167" s="359">
        <f t="shared" ref="J167:J169" si="150">M167-L167</f>
        <v>18449.146600000004</v>
      </c>
      <c r="K167" s="359">
        <f t="shared" si="121"/>
        <v>1310.6566000000021</v>
      </c>
      <c r="L167" s="359">
        <v>-25.425299999999996</v>
      </c>
      <c r="M167" s="359">
        <v>18423.721300000005</v>
      </c>
      <c r="N167" s="397">
        <f t="shared" si="145"/>
        <v>107.64744501995219</v>
      </c>
      <c r="O167" s="429"/>
      <c r="P167" s="72"/>
    </row>
    <row r="168" spans="1:17" ht="45" x14ac:dyDescent="0.25">
      <c r="A168" s="25">
        <v>1</v>
      </c>
      <c r="B168" s="25">
        <v>1</v>
      </c>
      <c r="C168" s="47" t="s">
        <v>109</v>
      </c>
      <c r="D168" s="397">
        <v>2400</v>
      </c>
      <c r="E168" s="398">
        <f>ROUND(D168/12*$C$3,0)</f>
        <v>1200</v>
      </c>
      <c r="F168" s="397">
        <v>1907</v>
      </c>
      <c r="G168" s="397">
        <f t="shared" si="143"/>
        <v>158.91666666666666</v>
      </c>
      <c r="H168" s="359">
        <v>2248.8960000000002</v>
      </c>
      <c r="I168" s="359">
        <f t="shared" si="149"/>
        <v>1124.45</v>
      </c>
      <c r="J168" s="359">
        <f t="shared" si="150"/>
        <v>1957.48235</v>
      </c>
      <c r="K168" s="359">
        <f t="shared" si="121"/>
        <v>833.03234999999995</v>
      </c>
      <c r="L168" s="359">
        <v>0</v>
      </c>
      <c r="M168" s="359">
        <v>1957.48235</v>
      </c>
      <c r="N168" s="397">
        <f t="shared" si="145"/>
        <v>174.08353861888034</v>
      </c>
      <c r="O168" s="429"/>
      <c r="P168" s="72"/>
    </row>
    <row r="169" spans="1:17" s="73" customFormat="1" ht="31.5" customHeight="1" thickBot="1" x14ac:dyDescent="0.3">
      <c r="A169" s="25">
        <v>1</v>
      </c>
      <c r="B169" s="25">
        <v>1</v>
      </c>
      <c r="C169" s="79" t="s">
        <v>123</v>
      </c>
      <c r="D169" s="397">
        <v>13730</v>
      </c>
      <c r="E169" s="398">
        <f>ROUND(D169/12*$C$3,0)</f>
        <v>6865</v>
      </c>
      <c r="F169" s="397">
        <v>6906</v>
      </c>
      <c r="G169" s="397">
        <f t="shared" si="143"/>
        <v>100.59723233794611</v>
      </c>
      <c r="H169" s="359">
        <v>11135.304599999999</v>
      </c>
      <c r="I169" s="359">
        <f t="shared" si="149"/>
        <v>5567.65</v>
      </c>
      <c r="J169" s="359">
        <f t="shared" si="150"/>
        <v>5600.9041200000011</v>
      </c>
      <c r="K169" s="359">
        <f t="shared" si="121"/>
        <v>33.254120000001421</v>
      </c>
      <c r="L169" s="359">
        <v>-8.1099999999999992E-2</v>
      </c>
      <c r="M169" s="359">
        <v>5600.8230200000007</v>
      </c>
      <c r="N169" s="397">
        <f t="shared" si="145"/>
        <v>100.59727389473119</v>
      </c>
      <c r="O169" s="429"/>
      <c r="P169" s="72"/>
      <c r="Q169" s="293"/>
    </row>
    <row r="170" spans="1:17" ht="15.75" thickBot="1" x14ac:dyDescent="0.3">
      <c r="A170" s="25">
        <v>1</v>
      </c>
      <c r="B170" s="25">
        <v>1</v>
      </c>
      <c r="C170" s="207" t="s">
        <v>3</v>
      </c>
      <c r="D170" s="400"/>
      <c r="E170" s="400"/>
      <c r="F170" s="400"/>
      <c r="G170" s="442"/>
      <c r="H170" s="437">
        <f>H166+H163+H169</f>
        <v>48279.104800000001</v>
      </c>
      <c r="I170" s="437">
        <f>I166+I163+I169</f>
        <v>24139.550000000003</v>
      </c>
      <c r="J170" s="437">
        <f t="shared" ref="J170:K170" si="151">J166+J163+J169</f>
        <v>26630.930670000002</v>
      </c>
      <c r="K170" s="437">
        <f t="shared" si="151"/>
        <v>2491.3806700000032</v>
      </c>
      <c r="L170" s="437">
        <f>L166+L163+L169</f>
        <v>-25.506399999999996</v>
      </c>
      <c r="M170" s="437">
        <f>M166+M163+M169</f>
        <v>26605.424270000003</v>
      </c>
      <c r="N170" s="404">
        <f t="shared" si="145"/>
        <v>110.32074197737735</v>
      </c>
      <c r="O170" s="806"/>
      <c r="P170" s="72"/>
    </row>
    <row r="171" spans="1:17" ht="15" customHeight="1" x14ac:dyDescent="0.25">
      <c r="A171" s="25">
        <v>1</v>
      </c>
      <c r="B171" s="25">
        <v>1</v>
      </c>
      <c r="C171" s="21"/>
      <c r="D171" s="417"/>
      <c r="E171" s="417"/>
      <c r="F171" s="417"/>
      <c r="G171" s="417"/>
      <c r="H171" s="443"/>
      <c r="I171" s="443"/>
      <c r="J171" s="443"/>
      <c r="K171" s="443">
        <f t="shared" si="121"/>
        <v>0</v>
      </c>
      <c r="L171" s="443"/>
      <c r="M171" s="443"/>
      <c r="N171" s="444"/>
      <c r="O171" s="429"/>
      <c r="P171" s="72"/>
    </row>
    <row r="172" spans="1:17" ht="31.5" customHeight="1" x14ac:dyDescent="0.25">
      <c r="A172" s="25">
        <v>1</v>
      </c>
      <c r="B172" s="25">
        <v>1</v>
      </c>
      <c r="C172" s="49" t="s">
        <v>85</v>
      </c>
      <c r="D172" s="354"/>
      <c r="E172" s="354"/>
      <c r="F172" s="354"/>
      <c r="G172" s="354"/>
      <c r="H172" s="359"/>
      <c r="I172" s="359"/>
      <c r="J172" s="359"/>
      <c r="K172" s="359">
        <f t="shared" si="121"/>
        <v>0</v>
      </c>
      <c r="L172" s="359"/>
      <c r="M172" s="359"/>
      <c r="N172" s="354"/>
      <c r="O172" s="802"/>
      <c r="P172" s="72"/>
    </row>
    <row r="173" spans="1:17" ht="45" customHeight="1" x14ac:dyDescent="0.25">
      <c r="A173" s="25">
        <v>1</v>
      </c>
      <c r="B173" s="25">
        <v>1</v>
      </c>
      <c r="C173" s="120" t="s">
        <v>120</v>
      </c>
      <c r="D173" s="397">
        <f>SUM(D174:D175)</f>
        <v>251</v>
      </c>
      <c r="E173" s="397">
        <f>SUM(E174:E175)</f>
        <v>126</v>
      </c>
      <c r="F173" s="397">
        <f>SUM(F174:F175)</f>
        <v>158</v>
      </c>
      <c r="G173" s="397">
        <f t="shared" ref="G173:G179" si="152">F173/E173*100</f>
        <v>125.39682539682539</v>
      </c>
      <c r="H173" s="359">
        <f t="shared" ref="H173:M173" si="153">SUM(H174:H175)</f>
        <v>1372.5683999999999</v>
      </c>
      <c r="I173" s="359">
        <f t="shared" si="153"/>
        <v>686.28</v>
      </c>
      <c r="J173" s="359">
        <f t="shared" si="153"/>
        <v>864.00720000000013</v>
      </c>
      <c r="K173" s="359">
        <f t="shared" si="153"/>
        <v>177.7272000000001</v>
      </c>
      <c r="L173" s="359">
        <f t="shared" si="153"/>
        <v>0</v>
      </c>
      <c r="M173" s="359">
        <f t="shared" si="153"/>
        <v>864.00720000000013</v>
      </c>
      <c r="N173" s="397">
        <f t="shared" ref="N173:N180" si="154">J173/I173*100</f>
        <v>125.89718482252144</v>
      </c>
      <c r="O173" s="429"/>
      <c r="P173" s="72"/>
    </row>
    <row r="174" spans="1:17" ht="30" x14ac:dyDescent="0.25">
      <c r="A174" s="25">
        <v>1</v>
      </c>
      <c r="B174" s="25">
        <v>1</v>
      </c>
      <c r="C174" s="47" t="s">
        <v>114</v>
      </c>
      <c r="D174" s="397">
        <v>143</v>
      </c>
      <c r="E174" s="398">
        <f>ROUND(D174/12*$C$3,0)</f>
        <v>72</v>
      </c>
      <c r="F174" s="398">
        <v>102</v>
      </c>
      <c r="G174" s="397">
        <f t="shared" si="152"/>
        <v>141.66666666666669</v>
      </c>
      <c r="H174" s="359">
        <v>781.98119999999994</v>
      </c>
      <c r="I174" s="359">
        <f t="shared" ref="I174:I175" si="155">ROUND(H174/12*$C$3,2)</f>
        <v>390.99</v>
      </c>
      <c r="J174" s="359">
        <f t="shared" ref="J174:J179" si="156">M174-L174</f>
        <v>557.77680000000009</v>
      </c>
      <c r="K174" s="359">
        <f t="shared" si="121"/>
        <v>166.78680000000008</v>
      </c>
      <c r="L174" s="359"/>
      <c r="M174" s="359">
        <v>557.77680000000009</v>
      </c>
      <c r="N174" s="397">
        <f t="shared" si="154"/>
        <v>142.65756157446484</v>
      </c>
      <c r="O174" s="429"/>
      <c r="P174" s="72"/>
    </row>
    <row r="175" spans="1:17" ht="35.1" customHeight="1" x14ac:dyDescent="0.25">
      <c r="A175" s="25">
        <v>1</v>
      </c>
      <c r="B175" s="25">
        <v>1</v>
      </c>
      <c r="C175" s="47" t="s">
        <v>115</v>
      </c>
      <c r="D175" s="397">
        <v>108</v>
      </c>
      <c r="E175" s="398">
        <f>ROUND(D175/12*$C$3,0)</f>
        <v>54</v>
      </c>
      <c r="F175" s="397">
        <v>56</v>
      </c>
      <c r="G175" s="397">
        <f t="shared" si="152"/>
        <v>103.7037037037037</v>
      </c>
      <c r="H175" s="359">
        <v>590.58719999999994</v>
      </c>
      <c r="I175" s="359">
        <f t="shared" si="155"/>
        <v>295.29000000000002</v>
      </c>
      <c r="J175" s="359">
        <f t="shared" si="156"/>
        <v>306.23040000000003</v>
      </c>
      <c r="K175" s="359">
        <f t="shared" si="121"/>
        <v>10.940400000000011</v>
      </c>
      <c r="L175" s="359"/>
      <c r="M175" s="359">
        <v>306.23040000000003</v>
      </c>
      <c r="N175" s="397">
        <f t="shared" si="154"/>
        <v>103.70496799756172</v>
      </c>
      <c r="O175" s="429"/>
      <c r="P175" s="72"/>
    </row>
    <row r="176" spans="1:17" ht="39.75" customHeight="1" x14ac:dyDescent="0.25">
      <c r="A176" s="25">
        <v>1</v>
      </c>
      <c r="B176" s="25">
        <v>1</v>
      </c>
      <c r="C176" s="120" t="s">
        <v>112</v>
      </c>
      <c r="D176" s="397">
        <f>SUM(D177:D178)</f>
        <v>21600</v>
      </c>
      <c r="E176" s="397">
        <f>SUM(E177:E178)</f>
        <v>10800</v>
      </c>
      <c r="F176" s="397">
        <f>SUM(F177:F178)</f>
        <v>10490</v>
      </c>
      <c r="G176" s="397">
        <f t="shared" si="152"/>
        <v>97.129629629629633</v>
      </c>
      <c r="H176" s="359">
        <f t="shared" ref="H176:M176" si="157">SUM(H177:H178)</f>
        <v>38045.64</v>
      </c>
      <c r="I176" s="359">
        <f t="shared" si="157"/>
        <v>19022.82</v>
      </c>
      <c r="J176" s="359">
        <f t="shared" si="157"/>
        <v>18738.227419999996</v>
      </c>
      <c r="K176" s="359">
        <f t="shared" si="157"/>
        <v>-284.59258000000227</v>
      </c>
      <c r="L176" s="359">
        <f t="shared" si="157"/>
        <v>-1.0738599999999998</v>
      </c>
      <c r="M176" s="359">
        <f t="shared" si="157"/>
        <v>18737.153559999999</v>
      </c>
      <c r="N176" s="397">
        <f t="shared" si="154"/>
        <v>98.503941161194803</v>
      </c>
      <c r="O176" s="429"/>
      <c r="P176" s="72"/>
    </row>
    <row r="177" spans="1:17" ht="61.5" customHeight="1" x14ac:dyDescent="0.25">
      <c r="A177" s="25">
        <v>1</v>
      </c>
      <c r="B177" s="25">
        <v>1</v>
      </c>
      <c r="C177" s="47" t="s">
        <v>118</v>
      </c>
      <c r="D177" s="397">
        <v>13600</v>
      </c>
      <c r="E177" s="398">
        <f>ROUND(D177/12*$C$3,0)</f>
        <v>6800</v>
      </c>
      <c r="F177" s="398">
        <v>6825</v>
      </c>
      <c r="G177" s="397">
        <f t="shared" si="152"/>
        <v>100.36764705882352</v>
      </c>
      <c r="H177" s="359">
        <v>30549.319999999996</v>
      </c>
      <c r="I177" s="359">
        <f t="shared" ref="I177:I179" si="158">ROUND(H177/12*$C$3,2)</f>
        <v>15274.66</v>
      </c>
      <c r="J177" s="359">
        <f t="shared" si="156"/>
        <v>15325.857589999998</v>
      </c>
      <c r="K177" s="359">
        <f t="shared" si="121"/>
        <v>51.197589999997945</v>
      </c>
      <c r="L177" s="359">
        <v>0</v>
      </c>
      <c r="M177" s="359">
        <v>15325.857589999998</v>
      </c>
      <c r="N177" s="397">
        <f t="shared" si="154"/>
        <v>100.33517989925798</v>
      </c>
      <c r="O177" s="429"/>
      <c r="P177" s="72"/>
    </row>
    <row r="178" spans="1:17" ht="45" x14ac:dyDescent="0.25">
      <c r="A178" s="25">
        <v>1</v>
      </c>
      <c r="B178" s="25">
        <v>1</v>
      </c>
      <c r="C178" s="47" t="s">
        <v>109</v>
      </c>
      <c r="D178" s="397">
        <v>8000</v>
      </c>
      <c r="E178" s="398">
        <f>ROUND(D178/12*$C$3,0)</f>
        <v>4000</v>
      </c>
      <c r="F178" s="398">
        <v>3665</v>
      </c>
      <c r="G178" s="397">
        <f t="shared" si="152"/>
        <v>91.625</v>
      </c>
      <c r="H178" s="359">
        <v>7496.32</v>
      </c>
      <c r="I178" s="359">
        <f t="shared" si="158"/>
        <v>3748.16</v>
      </c>
      <c r="J178" s="359">
        <f t="shared" si="156"/>
        <v>3412.3698299999996</v>
      </c>
      <c r="K178" s="359">
        <f t="shared" si="121"/>
        <v>-335.79017000000022</v>
      </c>
      <c r="L178" s="359">
        <v>-1.0738599999999998</v>
      </c>
      <c r="M178" s="359">
        <v>3411.2959699999997</v>
      </c>
      <c r="N178" s="397">
        <f t="shared" si="154"/>
        <v>91.041199681977275</v>
      </c>
      <c r="O178" s="429"/>
      <c r="P178" s="72"/>
    </row>
    <row r="179" spans="1:17" s="73" customFormat="1" ht="31.5" customHeight="1" thickBot="1" x14ac:dyDescent="0.3">
      <c r="A179" s="25">
        <v>1</v>
      </c>
      <c r="B179" s="25">
        <v>1</v>
      </c>
      <c r="C179" s="79" t="s">
        <v>123</v>
      </c>
      <c r="D179" s="397">
        <v>10268</v>
      </c>
      <c r="E179" s="398">
        <f>ROUND(D179/12*$C$3,0)</f>
        <v>5134</v>
      </c>
      <c r="F179" s="397">
        <v>5144</v>
      </c>
      <c r="G179" s="397">
        <f t="shared" si="152"/>
        <v>100.19477989871446</v>
      </c>
      <c r="H179" s="359">
        <v>8327.5533599999999</v>
      </c>
      <c r="I179" s="359">
        <f t="shared" si="158"/>
        <v>4163.78</v>
      </c>
      <c r="J179" s="359">
        <f t="shared" si="156"/>
        <v>4171.88688</v>
      </c>
      <c r="K179" s="359">
        <f t="shared" si="121"/>
        <v>8.1068800000002739</v>
      </c>
      <c r="L179" s="359">
        <v>-8.1099999999999992E-2</v>
      </c>
      <c r="M179" s="359">
        <v>4171.8057799999997</v>
      </c>
      <c r="N179" s="397">
        <f t="shared" si="154"/>
        <v>100.19470000816565</v>
      </c>
      <c r="O179" s="429"/>
      <c r="P179" s="72"/>
      <c r="Q179" s="293"/>
    </row>
    <row r="180" spans="1:17" ht="15.75" thickBot="1" x14ac:dyDescent="0.3">
      <c r="A180" s="25">
        <v>1</v>
      </c>
      <c r="B180" s="25">
        <v>1</v>
      </c>
      <c r="C180" s="182" t="s">
        <v>3</v>
      </c>
      <c r="D180" s="400"/>
      <c r="E180" s="400"/>
      <c r="F180" s="400"/>
      <c r="G180" s="445"/>
      <c r="H180" s="437">
        <f>H176+H173+H179</f>
        <v>47745.761759999994</v>
      </c>
      <c r="I180" s="437">
        <f>I176+I173+I179</f>
        <v>23872.879999999997</v>
      </c>
      <c r="J180" s="437">
        <f t="shared" ref="J180:M180" si="159">J176+J173+J179</f>
        <v>23774.121499999994</v>
      </c>
      <c r="K180" s="437">
        <f t="shared" si="159"/>
        <v>-98.758500000001902</v>
      </c>
      <c r="L180" s="437">
        <f t="shared" si="159"/>
        <v>-1.1549599999999998</v>
      </c>
      <c r="M180" s="437">
        <f t="shared" si="159"/>
        <v>23772.966539999998</v>
      </c>
      <c r="N180" s="404">
        <f t="shared" si="154"/>
        <v>99.586315098974225</v>
      </c>
      <c r="O180" s="806"/>
      <c r="P180" s="72"/>
    </row>
    <row r="181" spans="1:17" ht="15" customHeight="1" x14ac:dyDescent="0.25">
      <c r="A181" s="25">
        <v>1</v>
      </c>
      <c r="B181" s="25">
        <v>1</v>
      </c>
      <c r="C181" s="52"/>
      <c r="D181" s="371"/>
      <c r="E181" s="371"/>
      <c r="F181" s="371"/>
      <c r="G181" s="373"/>
      <c r="H181" s="446"/>
      <c r="I181" s="446"/>
      <c r="J181" s="446"/>
      <c r="K181" s="446">
        <f t="shared" si="121"/>
        <v>0</v>
      </c>
      <c r="L181" s="446"/>
      <c r="M181" s="446"/>
      <c r="N181" s="447"/>
      <c r="O181" s="805"/>
      <c r="P181" s="72"/>
    </row>
    <row r="182" spans="1:17" ht="43.5" x14ac:dyDescent="0.25">
      <c r="A182" s="25">
        <v>1</v>
      </c>
      <c r="B182" s="25">
        <v>1</v>
      </c>
      <c r="C182" s="179" t="s">
        <v>86</v>
      </c>
      <c r="D182" s="417"/>
      <c r="E182" s="417"/>
      <c r="F182" s="417"/>
      <c r="G182" s="417"/>
      <c r="H182" s="359"/>
      <c r="I182" s="359"/>
      <c r="J182" s="359"/>
      <c r="K182" s="448">
        <f t="shared" si="121"/>
        <v>0</v>
      </c>
      <c r="L182" s="448"/>
      <c r="M182" s="448"/>
      <c r="N182" s="417"/>
      <c r="O182" s="802"/>
      <c r="P182" s="72"/>
    </row>
    <row r="183" spans="1:17" ht="30" customHeight="1" x14ac:dyDescent="0.25">
      <c r="A183" s="25">
        <v>1</v>
      </c>
      <c r="B183" s="25">
        <v>1</v>
      </c>
      <c r="C183" s="142" t="s">
        <v>120</v>
      </c>
      <c r="D183" s="397">
        <f>SUM(D184:D187)</f>
        <v>9979</v>
      </c>
      <c r="E183" s="397">
        <f t="shared" ref="E183:F183" si="160">SUM(E184:E187)</f>
        <v>4990</v>
      </c>
      <c r="F183" s="397">
        <f t="shared" si="160"/>
        <v>1448</v>
      </c>
      <c r="G183" s="397">
        <f t="shared" ref="G183:G192" si="161">F183/E183*100</f>
        <v>29.018036072144287</v>
      </c>
      <c r="H183" s="359">
        <f t="shared" ref="H183:K183" si="162">SUM(H184:H187)</f>
        <v>10760.59928</v>
      </c>
      <c r="I183" s="359">
        <f t="shared" si="162"/>
        <v>5380.2999999999993</v>
      </c>
      <c r="J183" s="359">
        <f t="shared" si="162"/>
        <v>2144.20966</v>
      </c>
      <c r="K183" s="359">
        <f t="shared" si="162"/>
        <v>-3236.0903400000002</v>
      </c>
      <c r="L183" s="359">
        <f t="shared" ref="L183:M183" si="163">SUM(L184:L187)</f>
        <v>-41.973850000000006</v>
      </c>
      <c r="M183" s="359">
        <f t="shared" si="163"/>
        <v>2102.2358100000001</v>
      </c>
      <c r="N183" s="397">
        <f>J183/I183*100</f>
        <v>39.852975856364893</v>
      </c>
      <c r="O183" s="429"/>
      <c r="P183" s="72"/>
    </row>
    <row r="184" spans="1:17" ht="27" customHeight="1" x14ac:dyDescent="0.25">
      <c r="A184" s="25">
        <v>1</v>
      </c>
      <c r="B184" s="25">
        <v>1</v>
      </c>
      <c r="C184" s="47" t="s">
        <v>79</v>
      </c>
      <c r="D184" s="397">
        <v>8090</v>
      </c>
      <c r="E184" s="398">
        <f t="shared" ref="E184:E185" si="164">ROUND(D184/12*$C$3,0)</f>
        <v>4045</v>
      </c>
      <c r="F184" s="397">
        <v>1237</v>
      </c>
      <c r="G184" s="397">
        <f t="shared" si="161"/>
        <v>30.580964153275648</v>
      </c>
      <c r="H184" s="359">
        <v>7803.5</v>
      </c>
      <c r="I184" s="359">
        <f t="shared" ref="I184:I187" si="165">ROUND(H184/12*$C$3,2)</f>
        <v>3901.75</v>
      </c>
      <c r="J184" s="359">
        <f t="shared" ref="J184:J192" si="166">M184-L184</f>
        <v>1698.1899100000001</v>
      </c>
      <c r="K184" s="359">
        <f t="shared" si="121"/>
        <v>-2203.5600899999999</v>
      </c>
      <c r="L184" s="359">
        <v>-41.973850000000006</v>
      </c>
      <c r="M184" s="359">
        <v>1656.21606</v>
      </c>
      <c r="N184" s="397">
        <f>J184/I184*100</f>
        <v>43.52380111488435</v>
      </c>
      <c r="O184" s="429"/>
      <c r="P184" s="72"/>
    </row>
    <row r="185" spans="1:17" ht="30" customHeight="1" x14ac:dyDescent="0.25">
      <c r="A185" s="25">
        <v>1</v>
      </c>
      <c r="B185" s="25">
        <v>1</v>
      </c>
      <c r="C185" s="47" t="s">
        <v>80</v>
      </c>
      <c r="D185" s="399">
        <v>1867</v>
      </c>
      <c r="E185" s="426">
        <f t="shared" si="164"/>
        <v>934</v>
      </c>
      <c r="F185" s="399">
        <v>180</v>
      </c>
      <c r="G185" s="399">
        <f t="shared" si="161"/>
        <v>19.271948608137045</v>
      </c>
      <c r="H185" s="359">
        <v>2836.79448</v>
      </c>
      <c r="I185" s="359">
        <f t="shared" si="165"/>
        <v>1418.4</v>
      </c>
      <c r="J185" s="359">
        <f t="shared" si="166"/>
        <v>276.49934999999999</v>
      </c>
      <c r="K185" s="359">
        <f t="shared" si="121"/>
        <v>-1141.90065</v>
      </c>
      <c r="L185" s="359">
        <v>0</v>
      </c>
      <c r="M185" s="359">
        <v>276.49934999999999</v>
      </c>
      <c r="N185" s="397">
        <f>J185/I185*100</f>
        <v>19.493749999999999</v>
      </c>
      <c r="O185" s="429"/>
      <c r="P185" s="72"/>
    </row>
    <row r="186" spans="1:17" ht="30" customHeight="1" x14ac:dyDescent="0.25">
      <c r="B186" s="25">
        <v>1</v>
      </c>
      <c r="C186" s="47" t="s">
        <v>114</v>
      </c>
      <c r="D186" s="399"/>
      <c r="E186" s="426"/>
      <c r="F186" s="399"/>
      <c r="G186" s="433"/>
      <c r="H186" s="359"/>
      <c r="I186" s="359">
        <f t="shared" si="165"/>
        <v>0</v>
      </c>
      <c r="J186" s="359">
        <f t="shared" si="166"/>
        <v>0</v>
      </c>
      <c r="K186" s="367">
        <f t="shared" si="121"/>
        <v>0</v>
      </c>
      <c r="L186" s="367"/>
      <c r="M186" s="367"/>
      <c r="N186" s="431"/>
      <c r="O186" s="429"/>
      <c r="P186" s="72"/>
    </row>
    <row r="187" spans="1:17" ht="30" customHeight="1" x14ac:dyDescent="0.25">
      <c r="B187" s="25">
        <v>1</v>
      </c>
      <c r="C187" s="47" t="s">
        <v>115</v>
      </c>
      <c r="D187" s="399">
        <v>22</v>
      </c>
      <c r="E187" s="426">
        <f>ROUND(D187/12*$C$3,0)</f>
        <v>11</v>
      </c>
      <c r="F187" s="399">
        <v>31</v>
      </c>
      <c r="G187" s="433">
        <f t="shared" si="161"/>
        <v>281.81818181818181</v>
      </c>
      <c r="H187" s="359">
        <v>120.30479999999999</v>
      </c>
      <c r="I187" s="359">
        <f t="shared" si="165"/>
        <v>60.15</v>
      </c>
      <c r="J187" s="359">
        <f t="shared" si="166"/>
        <v>169.5204</v>
      </c>
      <c r="K187" s="359">
        <f t="shared" si="121"/>
        <v>109.37039999999999</v>
      </c>
      <c r="L187" s="359"/>
      <c r="M187" s="359">
        <v>169.5204</v>
      </c>
      <c r="N187" s="397">
        <f t="shared" ref="N187:N193" si="167">J187/I187*100</f>
        <v>281.82942643391522</v>
      </c>
      <c r="O187" s="429"/>
      <c r="P187" s="72"/>
    </row>
    <row r="188" spans="1:17" ht="30" customHeight="1" x14ac:dyDescent="0.25">
      <c r="A188" s="25">
        <v>1</v>
      </c>
      <c r="B188" s="25">
        <v>1</v>
      </c>
      <c r="C188" s="142" t="s">
        <v>112</v>
      </c>
      <c r="D188" s="397">
        <f>SUM(D189:D191)</f>
        <v>10346</v>
      </c>
      <c r="E188" s="397">
        <f t="shared" ref="E188:F188" si="168">SUM(E189:E191)</f>
        <v>5173</v>
      </c>
      <c r="F188" s="397">
        <f t="shared" si="168"/>
        <v>2831</v>
      </c>
      <c r="G188" s="433">
        <f t="shared" si="161"/>
        <v>54.726464334042149</v>
      </c>
      <c r="H188" s="359">
        <f t="shared" ref="H188" si="169">SUM(H189:H191)</f>
        <v>12707.5461</v>
      </c>
      <c r="I188" s="359">
        <f t="shared" ref="I188" si="170">SUM(I189:I191)</f>
        <v>6353.78</v>
      </c>
      <c r="J188" s="359">
        <f t="shared" ref="J188:L188" si="171">SUM(J189:J191)</f>
        <v>5609.0516400000006</v>
      </c>
      <c r="K188" s="359">
        <f t="shared" si="171"/>
        <v>-744.72835999999961</v>
      </c>
      <c r="L188" s="359">
        <f t="shared" si="171"/>
        <v>-3.7299499999999992</v>
      </c>
      <c r="M188" s="367">
        <f t="shared" ref="M188" si="172">SUM(M189:M191)</f>
        <v>5605.3216899999998</v>
      </c>
      <c r="N188" s="359">
        <f t="shared" si="167"/>
        <v>88.27897157282753</v>
      </c>
      <c r="O188" s="809"/>
      <c r="P188" s="72"/>
    </row>
    <row r="189" spans="1:17" ht="30" customHeight="1" x14ac:dyDescent="0.25">
      <c r="A189" s="25">
        <v>1</v>
      </c>
      <c r="B189" s="25">
        <v>1</v>
      </c>
      <c r="C189" s="174" t="s">
        <v>108</v>
      </c>
      <c r="D189" s="397">
        <v>5344</v>
      </c>
      <c r="E189" s="398">
        <f>ROUND(D189/12*$C$3,0)</f>
        <v>2672</v>
      </c>
      <c r="F189" s="429">
        <v>1045</v>
      </c>
      <c r="G189" s="399">
        <f t="shared" si="161"/>
        <v>39.109281437125745</v>
      </c>
      <c r="H189" s="359">
        <v>4191.6912000000002</v>
      </c>
      <c r="I189" s="359">
        <f t="shared" ref="I189:I192" si="173">ROUND(H189/12*$C$3,2)</f>
        <v>2095.85</v>
      </c>
      <c r="J189" s="359">
        <f t="shared" si="166"/>
        <v>1797.4393199999997</v>
      </c>
      <c r="K189" s="367">
        <f t="shared" si="121"/>
        <v>-298.41068000000018</v>
      </c>
      <c r="L189" s="367">
        <v>-2.9728199999999996</v>
      </c>
      <c r="M189" s="359">
        <v>1794.4664999999998</v>
      </c>
      <c r="N189" s="448">
        <f t="shared" si="167"/>
        <v>85.761830283655783</v>
      </c>
      <c r="O189" s="809"/>
      <c r="P189" s="72"/>
    </row>
    <row r="190" spans="1:17" ht="66" customHeight="1" x14ac:dyDescent="0.25">
      <c r="B190" s="25">
        <v>1</v>
      </c>
      <c r="C190" s="47" t="s">
        <v>118</v>
      </c>
      <c r="D190" s="444">
        <v>3002</v>
      </c>
      <c r="E190" s="430">
        <f t="shared" ref="E190:E192" si="174">ROUND(D190/12*$C$3,0)</f>
        <v>1501</v>
      </c>
      <c r="F190" s="397">
        <v>1276</v>
      </c>
      <c r="G190" s="399">
        <f t="shared" si="161"/>
        <v>85.009993337774816</v>
      </c>
      <c r="H190" s="359">
        <v>6641.7748999999994</v>
      </c>
      <c r="I190" s="359">
        <f t="shared" si="173"/>
        <v>3320.89</v>
      </c>
      <c r="J190" s="359">
        <f t="shared" si="166"/>
        <v>3374.6915400000003</v>
      </c>
      <c r="K190" s="359">
        <f t="shared" si="121"/>
        <v>53.801540000000386</v>
      </c>
      <c r="L190" s="359">
        <v>-0.32195999999999997</v>
      </c>
      <c r="M190" s="367">
        <v>3374.36958</v>
      </c>
      <c r="N190" s="367">
        <f t="shared" si="167"/>
        <v>101.62009401094285</v>
      </c>
      <c r="O190" s="809"/>
      <c r="P190" s="72"/>
    </row>
    <row r="191" spans="1:17" ht="58.5" customHeight="1" x14ac:dyDescent="0.25">
      <c r="B191" s="25">
        <v>1</v>
      </c>
      <c r="C191" s="47" t="s">
        <v>109</v>
      </c>
      <c r="D191" s="429">
        <v>2000</v>
      </c>
      <c r="E191" s="398">
        <f t="shared" si="174"/>
        <v>1000</v>
      </c>
      <c r="F191" s="429">
        <v>510</v>
      </c>
      <c r="G191" s="399">
        <f t="shared" si="161"/>
        <v>51</v>
      </c>
      <c r="H191" s="359">
        <v>1874.08</v>
      </c>
      <c r="I191" s="359">
        <f t="shared" si="173"/>
        <v>937.04</v>
      </c>
      <c r="J191" s="359">
        <f t="shared" si="166"/>
        <v>436.92078000000009</v>
      </c>
      <c r="K191" s="367">
        <f t="shared" si="121"/>
        <v>-500.11921999999987</v>
      </c>
      <c r="L191" s="367">
        <v>-0.43517</v>
      </c>
      <c r="M191" s="359">
        <v>436.48561000000007</v>
      </c>
      <c r="N191" s="359">
        <f t="shared" si="167"/>
        <v>46.627761888499968</v>
      </c>
      <c r="O191" s="809"/>
      <c r="P191" s="72"/>
    </row>
    <row r="192" spans="1:17" s="73" customFormat="1" ht="31.5" customHeight="1" thickBot="1" x14ac:dyDescent="0.3">
      <c r="A192" s="25">
        <v>1</v>
      </c>
      <c r="B192" s="25">
        <v>1</v>
      </c>
      <c r="C192" s="79" t="s">
        <v>123</v>
      </c>
      <c r="D192" s="397">
        <v>16000</v>
      </c>
      <c r="E192" s="398">
        <f t="shared" si="174"/>
        <v>8000</v>
      </c>
      <c r="F192" s="397">
        <v>7828</v>
      </c>
      <c r="G192" s="397">
        <f t="shared" si="161"/>
        <v>97.850000000000009</v>
      </c>
      <c r="H192" s="359">
        <v>12976.32</v>
      </c>
      <c r="I192" s="359">
        <f t="shared" si="173"/>
        <v>6488.16</v>
      </c>
      <c r="J192" s="359">
        <f t="shared" si="166"/>
        <v>6349.4755799999994</v>
      </c>
      <c r="K192" s="359">
        <f t="shared" si="121"/>
        <v>-138.6844200000005</v>
      </c>
      <c r="L192" s="359">
        <v>-11.285819999999999</v>
      </c>
      <c r="M192" s="359">
        <v>6338.1897599999993</v>
      </c>
      <c r="N192" s="397">
        <f t="shared" si="167"/>
        <v>97.862499999999997</v>
      </c>
      <c r="O192" s="429"/>
      <c r="P192" s="72"/>
      <c r="Q192" s="293"/>
    </row>
    <row r="193" spans="1:17" ht="15.75" thickBot="1" x14ac:dyDescent="0.3">
      <c r="A193" s="25">
        <v>1</v>
      </c>
      <c r="B193" s="25">
        <v>1</v>
      </c>
      <c r="C193" s="184" t="s">
        <v>3</v>
      </c>
      <c r="D193" s="400"/>
      <c r="E193" s="400"/>
      <c r="F193" s="400"/>
      <c r="G193" s="401"/>
      <c r="H193" s="415">
        <f t="shared" ref="H193:M193" si="175">H188+H183+H192</f>
        <v>36444.465380000001</v>
      </c>
      <c r="I193" s="434">
        <f t="shared" si="175"/>
        <v>18222.239999999998</v>
      </c>
      <c r="J193" s="434">
        <f t="shared" si="175"/>
        <v>14102.73688</v>
      </c>
      <c r="K193" s="434">
        <f t="shared" si="175"/>
        <v>-4119.5031200000003</v>
      </c>
      <c r="L193" s="434">
        <f t="shared" si="175"/>
        <v>-56.989620000000009</v>
      </c>
      <c r="M193" s="403">
        <f t="shared" si="175"/>
        <v>14045.74726</v>
      </c>
      <c r="N193" s="404">
        <f t="shared" si="167"/>
        <v>77.392992738543683</v>
      </c>
      <c r="O193" s="806"/>
      <c r="P193" s="72"/>
    </row>
    <row r="194" spans="1:17" ht="15" customHeight="1" x14ac:dyDescent="0.25">
      <c r="A194" s="25">
        <v>1</v>
      </c>
      <c r="B194" s="25">
        <v>1</v>
      </c>
      <c r="C194" s="4"/>
      <c r="D194" s="392"/>
      <c r="E194" s="392"/>
      <c r="F194" s="392"/>
      <c r="G194" s="392"/>
      <c r="H194" s="500"/>
      <c r="I194" s="393"/>
      <c r="J194" s="394"/>
      <c r="K194" s="394">
        <f t="shared" si="121"/>
        <v>0</v>
      </c>
      <c r="L194" s="394"/>
      <c r="M194" s="394"/>
      <c r="N194" s="392"/>
      <c r="O194" s="802"/>
      <c r="P194" s="72"/>
    </row>
    <row r="195" spans="1:17" ht="43.5" customHeight="1" x14ac:dyDescent="0.25">
      <c r="A195" s="25">
        <v>1</v>
      </c>
      <c r="B195" s="25">
        <v>1</v>
      </c>
      <c r="C195" s="49" t="s">
        <v>125</v>
      </c>
      <c r="D195" s="354"/>
      <c r="E195" s="354"/>
      <c r="F195" s="354"/>
      <c r="G195" s="354"/>
      <c r="H195" s="357"/>
      <c r="I195" s="357"/>
      <c r="J195" s="357"/>
      <c r="K195" s="357">
        <f t="shared" si="121"/>
        <v>0</v>
      </c>
      <c r="L195" s="357"/>
      <c r="M195" s="357"/>
      <c r="N195" s="354"/>
      <c r="O195" s="802"/>
      <c r="P195" s="72"/>
    </row>
    <row r="196" spans="1:17" ht="26.25" customHeight="1" x14ac:dyDescent="0.25">
      <c r="A196" s="25">
        <v>1</v>
      </c>
      <c r="B196" s="25">
        <v>1</v>
      </c>
      <c r="C196" s="142" t="s">
        <v>120</v>
      </c>
      <c r="D196" s="397">
        <f>SUM(D197:D198)</f>
        <v>852</v>
      </c>
      <c r="E196" s="397">
        <f>SUM(E197:E198)</f>
        <v>427</v>
      </c>
      <c r="F196" s="397">
        <f>SUM(F197:F198)</f>
        <v>256</v>
      </c>
      <c r="G196" s="397">
        <f t="shared" ref="G196:G201" si="176">F196/E196*100</f>
        <v>59.953161592505857</v>
      </c>
      <c r="H196" s="359">
        <f t="shared" ref="H196:M196" si="177">SUM(H197:H198)</f>
        <v>1039.2798399999999</v>
      </c>
      <c r="I196" s="359">
        <f t="shared" si="177"/>
        <v>519.64</v>
      </c>
      <c r="J196" s="359">
        <f t="shared" si="177"/>
        <v>344.43120999999996</v>
      </c>
      <c r="K196" s="359">
        <f t="shared" si="177"/>
        <v>-175.20879000000002</v>
      </c>
      <c r="L196" s="359">
        <f t="shared" si="177"/>
        <v>-24.525739999999999</v>
      </c>
      <c r="M196" s="359">
        <f t="shared" si="177"/>
        <v>319.90546999999998</v>
      </c>
      <c r="N196" s="397">
        <f t="shared" ref="N196:N202" si="178">J196/I196*100</f>
        <v>66.282659148641372</v>
      </c>
      <c r="O196" s="429"/>
      <c r="P196" s="72"/>
    </row>
    <row r="197" spans="1:17" ht="30.75" customHeight="1" x14ac:dyDescent="0.25">
      <c r="A197" s="25">
        <v>1</v>
      </c>
      <c r="B197" s="25">
        <v>1</v>
      </c>
      <c r="C197" s="47" t="s">
        <v>79</v>
      </c>
      <c r="D197" s="397">
        <v>691</v>
      </c>
      <c r="E197" s="398">
        <f>ROUND(D197/12*$C$3,0)</f>
        <v>346</v>
      </c>
      <c r="F197" s="397">
        <v>184</v>
      </c>
      <c r="G197" s="397">
        <f t="shared" si="176"/>
        <v>53.179190751445084</v>
      </c>
      <c r="H197" s="359">
        <v>794.65</v>
      </c>
      <c r="I197" s="359">
        <f t="shared" ref="I197:I198" si="179">ROUND(H197/12*$C$3,2)</f>
        <v>397.33</v>
      </c>
      <c r="J197" s="359">
        <f t="shared" ref="J197:J198" si="180">M197-L197</f>
        <v>233.05151999999998</v>
      </c>
      <c r="K197" s="359">
        <f t="shared" si="121"/>
        <v>-164.27848</v>
      </c>
      <c r="L197" s="359">
        <v>-12.22217</v>
      </c>
      <c r="M197" s="359">
        <v>220.82934999999998</v>
      </c>
      <c r="N197" s="397">
        <f t="shared" si="178"/>
        <v>58.654398107366667</v>
      </c>
      <c r="O197" s="429"/>
      <c r="P197" s="72"/>
    </row>
    <row r="198" spans="1:17" ht="33" customHeight="1" x14ac:dyDescent="0.25">
      <c r="A198" s="25">
        <v>1</v>
      </c>
      <c r="B198" s="25">
        <v>1</v>
      </c>
      <c r="C198" s="47" t="s">
        <v>80</v>
      </c>
      <c r="D198" s="397">
        <v>161</v>
      </c>
      <c r="E198" s="398">
        <f>ROUND(D198/12*$C$3,0)</f>
        <v>81</v>
      </c>
      <c r="F198" s="397">
        <v>72</v>
      </c>
      <c r="G198" s="399">
        <f t="shared" si="176"/>
        <v>88.888888888888886</v>
      </c>
      <c r="H198" s="359">
        <v>244.62984</v>
      </c>
      <c r="I198" s="359">
        <f t="shared" si="179"/>
        <v>122.31</v>
      </c>
      <c r="J198" s="359">
        <f t="shared" si="180"/>
        <v>111.37968999999998</v>
      </c>
      <c r="K198" s="359">
        <f t="shared" si="121"/>
        <v>-10.93031000000002</v>
      </c>
      <c r="L198" s="359">
        <v>-12.303570000000001</v>
      </c>
      <c r="M198" s="359">
        <v>99.076119999999989</v>
      </c>
      <c r="N198" s="397">
        <f t="shared" si="178"/>
        <v>91.063437167852172</v>
      </c>
      <c r="O198" s="429"/>
      <c r="P198" s="72"/>
    </row>
    <row r="199" spans="1:17" ht="30" x14ac:dyDescent="0.25">
      <c r="A199" s="25">
        <v>1</v>
      </c>
      <c r="B199" s="25">
        <v>1</v>
      </c>
      <c r="C199" s="142" t="s">
        <v>112</v>
      </c>
      <c r="D199" s="399">
        <f>SUM(D200)</f>
        <v>400</v>
      </c>
      <c r="E199" s="399">
        <f t="shared" ref="E199:M199" si="181">SUM(E200)</f>
        <v>200</v>
      </c>
      <c r="F199" s="399">
        <f t="shared" si="181"/>
        <v>27</v>
      </c>
      <c r="G199" s="399">
        <f t="shared" si="176"/>
        <v>13.5</v>
      </c>
      <c r="H199" s="359">
        <f>SUM(H200)</f>
        <v>293.42</v>
      </c>
      <c r="I199" s="359">
        <f t="shared" si="181"/>
        <v>146.71</v>
      </c>
      <c r="J199" s="359">
        <f t="shared" si="181"/>
        <v>46.734020000000001</v>
      </c>
      <c r="K199" s="359">
        <f t="shared" si="181"/>
        <v>0</v>
      </c>
      <c r="L199" s="359">
        <f t="shared" si="181"/>
        <v>0</v>
      </c>
      <c r="M199" s="359">
        <f t="shared" si="181"/>
        <v>46.734020000000001</v>
      </c>
      <c r="N199" s="397">
        <f t="shared" si="178"/>
        <v>31.854692931633831</v>
      </c>
      <c r="O199" s="429"/>
      <c r="P199" s="72"/>
    </row>
    <row r="200" spans="1:17" ht="33" customHeight="1" x14ac:dyDescent="0.25">
      <c r="A200" s="25">
        <v>1</v>
      </c>
      <c r="B200" s="25">
        <v>1</v>
      </c>
      <c r="C200" s="174" t="s">
        <v>108</v>
      </c>
      <c r="D200" s="399">
        <v>400</v>
      </c>
      <c r="E200" s="426">
        <f>ROUND(D200/12*$C$3,0)</f>
        <v>200</v>
      </c>
      <c r="F200" s="433">
        <v>27</v>
      </c>
      <c r="G200" s="399">
        <f t="shared" si="176"/>
        <v>13.5</v>
      </c>
      <c r="H200" s="359">
        <v>293.42</v>
      </c>
      <c r="I200" s="359">
        <f t="shared" ref="I200:I201" si="182">ROUND(H200/12*$C$3,2)</f>
        <v>146.71</v>
      </c>
      <c r="J200" s="359">
        <f t="shared" ref="J200:J201" si="183">M200-L200</f>
        <v>46.734020000000001</v>
      </c>
      <c r="K200" s="363">
        <v>0</v>
      </c>
      <c r="L200" s="363"/>
      <c r="M200" s="363">
        <v>46.734020000000001</v>
      </c>
      <c r="N200" s="399">
        <f t="shared" si="178"/>
        <v>31.854692931633831</v>
      </c>
      <c r="O200" s="429"/>
      <c r="P200" s="72"/>
    </row>
    <row r="201" spans="1:17" s="73" customFormat="1" ht="31.5" customHeight="1" thickBot="1" x14ac:dyDescent="0.3">
      <c r="A201" s="25">
        <v>1</v>
      </c>
      <c r="B201" s="25">
        <v>1</v>
      </c>
      <c r="C201" s="79" t="s">
        <v>123</v>
      </c>
      <c r="D201" s="397">
        <v>150</v>
      </c>
      <c r="E201" s="398">
        <f>ROUND(D201/12*$C$3,0)</f>
        <v>75</v>
      </c>
      <c r="F201" s="397">
        <v>42</v>
      </c>
      <c r="G201" s="397">
        <f t="shared" si="176"/>
        <v>56.000000000000007</v>
      </c>
      <c r="H201" s="359">
        <v>121.65300000000001</v>
      </c>
      <c r="I201" s="359">
        <f t="shared" si="182"/>
        <v>60.83</v>
      </c>
      <c r="J201" s="359">
        <f t="shared" si="183"/>
        <v>34.062839999999994</v>
      </c>
      <c r="K201" s="359">
        <f t="shared" si="121"/>
        <v>-26.767160000000004</v>
      </c>
      <c r="L201" s="359">
        <v>0</v>
      </c>
      <c r="M201" s="359">
        <v>34.062839999999994</v>
      </c>
      <c r="N201" s="397">
        <f t="shared" si="178"/>
        <v>55.996777905638659</v>
      </c>
      <c r="O201" s="429"/>
      <c r="P201" s="72"/>
      <c r="Q201" s="293"/>
    </row>
    <row r="202" spans="1:17" ht="15.75" thickBot="1" x14ac:dyDescent="0.3">
      <c r="A202" s="25">
        <v>1</v>
      </c>
      <c r="B202" s="25">
        <v>1</v>
      </c>
      <c r="C202" s="82" t="s">
        <v>3</v>
      </c>
      <c r="D202" s="404"/>
      <c r="E202" s="404"/>
      <c r="F202" s="404"/>
      <c r="G202" s="401"/>
      <c r="H202" s="434">
        <f t="shared" ref="H202:M202" si="184">H199+H196+H201</f>
        <v>1454.35284</v>
      </c>
      <c r="I202" s="434">
        <f t="shared" si="184"/>
        <v>727.18000000000006</v>
      </c>
      <c r="J202" s="434">
        <f t="shared" si="184"/>
        <v>425.22806999999995</v>
      </c>
      <c r="K202" s="434">
        <f t="shared" si="184"/>
        <v>-201.97595000000001</v>
      </c>
      <c r="L202" s="434">
        <f t="shared" si="184"/>
        <v>-24.525739999999999</v>
      </c>
      <c r="M202" s="434">
        <f t="shared" si="184"/>
        <v>400.70232999999996</v>
      </c>
      <c r="N202" s="404">
        <f t="shared" si="178"/>
        <v>58.476315355207774</v>
      </c>
      <c r="O202" s="806"/>
      <c r="P202" s="72"/>
    </row>
    <row r="203" spans="1:17" ht="15" hidden="1" customHeight="1" thickBot="1" x14ac:dyDescent="0.3">
      <c r="A203" s="25">
        <v>1</v>
      </c>
      <c r="B203" s="25">
        <v>1</v>
      </c>
      <c r="C203" s="55"/>
      <c r="D203" s="421"/>
      <c r="E203" s="421"/>
      <c r="F203" s="421"/>
      <c r="G203" s="417"/>
      <c r="H203" s="419"/>
      <c r="I203" s="419"/>
      <c r="J203" s="419"/>
      <c r="K203" s="419">
        <f t="shared" ref="K203:K262" si="185">J203-I203</f>
        <v>0</v>
      </c>
      <c r="L203" s="419"/>
      <c r="M203" s="419"/>
      <c r="N203" s="421"/>
      <c r="O203" s="808"/>
      <c r="P203" s="72"/>
    </row>
    <row r="204" spans="1:17" ht="29.25" hidden="1" customHeight="1" x14ac:dyDescent="0.25">
      <c r="B204" s="25">
        <v>1</v>
      </c>
      <c r="C204" s="281"/>
      <c r="D204" s="449"/>
      <c r="E204" s="449"/>
      <c r="F204" s="449"/>
      <c r="G204" s="450"/>
      <c r="H204" s="451"/>
      <c r="I204" s="451"/>
      <c r="J204" s="451"/>
      <c r="K204" s="451">
        <f t="shared" si="185"/>
        <v>0</v>
      </c>
      <c r="L204" s="451"/>
      <c r="M204" s="451"/>
      <c r="N204" s="452"/>
      <c r="O204" s="810"/>
      <c r="P204" s="72"/>
    </row>
    <row r="205" spans="1:17" ht="30.75" hidden="1" customHeight="1" x14ac:dyDescent="0.25">
      <c r="B205" s="25">
        <v>1</v>
      </c>
      <c r="C205" s="142"/>
      <c r="D205" s="397"/>
      <c r="E205" s="397"/>
      <c r="F205" s="397"/>
      <c r="G205" s="397"/>
      <c r="H205" s="359"/>
      <c r="I205" s="359"/>
      <c r="J205" s="359"/>
      <c r="K205" s="359">
        <f t="shared" si="185"/>
        <v>0</v>
      </c>
      <c r="L205" s="359"/>
      <c r="M205" s="359"/>
      <c r="N205" s="397"/>
      <c r="O205" s="429"/>
      <c r="P205" s="72"/>
    </row>
    <row r="206" spans="1:17" ht="38.1" hidden="1" customHeight="1" x14ac:dyDescent="0.25">
      <c r="B206" s="25">
        <v>1</v>
      </c>
      <c r="C206" s="47"/>
      <c r="D206" s="397"/>
      <c r="E206" s="398"/>
      <c r="F206" s="397"/>
      <c r="G206" s="397"/>
      <c r="H206" s="359"/>
      <c r="I206" s="359"/>
      <c r="J206" s="359"/>
      <c r="K206" s="359">
        <f t="shared" si="185"/>
        <v>0</v>
      </c>
      <c r="L206" s="359"/>
      <c r="M206" s="359"/>
      <c r="N206" s="397"/>
      <c r="O206" s="429"/>
      <c r="P206" s="72"/>
    </row>
    <row r="207" spans="1:17" ht="38.1" hidden="1" customHeight="1" x14ac:dyDescent="0.25">
      <c r="B207" s="25">
        <v>1</v>
      </c>
      <c r="C207" s="47"/>
      <c r="D207" s="397"/>
      <c r="E207" s="398"/>
      <c r="F207" s="397"/>
      <c r="G207" s="397"/>
      <c r="H207" s="359"/>
      <c r="I207" s="359"/>
      <c r="J207" s="359"/>
      <c r="K207" s="359">
        <f t="shared" si="185"/>
        <v>0</v>
      </c>
      <c r="L207" s="359"/>
      <c r="M207" s="359"/>
      <c r="N207" s="397"/>
      <c r="O207" s="429"/>
      <c r="P207" s="72"/>
    </row>
    <row r="208" spans="1:17" hidden="1" x14ac:dyDescent="0.25">
      <c r="B208" s="25">
        <v>1</v>
      </c>
      <c r="C208" s="47"/>
      <c r="D208" s="397"/>
      <c r="E208" s="398"/>
      <c r="F208" s="397"/>
      <c r="G208" s="397"/>
      <c r="H208" s="359"/>
      <c r="I208" s="359"/>
      <c r="J208" s="359"/>
      <c r="K208" s="359">
        <f t="shared" si="185"/>
        <v>0</v>
      </c>
      <c r="L208" s="359"/>
      <c r="M208" s="359"/>
      <c r="N208" s="397"/>
      <c r="O208" s="429"/>
      <c r="P208" s="72"/>
    </row>
    <row r="209" spans="1:17" hidden="1" x14ac:dyDescent="0.25">
      <c r="B209" s="25">
        <v>1</v>
      </c>
      <c r="C209" s="47"/>
      <c r="D209" s="397"/>
      <c r="E209" s="398"/>
      <c r="F209" s="397"/>
      <c r="G209" s="397"/>
      <c r="H209" s="359"/>
      <c r="I209" s="359"/>
      <c r="J209" s="359"/>
      <c r="K209" s="359">
        <f t="shared" si="185"/>
        <v>0</v>
      </c>
      <c r="L209" s="359"/>
      <c r="M209" s="359"/>
      <c r="N209" s="397"/>
      <c r="O209" s="429"/>
      <c r="P209" s="72"/>
    </row>
    <row r="210" spans="1:17" hidden="1" x14ac:dyDescent="0.25">
      <c r="B210" s="25">
        <v>1</v>
      </c>
      <c r="C210" s="142"/>
      <c r="D210" s="397"/>
      <c r="E210" s="397"/>
      <c r="F210" s="397"/>
      <c r="G210" s="397"/>
      <c r="H210" s="359"/>
      <c r="I210" s="359"/>
      <c r="J210" s="359"/>
      <c r="K210" s="359">
        <f t="shared" si="185"/>
        <v>0</v>
      </c>
      <c r="L210" s="359"/>
      <c r="M210" s="359"/>
      <c r="N210" s="397"/>
      <c r="O210" s="429"/>
      <c r="P210" s="72"/>
    </row>
    <row r="211" spans="1:17" hidden="1" x14ac:dyDescent="0.25">
      <c r="B211" s="25">
        <v>1</v>
      </c>
      <c r="C211" s="47"/>
      <c r="D211" s="397"/>
      <c r="E211" s="398"/>
      <c r="F211" s="397"/>
      <c r="G211" s="397"/>
      <c r="H211" s="359"/>
      <c r="I211" s="359"/>
      <c r="J211" s="359"/>
      <c r="K211" s="359">
        <f t="shared" si="185"/>
        <v>0</v>
      </c>
      <c r="L211" s="359"/>
      <c r="M211" s="359"/>
      <c r="N211" s="397"/>
      <c r="O211" s="429"/>
      <c r="P211" s="72"/>
    </row>
    <row r="212" spans="1:17" ht="45" hidden="1" customHeight="1" x14ac:dyDescent="0.25">
      <c r="B212" s="25">
        <v>1</v>
      </c>
      <c r="C212" s="47"/>
      <c r="D212" s="397"/>
      <c r="E212" s="398"/>
      <c r="F212" s="397"/>
      <c r="G212" s="397"/>
      <c r="H212" s="359"/>
      <c r="I212" s="359"/>
      <c r="J212" s="359"/>
      <c r="K212" s="359">
        <f t="shared" si="185"/>
        <v>0</v>
      </c>
      <c r="L212" s="359"/>
      <c r="M212" s="359"/>
      <c r="N212" s="397"/>
      <c r="O212" s="429"/>
      <c r="P212" s="72"/>
    </row>
    <row r="213" spans="1:17" ht="45" hidden="1" customHeight="1" x14ac:dyDescent="0.25">
      <c r="B213" s="25">
        <v>1</v>
      </c>
      <c r="C213" s="47"/>
      <c r="D213" s="397"/>
      <c r="E213" s="398"/>
      <c r="F213" s="397"/>
      <c r="G213" s="397"/>
      <c r="H213" s="359"/>
      <c r="I213" s="359"/>
      <c r="J213" s="359"/>
      <c r="K213" s="359">
        <f t="shared" si="185"/>
        <v>0</v>
      </c>
      <c r="L213" s="359"/>
      <c r="M213" s="359"/>
      <c r="N213" s="397"/>
      <c r="O213" s="429"/>
      <c r="P213" s="72"/>
    </row>
    <row r="214" spans="1:17" s="73" customFormat="1" ht="31.5" hidden="1" customHeight="1" thickBot="1" x14ac:dyDescent="0.3">
      <c r="A214" s="25"/>
      <c r="B214" s="25">
        <v>1</v>
      </c>
      <c r="C214" s="79"/>
      <c r="D214" s="397"/>
      <c r="E214" s="398"/>
      <c r="F214" s="397"/>
      <c r="G214" s="397"/>
      <c r="H214" s="359"/>
      <c r="I214" s="359"/>
      <c r="J214" s="359"/>
      <c r="K214" s="359">
        <f t="shared" si="185"/>
        <v>0</v>
      </c>
      <c r="L214" s="359"/>
      <c r="M214" s="359"/>
      <c r="N214" s="397"/>
      <c r="O214" s="429"/>
      <c r="P214" s="72"/>
      <c r="Q214" s="293"/>
    </row>
    <row r="215" spans="1:17" ht="15.75" hidden="1" thickBot="1" x14ac:dyDescent="0.3">
      <c r="B215" s="25">
        <v>1</v>
      </c>
      <c r="C215" s="77"/>
      <c r="D215" s="404"/>
      <c r="E215" s="404"/>
      <c r="F215" s="404"/>
      <c r="G215" s="401"/>
      <c r="H215" s="453"/>
      <c r="I215" s="453"/>
      <c r="J215" s="453"/>
      <c r="K215" s="454">
        <f t="shared" si="185"/>
        <v>0</v>
      </c>
      <c r="L215" s="454"/>
      <c r="M215" s="454"/>
      <c r="N215" s="404"/>
      <c r="O215" s="806"/>
      <c r="P215" s="72"/>
    </row>
    <row r="216" spans="1:17" ht="15" customHeight="1" x14ac:dyDescent="0.25">
      <c r="A216" s="25">
        <v>1</v>
      </c>
      <c r="B216" s="25">
        <v>1</v>
      </c>
      <c r="C216" s="52"/>
      <c r="D216" s="371"/>
      <c r="E216" s="371"/>
      <c r="F216" s="371"/>
      <c r="G216" s="373"/>
      <c r="H216" s="375"/>
      <c r="I216" s="375"/>
      <c r="J216" s="375"/>
      <c r="K216" s="375">
        <f t="shared" si="185"/>
        <v>0</v>
      </c>
      <c r="L216" s="375"/>
      <c r="M216" s="375"/>
      <c r="N216" s="371"/>
      <c r="O216" s="804"/>
      <c r="P216" s="72"/>
    </row>
    <row r="217" spans="1:17" ht="29.25" customHeight="1" x14ac:dyDescent="0.25">
      <c r="A217" s="25">
        <v>1</v>
      </c>
      <c r="B217" s="25">
        <v>1</v>
      </c>
      <c r="C217" s="49" t="s">
        <v>88</v>
      </c>
      <c r="D217" s="354"/>
      <c r="E217" s="354"/>
      <c r="F217" s="354"/>
      <c r="G217" s="354"/>
      <c r="H217" s="357"/>
      <c r="I217" s="357"/>
      <c r="J217" s="357"/>
      <c r="K217" s="357">
        <f t="shared" si="185"/>
        <v>0</v>
      </c>
      <c r="L217" s="357"/>
      <c r="M217" s="357"/>
      <c r="N217" s="354"/>
      <c r="O217" s="802"/>
      <c r="P217" s="72"/>
    </row>
    <row r="218" spans="1:17" ht="30" x14ac:dyDescent="0.25">
      <c r="A218" s="25">
        <v>1</v>
      </c>
      <c r="B218" s="25">
        <v>1</v>
      </c>
      <c r="C218" s="142" t="s">
        <v>120</v>
      </c>
      <c r="D218" s="397">
        <f>SUM(D219:D220)</f>
        <v>3008</v>
      </c>
      <c r="E218" s="397">
        <f>SUM(E219:E220)</f>
        <v>1504</v>
      </c>
      <c r="F218" s="397">
        <f>SUM(F219:F220)</f>
        <v>509</v>
      </c>
      <c r="G218" s="397">
        <f t="shared" ref="G218:G223" si="186">F218/E218*100</f>
        <v>33.843085106382979</v>
      </c>
      <c r="H218" s="357">
        <f t="shared" ref="H218:M218" si="187">SUM(H219:H220)</f>
        <v>3865.3475200000003</v>
      </c>
      <c r="I218" s="357">
        <f t="shared" si="187"/>
        <v>1932.67</v>
      </c>
      <c r="J218" s="357">
        <f t="shared" si="187"/>
        <v>598.41480000000001</v>
      </c>
      <c r="K218" s="357">
        <f t="shared" si="187"/>
        <v>-1334.2551999999998</v>
      </c>
      <c r="L218" s="357">
        <f t="shared" si="187"/>
        <v>-20.070230000000002</v>
      </c>
      <c r="M218" s="357">
        <f t="shared" si="187"/>
        <v>578.34456999999998</v>
      </c>
      <c r="N218" s="397">
        <f t="shared" ref="N218:N224" si="188">J218/I218*100</f>
        <v>30.963113206082777</v>
      </c>
      <c r="O218" s="429"/>
      <c r="P218" s="72"/>
    </row>
    <row r="219" spans="1:17" ht="30" x14ac:dyDescent="0.25">
      <c r="A219" s="25">
        <v>1</v>
      </c>
      <c r="B219" s="25">
        <v>1</v>
      </c>
      <c r="C219" s="47" t="s">
        <v>79</v>
      </c>
      <c r="D219" s="397">
        <v>2450</v>
      </c>
      <c r="E219" s="398">
        <f>ROUND(D219/12*$C$3,0)</f>
        <v>1225</v>
      </c>
      <c r="F219" s="397">
        <v>384</v>
      </c>
      <c r="G219" s="397">
        <f t="shared" si="186"/>
        <v>31.346938775510203</v>
      </c>
      <c r="H219" s="357">
        <v>3017.5</v>
      </c>
      <c r="I219" s="357">
        <f t="shared" ref="I219:I220" si="189">ROUND(H219/12*$C$3,2)</f>
        <v>1508.75</v>
      </c>
      <c r="J219" s="359">
        <f t="shared" ref="J219:J220" si="190">M219-L219</f>
        <v>387.29013000000003</v>
      </c>
      <c r="K219" s="357">
        <f t="shared" si="185"/>
        <v>-1121.4598699999999</v>
      </c>
      <c r="L219" s="357">
        <v>-13.586040000000001</v>
      </c>
      <c r="M219" s="357">
        <v>373.70409000000001</v>
      </c>
      <c r="N219" s="397">
        <f t="shared" si="188"/>
        <v>25.66960265120133</v>
      </c>
      <c r="O219" s="429"/>
      <c r="P219" s="72"/>
    </row>
    <row r="220" spans="1:17" ht="30" x14ac:dyDescent="0.25">
      <c r="A220" s="25">
        <v>1</v>
      </c>
      <c r="B220" s="25">
        <v>1</v>
      </c>
      <c r="C220" s="47" t="s">
        <v>80</v>
      </c>
      <c r="D220" s="397">
        <v>558</v>
      </c>
      <c r="E220" s="398">
        <f>ROUND(D220/12*$C$3,0)</f>
        <v>279</v>
      </c>
      <c r="F220" s="397">
        <v>125</v>
      </c>
      <c r="G220" s="397">
        <f t="shared" si="186"/>
        <v>44.802867383512549</v>
      </c>
      <c r="H220" s="439">
        <v>847.84752000000003</v>
      </c>
      <c r="I220" s="357">
        <f t="shared" si="189"/>
        <v>423.92</v>
      </c>
      <c r="J220" s="359">
        <f t="shared" si="190"/>
        <v>211.12467000000001</v>
      </c>
      <c r="K220" s="439">
        <f t="shared" si="185"/>
        <v>-212.79533000000001</v>
      </c>
      <c r="L220" s="439">
        <v>-6.4841899999999999</v>
      </c>
      <c r="M220" s="439">
        <v>204.64048</v>
      </c>
      <c r="N220" s="397">
        <f t="shared" si="188"/>
        <v>49.802951028495947</v>
      </c>
      <c r="O220" s="429"/>
      <c r="P220" s="72"/>
    </row>
    <row r="221" spans="1:17" ht="30" x14ac:dyDescent="0.25">
      <c r="A221" s="25">
        <v>1</v>
      </c>
      <c r="B221" s="25">
        <v>1</v>
      </c>
      <c r="C221" s="142" t="s">
        <v>112</v>
      </c>
      <c r="D221" s="399">
        <f>SUM(D222)</f>
        <v>442</v>
      </c>
      <c r="E221" s="399">
        <f t="shared" ref="E221:M221" si="191">SUM(E222)</f>
        <v>221</v>
      </c>
      <c r="F221" s="399">
        <f t="shared" si="191"/>
        <v>6</v>
      </c>
      <c r="G221" s="397">
        <f t="shared" si="186"/>
        <v>2.7149321266968327</v>
      </c>
      <c r="H221" s="439">
        <f>SUM(H222)</f>
        <v>390.52909999999997</v>
      </c>
      <c r="I221" s="439">
        <f t="shared" si="191"/>
        <v>195.26</v>
      </c>
      <c r="J221" s="439">
        <f t="shared" si="191"/>
        <v>10.167399999999999</v>
      </c>
      <c r="K221" s="439">
        <f t="shared" si="191"/>
        <v>-185.0926</v>
      </c>
      <c r="L221" s="439">
        <f t="shared" si="191"/>
        <v>0</v>
      </c>
      <c r="M221" s="439">
        <f t="shared" si="191"/>
        <v>10.167399999999999</v>
      </c>
      <c r="N221" s="439">
        <f t="shared" si="188"/>
        <v>5.2071084707569391</v>
      </c>
      <c r="O221" s="811"/>
      <c r="P221" s="72"/>
    </row>
    <row r="222" spans="1:17" ht="30" x14ac:dyDescent="0.25">
      <c r="A222" s="25">
        <v>1</v>
      </c>
      <c r="B222" s="25">
        <v>1</v>
      </c>
      <c r="C222" s="174" t="s">
        <v>108</v>
      </c>
      <c r="D222" s="399">
        <v>442</v>
      </c>
      <c r="E222" s="426">
        <f>ROUND(D222/12*$C$3,0)</f>
        <v>221</v>
      </c>
      <c r="F222" s="399">
        <v>6</v>
      </c>
      <c r="G222" s="399">
        <f t="shared" si="186"/>
        <v>2.7149321266968327</v>
      </c>
      <c r="H222" s="439">
        <v>390.52909999999997</v>
      </c>
      <c r="I222" s="439">
        <f t="shared" ref="I222:I223" si="192">ROUND(H222/12*$C$3,2)</f>
        <v>195.26</v>
      </c>
      <c r="J222" s="359">
        <f t="shared" ref="J222:J223" si="193">M222-L222</f>
        <v>10.167399999999999</v>
      </c>
      <c r="K222" s="439">
        <f t="shared" si="185"/>
        <v>-185.0926</v>
      </c>
      <c r="L222" s="439"/>
      <c r="M222" s="439">
        <v>10.167399999999999</v>
      </c>
      <c r="N222" s="439">
        <f t="shared" si="188"/>
        <v>5.2071084707569391</v>
      </c>
      <c r="O222" s="811"/>
      <c r="P222" s="72"/>
    </row>
    <row r="223" spans="1:17" s="73" customFormat="1" ht="31.5" customHeight="1" thickBot="1" x14ac:dyDescent="0.3">
      <c r="A223" s="25">
        <v>1</v>
      </c>
      <c r="B223" s="25">
        <v>1</v>
      </c>
      <c r="C223" s="79" t="s">
        <v>123</v>
      </c>
      <c r="D223" s="397">
        <v>1500</v>
      </c>
      <c r="E223" s="398">
        <f>ROUND(D223/12*$C$3,0)</f>
        <v>750</v>
      </c>
      <c r="F223" s="397">
        <v>247</v>
      </c>
      <c r="G223" s="397">
        <f t="shared" si="186"/>
        <v>32.93333333333333</v>
      </c>
      <c r="H223" s="359">
        <v>1216.53</v>
      </c>
      <c r="I223" s="359">
        <f t="shared" si="192"/>
        <v>608.27</v>
      </c>
      <c r="J223" s="359">
        <f t="shared" si="193"/>
        <v>200.32193999999998</v>
      </c>
      <c r="K223" s="439">
        <f t="shared" si="185"/>
        <v>-407.94806</v>
      </c>
      <c r="L223" s="439">
        <v>-2.5952600000000001</v>
      </c>
      <c r="M223" s="439">
        <v>197.72667999999999</v>
      </c>
      <c r="N223" s="397">
        <f t="shared" si="188"/>
        <v>32.933062620217996</v>
      </c>
      <c r="O223" s="429"/>
      <c r="P223" s="72"/>
      <c r="Q223" s="293"/>
    </row>
    <row r="224" spans="1:17" ht="15.75" thickBot="1" x14ac:dyDescent="0.3">
      <c r="A224" s="25">
        <v>1</v>
      </c>
      <c r="B224" s="25">
        <v>1</v>
      </c>
      <c r="C224" s="82" t="s">
        <v>3</v>
      </c>
      <c r="D224" s="404"/>
      <c r="E224" s="404"/>
      <c r="F224" s="404"/>
      <c r="G224" s="401"/>
      <c r="H224" s="434">
        <f t="shared" ref="H224:M224" si="194">H218+H221+H223</f>
        <v>5472.4066199999997</v>
      </c>
      <c r="I224" s="434">
        <f t="shared" si="194"/>
        <v>2736.2000000000003</v>
      </c>
      <c r="J224" s="434">
        <f t="shared" si="194"/>
        <v>808.9041400000001</v>
      </c>
      <c r="K224" s="434">
        <f t="shared" si="194"/>
        <v>-1927.2958599999997</v>
      </c>
      <c r="L224" s="434">
        <f t="shared" si="194"/>
        <v>-22.665490000000002</v>
      </c>
      <c r="M224" s="434">
        <f t="shared" si="194"/>
        <v>786.23865000000001</v>
      </c>
      <c r="N224" s="404">
        <f t="shared" si="188"/>
        <v>29.563048753746074</v>
      </c>
      <c r="O224" s="806"/>
      <c r="P224" s="72"/>
    </row>
    <row r="225" spans="1:17" ht="15" customHeight="1" x14ac:dyDescent="0.25">
      <c r="A225" s="25">
        <v>1</v>
      </c>
      <c r="B225" s="25">
        <v>1</v>
      </c>
      <c r="C225" s="55"/>
      <c r="D225" s="421"/>
      <c r="E225" s="421"/>
      <c r="F225" s="421"/>
      <c r="G225" s="417"/>
      <c r="H225" s="443"/>
      <c r="I225" s="443"/>
      <c r="J225" s="443"/>
      <c r="K225" s="443">
        <f t="shared" si="185"/>
        <v>0</v>
      </c>
      <c r="L225" s="443"/>
      <c r="M225" s="443"/>
      <c r="N225" s="444"/>
      <c r="O225" s="429"/>
      <c r="P225" s="72"/>
    </row>
    <row r="226" spans="1:17" ht="38.25" customHeight="1" x14ac:dyDescent="0.25">
      <c r="A226" s="25">
        <v>1</v>
      </c>
      <c r="B226" s="25">
        <v>1</v>
      </c>
      <c r="C226" s="115" t="s">
        <v>89</v>
      </c>
      <c r="D226" s="397"/>
      <c r="E226" s="397"/>
      <c r="F226" s="397"/>
      <c r="G226" s="397"/>
      <c r="H226" s="396"/>
      <c r="I226" s="396"/>
      <c r="J226" s="396"/>
      <c r="K226" s="396">
        <f t="shared" si="185"/>
        <v>0</v>
      </c>
      <c r="L226" s="396"/>
      <c r="M226" s="396"/>
      <c r="N226" s="397"/>
      <c r="O226" s="429"/>
      <c r="P226" s="72"/>
    </row>
    <row r="227" spans="1:17" ht="30" x14ac:dyDescent="0.25">
      <c r="A227" s="25">
        <v>1</v>
      </c>
      <c r="B227" s="25">
        <v>1</v>
      </c>
      <c r="C227" s="142" t="s">
        <v>120</v>
      </c>
      <c r="D227" s="397">
        <f>SUM(D228:D229)</f>
        <v>1369</v>
      </c>
      <c r="E227" s="397">
        <f>SUM(E228:E229)</f>
        <v>685</v>
      </c>
      <c r="F227" s="397">
        <f>SUM(F228:F229)</f>
        <v>440</v>
      </c>
      <c r="G227" s="397">
        <f t="shared" ref="G227:G232" si="195">F227/E227*100</f>
        <v>64.233576642335763</v>
      </c>
      <c r="H227" s="359">
        <f t="shared" ref="H227:M227" si="196">SUM(H228:H229)</f>
        <v>1888.5069600000002</v>
      </c>
      <c r="I227" s="359">
        <f t="shared" si="196"/>
        <v>944.25</v>
      </c>
      <c r="J227" s="359">
        <f t="shared" si="196"/>
        <v>447.09387999999996</v>
      </c>
      <c r="K227" s="359">
        <f t="shared" si="196"/>
        <v>-497.15611999999999</v>
      </c>
      <c r="L227" s="359">
        <f t="shared" si="196"/>
        <v>-1.0933199999999998</v>
      </c>
      <c r="M227" s="359">
        <f t="shared" si="196"/>
        <v>446.00055999999995</v>
      </c>
      <c r="N227" s="397">
        <f t="shared" ref="N227:N233" si="197">J227/I227*100</f>
        <v>47.349100344188507</v>
      </c>
      <c r="O227" s="429"/>
      <c r="P227" s="72"/>
    </row>
    <row r="228" spans="1:17" ht="30" x14ac:dyDescent="0.25">
      <c r="A228" s="25">
        <v>1</v>
      </c>
      <c r="B228" s="25">
        <v>1</v>
      </c>
      <c r="C228" s="47" t="s">
        <v>79</v>
      </c>
      <c r="D228" s="397">
        <v>1060</v>
      </c>
      <c r="E228" s="398">
        <f>ROUND(D228/12*$C$3,0)</f>
        <v>530</v>
      </c>
      <c r="F228" s="397">
        <v>427</v>
      </c>
      <c r="G228" s="397">
        <f t="shared" si="195"/>
        <v>80.566037735849065</v>
      </c>
      <c r="H228" s="359">
        <v>1419</v>
      </c>
      <c r="I228" s="359">
        <f t="shared" ref="I228:I229" si="198">ROUND(H228/12*$C$3,2)</f>
        <v>709.5</v>
      </c>
      <c r="J228" s="359">
        <f t="shared" ref="J228:J232" si="199">M228-L228</f>
        <v>429.17872999999997</v>
      </c>
      <c r="K228" s="359">
        <f t="shared" si="185"/>
        <v>-280.32127000000003</v>
      </c>
      <c r="L228" s="359">
        <v>-0.37519999999999998</v>
      </c>
      <c r="M228" s="359">
        <v>428.80352999999997</v>
      </c>
      <c r="N228" s="397">
        <f t="shared" si="197"/>
        <v>60.490307258632839</v>
      </c>
      <c r="O228" s="429"/>
      <c r="P228" s="72"/>
    </row>
    <row r="229" spans="1:17" ht="30" x14ac:dyDescent="0.25">
      <c r="A229" s="25">
        <v>1</v>
      </c>
      <c r="B229" s="25">
        <v>1</v>
      </c>
      <c r="C229" s="47" t="s">
        <v>80</v>
      </c>
      <c r="D229" s="397">
        <v>309</v>
      </c>
      <c r="E229" s="398">
        <f>ROUND(D229/12*$C$3,0)</f>
        <v>155</v>
      </c>
      <c r="F229" s="397">
        <v>13</v>
      </c>
      <c r="G229" s="397">
        <f t="shared" si="195"/>
        <v>8.3870967741935498</v>
      </c>
      <c r="H229" s="359">
        <v>469.50696000000005</v>
      </c>
      <c r="I229" s="359">
        <f t="shared" si="198"/>
        <v>234.75</v>
      </c>
      <c r="J229" s="359">
        <f t="shared" si="199"/>
        <v>17.915150000000001</v>
      </c>
      <c r="K229" s="359">
        <f t="shared" si="185"/>
        <v>-216.83484999999999</v>
      </c>
      <c r="L229" s="359">
        <v>-0.71811999999999998</v>
      </c>
      <c r="M229" s="359">
        <v>17.197030000000002</v>
      </c>
      <c r="N229" s="397">
        <f t="shared" si="197"/>
        <v>7.6315867944621942</v>
      </c>
      <c r="O229" s="429"/>
      <c r="P229" s="72"/>
    </row>
    <row r="230" spans="1:17" ht="30" x14ac:dyDescent="0.25">
      <c r="A230" s="25">
        <v>1</v>
      </c>
      <c r="B230" s="25">
        <v>1</v>
      </c>
      <c r="C230" s="142" t="s">
        <v>112</v>
      </c>
      <c r="D230" s="399">
        <f>SUM(D231)</f>
        <v>612</v>
      </c>
      <c r="E230" s="399">
        <f t="shared" ref="E230:M230" si="200">SUM(E231)</f>
        <v>306</v>
      </c>
      <c r="F230" s="399">
        <f t="shared" si="200"/>
        <v>310</v>
      </c>
      <c r="G230" s="397">
        <f t="shared" si="195"/>
        <v>101.30718954248366</v>
      </c>
      <c r="H230" s="359">
        <f>SUM(H231)</f>
        <v>740.73259999999993</v>
      </c>
      <c r="I230" s="359">
        <f t="shared" si="200"/>
        <v>370.37</v>
      </c>
      <c r="J230" s="359">
        <f t="shared" si="200"/>
        <v>507.26223999999996</v>
      </c>
      <c r="K230" s="359">
        <f t="shared" si="200"/>
        <v>136.89223999999996</v>
      </c>
      <c r="L230" s="359">
        <f t="shared" si="200"/>
        <v>0</v>
      </c>
      <c r="M230" s="359">
        <f t="shared" si="200"/>
        <v>507.26223999999996</v>
      </c>
      <c r="N230" s="397">
        <f t="shared" si="197"/>
        <v>136.96094176094175</v>
      </c>
      <c r="O230" s="429"/>
      <c r="P230" s="72"/>
    </row>
    <row r="231" spans="1:17" ht="30" x14ac:dyDescent="0.25">
      <c r="A231" s="25">
        <v>1</v>
      </c>
      <c r="B231" s="25">
        <v>1</v>
      </c>
      <c r="C231" s="174" t="s">
        <v>108</v>
      </c>
      <c r="D231" s="399">
        <v>612</v>
      </c>
      <c r="E231" s="426">
        <f>ROUND(D231/12*$C$3,0)</f>
        <v>306</v>
      </c>
      <c r="F231" s="399">
        <v>310</v>
      </c>
      <c r="G231" s="399">
        <f t="shared" si="195"/>
        <v>101.30718954248366</v>
      </c>
      <c r="H231" s="359">
        <v>740.73259999999993</v>
      </c>
      <c r="I231" s="359">
        <f t="shared" ref="I231:I232" si="201">ROUND(H231/12*$C$3,2)</f>
        <v>370.37</v>
      </c>
      <c r="J231" s="359">
        <f t="shared" si="199"/>
        <v>507.26223999999996</v>
      </c>
      <c r="K231" s="367">
        <f t="shared" si="185"/>
        <v>136.89223999999996</v>
      </c>
      <c r="L231" s="367"/>
      <c r="M231" s="367">
        <v>507.26223999999996</v>
      </c>
      <c r="N231" s="431">
        <f t="shared" si="197"/>
        <v>136.96094176094175</v>
      </c>
      <c r="O231" s="429"/>
      <c r="P231" s="72"/>
    </row>
    <row r="232" spans="1:17" s="73" customFormat="1" ht="31.5" customHeight="1" thickBot="1" x14ac:dyDescent="0.3">
      <c r="A232" s="25">
        <v>1</v>
      </c>
      <c r="B232" s="25">
        <v>1</v>
      </c>
      <c r="C232" s="79" t="s">
        <v>123</v>
      </c>
      <c r="D232" s="397">
        <v>370</v>
      </c>
      <c r="E232" s="398">
        <f>ROUND(D232/12*$C$3,0)</f>
        <v>185</v>
      </c>
      <c r="F232" s="397">
        <v>193</v>
      </c>
      <c r="G232" s="397">
        <f t="shared" si="195"/>
        <v>104.32432432432432</v>
      </c>
      <c r="H232" s="359">
        <v>300.07739999999995</v>
      </c>
      <c r="I232" s="359">
        <f t="shared" si="201"/>
        <v>150.04</v>
      </c>
      <c r="J232" s="359">
        <f t="shared" si="199"/>
        <v>157.33788000000004</v>
      </c>
      <c r="K232" s="359">
        <f t="shared" si="185"/>
        <v>7.297880000000049</v>
      </c>
      <c r="L232" s="359">
        <v>-0.81101999999999996</v>
      </c>
      <c r="M232" s="359">
        <v>156.52686000000003</v>
      </c>
      <c r="N232" s="397">
        <f t="shared" si="197"/>
        <v>104.86395627832582</v>
      </c>
      <c r="O232" s="429"/>
      <c r="P232" s="72"/>
      <c r="Q232" s="293"/>
    </row>
    <row r="233" spans="1:17" ht="15.75" thickBot="1" x14ac:dyDescent="0.3">
      <c r="A233" s="25">
        <v>1</v>
      </c>
      <c r="B233" s="25">
        <v>1</v>
      </c>
      <c r="C233" s="177" t="s">
        <v>3</v>
      </c>
      <c r="D233" s="455"/>
      <c r="E233" s="455"/>
      <c r="F233" s="455"/>
      <c r="G233" s="456"/>
      <c r="H233" s="457">
        <f t="shared" ref="H233:M233" si="202">H227+H230+H232</f>
        <v>2929.3169600000001</v>
      </c>
      <c r="I233" s="457">
        <f t="shared" si="202"/>
        <v>1464.6599999999999</v>
      </c>
      <c r="J233" s="457">
        <f t="shared" si="202"/>
        <v>1111.694</v>
      </c>
      <c r="K233" s="457">
        <f t="shared" si="202"/>
        <v>-352.96600000000001</v>
      </c>
      <c r="L233" s="457">
        <f t="shared" si="202"/>
        <v>-1.9043399999999999</v>
      </c>
      <c r="M233" s="457">
        <f t="shared" si="202"/>
        <v>1109.7896599999999</v>
      </c>
      <c r="N233" s="455">
        <f t="shared" si="197"/>
        <v>75.901164775442766</v>
      </c>
      <c r="O233" s="806"/>
      <c r="P233" s="72"/>
    </row>
    <row r="234" spans="1:17" ht="15" customHeight="1" thickBot="1" x14ac:dyDescent="0.3">
      <c r="A234" s="25">
        <v>1</v>
      </c>
      <c r="B234" s="25">
        <v>1</v>
      </c>
      <c r="C234" s="55"/>
      <c r="D234" s="458"/>
      <c r="E234" s="458"/>
      <c r="F234" s="421"/>
      <c r="G234" s="459"/>
      <c r="H234" s="460"/>
      <c r="I234" s="460"/>
      <c r="J234" s="443"/>
      <c r="K234" s="443">
        <f t="shared" si="185"/>
        <v>0</v>
      </c>
      <c r="L234" s="443"/>
      <c r="M234" s="443"/>
      <c r="N234" s="461"/>
      <c r="O234" s="429"/>
      <c r="P234" s="72"/>
    </row>
    <row r="235" spans="1:17" ht="15" customHeight="1" x14ac:dyDescent="0.25">
      <c r="A235" s="25">
        <v>1</v>
      </c>
      <c r="B235" s="25">
        <v>1</v>
      </c>
      <c r="C235" s="171" t="s">
        <v>34</v>
      </c>
      <c r="D235" s="462"/>
      <c r="E235" s="462"/>
      <c r="F235" s="463"/>
      <c r="G235" s="462"/>
      <c r="H235" s="464"/>
      <c r="I235" s="464"/>
      <c r="J235" s="465"/>
      <c r="K235" s="465">
        <f t="shared" si="185"/>
        <v>0</v>
      </c>
      <c r="L235" s="465"/>
      <c r="M235" s="465"/>
      <c r="N235" s="462"/>
      <c r="O235" s="802"/>
      <c r="P235" s="72"/>
    </row>
    <row r="236" spans="1:17" s="73" customFormat="1" ht="33.75" customHeight="1" x14ac:dyDescent="0.25">
      <c r="A236" s="25">
        <v>1</v>
      </c>
      <c r="B236" s="25">
        <v>1</v>
      </c>
      <c r="C236" s="223" t="s">
        <v>120</v>
      </c>
      <c r="D236" s="466">
        <f>SUM(D227,D218,D205,D196,D183,D173,D163,D153,D143,D134,D121,D112,D99,D86,D77,D68,D59,D49,D30,D39)</f>
        <v>167233</v>
      </c>
      <c r="E236" s="466">
        <f>SUM(E227,E218,E205,E196,E183,E173,E163,E153,E143,E134,E121,E112,E99,E86,E77,E68,E59,E49,E30,E39)</f>
        <v>83626</v>
      </c>
      <c r="F236" s="466">
        <f>SUM(F227,F218,F205,F196,F183,F173,F163,F153,F143,F134,F121,F112,F99,F86,F77,F68,F59,F49,F30,F39)</f>
        <v>66742</v>
      </c>
      <c r="G236" s="467">
        <f t="shared" ref="G236:G245" si="203">F236/E236*100</f>
        <v>79.810106904551219</v>
      </c>
      <c r="H236" s="468">
        <f t="shared" ref="H236:M236" si="204">SUM(H227,H218,H205,H196,H183,H173,H163,H153,H143,H134,H121,H112,H99,H86,H77,H68,H59,H49,H39,H30)</f>
        <v>258374.99866000001</v>
      </c>
      <c r="I236" s="468">
        <f t="shared" si="204"/>
        <v>129187.48</v>
      </c>
      <c r="J236" s="468">
        <f t="shared" si="204"/>
        <v>102521.23646999997</v>
      </c>
      <c r="K236" s="468">
        <f t="shared" si="204"/>
        <v>-26666.243530000007</v>
      </c>
      <c r="L236" s="468">
        <f t="shared" si="204"/>
        <v>-471.32155000000012</v>
      </c>
      <c r="M236" s="468">
        <f t="shared" si="204"/>
        <v>102049.91492</v>
      </c>
      <c r="N236" s="468">
        <f t="shared" ref="N236:N246" si="205">J236/I236*100</f>
        <v>79.358492378673205</v>
      </c>
      <c r="O236" s="807"/>
      <c r="P236" s="72"/>
      <c r="Q236" s="293"/>
    </row>
    <row r="237" spans="1:17" s="73" customFormat="1" ht="30" customHeight="1" x14ac:dyDescent="0.25">
      <c r="A237" s="25">
        <v>1</v>
      </c>
      <c r="B237" s="25">
        <v>1</v>
      </c>
      <c r="C237" s="178" t="s">
        <v>79</v>
      </c>
      <c r="D237" s="466">
        <f t="shared" ref="D237:F238" si="206">SUM(D228,D219,D206,D197,D184,D135,D122,D113,D100,D87,D78,D69,D60,D31)</f>
        <v>130309</v>
      </c>
      <c r="E237" s="466">
        <f t="shared" si="206"/>
        <v>65156</v>
      </c>
      <c r="F237" s="466">
        <f t="shared" si="206"/>
        <v>48822</v>
      </c>
      <c r="G237" s="467">
        <f t="shared" si="203"/>
        <v>74.930934986800906</v>
      </c>
      <c r="H237" s="468">
        <f t="shared" ref="H237:M238" si="207">SUM(H228,H219,H206,H197,H184,H135,H122,H113,H100,H87,H78,H69,H60,H31)</f>
        <v>195676.43289999999</v>
      </c>
      <c r="I237" s="468">
        <f t="shared" si="207"/>
        <v>97838.22</v>
      </c>
      <c r="J237" s="468">
        <f t="shared" si="207"/>
        <v>68387.28489000001</v>
      </c>
      <c r="K237" s="468">
        <f t="shared" ref="K237" si="208">SUM(K228,K219,K206,K197,K184,K135,K122,K113,K100,K87,K78,K69,K60,K31)</f>
        <v>-29450.935110000009</v>
      </c>
      <c r="L237" s="468">
        <f t="shared" si="207"/>
        <v>-387.36673000000008</v>
      </c>
      <c r="M237" s="468">
        <f t="shared" si="207"/>
        <v>67999.918159999987</v>
      </c>
      <c r="N237" s="468">
        <f t="shared" si="205"/>
        <v>69.898333074743192</v>
      </c>
      <c r="O237" s="807"/>
      <c r="P237" s="72"/>
      <c r="Q237" s="293"/>
    </row>
    <row r="238" spans="1:17" s="73" customFormat="1" ht="30" customHeight="1" x14ac:dyDescent="0.25">
      <c r="A238" s="25">
        <v>1</v>
      </c>
      <c r="B238" s="25">
        <v>1</v>
      </c>
      <c r="C238" s="178" t="s">
        <v>80</v>
      </c>
      <c r="D238" s="466">
        <f t="shared" si="206"/>
        <v>35254</v>
      </c>
      <c r="E238" s="466">
        <f t="shared" si="206"/>
        <v>17631</v>
      </c>
      <c r="F238" s="466">
        <f t="shared" si="206"/>
        <v>16252</v>
      </c>
      <c r="G238" s="467">
        <f t="shared" si="203"/>
        <v>92.178549146389884</v>
      </c>
      <c r="H238" s="468">
        <f t="shared" si="207"/>
        <v>53566.337759999995</v>
      </c>
      <c r="I238" s="468">
        <f t="shared" si="207"/>
        <v>26783.170000000006</v>
      </c>
      <c r="J238" s="468">
        <f t="shared" si="207"/>
        <v>25012.660380000001</v>
      </c>
      <c r="K238" s="468">
        <f t="shared" ref="K238" si="209">SUM(K229,K220,K207,K198,K185,K136,K123,K114,K101,K88,K79,K70,K61,K32)</f>
        <v>-1770.5096199999996</v>
      </c>
      <c r="L238" s="468">
        <f t="shared" si="207"/>
        <v>-89.423220000000001</v>
      </c>
      <c r="M238" s="468">
        <f t="shared" si="207"/>
        <v>24923.237160000001</v>
      </c>
      <c r="N238" s="468">
        <f t="shared" si="205"/>
        <v>93.389469506410165</v>
      </c>
      <c r="O238" s="807"/>
      <c r="P238" s="72"/>
      <c r="Q238" s="293"/>
    </row>
    <row r="239" spans="1:17" s="73" customFormat="1" ht="44.25" customHeight="1" x14ac:dyDescent="0.25">
      <c r="A239" s="25">
        <v>1</v>
      </c>
      <c r="B239" s="25">
        <v>1</v>
      </c>
      <c r="C239" s="178" t="s">
        <v>114</v>
      </c>
      <c r="D239" s="466">
        <f>SUM(D208,D174,D164,D154,D144,D124,D102,D89,D50,D40)</f>
        <v>838</v>
      </c>
      <c r="E239" s="466">
        <f>SUM(E208,E174,E164,E154,E144,E124,E102,E89,E50,E40)</f>
        <v>422</v>
      </c>
      <c r="F239" s="466">
        <f>SUM(F208,F174,F164,F154,F144,F124,F102,F89,F50,F40)</f>
        <v>767</v>
      </c>
      <c r="G239" s="467">
        <f t="shared" si="203"/>
        <v>181.75355450236967</v>
      </c>
      <c r="H239" s="468">
        <f t="shared" ref="H239:M239" si="210">SUM(H208,H174,H164,H154,H144,H124,H102,H89,H50,H40)</f>
        <v>4582.5191999999997</v>
      </c>
      <c r="I239" s="468">
        <f t="shared" si="210"/>
        <v>2291.25</v>
      </c>
      <c r="J239" s="468">
        <f t="shared" si="210"/>
        <v>4194.2627999999995</v>
      </c>
      <c r="K239" s="468">
        <f t="shared" si="210"/>
        <v>1903.0128000000002</v>
      </c>
      <c r="L239" s="468">
        <f t="shared" si="210"/>
        <v>5.4683999999999999</v>
      </c>
      <c r="M239" s="468">
        <f t="shared" si="210"/>
        <v>4199.7312000000002</v>
      </c>
      <c r="N239" s="468">
        <f t="shared" si="205"/>
        <v>183.05565957446805</v>
      </c>
      <c r="O239" s="807"/>
      <c r="P239" s="72"/>
      <c r="Q239" s="293"/>
    </row>
    <row r="240" spans="1:17" s="73" customFormat="1" ht="30" customHeight="1" x14ac:dyDescent="0.25">
      <c r="A240" s="25">
        <v>1</v>
      </c>
      <c r="B240" s="25">
        <v>1</v>
      </c>
      <c r="C240" s="178" t="s">
        <v>115</v>
      </c>
      <c r="D240" s="466">
        <f>SUM(D209,D175,D165,D155,D145,D125,D103,D90,D51,D41,D187)</f>
        <v>832</v>
      </c>
      <c r="E240" s="466">
        <f>SUM(E209,E175,E165,E155,E145,E125,E103,E90,E51,E41,E187)</f>
        <v>417</v>
      </c>
      <c r="F240" s="466">
        <f>SUM(F209,F175,F165,F155,F145,F125,F103,F90,F51,F41,F187)</f>
        <v>901</v>
      </c>
      <c r="G240" s="467">
        <f t="shared" si="203"/>
        <v>216.06714628297362</v>
      </c>
      <c r="H240" s="466">
        <f t="shared" ref="H240:M240" si="211">SUM(H209,H175,H165,H155,H145,H125,H103,H90,H51,H41,H187)</f>
        <v>4549.7088000000003</v>
      </c>
      <c r="I240" s="466">
        <f t="shared" si="211"/>
        <v>2274.84</v>
      </c>
      <c r="J240" s="466">
        <f t="shared" si="211"/>
        <v>4927.0284000000011</v>
      </c>
      <c r="K240" s="466">
        <f t="shared" si="211"/>
        <v>2652.1884</v>
      </c>
      <c r="L240" s="466">
        <f t="shared" si="211"/>
        <v>0</v>
      </c>
      <c r="M240" s="466">
        <f t="shared" si="211"/>
        <v>4927.0284000000011</v>
      </c>
      <c r="N240" s="468">
        <f t="shared" si="205"/>
        <v>216.58790947934804</v>
      </c>
      <c r="O240" s="807"/>
      <c r="P240" s="72"/>
      <c r="Q240" s="293"/>
    </row>
    <row r="241" spans="1:18" s="73" customFormat="1" ht="45" customHeight="1" x14ac:dyDescent="0.25">
      <c r="A241" s="25">
        <v>1</v>
      </c>
      <c r="B241" s="25">
        <v>1</v>
      </c>
      <c r="C241" s="223" t="s">
        <v>112</v>
      </c>
      <c r="D241" s="466">
        <f>SUM(D230,D221,D210,D199,D188,D176,D166,D156,D146,D137,D126,D115,D104,D91,D80,D71,D62,D52,D42,D33)</f>
        <v>213900</v>
      </c>
      <c r="E241" s="466">
        <f>SUM(E230,E221,E210,E199,E188,E176,E166,E156,E146,E137,E126,E115,E104,E91,E80,E71,E62,E52,E42,E33)</f>
        <v>106954</v>
      </c>
      <c r="F241" s="466">
        <f>SUM(F230,F221,F210,F199,F188,F176,F166,F156,F146,F137,F126,F115,F104,F91,F80,F71,F62,F52,F42,F33)</f>
        <v>85523</v>
      </c>
      <c r="G241" s="467">
        <f t="shared" si="203"/>
        <v>79.962413747966423</v>
      </c>
      <c r="H241" s="468">
        <f t="shared" ref="H241:M241" si="212">SUM(H230,H221,H210,H199,H188,H176,H166,H156,H146,H137,H126,H115,H104,H91,H80,H71,H62,H52,H42,H33)</f>
        <v>335750.79008000001</v>
      </c>
      <c r="I241" s="468">
        <f t="shared" si="212"/>
        <v>167875.42999999996</v>
      </c>
      <c r="J241" s="468">
        <f t="shared" si="212"/>
        <v>159382.29080000002</v>
      </c>
      <c r="K241" s="468">
        <f t="shared" si="212"/>
        <v>-8393.1632199999985</v>
      </c>
      <c r="L241" s="468">
        <f t="shared" si="212"/>
        <v>-279.09120999999999</v>
      </c>
      <c r="M241" s="468">
        <f t="shared" si="212"/>
        <v>159103.19958999997</v>
      </c>
      <c r="N241" s="468">
        <f t="shared" si="205"/>
        <v>94.940808669857205</v>
      </c>
      <c r="O241" s="807"/>
      <c r="P241" s="72"/>
      <c r="Q241" s="293"/>
    </row>
    <row r="242" spans="1:18" s="73" customFormat="1" ht="30" x14ac:dyDescent="0.25">
      <c r="A242" s="25">
        <v>1</v>
      </c>
      <c r="B242" s="25">
        <v>1</v>
      </c>
      <c r="C242" s="178" t="s">
        <v>108</v>
      </c>
      <c r="D242" s="466">
        <f>SUM(D231,D222,D211,D200,D189,D138,D127,D116,D105,D92,D81,D72,D63,D34)</f>
        <v>78861</v>
      </c>
      <c r="E242" s="466">
        <f>SUM(E231,E222,E211,E200,E189,E138,E127,E116,E105,E92,E81,E72,E63,E34)</f>
        <v>39433</v>
      </c>
      <c r="F242" s="466">
        <f>SUM(F231,F222,F211,F200,F189,F138,F127,F116,F105,F92,F81,F72,F63,F34)</f>
        <v>18753</v>
      </c>
      <c r="G242" s="467">
        <f t="shared" si="203"/>
        <v>47.556615017878428</v>
      </c>
      <c r="H242" s="468">
        <f t="shared" ref="H242:M242" si="213">SUM(H231,H222,H211,H200,H189,H138,H127,H116,H105,H92,H81,H72,H63,H34)</f>
        <v>70427.636549999996</v>
      </c>
      <c r="I242" s="468">
        <f t="shared" si="213"/>
        <v>35213.83</v>
      </c>
      <c r="J242" s="468">
        <f t="shared" si="213"/>
        <v>28729.495790000008</v>
      </c>
      <c r="K242" s="468">
        <f t="shared" si="213"/>
        <v>-6384.3582299999962</v>
      </c>
      <c r="L242" s="468">
        <f t="shared" si="213"/>
        <v>-50.882179999999998</v>
      </c>
      <c r="M242" s="468">
        <f t="shared" si="213"/>
        <v>28678.613610000004</v>
      </c>
      <c r="N242" s="468">
        <f t="shared" si="205"/>
        <v>81.585830879515257</v>
      </c>
      <c r="O242" s="807"/>
      <c r="P242" s="72"/>
      <c r="Q242" s="293"/>
    </row>
    <row r="243" spans="1:18" s="73" customFormat="1" ht="63.75" customHeight="1" x14ac:dyDescent="0.25">
      <c r="A243" s="25">
        <v>1</v>
      </c>
      <c r="B243" s="25">
        <v>1</v>
      </c>
      <c r="C243" s="178" t="s">
        <v>119</v>
      </c>
      <c r="D243" s="466">
        <f t="shared" ref="D243:F244" si="214">SUM(D212,D177,D167,D157,D147,D128,D106,D93,D53,D43,D190)</f>
        <v>106169</v>
      </c>
      <c r="E243" s="466">
        <f t="shared" si="214"/>
        <v>53085</v>
      </c>
      <c r="F243" s="466">
        <f t="shared" si="214"/>
        <v>51162</v>
      </c>
      <c r="G243" s="467">
        <f t="shared" si="203"/>
        <v>96.377507770556662</v>
      </c>
      <c r="H243" s="468">
        <f>SUM(H212,H177,H167,H157,H147,H128,H106,H93,H53,H43,H190)</f>
        <v>237970.80872999999</v>
      </c>
      <c r="I243" s="468">
        <f>SUM(I212,I177,I167,I157,I147,I128,I106,I93,I53,I43,I190)</f>
        <v>118985.41999999998</v>
      </c>
      <c r="J243" s="468">
        <f>SUM(J177,J167,J157,J147,J128,J106,J93,J53,J43,J190)</f>
        <v>116019.70097000001</v>
      </c>
      <c r="K243" s="468">
        <f>SUM(K177,K167,K157,K147,K128,K106,K93,K53,K43,K190)</f>
        <v>-2965.7190300000011</v>
      </c>
      <c r="L243" s="468">
        <f>SUM(L177,L167,L157,L147,L128,L106,L93,L53,L43,L190)</f>
        <v>-188.71776999999997</v>
      </c>
      <c r="M243" s="468">
        <f>SUM(M177,M167,M157,M147,M128,M106,M93,M53,M43,M190)</f>
        <v>115830.98319999999</v>
      </c>
      <c r="N243" s="468">
        <f t="shared" si="205"/>
        <v>97.507493750074602</v>
      </c>
      <c r="O243" s="807"/>
      <c r="P243" s="72"/>
      <c r="Q243" s="293"/>
    </row>
    <row r="244" spans="1:18" s="73" customFormat="1" ht="45" x14ac:dyDescent="0.25">
      <c r="A244" s="25">
        <v>1</v>
      </c>
      <c r="B244" s="25">
        <v>1</v>
      </c>
      <c r="C244" s="178" t="s">
        <v>109</v>
      </c>
      <c r="D244" s="466">
        <f t="shared" si="214"/>
        <v>28870</v>
      </c>
      <c r="E244" s="466">
        <f t="shared" si="214"/>
        <v>14436</v>
      </c>
      <c r="F244" s="466">
        <f t="shared" si="214"/>
        <v>15608</v>
      </c>
      <c r="G244" s="467">
        <f t="shared" si="203"/>
        <v>108.1185924078692</v>
      </c>
      <c r="H244" s="468">
        <f>SUM(H213,H178,H168,H158,H148,H129,H107,H94,H54,H44,H191)</f>
        <v>27352.344800000006</v>
      </c>
      <c r="I244" s="468">
        <f>SUM(I213,I178,I168,I158,I148,I129,I107,I94,I54,I44,I191)</f>
        <v>13676.179999999997</v>
      </c>
      <c r="J244" s="468">
        <f>SUM(J213,J178,J168,J158,J148,J129,J107,J94,J54,J44,J191)</f>
        <v>14633.09404</v>
      </c>
      <c r="K244" s="468">
        <f>SUM(K213,K178,K168,K158,K148,K129,K107,K94,K54,K44,K191)</f>
        <v>956.91403999999966</v>
      </c>
      <c r="L244" s="468">
        <f>SUM(L213,L178,L168,L158,L148,L129,L107,L94,L54,L44,L191)</f>
        <v>-39.491259999999997</v>
      </c>
      <c r="M244" s="468">
        <f>SUM(M213,M178,M168,M158,M148,M129,M107,M94,M54,M44,M191)</f>
        <v>14593.602779999999</v>
      </c>
      <c r="N244" s="468">
        <f t="shared" si="205"/>
        <v>106.99693949626288</v>
      </c>
      <c r="O244" s="807"/>
      <c r="P244" s="72"/>
      <c r="Q244" s="293"/>
    </row>
    <row r="245" spans="1:18" s="73" customFormat="1" ht="38.25" customHeight="1" thickBot="1" x14ac:dyDescent="0.3">
      <c r="A245" s="25">
        <v>1</v>
      </c>
      <c r="B245" s="25">
        <v>1</v>
      </c>
      <c r="C245" s="212" t="s">
        <v>123</v>
      </c>
      <c r="D245" s="469">
        <f t="shared" ref="D245:F246" si="215">SUM(D232,D223,D214,D201,D192,D179,D169,D159,D149,D139,D130,D117,D108,D95,D82,D73,D64,D55,D45,D35)</f>
        <v>298606</v>
      </c>
      <c r="E245" s="469">
        <f t="shared" si="215"/>
        <v>149304</v>
      </c>
      <c r="F245" s="469">
        <f t="shared" si="215"/>
        <v>145161</v>
      </c>
      <c r="G245" s="467">
        <f t="shared" si="203"/>
        <v>97.225124578042113</v>
      </c>
      <c r="H245" s="469">
        <f t="shared" ref="H245:M246" si="216">SUM(H232,H223,H214,H201,H192,H179,H169,H159,H149,H139,H130,H117,H108,H95,H82,H73,H64,H55,H45,H35)</f>
        <v>242175.43811999998</v>
      </c>
      <c r="I245" s="469">
        <f t="shared" si="216"/>
        <v>121087.73999999999</v>
      </c>
      <c r="J245" s="469">
        <f t="shared" si="216"/>
        <v>117768.96103000001</v>
      </c>
      <c r="K245" s="469">
        <f t="shared" ref="K245" si="217">SUM(K232,K223,K214,K201,K192,K179,K169,K159,K149,K139,K130,K117,K108,K95,K82,K73,K64,K55,K45,K35)</f>
        <v>-3318.7789699999967</v>
      </c>
      <c r="L245" s="469">
        <f t="shared" si="216"/>
        <v>-64.085989999999981</v>
      </c>
      <c r="M245" s="469">
        <f t="shared" si="216"/>
        <v>117704.87503999997</v>
      </c>
      <c r="N245" s="470">
        <f t="shared" si="205"/>
        <v>97.259194886286608</v>
      </c>
      <c r="O245" s="807"/>
      <c r="P245" s="72"/>
      <c r="Q245" s="293"/>
    </row>
    <row r="246" spans="1:18" s="73" customFormat="1" ht="15" customHeight="1" thickBot="1" x14ac:dyDescent="0.3">
      <c r="A246" s="25">
        <v>1</v>
      </c>
      <c r="B246" s="25">
        <v>1</v>
      </c>
      <c r="C246" s="213" t="s">
        <v>116</v>
      </c>
      <c r="D246" s="471">
        <f t="shared" si="215"/>
        <v>0</v>
      </c>
      <c r="E246" s="471">
        <f t="shared" si="215"/>
        <v>0</v>
      </c>
      <c r="F246" s="471">
        <f t="shared" si="215"/>
        <v>0</v>
      </c>
      <c r="G246" s="472">
        <f>SUM(G215,G180,G170,G131,G109,G96,G56,G46)</f>
        <v>0</v>
      </c>
      <c r="H246" s="473">
        <f t="shared" si="216"/>
        <v>836301.22686000005</v>
      </c>
      <c r="I246" s="473">
        <f t="shared" si="216"/>
        <v>418150.65</v>
      </c>
      <c r="J246" s="473">
        <f t="shared" si="216"/>
        <v>379672.48830000003</v>
      </c>
      <c r="K246" s="473">
        <f t="shared" ref="K246" si="218">SUM(K233,K224,K215,K202,K193,K180,K170,K160,K150,K140,K131,K118,K109,K96,K83,K74,K65,K56,K46,K36)</f>
        <v>-38378.185720000001</v>
      </c>
      <c r="L246" s="473">
        <f t="shared" si="216"/>
        <v>-814.49874999999997</v>
      </c>
      <c r="M246" s="473">
        <f t="shared" si="216"/>
        <v>378857.98954999994</v>
      </c>
      <c r="N246" s="474">
        <f t="shared" si="205"/>
        <v>90.798014615067558</v>
      </c>
      <c r="O246" s="806"/>
      <c r="P246" s="72"/>
      <c r="Q246" s="293"/>
    </row>
    <row r="247" spans="1:18" ht="15" customHeight="1" x14ac:dyDescent="0.25">
      <c r="A247" s="25">
        <v>1</v>
      </c>
      <c r="B247" s="25">
        <v>1</v>
      </c>
      <c r="C247" s="2"/>
      <c r="D247" s="475"/>
      <c r="E247" s="475"/>
      <c r="F247" s="475"/>
      <c r="G247" s="461"/>
      <c r="H247" s="476"/>
      <c r="I247" s="476"/>
      <c r="J247" s="476"/>
      <c r="K247" s="476">
        <f t="shared" si="185"/>
        <v>0</v>
      </c>
      <c r="L247" s="476"/>
      <c r="M247" s="476"/>
      <c r="N247" s="459"/>
      <c r="O247" s="802"/>
      <c r="P247" s="72"/>
    </row>
    <row r="248" spans="1:18" ht="15" customHeight="1" thickBot="1" x14ac:dyDescent="0.3">
      <c r="A248" s="25">
        <v>1</v>
      </c>
      <c r="B248" s="25">
        <v>1</v>
      </c>
      <c r="C248" s="123" t="s">
        <v>90</v>
      </c>
      <c r="D248" s="477"/>
      <c r="E248" s="477"/>
      <c r="F248" s="477"/>
      <c r="G248" s="477"/>
      <c r="H248" s="478"/>
      <c r="I248" s="478"/>
      <c r="J248" s="478"/>
      <c r="K248" s="478">
        <f t="shared" si="185"/>
        <v>0</v>
      </c>
      <c r="L248" s="478"/>
      <c r="M248" s="478"/>
      <c r="N248" s="479"/>
      <c r="O248" s="812"/>
      <c r="P248" s="72"/>
    </row>
    <row r="249" spans="1:18" ht="29.25" customHeight="1" x14ac:dyDescent="0.25">
      <c r="A249" s="25">
        <v>1</v>
      </c>
      <c r="B249" s="25">
        <v>1</v>
      </c>
      <c r="C249" s="80" t="s">
        <v>36</v>
      </c>
      <c r="D249" s="480"/>
      <c r="E249" s="480"/>
      <c r="F249" s="480"/>
      <c r="G249" s="480"/>
      <c r="H249" s="481"/>
      <c r="I249" s="481"/>
      <c r="J249" s="422"/>
      <c r="K249" s="422">
        <f t="shared" si="185"/>
        <v>0</v>
      </c>
      <c r="L249" s="422"/>
      <c r="M249" s="422"/>
      <c r="N249" s="480"/>
      <c r="O249" s="813"/>
      <c r="P249" s="72"/>
    </row>
    <row r="250" spans="1:18" ht="30.75" customHeight="1" x14ac:dyDescent="0.25">
      <c r="A250" s="25">
        <v>1</v>
      </c>
      <c r="B250" s="25">
        <v>1</v>
      </c>
      <c r="C250" s="142" t="s">
        <v>120</v>
      </c>
      <c r="D250" s="397">
        <f>SUM(D251:D254)</f>
        <v>4073</v>
      </c>
      <c r="E250" s="397">
        <f>SUM(E251:E254)</f>
        <v>2037</v>
      </c>
      <c r="F250" s="397">
        <f>SUM(F251:F254)</f>
        <v>1559</v>
      </c>
      <c r="G250" s="397">
        <f t="shared" ref="G250:G259" si="219">F250/E250*100</f>
        <v>76.534118802160037</v>
      </c>
      <c r="H250" s="359">
        <f t="shared" ref="H250:M250" si="220">SUM(H251:H254)</f>
        <v>5844.4930799999993</v>
      </c>
      <c r="I250" s="359">
        <f t="shared" si="220"/>
        <v>2922.25</v>
      </c>
      <c r="J250" s="359">
        <f t="shared" si="220"/>
        <v>3231.4333400000005</v>
      </c>
      <c r="K250" s="359">
        <f t="shared" si="220"/>
        <v>309.18334000000021</v>
      </c>
      <c r="L250" s="359">
        <f t="shared" si="220"/>
        <v>-26.529579999999996</v>
      </c>
      <c r="M250" s="359">
        <f t="shared" si="220"/>
        <v>3204.9037600000001</v>
      </c>
      <c r="N250" s="397">
        <f t="shared" ref="N250:N260" si="221">J250/I250*100</f>
        <v>110.58031790572336</v>
      </c>
      <c r="O250" s="429"/>
      <c r="P250" s="72"/>
      <c r="Q250" s="72"/>
      <c r="R250" s="51"/>
    </row>
    <row r="251" spans="1:18" ht="31.5" customHeight="1" x14ac:dyDescent="0.25">
      <c r="A251" s="25">
        <v>1</v>
      </c>
      <c r="B251" s="25">
        <v>1</v>
      </c>
      <c r="C251" s="47" t="s">
        <v>79</v>
      </c>
      <c r="D251" s="397">
        <v>3005</v>
      </c>
      <c r="E251" s="398">
        <f t="shared" ref="E251:E259" si="222">ROUND(D251/12*$C$3,0)</f>
        <v>1503</v>
      </c>
      <c r="F251" s="397">
        <v>1139</v>
      </c>
      <c r="G251" s="397">
        <f t="shared" si="219"/>
        <v>75.781769793745852</v>
      </c>
      <c r="H251" s="359">
        <v>3447.7350000000001</v>
      </c>
      <c r="I251" s="359">
        <f t="shared" ref="I251:I254" si="223">ROUND(H251/12*$C$3,2)</f>
        <v>1723.87</v>
      </c>
      <c r="J251" s="359">
        <f t="shared" ref="J251:J254" si="224">M251-L251</f>
        <v>1835.0907500000001</v>
      </c>
      <c r="K251" s="359">
        <f t="shared" si="185"/>
        <v>111.22075000000018</v>
      </c>
      <c r="L251" s="359">
        <v>-10.124379999999999</v>
      </c>
      <c r="M251" s="359">
        <v>1824.9663700000001</v>
      </c>
      <c r="N251" s="397">
        <f t="shared" si="221"/>
        <v>106.45180611066959</v>
      </c>
      <c r="O251" s="429"/>
      <c r="P251" s="72"/>
      <c r="Q251" s="72"/>
      <c r="R251" s="51"/>
    </row>
    <row r="252" spans="1:18" ht="30" customHeight="1" x14ac:dyDescent="0.25">
      <c r="A252" s="25">
        <v>1</v>
      </c>
      <c r="B252" s="25">
        <v>1</v>
      </c>
      <c r="C252" s="47" t="s">
        <v>80</v>
      </c>
      <c r="D252" s="397">
        <v>872</v>
      </c>
      <c r="E252" s="398">
        <f t="shared" si="222"/>
        <v>436</v>
      </c>
      <c r="F252" s="397">
        <v>227</v>
      </c>
      <c r="G252" s="397">
        <f t="shared" si="219"/>
        <v>52.064220183486242</v>
      </c>
      <c r="H252" s="359">
        <v>1324.9516799999999</v>
      </c>
      <c r="I252" s="359">
        <f t="shared" si="223"/>
        <v>662.48</v>
      </c>
      <c r="J252" s="359">
        <f t="shared" si="224"/>
        <v>340.94139000000001</v>
      </c>
      <c r="K252" s="359">
        <f t="shared" si="185"/>
        <v>-321.53861000000001</v>
      </c>
      <c r="L252" s="359">
        <v>0</v>
      </c>
      <c r="M252" s="359">
        <v>340.94139000000001</v>
      </c>
      <c r="N252" s="397">
        <f t="shared" si="221"/>
        <v>51.464404963168697</v>
      </c>
      <c r="O252" s="429"/>
      <c r="P252" s="72"/>
      <c r="Q252" s="72"/>
      <c r="R252" s="51"/>
    </row>
    <row r="253" spans="1:18" ht="28.5" customHeight="1" x14ac:dyDescent="0.25">
      <c r="A253" s="25">
        <v>1</v>
      </c>
      <c r="B253" s="25">
        <v>1</v>
      </c>
      <c r="C253" s="47" t="s">
        <v>114</v>
      </c>
      <c r="D253" s="397">
        <v>102</v>
      </c>
      <c r="E253" s="398">
        <f>ROUND(D253/12*$C$3,0)</f>
        <v>51</v>
      </c>
      <c r="F253" s="397">
        <v>100</v>
      </c>
      <c r="G253" s="397">
        <f t="shared" si="219"/>
        <v>196.07843137254901</v>
      </c>
      <c r="H253" s="359">
        <v>557.77679999999998</v>
      </c>
      <c r="I253" s="359">
        <f>ROUND(H253/12*$C$3,2)</f>
        <v>278.89</v>
      </c>
      <c r="J253" s="359">
        <f t="shared" si="224"/>
        <v>546.84</v>
      </c>
      <c r="K253" s="359">
        <f t="shared" si="185"/>
        <v>267.95000000000005</v>
      </c>
      <c r="L253" s="359">
        <v>0</v>
      </c>
      <c r="M253" s="359">
        <v>546.84</v>
      </c>
      <c r="N253" s="397">
        <f t="shared" si="221"/>
        <v>196.0773064649145</v>
      </c>
      <c r="O253" s="72"/>
      <c r="P253" s="72"/>
      <c r="Q253" s="72"/>
      <c r="R253" s="51"/>
    </row>
    <row r="254" spans="1:18" ht="33.75" customHeight="1" x14ac:dyDescent="0.25">
      <c r="A254" s="25">
        <v>1</v>
      </c>
      <c r="B254" s="25">
        <v>1</v>
      </c>
      <c r="C254" s="47" t="s">
        <v>115</v>
      </c>
      <c r="D254" s="397">
        <v>94</v>
      </c>
      <c r="E254" s="398">
        <f t="shared" si="222"/>
        <v>47</v>
      </c>
      <c r="F254" s="397">
        <v>93</v>
      </c>
      <c r="G254" s="397">
        <f t="shared" si="219"/>
        <v>197.87234042553192</v>
      </c>
      <c r="H254" s="359">
        <v>514.02959999999996</v>
      </c>
      <c r="I254" s="359">
        <f t="shared" si="223"/>
        <v>257.01</v>
      </c>
      <c r="J254" s="359">
        <f t="shared" si="224"/>
        <v>508.56119999999999</v>
      </c>
      <c r="K254" s="359">
        <f t="shared" si="185"/>
        <v>251.55119999999999</v>
      </c>
      <c r="L254" s="359">
        <v>-16.405199999999997</v>
      </c>
      <c r="M254" s="359">
        <v>492.15600000000001</v>
      </c>
      <c r="N254" s="397">
        <f t="shared" si="221"/>
        <v>197.87603595190848</v>
      </c>
      <c r="O254" s="429"/>
      <c r="P254" s="72"/>
      <c r="Q254" s="72"/>
      <c r="R254" s="51"/>
    </row>
    <row r="255" spans="1:18" ht="30" x14ac:dyDescent="0.25">
      <c r="A255" s="25">
        <v>1</v>
      </c>
      <c r="B255" s="25">
        <v>1</v>
      </c>
      <c r="C255" s="142" t="s">
        <v>112</v>
      </c>
      <c r="D255" s="397">
        <f>SUM(D256:D258)</f>
        <v>8184</v>
      </c>
      <c r="E255" s="397">
        <f>SUM(E256:E258)</f>
        <v>4092</v>
      </c>
      <c r="F255" s="397">
        <f>SUM(F256:F258)</f>
        <v>2176</v>
      </c>
      <c r="G255" s="397">
        <f t="shared" si="219"/>
        <v>53.17693059628543</v>
      </c>
      <c r="H255" s="359">
        <f t="shared" ref="H255:M255" si="225">SUM(H256:H258)</f>
        <v>12855.459199999999</v>
      </c>
      <c r="I255" s="359">
        <f t="shared" si="225"/>
        <v>6427.72</v>
      </c>
      <c r="J255" s="359">
        <f t="shared" si="225"/>
        <v>2998.9081099999999</v>
      </c>
      <c r="K255" s="359">
        <f t="shared" si="225"/>
        <v>-3428.8118899999995</v>
      </c>
      <c r="L255" s="359">
        <f t="shared" si="225"/>
        <v>-7.2253400000000001</v>
      </c>
      <c r="M255" s="359">
        <f t="shared" si="225"/>
        <v>2991.6827699999999</v>
      </c>
      <c r="N255" s="397">
        <f t="shared" si="221"/>
        <v>46.655861020704073</v>
      </c>
      <c r="O255" s="429"/>
      <c r="P255" s="72"/>
    </row>
    <row r="256" spans="1:18" ht="30" x14ac:dyDescent="0.25">
      <c r="A256" s="25">
        <v>1</v>
      </c>
      <c r="B256" s="25">
        <v>1</v>
      </c>
      <c r="C256" s="47" t="s">
        <v>108</v>
      </c>
      <c r="D256" s="397">
        <v>2334</v>
      </c>
      <c r="E256" s="398">
        <f t="shared" si="222"/>
        <v>1167</v>
      </c>
      <c r="F256" s="397">
        <v>396</v>
      </c>
      <c r="G256" s="397">
        <f t="shared" si="219"/>
        <v>33.933161953727506</v>
      </c>
      <c r="H256" s="359">
        <v>1712.2057</v>
      </c>
      <c r="I256" s="359">
        <f t="shared" ref="I256:I259" si="226">ROUND(H256/12*$C$3,2)</f>
        <v>856.1</v>
      </c>
      <c r="J256" s="359">
        <f t="shared" ref="J256:J259" si="227">M256-L256</f>
        <v>680.99364000000003</v>
      </c>
      <c r="K256" s="359">
        <f t="shared" si="185"/>
        <v>-175.10636</v>
      </c>
      <c r="L256" s="359">
        <v>0</v>
      </c>
      <c r="M256" s="359">
        <v>680.99364000000003</v>
      </c>
      <c r="N256" s="397">
        <f t="shared" si="221"/>
        <v>79.546039014133868</v>
      </c>
      <c r="O256" s="429"/>
      <c r="P256" s="72"/>
    </row>
    <row r="257" spans="1:17" ht="43.5" customHeight="1" x14ac:dyDescent="0.25">
      <c r="A257" s="25">
        <v>1</v>
      </c>
      <c r="B257" s="25">
        <v>1</v>
      </c>
      <c r="C257" s="47" t="s">
        <v>118</v>
      </c>
      <c r="D257" s="397">
        <v>4300</v>
      </c>
      <c r="E257" s="398">
        <f t="shared" si="222"/>
        <v>2150</v>
      </c>
      <c r="F257" s="397">
        <v>1211</v>
      </c>
      <c r="G257" s="397">
        <f t="shared" si="219"/>
        <v>56.325581395348834</v>
      </c>
      <c r="H257" s="359">
        <v>9755.9259999999995</v>
      </c>
      <c r="I257" s="359">
        <f t="shared" si="226"/>
        <v>4877.96</v>
      </c>
      <c r="J257" s="359">
        <f t="shared" si="227"/>
        <v>1856.64141</v>
      </c>
      <c r="K257" s="359">
        <f t="shared" si="185"/>
        <v>-3021.3185899999999</v>
      </c>
      <c r="L257" s="359">
        <v>0</v>
      </c>
      <c r="M257" s="359">
        <v>1856.64141</v>
      </c>
      <c r="N257" s="397">
        <f t="shared" si="221"/>
        <v>38.061841630517677</v>
      </c>
      <c r="O257" s="429"/>
      <c r="P257" s="72"/>
    </row>
    <row r="258" spans="1:17" ht="45" x14ac:dyDescent="0.25">
      <c r="A258" s="25">
        <v>1</v>
      </c>
      <c r="B258" s="25">
        <v>1</v>
      </c>
      <c r="C258" s="47" t="s">
        <v>109</v>
      </c>
      <c r="D258" s="397">
        <v>1550</v>
      </c>
      <c r="E258" s="398">
        <f t="shared" si="222"/>
        <v>775</v>
      </c>
      <c r="F258" s="397">
        <v>569</v>
      </c>
      <c r="G258" s="397">
        <f t="shared" si="219"/>
        <v>73.41935483870968</v>
      </c>
      <c r="H258" s="359">
        <v>1387.3275000000001</v>
      </c>
      <c r="I258" s="359">
        <f t="shared" si="226"/>
        <v>693.66</v>
      </c>
      <c r="J258" s="359">
        <f t="shared" si="227"/>
        <v>461.27306000000004</v>
      </c>
      <c r="K258" s="359">
        <f t="shared" si="185"/>
        <v>-232.38693999999992</v>
      </c>
      <c r="L258" s="359">
        <v>-7.2253400000000001</v>
      </c>
      <c r="M258" s="359">
        <v>454.04772000000003</v>
      </c>
      <c r="N258" s="397">
        <f t="shared" si="221"/>
        <v>66.498437274745555</v>
      </c>
      <c r="O258" s="429"/>
      <c r="P258" s="72"/>
    </row>
    <row r="259" spans="1:17" s="73" customFormat="1" ht="33" customHeight="1" thickBot="1" x14ac:dyDescent="0.3">
      <c r="A259" s="25">
        <v>1</v>
      </c>
      <c r="B259" s="25">
        <v>1</v>
      </c>
      <c r="C259" s="79" t="s">
        <v>123</v>
      </c>
      <c r="D259" s="397">
        <v>10700</v>
      </c>
      <c r="E259" s="398">
        <f t="shared" si="222"/>
        <v>5350</v>
      </c>
      <c r="F259" s="397">
        <v>5154</v>
      </c>
      <c r="G259" s="397">
        <f t="shared" si="219"/>
        <v>96.336448598130843</v>
      </c>
      <c r="H259" s="359">
        <v>8677.9140000000007</v>
      </c>
      <c r="I259" s="359">
        <f t="shared" si="226"/>
        <v>4338.96</v>
      </c>
      <c r="J259" s="359">
        <f t="shared" si="227"/>
        <v>4183.2411599999996</v>
      </c>
      <c r="K259" s="359">
        <f t="shared" si="185"/>
        <v>-155.71884000000045</v>
      </c>
      <c r="L259" s="359">
        <v>-6.2957000000000001</v>
      </c>
      <c r="M259" s="359">
        <v>4176.9454599999999</v>
      </c>
      <c r="N259" s="397">
        <f t="shared" si="221"/>
        <v>96.411148293600306</v>
      </c>
      <c r="O259" s="429"/>
      <c r="P259" s="72"/>
      <c r="Q259" s="293"/>
    </row>
    <row r="260" spans="1:17" s="8" customFormat="1" ht="15.75" thickBot="1" x14ac:dyDescent="0.3">
      <c r="A260" s="25">
        <v>1</v>
      </c>
      <c r="B260" s="25">
        <v>1</v>
      </c>
      <c r="C260" s="126" t="s">
        <v>3</v>
      </c>
      <c r="D260" s="455"/>
      <c r="E260" s="455"/>
      <c r="F260" s="455"/>
      <c r="G260" s="456"/>
      <c r="H260" s="482">
        <f t="shared" ref="H260:M260" si="228">H255+H250+H259</f>
        <v>27377.866279999998</v>
      </c>
      <c r="I260" s="482">
        <f t="shared" si="228"/>
        <v>13688.93</v>
      </c>
      <c r="J260" s="482">
        <f t="shared" si="228"/>
        <v>10413.582609999999</v>
      </c>
      <c r="K260" s="482">
        <f t="shared" si="228"/>
        <v>-3275.3473899999999</v>
      </c>
      <c r="L260" s="482">
        <f t="shared" si="228"/>
        <v>-40.050619999999995</v>
      </c>
      <c r="M260" s="482">
        <f t="shared" si="228"/>
        <v>10373.531989999999</v>
      </c>
      <c r="N260" s="455">
        <f t="shared" si="221"/>
        <v>76.073021119985256</v>
      </c>
      <c r="O260" s="806"/>
      <c r="P260" s="72"/>
      <c r="Q260" s="293"/>
    </row>
    <row r="261" spans="1:17" ht="15" customHeight="1" thickBot="1" x14ac:dyDescent="0.3">
      <c r="A261" s="25">
        <v>1</v>
      </c>
      <c r="B261" s="25">
        <v>1</v>
      </c>
      <c r="C261" s="25"/>
      <c r="D261" s="483"/>
      <c r="E261" s="483"/>
      <c r="F261" s="483"/>
      <c r="G261" s="484"/>
      <c r="H261" s="485"/>
      <c r="I261" s="485"/>
      <c r="J261" s="486"/>
      <c r="K261" s="486">
        <f t="shared" si="185"/>
        <v>0</v>
      </c>
      <c r="L261" s="486"/>
      <c r="M261" s="486"/>
      <c r="N261" s="487"/>
      <c r="O261" s="912"/>
      <c r="P261" s="72"/>
    </row>
    <row r="262" spans="1:17" ht="15" customHeight="1" x14ac:dyDescent="0.25">
      <c r="A262" s="25">
        <v>1</v>
      </c>
      <c r="B262" s="25">
        <v>1</v>
      </c>
      <c r="C262" s="175" t="s">
        <v>38</v>
      </c>
      <c r="D262" s="488"/>
      <c r="E262" s="488"/>
      <c r="F262" s="488"/>
      <c r="G262" s="488"/>
      <c r="H262" s="489"/>
      <c r="I262" s="489"/>
      <c r="J262" s="489"/>
      <c r="K262" s="489">
        <f t="shared" si="185"/>
        <v>0</v>
      </c>
      <c r="L262" s="489"/>
      <c r="M262" s="489"/>
      <c r="N262" s="490"/>
      <c r="O262" s="813"/>
      <c r="P262" s="72"/>
    </row>
    <row r="263" spans="1:17" ht="45.75" customHeight="1" x14ac:dyDescent="0.25">
      <c r="A263" s="25">
        <v>1</v>
      </c>
      <c r="B263" s="25">
        <v>1</v>
      </c>
      <c r="C263" s="128" t="s">
        <v>120</v>
      </c>
      <c r="D263" s="491">
        <f t="shared" ref="D263:M263" si="229">D250</f>
        <v>4073</v>
      </c>
      <c r="E263" s="491">
        <f t="shared" si="229"/>
        <v>2037</v>
      </c>
      <c r="F263" s="491">
        <f t="shared" si="229"/>
        <v>1559</v>
      </c>
      <c r="G263" s="492">
        <f t="shared" si="229"/>
        <v>76.534118802160037</v>
      </c>
      <c r="H263" s="493">
        <f t="shared" si="229"/>
        <v>5844.4930799999993</v>
      </c>
      <c r="I263" s="493">
        <f t="shared" si="229"/>
        <v>2922.25</v>
      </c>
      <c r="J263" s="493">
        <f t="shared" si="229"/>
        <v>3231.4333400000005</v>
      </c>
      <c r="K263" s="493">
        <f t="shared" ref="K263" si="230">K250</f>
        <v>309.18334000000021</v>
      </c>
      <c r="L263" s="493">
        <f t="shared" si="229"/>
        <v>-26.529579999999996</v>
      </c>
      <c r="M263" s="493">
        <f t="shared" si="229"/>
        <v>3204.9037600000001</v>
      </c>
      <c r="N263" s="491">
        <f t="shared" ref="N263:N268" si="231">J263/I263*100</f>
        <v>110.58031790572336</v>
      </c>
      <c r="O263" s="806"/>
      <c r="P263" s="72"/>
    </row>
    <row r="264" spans="1:17" ht="32.25" customHeight="1" x14ac:dyDescent="0.25">
      <c r="A264" s="25">
        <v>1</v>
      </c>
      <c r="B264" s="25">
        <v>1</v>
      </c>
      <c r="C264" s="127" t="s">
        <v>79</v>
      </c>
      <c r="D264" s="491">
        <f t="shared" ref="D264:M264" si="232">D251</f>
        <v>3005</v>
      </c>
      <c r="E264" s="491">
        <f t="shared" si="232"/>
        <v>1503</v>
      </c>
      <c r="F264" s="491">
        <f t="shared" si="232"/>
        <v>1139</v>
      </c>
      <c r="G264" s="492">
        <f t="shared" si="232"/>
        <v>75.781769793745852</v>
      </c>
      <c r="H264" s="493">
        <f t="shared" si="232"/>
        <v>3447.7350000000001</v>
      </c>
      <c r="I264" s="493">
        <f t="shared" si="232"/>
        <v>1723.87</v>
      </c>
      <c r="J264" s="493">
        <f t="shared" si="232"/>
        <v>1835.0907500000001</v>
      </c>
      <c r="K264" s="493">
        <f t="shared" ref="K264" si="233">K251</f>
        <v>111.22075000000018</v>
      </c>
      <c r="L264" s="493">
        <f t="shared" si="232"/>
        <v>-10.124379999999999</v>
      </c>
      <c r="M264" s="493">
        <f t="shared" si="232"/>
        <v>1824.9663700000001</v>
      </c>
      <c r="N264" s="493">
        <f t="shared" si="231"/>
        <v>106.45180611066959</v>
      </c>
      <c r="O264" s="807"/>
      <c r="P264" s="72"/>
    </row>
    <row r="265" spans="1:17" ht="38.25" customHeight="1" x14ac:dyDescent="0.25">
      <c r="A265" s="25">
        <v>1</v>
      </c>
      <c r="B265" s="25">
        <v>1</v>
      </c>
      <c r="C265" s="127" t="s">
        <v>80</v>
      </c>
      <c r="D265" s="491">
        <f t="shared" ref="D265:M265" si="234">D252</f>
        <v>872</v>
      </c>
      <c r="E265" s="491">
        <f t="shared" si="234"/>
        <v>436</v>
      </c>
      <c r="F265" s="491">
        <f t="shared" si="234"/>
        <v>227</v>
      </c>
      <c r="G265" s="492">
        <f t="shared" si="234"/>
        <v>52.064220183486242</v>
      </c>
      <c r="H265" s="493">
        <f t="shared" si="234"/>
        <v>1324.9516799999999</v>
      </c>
      <c r="I265" s="493">
        <f t="shared" si="234"/>
        <v>662.48</v>
      </c>
      <c r="J265" s="493">
        <f t="shared" si="234"/>
        <v>340.94139000000001</v>
      </c>
      <c r="K265" s="493">
        <f t="shared" ref="K265" si="235">K252</f>
        <v>-321.53861000000001</v>
      </c>
      <c r="L265" s="493">
        <f t="shared" si="234"/>
        <v>0</v>
      </c>
      <c r="M265" s="493">
        <f t="shared" si="234"/>
        <v>340.94139000000001</v>
      </c>
      <c r="N265" s="491">
        <f t="shared" si="231"/>
        <v>51.464404963168697</v>
      </c>
      <c r="O265" s="806"/>
      <c r="P265" s="72"/>
    </row>
    <row r="266" spans="1:17" ht="51" customHeight="1" x14ac:dyDescent="0.25">
      <c r="A266" s="25">
        <v>1</v>
      </c>
      <c r="B266" s="25">
        <v>1</v>
      </c>
      <c r="C266" s="127" t="s">
        <v>114</v>
      </c>
      <c r="D266" s="491">
        <f t="shared" ref="D266:M266" si="236">D253</f>
        <v>102</v>
      </c>
      <c r="E266" s="491">
        <f t="shared" si="236"/>
        <v>51</v>
      </c>
      <c r="F266" s="491">
        <f t="shared" si="236"/>
        <v>100</v>
      </c>
      <c r="G266" s="492">
        <f t="shared" si="236"/>
        <v>196.07843137254901</v>
      </c>
      <c r="H266" s="493">
        <f t="shared" si="236"/>
        <v>557.77679999999998</v>
      </c>
      <c r="I266" s="493">
        <f t="shared" si="236"/>
        <v>278.89</v>
      </c>
      <c r="J266" s="493">
        <f t="shared" si="236"/>
        <v>546.84</v>
      </c>
      <c r="K266" s="493">
        <f t="shared" ref="K266" si="237">K253</f>
        <v>267.95000000000005</v>
      </c>
      <c r="L266" s="493">
        <f t="shared" si="236"/>
        <v>0</v>
      </c>
      <c r="M266" s="493">
        <f t="shared" si="236"/>
        <v>546.84</v>
      </c>
      <c r="N266" s="491">
        <f t="shared" si="231"/>
        <v>196.0773064649145</v>
      </c>
      <c r="O266" s="806"/>
      <c r="P266" s="72"/>
    </row>
    <row r="267" spans="1:17" ht="38.25" customHeight="1" x14ac:dyDescent="0.25">
      <c r="A267" s="25">
        <v>1</v>
      </c>
      <c r="B267" s="25">
        <v>1</v>
      </c>
      <c r="C267" s="127" t="s">
        <v>115</v>
      </c>
      <c r="D267" s="491">
        <f t="shared" ref="D267:M267" si="238">D254</f>
        <v>94</v>
      </c>
      <c r="E267" s="491">
        <f t="shared" si="238"/>
        <v>47</v>
      </c>
      <c r="F267" s="491">
        <f t="shared" si="238"/>
        <v>93</v>
      </c>
      <c r="G267" s="492">
        <f t="shared" si="238"/>
        <v>197.87234042553192</v>
      </c>
      <c r="H267" s="493">
        <f t="shared" si="238"/>
        <v>514.02959999999996</v>
      </c>
      <c r="I267" s="493">
        <f t="shared" si="238"/>
        <v>257.01</v>
      </c>
      <c r="J267" s="493">
        <f t="shared" si="238"/>
        <v>508.56119999999999</v>
      </c>
      <c r="K267" s="493">
        <f t="shared" ref="K267" si="239">K254</f>
        <v>251.55119999999999</v>
      </c>
      <c r="L267" s="493">
        <f t="shared" si="238"/>
        <v>-16.405199999999997</v>
      </c>
      <c r="M267" s="493">
        <f t="shared" si="238"/>
        <v>492.15600000000001</v>
      </c>
      <c r="N267" s="491">
        <f t="shared" si="231"/>
        <v>197.87603595190848</v>
      </c>
      <c r="O267" s="806"/>
      <c r="P267" s="72"/>
    </row>
    <row r="268" spans="1:17" ht="30" x14ac:dyDescent="0.25">
      <c r="A268" s="25">
        <v>1</v>
      </c>
      <c r="B268" s="25">
        <v>1</v>
      </c>
      <c r="C268" s="128" t="s">
        <v>112</v>
      </c>
      <c r="D268" s="491">
        <f t="shared" ref="D268:M268" si="240">D255</f>
        <v>8184</v>
      </c>
      <c r="E268" s="491">
        <f t="shared" si="240"/>
        <v>4092</v>
      </c>
      <c r="F268" s="491">
        <f t="shared" si="240"/>
        <v>2176</v>
      </c>
      <c r="G268" s="492">
        <f t="shared" si="240"/>
        <v>53.17693059628543</v>
      </c>
      <c r="H268" s="493">
        <f t="shared" si="240"/>
        <v>12855.459199999999</v>
      </c>
      <c r="I268" s="493">
        <f t="shared" si="240"/>
        <v>6427.72</v>
      </c>
      <c r="J268" s="493">
        <f t="shared" si="240"/>
        <v>2998.9081099999999</v>
      </c>
      <c r="K268" s="493">
        <f t="shared" ref="K268" si="241">K255</f>
        <v>-3428.8118899999995</v>
      </c>
      <c r="L268" s="493">
        <f t="shared" si="240"/>
        <v>-7.2253400000000001</v>
      </c>
      <c r="M268" s="493">
        <f t="shared" si="240"/>
        <v>2991.6827699999999</v>
      </c>
      <c r="N268" s="491">
        <f t="shared" si="231"/>
        <v>46.655861020704073</v>
      </c>
      <c r="O268" s="806"/>
      <c r="P268" s="72"/>
    </row>
    <row r="269" spans="1:17" ht="30" x14ac:dyDescent="0.25">
      <c r="A269" s="25">
        <v>1</v>
      </c>
      <c r="B269" s="25">
        <v>1</v>
      </c>
      <c r="C269" s="127" t="s">
        <v>108</v>
      </c>
      <c r="D269" s="491">
        <f t="shared" ref="D269:M269" si="242">D256</f>
        <v>2334</v>
      </c>
      <c r="E269" s="491">
        <f t="shared" si="242"/>
        <v>1167</v>
      </c>
      <c r="F269" s="491">
        <f t="shared" si="242"/>
        <v>396</v>
      </c>
      <c r="G269" s="492">
        <f t="shared" si="242"/>
        <v>33.933161953727506</v>
      </c>
      <c r="H269" s="493">
        <f t="shared" si="242"/>
        <v>1712.2057</v>
      </c>
      <c r="I269" s="493">
        <f t="shared" si="242"/>
        <v>856.1</v>
      </c>
      <c r="J269" s="493">
        <f t="shared" si="242"/>
        <v>680.99364000000003</v>
      </c>
      <c r="K269" s="493">
        <f t="shared" ref="K269" si="243">K256</f>
        <v>-175.10636</v>
      </c>
      <c r="L269" s="493">
        <f t="shared" si="242"/>
        <v>0</v>
      </c>
      <c r="M269" s="493">
        <f t="shared" si="242"/>
        <v>680.99364000000003</v>
      </c>
      <c r="N269" s="491">
        <f>N256</f>
        <v>79.546039014133868</v>
      </c>
      <c r="O269" s="806"/>
      <c r="P269" s="72"/>
    </row>
    <row r="270" spans="1:17" ht="44.25" customHeight="1" x14ac:dyDescent="0.25">
      <c r="A270" s="25">
        <v>1</v>
      </c>
      <c r="B270" s="25">
        <v>1</v>
      </c>
      <c r="C270" s="127" t="s">
        <v>81</v>
      </c>
      <c r="D270" s="491">
        <f t="shared" ref="D270:M270" si="244">D257</f>
        <v>4300</v>
      </c>
      <c r="E270" s="491">
        <f t="shared" si="244"/>
        <v>2150</v>
      </c>
      <c r="F270" s="491">
        <f t="shared" si="244"/>
        <v>1211</v>
      </c>
      <c r="G270" s="492">
        <f t="shared" si="244"/>
        <v>56.325581395348834</v>
      </c>
      <c r="H270" s="493">
        <f t="shared" si="244"/>
        <v>9755.9259999999995</v>
      </c>
      <c r="I270" s="493">
        <f t="shared" si="244"/>
        <v>4877.96</v>
      </c>
      <c r="J270" s="493">
        <f t="shared" si="244"/>
        <v>1856.64141</v>
      </c>
      <c r="K270" s="493">
        <f t="shared" ref="K270" si="245">K257</f>
        <v>-3021.3185899999999</v>
      </c>
      <c r="L270" s="493">
        <f t="shared" si="244"/>
        <v>0</v>
      </c>
      <c r="M270" s="493">
        <f t="shared" si="244"/>
        <v>1856.64141</v>
      </c>
      <c r="N270" s="491">
        <f>J270/I270*100</f>
        <v>38.061841630517677</v>
      </c>
      <c r="O270" s="806"/>
      <c r="P270" s="72"/>
    </row>
    <row r="271" spans="1:17" ht="44.25" customHeight="1" x14ac:dyDescent="0.25">
      <c r="A271" s="25">
        <v>1</v>
      </c>
      <c r="B271" s="25">
        <v>1</v>
      </c>
      <c r="C271" s="127" t="s">
        <v>109</v>
      </c>
      <c r="D271" s="491">
        <f t="shared" ref="D271:M271" si="246">D258</f>
        <v>1550</v>
      </c>
      <c r="E271" s="491">
        <f t="shared" si="246"/>
        <v>775</v>
      </c>
      <c r="F271" s="491">
        <f t="shared" si="246"/>
        <v>569</v>
      </c>
      <c r="G271" s="492">
        <f t="shared" si="246"/>
        <v>73.41935483870968</v>
      </c>
      <c r="H271" s="493">
        <f t="shared" si="246"/>
        <v>1387.3275000000001</v>
      </c>
      <c r="I271" s="493">
        <f t="shared" si="246"/>
        <v>693.66</v>
      </c>
      <c r="J271" s="493">
        <f t="shared" si="246"/>
        <v>461.27306000000004</v>
      </c>
      <c r="K271" s="493">
        <f t="shared" ref="K271" si="247">K258</f>
        <v>-232.38693999999992</v>
      </c>
      <c r="L271" s="493">
        <f t="shared" si="246"/>
        <v>-7.2253400000000001</v>
      </c>
      <c r="M271" s="493">
        <f t="shared" si="246"/>
        <v>454.04772000000003</v>
      </c>
      <c r="N271" s="491">
        <f>N258</f>
        <v>66.498437274745555</v>
      </c>
      <c r="O271" s="806"/>
      <c r="P271" s="72"/>
    </row>
    <row r="272" spans="1:17" ht="38.25" customHeight="1" thickBot="1" x14ac:dyDescent="0.3">
      <c r="B272" s="25">
        <v>1</v>
      </c>
      <c r="C272" s="127" t="s">
        <v>123</v>
      </c>
      <c r="D272" s="494">
        <f t="shared" ref="D272:N272" si="248">SUM(D259)</f>
        <v>10700</v>
      </c>
      <c r="E272" s="494">
        <f t="shared" si="248"/>
        <v>5350</v>
      </c>
      <c r="F272" s="494">
        <f t="shared" si="248"/>
        <v>5154</v>
      </c>
      <c r="G272" s="494">
        <f t="shared" si="248"/>
        <v>96.336448598130843</v>
      </c>
      <c r="H272" s="494">
        <f t="shared" si="248"/>
        <v>8677.9140000000007</v>
      </c>
      <c r="I272" s="494">
        <f t="shared" si="248"/>
        <v>4338.96</v>
      </c>
      <c r="J272" s="494">
        <f t="shared" si="248"/>
        <v>4183.2411599999996</v>
      </c>
      <c r="K272" s="494">
        <f t="shared" ref="K272" si="249">SUM(K259)</f>
        <v>-155.71884000000045</v>
      </c>
      <c r="L272" s="494">
        <f t="shared" si="248"/>
        <v>-6.2957000000000001</v>
      </c>
      <c r="M272" s="494">
        <f t="shared" si="248"/>
        <v>4176.9454599999999</v>
      </c>
      <c r="N272" s="494">
        <f t="shared" si="248"/>
        <v>96.411148293600306</v>
      </c>
      <c r="O272" s="806"/>
      <c r="P272" s="72"/>
    </row>
    <row r="273" spans="1:17" s="23" customFormat="1" ht="17.25" customHeight="1" thickBot="1" x14ac:dyDescent="0.3">
      <c r="A273" s="25">
        <v>1</v>
      </c>
      <c r="B273" s="25">
        <v>1</v>
      </c>
      <c r="C273" s="215" t="s">
        <v>117</v>
      </c>
      <c r="D273" s="495"/>
      <c r="E273" s="495"/>
      <c r="F273" s="495"/>
      <c r="G273" s="496"/>
      <c r="H273" s="497">
        <f t="shared" ref="H273:N273" si="250">H260</f>
        <v>27377.866279999998</v>
      </c>
      <c r="I273" s="497">
        <f t="shared" si="250"/>
        <v>13688.93</v>
      </c>
      <c r="J273" s="497">
        <f t="shared" si="250"/>
        <v>10413.582609999999</v>
      </c>
      <c r="K273" s="497">
        <f t="shared" ref="K273" si="251">K260</f>
        <v>-3275.3473899999999</v>
      </c>
      <c r="L273" s="497">
        <f t="shared" si="250"/>
        <v>-40.050619999999995</v>
      </c>
      <c r="M273" s="497">
        <f t="shared" si="250"/>
        <v>10373.531989999999</v>
      </c>
      <c r="N273" s="497">
        <f t="shared" si="250"/>
        <v>76.073021119985256</v>
      </c>
      <c r="O273" s="913"/>
      <c r="P273" s="72"/>
      <c r="Q273" s="293"/>
    </row>
    <row r="274" spans="1:17" s="23" customFormat="1" ht="17.25" customHeight="1" x14ac:dyDescent="0.25">
      <c r="A274" s="25">
        <v>1</v>
      </c>
      <c r="B274" s="25">
        <v>1</v>
      </c>
      <c r="C274" s="125"/>
      <c r="D274" s="498"/>
      <c r="E274" s="498"/>
      <c r="F274" s="498"/>
      <c r="G274" s="461"/>
      <c r="H274" s="499"/>
      <c r="I274" s="499"/>
      <c r="J274" s="499"/>
      <c r="K274" s="499">
        <f t="shared" ref="K274:K331" si="252">J274-I274</f>
        <v>0</v>
      </c>
      <c r="L274" s="499"/>
      <c r="M274" s="499"/>
      <c r="N274" s="458"/>
      <c r="O274" s="808"/>
      <c r="P274" s="72"/>
      <c r="Q274" s="293"/>
    </row>
    <row r="275" spans="1:17" ht="29.25" x14ac:dyDescent="0.25">
      <c r="A275" s="25">
        <v>1</v>
      </c>
      <c r="B275" s="25">
        <v>1</v>
      </c>
      <c r="C275" s="185" t="s">
        <v>39</v>
      </c>
      <c r="D275" s="418"/>
      <c r="E275" s="417"/>
      <c r="F275" s="417"/>
      <c r="G275" s="417"/>
      <c r="H275" s="500"/>
      <c r="I275" s="500"/>
      <c r="J275" s="500"/>
      <c r="K275" s="500">
        <f t="shared" si="252"/>
        <v>0</v>
      </c>
      <c r="L275" s="500"/>
      <c r="M275" s="500"/>
      <c r="N275" s="501"/>
      <c r="O275" s="814"/>
      <c r="P275" s="72"/>
    </row>
    <row r="276" spans="1:17" ht="36" customHeight="1" x14ac:dyDescent="0.25">
      <c r="A276" s="25">
        <v>1</v>
      </c>
      <c r="B276" s="25">
        <v>1</v>
      </c>
      <c r="C276" s="224" t="s">
        <v>120</v>
      </c>
      <c r="D276" s="397">
        <f>SUM(D277:D280)</f>
        <v>5497</v>
      </c>
      <c r="E276" s="397">
        <f>SUM(E277:E280)</f>
        <v>2749</v>
      </c>
      <c r="F276" s="397">
        <f>SUM(F277:F280)</f>
        <v>1241</v>
      </c>
      <c r="G276" s="354">
        <f t="shared" ref="G276:G284" si="253">F276/E276*100</f>
        <v>45.143688614041473</v>
      </c>
      <c r="H276" s="359">
        <f t="shared" ref="H276:M276" si="254">SUM(H277:H280)</f>
        <v>9058.3858400000008</v>
      </c>
      <c r="I276" s="359">
        <f t="shared" si="254"/>
        <v>4529.2</v>
      </c>
      <c r="J276" s="359">
        <f t="shared" si="254"/>
        <v>2799.5572100000004</v>
      </c>
      <c r="K276" s="359">
        <f t="shared" si="254"/>
        <v>-1729.6427899999999</v>
      </c>
      <c r="L276" s="359">
        <f t="shared" si="254"/>
        <v>-52.647840000000002</v>
      </c>
      <c r="M276" s="359">
        <f t="shared" si="254"/>
        <v>2746.9093700000003</v>
      </c>
      <c r="N276" s="397">
        <f t="shared" ref="N276:N286" si="255">J276/I276*100</f>
        <v>61.81129581383027</v>
      </c>
      <c r="O276" s="429"/>
      <c r="P276" s="72"/>
    </row>
    <row r="277" spans="1:17" ht="31.5" customHeight="1" x14ac:dyDescent="0.25">
      <c r="A277" s="25">
        <v>1</v>
      </c>
      <c r="B277" s="25">
        <v>1</v>
      </c>
      <c r="C277" s="47" t="s">
        <v>79</v>
      </c>
      <c r="D277" s="397">
        <v>3996</v>
      </c>
      <c r="E277" s="398">
        <f t="shared" ref="E277:E284" si="256">ROUND(D277/12*$C$3,0)</f>
        <v>1998</v>
      </c>
      <c r="F277" s="397">
        <v>947</v>
      </c>
      <c r="G277" s="354">
        <f t="shared" si="253"/>
        <v>47.397397397397398</v>
      </c>
      <c r="H277" s="359">
        <v>5237.6120000000001</v>
      </c>
      <c r="I277" s="359">
        <f t="shared" ref="I277:I280" si="257">ROUND(H277/12*$C$3,2)</f>
        <v>2618.81</v>
      </c>
      <c r="J277" s="359">
        <f t="shared" ref="J277:J285" si="258">M277-L277</f>
        <v>1502.6144900000002</v>
      </c>
      <c r="K277" s="359">
        <f t="shared" si="252"/>
        <v>-1116.1955099999998</v>
      </c>
      <c r="L277" s="359">
        <v>-3.4322399999999997</v>
      </c>
      <c r="M277" s="359">
        <v>1499.1822500000001</v>
      </c>
      <c r="N277" s="397">
        <f t="shared" si="255"/>
        <v>57.377758982133109</v>
      </c>
      <c r="O277" s="429"/>
      <c r="P277" s="72"/>
    </row>
    <row r="278" spans="1:17" ht="33" customHeight="1" x14ac:dyDescent="0.25">
      <c r="A278" s="25">
        <v>1</v>
      </c>
      <c r="B278" s="25">
        <v>1</v>
      </c>
      <c r="C278" s="47" t="s">
        <v>80</v>
      </c>
      <c r="D278" s="397">
        <v>1111</v>
      </c>
      <c r="E278" s="398">
        <f t="shared" si="256"/>
        <v>556</v>
      </c>
      <c r="F278" s="397">
        <v>79</v>
      </c>
      <c r="G278" s="354">
        <f t="shared" si="253"/>
        <v>14.208633093525179</v>
      </c>
      <c r="H278" s="359">
        <v>1688.0978400000001</v>
      </c>
      <c r="I278" s="359">
        <f t="shared" si="257"/>
        <v>844.05</v>
      </c>
      <c r="J278" s="359">
        <f t="shared" si="258"/>
        <v>121.23672000000002</v>
      </c>
      <c r="K278" s="359">
        <f t="shared" si="252"/>
        <v>-722.81327999999996</v>
      </c>
      <c r="L278" s="359">
        <v>-49.215600000000002</v>
      </c>
      <c r="M278" s="359">
        <v>72.021120000000025</v>
      </c>
      <c r="N278" s="397">
        <f t="shared" si="255"/>
        <v>14.363689354896039</v>
      </c>
      <c r="O278" s="429"/>
      <c r="P278" s="72"/>
    </row>
    <row r="279" spans="1:17" ht="30" x14ac:dyDescent="0.25">
      <c r="A279" s="25">
        <v>1</v>
      </c>
      <c r="B279" s="25">
        <v>1</v>
      </c>
      <c r="C279" s="47" t="s">
        <v>114</v>
      </c>
      <c r="D279" s="397">
        <v>160</v>
      </c>
      <c r="E279" s="398">
        <f t="shared" si="256"/>
        <v>80</v>
      </c>
      <c r="F279" s="397">
        <v>99</v>
      </c>
      <c r="G279" s="354">
        <f t="shared" si="253"/>
        <v>123.75</v>
      </c>
      <c r="H279" s="359">
        <v>874.94399999999996</v>
      </c>
      <c r="I279" s="359">
        <f t="shared" si="257"/>
        <v>437.47</v>
      </c>
      <c r="J279" s="359">
        <f t="shared" si="258"/>
        <v>541.37159999999994</v>
      </c>
      <c r="K279" s="359">
        <f t="shared" si="252"/>
        <v>103.90159999999992</v>
      </c>
      <c r="L279" s="359">
        <v>0</v>
      </c>
      <c r="M279" s="359">
        <v>541.37159999999994</v>
      </c>
      <c r="N279" s="397">
        <f t="shared" si="255"/>
        <v>123.7505657530802</v>
      </c>
      <c r="O279" s="429"/>
      <c r="P279" s="72"/>
    </row>
    <row r="280" spans="1:17" ht="34.5" customHeight="1" x14ac:dyDescent="0.25">
      <c r="A280" s="25">
        <v>1</v>
      </c>
      <c r="B280" s="25">
        <v>1</v>
      </c>
      <c r="C280" s="47" t="s">
        <v>115</v>
      </c>
      <c r="D280" s="397">
        <v>230</v>
      </c>
      <c r="E280" s="398">
        <f t="shared" si="256"/>
        <v>115</v>
      </c>
      <c r="F280" s="397">
        <v>116</v>
      </c>
      <c r="G280" s="354">
        <f t="shared" si="253"/>
        <v>100.8695652173913</v>
      </c>
      <c r="H280" s="359">
        <v>1257.732</v>
      </c>
      <c r="I280" s="359">
        <f t="shared" si="257"/>
        <v>628.87</v>
      </c>
      <c r="J280" s="359">
        <f t="shared" si="258"/>
        <v>634.33440000000007</v>
      </c>
      <c r="K280" s="359">
        <f t="shared" si="252"/>
        <v>5.4644000000000688</v>
      </c>
      <c r="L280" s="359">
        <v>0</v>
      </c>
      <c r="M280" s="359">
        <v>634.33440000000007</v>
      </c>
      <c r="N280" s="397">
        <f t="shared" si="255"/>
        <v>100.86892362491453</v>
      </c>
      <c r="O280" s="429"/>
      <c r="P280" s="72"/>
    </row>
    <row r="281" spans="1:17" ht="44.25" customHeight="1" x14ac:dyDescent="0.25">
      <c r="A281" s="25">
        <v>1</v>
      </c>
      <c r="B281" s="25">
        <v>1</v>
      </c>
      <c r="C281" s="142" t="s">
        <v>112</v>
      </c>
      <c r="D281" s="397">
        <f>SUM(D282:D284)</f>
        <v>8359</v>
      </c>
      <c r="E281" s="397">
        <f>SUM(E282:E284)</f>
        <v>4180</v>
      </c>
      <c r="F281" s="397">
        <f>SUM(F282:F284)</f>
        <v>1762</v>
      </c>
      <c r="G281" s="354">
        <f t="shared" si="253"/>
        <v>42.153110047846894</v>
      </c>
      <c r="H281" s="359">
        <f t="shared" ref="H281:M281" si="259">SUM(H282:H284)</f>
        <v>13486.060950000001</v>
      </c>
      <c r="I281" s="359">
        <f t="shared" si="259"/>
        <v>6743.0199999999995</v>
      </c>
      <c r="J281" s="359">
        <f t="shared" si="259"/>
        <v>5271.0529000000006</v>
      </c>
      <c r="K281" s="359">
        <f t="shared" si="259"/>
        <v>-1471.9670999999992</v>
      </c>
      <c r="L281" s="359">
        <f t="shared" si="259"/>
        <v>-21.02985</v>
      </c>
      <c r="M281" s="359">
        <f t="shared" si="259"/>
        <v>5250.0230500000007</v>
      </c>
      <c r="N281" s="397">
        <f t="shared" si="255"/>
        <v>78.170506686914777</v>
      </c>
      <c r="O281" s="429"/>
      <c r="P281" s="72"/>
    </row>
    <row r="282" spans="1:17" ht="30" x14ac:dyDescent="0.25">
      <c r="A282" s="25">
        <v>1</v>
      </c>
      <c r="B282" s="25">
        <v>1</v>
      </c>
      <c r="C282" s="47" t="s">
        <v>108</v>
      </c>
      <c r="D282" s="397">
        <v>3500</v>
      </c>
      <c r="E282" s="398">
        <f t="shared" si="256"/>
        <v>1750</v>
      </c>
      <c r="F282" s="397">
        <v>203</v>
      </c>
      <c r="G282" s="354">
        <f t="shared" si="253"/>
        <v>11.600000000000001</v>
      </c>
      <c r="H282" s="359">
        <v>3092.4250000000002</v>
      </c>
      <c r="I282" s="359">
        <f t="shared" ref="I282:I285" si="260">ROUND(H282/12*$C$3,2)</f>
        <v>1546.21</v>
      </c>
      <c r="J282" s="359">
        <f t="shared" si="258"/>
        <v>362.78906000000001</v>
      </c>
      <c r="K282" s="359">
        <f t="shared" si="252"/>
        <v>-1183.42094</v>
      </c>
      <c r="L282" s="359">
        <v>0</v>
      </c>
      <c r="M282" s="359">
        <v>362.78906000000001</v>
      </c>
      <c r="N282" s="397">
        <f t="shared" si="255"/>
        <v>23.463116911674355</v>
      </c>
      <c r="O282" s="429"/>
      <c r="P282" s="72"/>
    </row>
    <row r="283" spans="1:17" ht="45" customHeight="1" x14ac:dyDescent="0.25">
      <c r="A283" s="25">
        <v>1</v>
      </c>
      <c r="B283" s="25">
        <v>1</v>
      </c>
      <c r="C283" s="47" t="s">
        <v>118</v>
      </c>
      <c r="D283" s="397">
        <v>4400</v>
      </c>
      <c r="E283" s="398">
        <f t="shared" si="256"/>
        <v>2200</v>
      </c>
      <c r="F283" s="397">
        <v>1559</v>
      </c>
      <c r="G283" s="354">
        <f t="shared" si="253"/>
        <v>70.86363636363636</v>
      </c>
      <c r="H283" s="359">
        <v>9982.8080000000009</v>
      </c>
      <c r="I283" s="359">
        <f t="shared" si="260"/>
        <v>4991.3999999999996</v>
      </c>
      <c r="J283" s="359">
        <f t="shared" si="258"/>
        <v>4908.2638400000005</v>
      </c>
      <c r="K283" s="359">
        <f t="shared" si="252"/>
        <v>-83.136159999999109</v>
      </c>
      <c r="L283" s="359">
        <v>-21.02985</v>
      </c>
      <c r="M283" s="359">
        <v>4887.2339900000006</v>
      </c>
      <c r="N283" s="397">
        <f t="shared" si="255"/>
        <v>98.334411988620445</v>
      </c>
      <c r="O283" s="429"/>
      <c r="P283" s="72"/>
    </row>
    <row r="284" spans="1:17" ht="45" customHeight="1" x14ac:dyDescent="0.25">
      <c r="A284" s="25">
        <v>1</v>
      </c>
      <c r="B284" s="25">
        <v>1</v>
      </c>
      <c r="C284" s="47" t="s">
        <v>109</v>
      </c>
      <c r="D284" s="397">
        <v>459</v>
      </c>
      <c r="E284" s="398">
        <f t="shared" si="256"/>
        <v>230</v>
      </c>
      <c r="F284" s="397">
        <v>0</v>
      </c>
      <c r="G284" s="354">
        <f t="shared" si="253"/>
        <v>0</v>
      </c>
      <c r="H284" s="359">
        <v>410.82794999999993</v>
      </c>
      <c r="I284" s="359">
        <f t="shared" si="260"/>
        <v>205.41</v>
      </c>
      <c r="J284" s="359">
        <f t="shared" si="258"/>
        <v>0</v>
      </c>
      <c r="K284" s="359">
        <f t="shared" si="252"/>
        <v>-205.41</v>
      </c>
      <c r="L284" s="359">
        <v>0</v>
      </c>
      <c r="M284" s="359">
        <v>0</v>
      </c>
      <c r="N284" s="397">
        <f t="shared" si="255"/>
        <v>0</v>
      </c>
      <c r="O284" s="429"/>
      <c r="P284" s="72"/>
    </row>
    <row r="285" spans="1:17" s="73" customFormat="1" ht="30.75" thickBot="1" x14ac:dyDescent="0.3">
      <c r="B285" s="25">
        <v>1</v>
      </c>
      <c r="C285" s="79" t="s">
        <v>123</v>
      </c>
      <c r="D285" s="397">
        <v>7300</v>
      </c>
      <c r="E285" s="398">
        <f>ROUND(D285/12*$C$3,0)</f>
        <v>3650</v>
      </c>
      <c r="F285" s="397">
        <v>3296</v>
      </c>
      <c r="G285" s="354">
        <f>F285/E285*100</f>
        <v>90.301369863013704</v>
      </c>
      <c r="H285" s="359">
        <v>5920.4459999999999</v>
      </c>
      <c r="I285" s="359">
        <f t="shared" si="260"/>
        <v>2960.22</v>
      </c>
      <c r="J285" s="359">
        <f t="shared" si="258"/>
        <v>2667.8126200000006</v>
      </c>
      <c r="K285" s="359">
        <f t="shared" si="252"/>
        <v>-292.40737999999919</v>
      </c>
      <c r="L285" s="359">
        <v>-1.4598200000000001</v>
      </c>
      <c r="M285" s="359">
        <v>2666.3528000000006</v>
      </c>
      <c r="N285" s="397">
        <f t="shared" si="255"/>
        <v>90.122106465060057</v>
      </c>
      <c r="O285" s="429"/>
      <c r="P285" s="72"/>
      <c r="Q285" s="293"/>
    </row>
    <row r="286" spans="1:17" s="8" customFormat="1" ht="15.75" thickBot="1" x14ac:dyDescent="0.3">
      <c r="A286" s="25">
        <v>1</v>
      </c>
      <c r="B286" s="25">
        <v>1</v>
      </c>
      <c r="C286" s="77" t="s">
        <v>3</v>
      </c>
      <c r="D286" s="455"/>
      <c r="E286" s="455"/>
      <c r="F286" s="455"/>
      <c r="G286" s="502"/>
      <c r="H286" s="482">
        <f t="shared" ref="H286:M286" si="261">H281+H276+H285</f>
        <v>28464.892790000002</v>
      </c>
      <c r="I286" s="482">
        <f t="shared" si="261"/>
        <v>14232.439999999999</v>
      </c>
      <c r="J286" s="482">
        <f t="shared" si="261"/>
        <v>10738.422730000002</v>
      </c>
      <c r="K286" s="482">
        <f t="shared" si="261"/>
        <v>-3494.017269999998</v>
      </c>
      <c r="L286" s="482">
        <f t="shared" si="261"/>
        <v>-75.137509999999992</v>
      </c>
      <c r="M286" s="482">
        <f t="shared" si="261"/>
        <v>10663.285220000002</v>
      </c>
      <c r="N286" s="455">
        <f t="shared" si="255"/>
        <v>75.450328474948805</v>
      </c>
      <c r="O286" s="806"/>
      <c r="P286" s="72"/>
      <c r="Q286" s="293"/>
    </row>
    <row r="287" spans="1:17" ht="35.25" customHeight="1" x14ac:dyDescent="0.25">
      <c r="A287" s="25">
        <v>1</v>
      </c>
      <c r="B287" s="25">
        <v>1</v>
      </c>
      <c r="C287" s="216" t="s">
        <v>37</v>
      </c>
      <c r="D287" s="503"/>
      <c r="E287" s="503"/>
      <c r="F287" s="503"/>
      <c r="G287" s="504"/>
      <c r="H287" s="505"/>
      <c r="I287" s="505"/>
      <c r="J287" s="505"/>
      <c r="K287" s="505">
        <f t="shared" si="252"/>
        <v>0</v>
      </c>
      <c r="L287" s="505"/>
      <c r="M287" s="505"/>
      <c r="N287" s="506"/>
      <c r="O287" s="815"/>
      <c r="P287" s="72"/>
    </row>
    <row r="288" spans="1:17" ht="30" x14ac:dyDescent="0.25">
      <c r="A288" s="25">
        <v>1</v>
      </c>
      <c r="B288" s="25">
        <v>1</v>
      </c>
      <c r="C288" s="138" t="s">
        <v>120</v>
      </c>
      <c r="D288" s="507">
        <f t="shared" ref="D288:N288" si="262">D276</f>
        <v>5497</v>
      </c>
      <c r="E288" s="507">
        <f t="shared" si="262"/>
        <v>2749</v>
      </c>
      <c r="F288" s="507">
        <f t="shared" si="262"/>
        <v>1241</v>
      </c>
      <c r="G288" s="508">
        <f t="shared" si="262"/>
        <v>45.143688614041473</v>
      </c>
      <c r="H288" s="509">
        <f t="shared" si="262"/>
        <v>9058.3858400000008</v>
      </c>
      <c r="I288" s="509">
        <f t="shared" si="262"/>
        <v>4529.2</v>
      </c>
      <c r="J288" s="509">
        <f t="shared" si="262"/>
        <v>2799.5572100000004</v>
      </c>
      <c r="K288" s="509">
        <f t="shared" ref="K288" si="263">K276</f>
        <v>-1729.6427899999999</v>
      </c>
      <c r="L288" s="509">
        <f t="shared" si="262"/>
        <v>-52.647840000000002</v>
      </c>
      <c r="M288" s="509">
        <f t="shared" si="262"/>
        <v>2746.9093700000003</v>
      </c>
      <c r="N288" s="510">
        <f t="shared" si="262"/>
        <v>61.81129581383027</v>
      </c>
      <c r="O288" s="808"/>
      <c r="P288" s="72"/>
    </row>
    <row r="289" spans="1:17" ht="27" customHeight="1" x14ac:dyDescent="0.25">
      <c r="A289" s="25">
        <v>1</v>
      </c>
      <c r="B289" s="25">
        <v>1</v>
      </c>
      <c r="C289" s="130" t="s">
        <v>79</v>
      </c>
      <c r="D289" s="507">
        <f t="shared" ref="D289:N289" si="264">D277</f>
        <v>3996</v>
      </c>
      <c r="E289" s="507">
        <f t="shared" si="264"/>
        <v>1998</v>
      </c>
      <c r="F289" s="507">
        <f t="shared" si="264"/>
        <v>947</v>
      </c>
      <c r="G289" s="508">
        <f t="shared" si="264"/>
        <v>47.397397397397398</v>
      </c>
      <c r="H289" s="509">
        <f t="shared" si="264"/>
        <v>5237.6120000000001</v>
      </c>
      <c r="I289" s="509">
        <f t="shared" si="264"/>
        <v>2618.81</v>
      </c>
      <c r="J289" s="509">
        <f t="shared" si="264"/>
        <v>1502.6144900000002</v>
      </c>
      <c r="K289" s="509">
        <f t="shared" ref="K289" si="265">K277</f>
        <v>-1116.1955099999998</v>
      </c>
      <c r="L289" s="509">
        <f t="shared" si="264"/>
        <v>-3.4322399999999997</v>
      </c>
      <c r="M289" s="509">
        <f t="shared" si="264"/>
        <v>1499.1822500000001</v>
      </c>
      <c r="N289" s="510">
        <f t="shared" si="264"/>
        <v>57.377758982133109</v>
      </c>
      <c r="O289" s="808"/>
      <c r="P289" s="72"/>
    </row>
    <row r="290" spans="1:17" ht="27" customHeight="1" x14ac:dyDescent="0.25">
      <c r="A290" s="25">
        <v>1</v>
      </c>
      <c r="B290" s="25">
        <v>1</v>
      </c>
      <c r="C290" s="130" t="s">
        <v>80</v>
      </c>
      <c r="D290" s="507">
        <f t="shared" ref="D290:N290" si="266">D278</f>
        <v>1111</v>
      </c>
      <c r="E290" s="507">
        <f t="shared" si="266"/>
        <v>556</v>
      </c>
      <c r="F290" s="507">
        <f t="shared" si="266"/>
        <v>79</v>
      </c>
      <c r="G290" s="508">
        <f t="shared" si="266"/>
        <v>14.208633093525179</v>
      </c>
      <c r="H290" s="509">
        <f t="shared" si="266"/>
        <v>1688.0978400000001</v>
      </c>
      <c r="I290" s="509">
        <f t="shared" si="266"/>
        <v>844.05</v>
      </c>
      <c r="J290" s="509">
        <f t="shared" si="266"/>
        <v>121.23672000000002</v>
      </c>
      <c r="K290" s="509">
        <f t="shared" ref="K290" si="267">K278</f>
        <v>-722.81327999999996</v>
      </c>
      <c r="L290" s="509">
        <f t="shared" si="266"/>
        <v>-49.215600000000002</v>
      </c>
      <c r="M290" s="509">
        <f t="shared" si="266"/>
        <v>72.021120000000025</v>
      </c>
      <c r="N290" s="510">
        <f t="shared" si="266"/>
        <v>14.363689354896039</v>
      </c>
      <c r="O290" s="808"/>
      <c r="P290" s="72"/>
    </row>
    <row r="291" spans="1:17" ht="27" customHeight="1" x14ac:dyDescent="0.25">
      <c r="A291" s="25">
        <v>1</v>
      </c>
      <c r="B291" s="25">
        <v>1</v>
      </c>
      <c r="C291" s="130" t="s">
        <v>114</v>
      </c>
      <c r="D291" s="507">
        <f t="shared" ref="D291:N291" si="268">D279</f>
        <v>160</v>
      </c>
      <c r="E291" s="507">
        <f t="shared" si="268"/>
        <v>80</v>
      </c>
      <c r="F291" s="507">
        <f t="shared" si="268"/>
        <v>99</v>
      </c>
      <c r="G291" s="508">
        <f t="shared" si="268"/>
        <v>123.75</v>
      </c>
      <c r="H291" s="509">
        <f t="shared" si="268"/>
        <v>874.94399999999996</v>
      </c>
      <c r="I291" s="509">
        <f t="shared" si="268"/>
        <v>437.47</v>
      </c>
      <c r="J291" s="509">
        <f t="shared" si="268"/>
        <v>541.37159999999994</v>
      </c>
      <c r="K291" s="509">
        <f t="shared" ref="K291" si="269">K279</f>
        <v>103.90159999999992</v>
      </c>
      <c r="L291" s="509">
        <f t="shared" si="268"/>
        <v>0</v>
      </c>
      <c r="M291" s="509">
        <f t="shared" si="268"/>
        <v>541.37159999999994</v>
      </c>
      <c r="N291" s="510">
        <f t="shared" si="268"/>
        <v>123.7505657530802</v>
      </c>
      <c r="O291" s="808"/>
      <c r="P291" s="72"/>
    </row>
    <row r="292" spans="1:17" ht="27" customHeight="1" x14ac:dyDescent="0.25">
      <c r="A292" s="25">
        <v>1</v>
      </c>
      <c r="B292" s="25">
        <v>1</v>
      </c>
      <c r="C292" s="130" t="s">
        <v>115</v>
      </c>
      <c r="D292" s="507">
        <f t="shared" ref="D292:N292" si="270">D280</f>
        <v>230</v>
      </c>
      <c r="E292" s="507">
        <f t="shared" si="270"/>
        <v>115</v>
      </c>
      <c r="F292" s="507">
        <f t="shared" si="270"/>
        <v>116</v>
      </c>
      <c r="G292" s="508">
        <f t="shared" si="270"/>
        <v>100.8695652173913</v>
      </c>
      <c r="H292" s="509">
        <f t="shared" si="270"/>
        <v>1257.732</v>
      </c>
      <c r="I292" s="509">
        <f t="shared" si="270"/>
        <v>628.87</v>
      </c>
      <c r="J292" s="509">
        <f t="shared" si="270"/>
        <v>634.33440000000007</v>
      </c>
      <c r="K292" s="509">
        <f t="shared" ref="K292" si="271">K280</f>
        <v>5.4644000000000688</v>
      </c>
      <c r="L292" s="509">
        <f t="shared" si="270"/>
        <v>0</v>
      </c>
      <c r="M292" s="509">
        <f t="shared" si="270"/>
        <v>634.33440000000007</v>
      </c>
      <c r="N292" s="510">
        <f t="shared" si="270"/>
        <v>100.86892362491453</v>
      </c>
      <c r="O292" s="808"/>
      <c r="P292" s="72"/>
    </row>
    <row r="293" spans="1:17" ht="41.25" customHeight="1" x14ac:dyDescent="0.25">
      <c r="A293" s="25">
        <v>1</v>
      </c>
      <c r="B293" s="25">
        <v>1</v>
      </c>
      <c r="C293" s="138" t="s">
        <v>112</v>
      </c>
      <c r="D293" s="507">
        <f t="shared" ref="D293:N293" si="272">D281</f>
        <v>8359</v>
      </c>
      <c r="E293" s="507">
        <f t="shared" si="272"/>
        <v>4180</v>
      </c>
      <c r="F293" s="507">
        <f t="shared" si="272"/>
        <v>1762</v>
      </c>
      <c r="G293" s="508">
        <f t="shared" si="272"/>
        <v>42.153110047846894</v>
      </c>
      <c r="H293" s="509">
        <f t="shared" si="272"/>
        <v>13486.060950000001</v>
      </c>
      <c r="I293" s="509">
        <f t="shared" si="272"/>
        <v>6743.0199999999995</v>
      </c>
      <c r="J293" s="509">
        <f t="shared" si="272"/>
        <v>5271.0529000000006</v>
      </c>
      <c r="K293" s="509">
        <f t="shared" ref="K293" si="273">K281</f>
        <v>-1471.9670999999992</v>
      </c>
      <c r="L293" s="509">
        <f t="shared" si="272"/>
        <v>-21.02985</v>
      </c>
      <c r="M293" s="509">
        <f t="shared" si="272"/>
        <v>5250.0230500000007</v>
      </c>
      <c r="N293" s="510">
        <f t="shared" si="272"/>
        <v>78.170506686914777</v>
      </c>
      <c r="O293" s="808"/>
      <c r="P293" s="72"/>
    </row>
    <row r="294" spans="1:17" ht="30" x14ac:dyDescent="0.25">
      <c r="A294" s="25">
        <v>1</v>
      </c>
      <c r="B294" s="25">
        <v>1</v>
      </c>
      <c r="C294" s="130" t="s">
        <v>108</v>
      </c>
      <c r="D294" s="507">
        <f t="shared" ref="D294:N294" si="274">D282</f>
        <v>3500</v>
      </c>
      <c r="E294" s="507">
        <f t="shared" si="274"/>
        <v>1750</v>
      </c>
      <c r="F294" s="507">
        <f t="shared" si="274"/>
        <v>203</v>
      </c>
      <c r="G294" s="508">
        <f t="shared" si="274"/>
        <v>11.600000000000001</v>
      </c>
      <c r="H294" s="509">
        <f t="shared" si="274"/>
        <v>3092.4250000000002</v>
      </c>
      <c r="I294" s="509">
        <f t="shared" si="274"/>
        <v>1546.21</v>
      </c>
      <c r="J294" s="509">
        <f t="shared" si="274"/>
        <v>362.78906000000001</v>
      </c>
      <c r="K294" s="509">
        <f t="shared" ref="K294" si="275">K282</f>
        <v>-1183.42094</v>
      </c>
      <c r="L294" s="509">
        <f t="shared" si="274"/>
        <v>0</v>
      </c>
      <c r="M294" s="509">
        <f t="shared" si="274"/>
        <v>362.78906000000001</v>
      </c>
      <c r="N294" s="507">
        <f t="shared" si="274"/>
        <v>23.463116911674355</v>
      </c>
      <c r="O294" s="806"/>
      <c r="P294" s="72"/>
    </row>
    <row r="295" spans="1:17" ht="42.75" customHeight="1" x14ac:dyDescent="0.25">
      <c r="A295" s="25">
        <v>1</v>
      </c>
      <c r="B295" s="25">
        <v>1</v>
      </c>
      <c r="C295" s="130" t="s">
        <v>81</v>
      </c>
      <c r="D295" s="507">
        <f t="shared" ref="D295:N295" si="276">D283</f>
        <v>4400</v>
      </c>
      <c r="E295" s="507">
        <f t="shared" si="276"/>
        <v>2200</v>
      </c>
      <c r="F295" s="507">
        <f t="shared" si="276"/>
        <v>1559</v>
      </c>
      <c r="G295" s="508">
        <f t="shared" si="276"/>
        <v>70.86363636363636</v>
      </c>
      <c r="H295" s="509">
        <f t="shared" si="276"/>
        <v>9982.8080000000009</v>
      </c>
      <c r="I295" s="509">
        <f t="shared" si="276"/>
        <v>4991.3999999999996</v>
      </c>
      <c r="J295" s="509">
        <f t="shared" si="276"/>
        <v>4908.2638400000005</v>
      </c>
      <c r="K295" s="509">
        <f t="shared" ref="K295" si="277">K283</f>
        <v>-83.136159999999109</v>
      </c>
      <c r="L295" s="509">
        <f t="shared" si="276"/>
        <v>-21.02985</v>
      </c>
      <c r="M295" s="509">
        <f t="shared" si="276"/>
        <v>4887.2339900000006</v>
      </c>
      <c r="N295" s="510">
        <f t="shared" si="276"/>
        <v>98.334411988620445</v>
      </c>
      <c r="O295" s="808"/>
      <c r="P295" s="72"/>
    </row>
    <row r="296" spans="1:17" ht="42.75" customHeight="1" x14ac:dyDescent="0.25">
      <c r="A296" s="25">
        <v>1</v>
      </c>
      <c r="B296" s="25">
        <v>1</v>
      </c>
      <c r="C296" s="130" t="s">
        <v>109</v>
      </c>
      <c r="D296" s="507">
        <f t="shared" ref="D296:N296" si="278">D284</f>
        <v>459</v>
      </c>
      <c r="E296" s="507">
        <f t="shared" si="278"/>
        <v>230</v>
      </c>
      <c r="F296" s="507">
        <f t="shared" si="278"/>
        <v>0</v>
      </c>
      <c r="G296" s="508">
        <f t="shared" si="278"/>
        <v>0</v>
      </c>
      <c r="H296" s="509">
        <f t="shared" si="278"/>
        <v>410.82794999999993</v>
      </c>
      <c r="I296" s="509">
        <f t="shared" si="278"/>
        <v>205.41</v>
      </c>
      <c r="J296" s="509">
        <f t="shared" si="278"/>
        <v>0</v>
      </c>
      <c r="K296" s="509">
        <f t="shared" ref="K296" si="279">K284</f>
        <v>-205.41</v>
      </c>
      <c r="L296" s="509">
        <f t="shared" si="278"/>
        <v>0</v>
      </c>
      <c r="M296" s="509">
        <f t="shared" si="278"/>
        <v>0</v>
      </c>
      <c r="N296" s="509">
        <f t="shared" si="278"/>
        <v>0</v>
      </c>
      <c r="O296" s="807"/>
      <c r="P296" s="72"/>
    </row>
    <row r="297" spans="1:17" ht="27" customHeight="1" thickBot="1" x14ac:dyDescent="0.3">
      <c r="A297" s="25">
        <v>1</v>
      </c>
      <c r="B297" s="25">
        <v>1</v>
      </c>
      <c r="C297" s="79" t="s">
        <v>123</v>
      </c>
      <c r="D297" s="511">
        <f t="shared" ref="D297:N297" si="280">D285</f>
        <v>7300</v>
      </c>
      <c r="E297" s="511">
        <f t="shared" si="280"/>
        <v>3650</v>
      </c>
      <c r="F297" s="511">
        <f t="shared" si="280"/>
        <v>3296</v>
      </c>
      <c r="G297" s="512">
        <f t="shared" si="280"/>
        <v>90.301369863013704</v>
      </c>
      <c r="H297" s="509">
        <f t="shared" si="280"/>
        <v>5920.4459999999999</v>
      </c>
      <c r="I297" s="509">
        <f t="shared" si="280"/>
        <v>2960.22</v>
      </c>
      <c r="J297" s="509">
        <f t="shared" si="280"/>
        <v>2667.8126200000006</v>
      </c>
      <c r="K297" s="513">
        <f t="shared" ref="K297" si="281">K285</f>
        <v>-292.40737999999919</v>
      </c>
      <c r="L297" s="513">
        <f t="shared" si="280"/>
        <v>-1.4598200000000001</v>
      </c>
      <c r="M297" s="513">
        <f t="shared" si="280"/>
        <v>2666.3528000000006</v>
      </c>
      <c r="N297" s="514">
        <f t="shared" si="280"/>
        <v>90.122106465060057</v>
      </c>
      <c r="O297" s="808"/>
      <c r="P297" s="72"/>
    </row>
    <row r="298" spans="1:17" s="8" customFormat="1" ht="15" customHeight="1" thickBot="1" x14ac:dyDescent="0.3">
      <c r="A298" s="25">
        <v>1</v>
      </c>
      <c r="B298" s="25">
        <v>1</v>
      </c>
      <c r="C298" s="217" t="s">
        <v>117</v>
      </c>
      <c r="D298" s="515">
        <f t="shared" ref="D298:N298" si="282">D286</f>
        <v>0</v>
      </c>
      <c r="E298" s="515">
        <f t="shared" si="282"/>
        <v>0</v>
      </c>
      <c r="F298" s="515">
        <f t="shared" si="282"/>
        <v>0</v>
      </c>
      <c r="G298" s="516">
        <f t="shared" si="282"/>
        <v>0</v>
      </c>
      <c r="H298" s="517">
        <f t="shared" si="282"/>
        <v>28464.892790000002</v>
      </c>
      <c r="I298" s="517">
        <f t="shared" si="282"/>
        <v>14232.439999999999</v>
      </c>
      <c r="J298" s="517">
        <f t="shared" si="282"/>
        <v>10738.422730000002</v>
      </c>
      <c r="K298" s="517">
        <f t="shared" ref="K298" si="283">K286</f>
        <v>-3494.017269999998</v>
      </c>
      <c r="L298" s="517">
        <f t="shared" si="282"/>
        <v>-75.137509999999992</v>
      </c>
      <c r="M298" s="517">
        <f t="shared" si="282"/>
        <v>10663.285220000002</v>
      </c>
      <c r="N298" s="515">
        <f t="shared" si="282"/>
        <v>75.450328474948805</v>
      </c>
      <c r="O298" s="806"/>
      <c r="P298" s="72"/>
      <c r="Q298" s="293"/>
    </row>
    <row r="299" spans="1:17" x14ac:dyDescent="0.25">
      <c r="A299" s="25">
        <v>1</v>
      </c>
      <c r="B299" s="25">
        <v>1</v>
      </c>
      <c r="C299" s="132"/>
      <c r="D299" s="44"/>
      <c r="E299" s="44"/>
      <c r="F299" s="44"/>
      <c r="G299" s="44"/>
      <c r="H299" s="518"/>
      <c r="I299" s="518"/>
      <c r="J299" s="518"/>
      <c r="K299" s="518">
        <f t="shared" si="252"/>
        <v>0</v>
      </c>
      <c r="L299" s="518"/>
      <c r="M299" s="518"/>
      <c r="N299" s="44"/>
      <c r="O299" s="814"/>
      <c r="P299" s="72"/>
    </row>
    <row r="300" spans="1:17" ht="29.25" customHeight="1" x14ac:dyDescent="0.25">
      <c r="A300" s="25">
        <v>1</v>
      </c>
      <c r="B300" s="25">
        <v>1</v>
      </c>
      <c r="C300" s="190" t="s">
        <v>41</v>
      </c>
      <c r="D300" s="519"/>
      <c r="E300" s="519"/>
      <c r="F300" s="519"/>
      <c r="G300" s="519"/>
      <c r="H300" s="357"/>
      <c r="I300" s="357"/>
      <c r="J300" s="357"/>
      <c r="K300" s="357">
        <f t="shared" si="252"/>
        <v>0</v>
      </c>
      <c r="L300" s="357"/>
      <c r="M300" s="357"/>
      <c r="N300" s="519"/>
      <c r="O300" s="814"/>
      <c r="P300" s="72"/>
    </row>
    <row r="301" spans="1:17" ht="36.75" customHeight="1" x14ac:dyDescent="0.25">
      <c r="A301" s="25">
        <v>1</v>
      </c>
      <c r="B301" s="25">
        <v>1</v>
      </c>
      <c r="C301" s="120" t="s">
        <v>120</v>
      </c>
      <c r="D301" s="397">
        <f>SUM(D302:D307)</f>
        <v>13084</v>
      </c>
      <c r="E301" s="397">
        <f>SUM(E302:E307)</f>
        <v>6543</v>
      </c>
      <c r="F301" s="397">
        <f>SUM(F302:F303,F305:F307)</f>
        <v>5188</v>
      </c>
      <c r="G301" s="397">
        <f t="shared" ref="G301:G311" si="284">F301/E301*100</f>
        <v>79.290845178052876</v>
      </c>
      <c r="H301" s="359">
        <f t="shared" ref="H301:K301" si="285">SUM(H302:H307)</f>
        <v>21908.371200000001</v>
      </c>
      <c r="I301" s="359">
        <f t="shared" si="285"/>
        <v>10954.199999999999</v>
      </c>
      <c r="J301" s="359">
        <f t="shared" si="285"/>
        <v>9257.4997500000009</v>
      </c>
      <c r="K301" s="359">
        <f t="shared" si="285"/>
        <v>-1696.7002500000003</v>
      </c>
      <c r="L301" s="359">
        <f>SUM(L302:L303,L305:L307)</f>
        <v>-49.239900000000013</v>
      </c>
      <c r="M301" s="359">
        <f>SUM(M302:M303,M305:M307)</f>
        <v>9208.2598500000004</v>
      </c>
      <c r="N301" s="397">
        <f>J301/I301*100</f>
        <v>84.510961548994928</v>
      </c>
      <c r="O301" s="429"/>
      <c r="P301" s="72"/>
    </row>
    <row r="302" spans="1:17" ht="38.25" customHeight="1" x14ac:dyDescent="0.25">
      <c r="A302" s="25">
        <v>1</v>
      </c>
      <c r="B302" s="25">
        <v>1</v>
      </c>
      <c r="C302" s="48" t="s">
        <v>79</v>
      </c>
      <c r="D302" s="397">
        <v>6268</v>
      </c>
      <c r="E302" s="398">
        <f t="shared" ref="E302:E312" si="286">ROUND(D302/12*$C$3,0)</f>
        <v>3134</v>
      </c>
      <c r="F302" s="397">
        <v>3197</v>
      </c>
      <c r="G302" s="397">
        <f t="shared" si="284"/>
        <v>102.01021059349075</v>
      </c>
      <c r="H302" s="359">
        <v>8889.1720000000005</v>
      </c>
      <c r="I302" s="359">
        <f t="shared" ref="I302:I307" si="287">ROUND(H302/12*$C$3,2)</f>
        <v>4444.59</v>
      </c>
      <c r="J302" s="359">
        <f t="shared" ref="J302:J307" si="288">M302-L302</f>
        <v>4305.3321399999995</v>
      </c>
      <c r="K302" s="359">
        <f t="shared" si="252"/>
        <v>-139.25786000000062</v>
      </c>
      <c r="L302" s="359">
        <v>-48.311170000000011</v>
      </c>
      <c r="M302" s="359">
        <v>4257.0209699999996</v>
      </c>
      <c r="N302" s="397">
        <f>J302/I302*100</f>
        <v>96.86680076227502</v>
      </c>
      <c r="O302" s="429"/>
      <c r="P302" s="72"/>
    </row>
    <row r="303" spans="1:17" ht="48.75" customHeight="1" x14ac:dyDescent="0.25">
      <c r="B303" s="25">
        <v>1</v>
      </c>
      <c r="C303" s="163" t="s">
        <v>130</v>
      </c>
      <c r="D303" s="397">
        <v>3500</v>
      </c>
      <c r="E303" s="398">
        <f t="shared" si="286"/>
        <v>1750</v>
      </c>
      <c r="F303" s="397">
        <v>352</v>
      </c>
      <c r="G303" s="397">
        <f t="shared" si="284"/>
        <v>20.114285714285714</v>
      </c>
      <c r="H303" s="359">
        <v>6219.5</v>
      </c>
      <c r="I303" s="359">
        <f t="shared" si="287"/>
        <v>3109.75</v>
      </c>
      <c r="J303" s="359">
        <f t="shared" si="288"/>
        <v>1031.8339400000002</v>
      </c>
      <c r="K303" s="359">
        <f t="shared" si="252"/>
        <v>-2077.9160599999996</v>
      </c>
      <c r="L303" s="359">
        <v>0</v>
      </c>
      <c r="M303" s="359">
        <v>1031.8339400000002</v>
      </c>
      <c r="N303" s="397">
        <f>J303/I303*100</f>
        <v>33.180607444328331</v>
      </c>
      <c r="O303" s="429"/>
      <c r="P303" s="72"/>
    </row>
    <row r="304" spans="1:17" x14ac:dyDescent="0.25">
      <c r="B304" s="25">
        <v>1</v>
      </c>
      <c r="C304" s="163" t="s">
        <v>142</v>
      </c>
      <c r="D304" s="397"/>
      <c r="E304" s="398"/>
      <c r="F304" s="397">
        <v>63</v>
      </c>
      <c r="G304" s="397"/>
      <c r="H304" s="359"/>
      <c r="I304" s="359"/>
      <c r="J304" s="359"/>
      <c r="K304" s="359"/>
      <c r="L304" s="359"/>
      <c r="M304" s="359">
        <v>447.87960000000004</v>
      </c>
      <c r="N304" s="397"/>
      <c r="O304" s="429"/>
      <c r="P304" s="72"/>
    </row>
    <row r="305" spans="1:17" ht="32.25" customHeight="1" x14ac:dyDescent="0.25">
      <c r="A305" s="25">
        <v>1</v>
      </c>
      <c r="B305" s="25">
        <v>1</v>
      </c>
      <c r="C305" s="48" t="s">
        <v>131</v>
      </c>
      <c r="D305" s="397">
        <v>2870</v>
      </c>
      <c r="E305" s="398">
        <f t="shared" si="286"/>
        <v>1435</v>
      </c>
      <c r="F305" s="397">
        <v>1288</v>
      </c>
      <c r="G305" s="397">
        <f t="shared" si="284"/>
        <v>89.756097560975618</v>
      </c>
      <c r="H305" s="359">
        <v>4360.7928000000002</v>
      </c>
      <c r="I305" s="359">
        <f t="shared" si="287"/>
        <v>2180.4</v>
      </c>
      <c r="J305" s="359">
        <f t="shared" si="288"/>
        <v>2000.9252700000002</v>
      </c>
      <c r="K305" s="359">
        <f t="shared" si="252"/>
        <v>-179.47472999999991</v>
      </c>
      <c r="L305" s="359">
        <v>-0.92873000000000006</v>
      </c>
      <c r="M305" s="359">
        <v>1999.9965400000001</v>
      </c>
      <c r="N305" s="397">
        <f t="shared" ref="N305:N313" si="289">J305/I305*100</f>
        <v>91.768724545954868</v>
      </c>
      <c r="O305" s="429"/>
      <c r="P305" s="72"/>
    </row>
    <row r="306" spans="1:17" ht="30" x14ac:dyDescent="0.25">
      <c r="A306" s="25">
        <v>1</v>
      </c>
      <c r="B306" s="25">
        <v>1</v>
      </c>
      <c r="C306" s="48" t="s">
        <v>132</v>
      </c>
      <c r="D306" s="397">
        <v>75</v>
      </c>
      <c r="E306" s="398">
        <f t="shared" si="286"/>
        <v>38</v>
      </c>
      <c r="F306" s="397">
        <v>93</v>
      </c>
      <c r="G306" s="397">
        <f t="shared" si="284"/>
        <v>244.73684210526315</v>
      </c>
      <c r="H306" s="359">
        <v>410.13</v>
      </c>
      <c r="I306" s="359">
        <f t="shared" si="287"/>
        <v>205.07</v>
      </c>
      <c r="J306" s="359">
        <f t="shared" si="288"/>
        <v>508.56119999999999</v>
      </c>
      <c r="K306" s="359">
        <f t="shared" si="252"/>
        <v>303.49119999999999</v>
      </c>
      <c r="L306" s="359">
        <v>0</v>
      </c>
      <c r="M306" s="359">
        <v>508.56119999999999</v>
      </c>
      <c r="N306" s="397">
        <f t="shared" si="289"/>
        <v>247.99395328424438</v>
      </c>
      <c r="O306" s="429"/>
      <c r="P306" s="72"/>
    </row>
    <row r="307" spans="1:17" ht="30" x14ac:dyDescent="0.25">
      <c r="A307" s="25">
        <v>1</v>
      </c>
      <c r="B307" s="25">
        <v>1</v>
      </c>
      <c r="C307" s="48" t="s">
        <v>133</v>
      </c>
      <c r="D307" s="397">
        <v>371</v>
      </c>
      <c r="E307" s="398">
        <f t="shared" si="286"/>
        <v>186</v>
      </c>
      <c r="F307" s="397">
        <v>258</v>
      </c>
      <c r="G307" s="397">
        <f t="shared" si="284"/>
        <v>138.70967741935485</v>
      </c>
      <c r="H307" s="359">
        <v>2028.7764</v>
      </c>
      <c r="I307" s="359">
        <f t="shared" si="287"/>
        <v>1014.39</v>
      </c>
      <c r="J307" s="359">
        <f t="shared" si="288"/>
        <v>1410.8471999999999</v>
      </c>
      <c r="K307" s="359">
        <f t="shared" si="252"/>
        <v>396.45719999999994</v>
      </c>
      <c r="L307" s="359">
        <v>0</v>
      </c>
      <c r="M307" s="359">
        <v>1410.8471999999999</v>
      </c>
      <c r="N307" s="397">
        <f t="shared" si="289"/>
        <v>139.08331115251531</v>
      </c>
      <c r="O307" s="429"/>
      <c r="P307" s="72"/>
    </row>
    <row r="308" spans="1:17" ht="30" x14ac:dyDescent="0.25">
      <c r="A308" s="25">
        <v>1</v>
      </c>
      <c r="B308" s="25">
        <v>1</v>
      </c>
      <c r="C308" s="120" t="s">
        <v>112</v>
      </c>
      <c r="D308" s="397">
        <f>SUM(D309:D311)</f>
        <v>20822</v>
      </c>
      <c r="E308" s="397">
        <f>SUM(E309:E311)</f>
        <v>10411</v>
      </c>
      <c r="F308" s="397">
        <f>SUM(F309:F311)</f>
        <v>6773</v>
      </c>
      <c r="G308" s="397">
        <f t="shared" si="284"/>
        <v>65.056190567668821</v>
      </c>
      <c r="H308" s="359">
        <f t="shared" ref="H308:M308" si="290">SUM(H309:H311)</f>
        <v>28804.148100000002</v>
      </c>
      <c r="I308" s="359">
        <f t="shared" si="290"/>
        <v>14402.08</v>
      </c>
      <c r="J308" s="359">
        <f t="shared" si="290"/>
        <v>12443.678910000001</v>
      </c>
      <c r="K308" s="359">
        <f t="shared" si="290"/>
        <v>-1958.4010899999992</v>
      </c>
      <c r="L308" s="359">
        <f t="shared" si="290"/>
        <v>-43.602149999999995</v>
      </c>
      <c r="M308" s="359">
        <f t="shared" si="290"/>
        <v>12400.07676</v>
      </c>
      <c r="N308" s="397">
        <f t="shared" si="289"/>
        <v>86.401956592381097</v>
      </c>
      <c r="O308" s="429"/>
      <c r="P308" s="72"/>
    </row>
    <row r="309" spans="1:17" ht="30" x14ac:dyDescent="0.25">
      <c r="A309" s="25">
        <v>1</v>
      </c>
      <c r="B309" s="25">
        <v>1</v>
      </c>
      <c r="C309" s="48" t="s">
        <v>108</v>
      </c>
      <c r="D309" s="397">
        <v>7252</v>
      </c>
      <c r="E309" s="398">
        <f t="shared" si="286"/>
        <v>3626</v>
      </c>
      <c r="F309" s="397">
        <v>1127</v>
      </c>
      <c r="G309" s="397">
        <f t="shared" si="284"/>
        <v>31.081081081081081</v>
      </c>
      <c r="H309" s="359">
        <v>3607.5045999999998</v>
      </c>
      <c r="I309" s="359">
        <f t="shared" ref="I309:I312" si="291">ROUND(H309/12*$C$3,2)</f>
        <v>1803.75</v>
      </c>
      <c r="J309" s="359">
        <f t="shared" ref="J309:J312" si="292">M309-L309</f>
        <v>1829.20982</v>
      </c>
      <c r="K309" s="359">
        <f t="shared" si="252"/>
        <v>25.459820000000036</v>
      </c>
      <c r="L309" s="359">
        <v>-37.516269999999999</v>
      </c>
      <c r="M309" s="359">
        <v>1791.69355</v>
      </c>
      <c r="N309" s="397">
        <f t="shared" si="289"/>
        <v>101.41149383229384</v>
      </c>
      <c r="O309" s="429"/>
      <c r="P309" s="72"/>
    </row>
    <row r="310" spans="1:17" ht="65.25" customHeight="1" x14ac:dyDescent="0.25">
      <c r="A310" s="25">
        <v>1</v>
      </c>
      <c r="B310" s="25">
        <v>1</v>
      </c>
      <c r="C310" s="47" t="s">
        <v>118</v>
      </c>
      <c r="D310" s="397">
        <v>9500</v>
      </c>
      <c r="E310" s="398">
        <f t="shared" si="286"/>
        <v>4750</v>
      </c>
      <c r="F310" s="397">
        <v>3859</v>
      </c>
      <c r="G310" s="397">
        <f t="shared" si="284"/>
        <v>81.242105263157896</v>
      </c>
      <c r="H310" s="359">
        <v>21553.79</v>
      </c>
      <c r="I310" s="359">
        <f t="shared" si="291"/>
        <v>10776.9</v>
      </c>
      <c r="J310" s="359">
        <f t="shared" si="292"/>
        <v>9008.6998100000001</v>
      </c>
      <c r="K310" s="359">
        <f t="shared" si="252"/>
        <v>-1768.2001899999996</v>
      </c>
      <c r="L310" s="359">
        <v>-5.70641</v>
      </c>
      <c r="M310" s="359">
        <v>9002.9933999999994</v>
      </c>
      <c r="N310" s="397">
        <f t="shared" si="289"/>
        <v>83.592682589612977</v>
      </c>
      <c r="O310" s="429"/>
      <c r="P310" s="72"/>
    </row>
    <row r="311" spans="1:17" ht="45" x14ac:dyDescent="0.25">
      <c r="A311" s="25">
        <v>1</v>
      </c>
      <c r="B311" s="25">
        <v>1</v>
      </c>
      <c r="C311" s="48" t="s">
        <v>109</v>
      </c>
      <c r="D311" s="397">
        <v>4070</v>
      </c>
      <c r="E311" s="398">
        <f t="shared" si="286"/>
        <v>2035</v>
      </c>
      <c r="F311" s="397">
        <v>1787</v>
      </c>
      <c r="G311" s="397">
        <f t="shared" si="284"/>
        <v>87.813267813267814</v>
      </c>
      <c r="H311" s="359">
        <v>3642.8535000000002</v>
      </c>
      <c r="I311" s="359">
        <f t="shared" si="291"/>
        <v>1821.43</v>
      </c>
      <c r="J311" s="359">
        <f t="shared" si="292"/>
        <v>1605.7692800000004</v>
      </c>
      <c r="K311" s="359">
        <f t="shared" si="252"/>
        <v>-215.66071999999963</v>
      </c>
      <c r="L311" s="359">
        <v>-0.37947000000000003</v>
      </c>
      <c r="M311" s="359">
        <v>1605.3898100000004</v>
      </c>
      <c r="N311" s="397">
        <f t="shared" si="289"/>
        <v>88.159812894264419</v>
      </c>
      <c r="O311" s="429"/>
      <c r="P311" s="72"/>
    </row>
    <row r="312" spans="1:17" s="73" customFormat="1" ht="30.75" thickBot="1" x14ac:dyDescent="0.3">
      <c r="A312" s="73">
        <v>1</v>
      </c>
      <c r="B312" s="25">
        <v>1</v>
      </c>
      <c r="C312" s="79" t="s">
        <v>123</v>
      </c>
      <c r="D312" s="397">
        <v>31200</v>
      </c>
      <c r="E312" s="398">
        <f t="shared" si="286"/>
        <v>15600</v>
      </c>
      <c r="F312" s="397">
        <v>16180</v>
      </c>
      <c r="G312" s="397">
        <f>F312/E312*100</f>
        <v>103.71794871794873</v>
      </c>
      <c r="H312" s="359">
        <v>25303.824000000001</v>
      </c>
      <c r="I312" s="359">
        <f t="shared" si="291"/>
        <v>12651.91</v>
      </c>
      <c r="J312" s="359">
        <f t="shared" si="292"/>
        <v>13122.303599999996</v>
      </c>
      <c r="K312" s="359">
        <f t="shared" si="252"/>
        <v>470.39359999999579</v>
      </c>
      <c r="L312" s="359">
        <v>-8.5783000000000005</v>
      </c>
      <c r="M312" s="359">
        <v>13113.725299999996</v>
      </c>
      <c r="N312" s="397">
        <f t="shared" si="289"/>
        <v>103.71796511356779</v>
      </c>
      <c r="O312" s="429"/>
      <c r="P312" s="72"/>
      <c r="Q312" s="293"/>
    </row>
    <row r="313" spans="1:17" s="8" customFormat="1" ht="18.75" customHeight="1" thickBot="1" x14ac:dyDescent="0.3">
      <c r="A313" s="25">
        <v>1</v>
      </c>
      <c r="B313" s="25">
        <v>1</v>
      </c>
      <c r="C313" s="77" t="s">
        <v>3</v>
      </c>
      <c r="D313" s="455"/>
      <c r="E313" s="455"/>
      <c r="F313" s="455"/>
      <c r="G313" s="456"/>
      <c r="H313" s="457">
        <f t="shared" ref="H313:M313" si="293">H308+H301+H312</f>
        <v>76016.343300000008</v>
      </c>
      <c r="I313" s="457">
        <f t="shared" si="293"/>
        <v>38008.19</v>
      </c>
      <c r="J313" s="457">
        <f t="shared" si="293"/>
        <v>34823.482259999997</v>
      </c>
      <c r="K313" s="457">
        <f t="shared" si="293"/>
        <v>-3184.7077400000035</v>
      </c>
      <c r="L313" s="457">
        <f t="shared" si="293"/>
        <v>-101.42035</v>
      </c>
      <c r="M313" s="457">
        <f t="shared" si="293"/>
        <v>34722.061909999997</v>
      </c>
      <c r="N313" s="455">
        <f t="shared" si="289"/>
        <v>91.620996053745245</v>
      </c>
      <c r="O313" s="806"/>
      <c r="P313" s="72"/>
      <c r="Q313" s="293"/>
    </row>
    <row r="314" spans="1:17" ht="15" customHeight="1" x14ac:dyDescent="0.25">
      <c r="A314" s="25">
        <v>1</v>
      </c>
      <c r="B314" s="25">
        <v>1</v>
      </c>
      <c r="C314" s="135" t="s">
        <v>40</v>
      </c>
      <c r="D314" s="520"/>
      <c r="E314" s="520"/>
      <c r="F314" s="520"/>
      <c r="G314" s="521"/>
      <c r="H314" s="522"/>
      <c r="I314" s="522"/>
      <c r="J314" s="522"/>
      <c r="K314" s="522">
        <f t="shared" si="252"/>
        <v>0</v>
      </c>
      <c r="L314" s="522"/>
      <c r="M314" s="522"/>
      <c r="N314" s="520"/>
      <c r="O314" s="808"/>
      <c r="P314" s="72"/>
    </row>
    <row r="315" spans="1:17" ht="41.25" customHeight="1" x14ac:dyDescent="0.25">
      <c r="A315" s="25">
        <v>1</v>
      </c>
      <c r="B315" s="25">
        <v>1</v>
      </c>
      <c r="C315" s="139" t="s">
        <v>120</v>
      </c>
      <c r="D315" s="523">
        <f t="shared" ref="D315:N315" si="294">D301</f>
        <v>13084</v>
      </c>
      <c r="E315" s="523">
        <f t="shared" si="294"/>
        <v>6543</v>
      </c>
      <c r="F315" s="523">
        <f t="shared" si="294"/>
        <v>5188</v>
      </c>
      <c r="G315" s="524">
        <f t="shared" si="294"/>
        <v>79.290845178052876</v>
      </c>
      <c r="H315" s="525">
        <f t="shared" si="294"/>
        <v>21908.371200000001</v>
      </c>
      <c r="I315" s="525">
        <f t="shared" si="294"/>
        <v>10954.199999999999</v>
      </c>
      <c r="J315" s="525">
        <f t="shared" si="294"/>
        <v>9257.4997500000009</v>
      </c>
      <c r="K315" s="525">
        <f t="shared" ref="K315" si="295">K301</f>
        <v>-1696.7002500000003</v>
      </c>
      <c r="L315" s="525">
        <f t="shared" si="294"/>
        <v>-49.239900000000013</v>
      </c>
      <c r="M315" s="525">
        <f t="shared" si="294"/>
        <v>9208.2598500000004</v>
      </c>
      <c r="N315" s="526">
        <f t="shared" si="294"/>
        <v>84.510961548994928</v>
      </c>
      <c r="O315" s="808"/>
      <c r="P315" s="72"/>
    </row>
    <row r="316" spans="1:17" ht="33.75" customHeight="1" x14ac:dyDescent="0.25">
      <c r="A316" s="25">
        <v>1</v>
      </c>
      <c r="B316" s="25">
        <v>1</v>
      </c>
      <c r="C316" s="134" t="s">
        <v>79</v>
      </c>
      <c r="D316" s="523">
        <f t="shared" ref="D316:N316" si="296">D302</f>
        <v>6268</v>
      </c>
      <c r="E316" s="523">
        <f t="shared" si="296"/>
        <v>3134</v>
      </c>
      <c r="F316" s="523">
        <f t="shared" si="296"/>
        <v>3197</v>
      </c>
      <c r="G316" s="524">
        <f t="shared" si="296"/>
        <v>102.01021059349075</v>
      </c>
      <c r="H316" s="525">
        <f t="shared" si="296"/>
        <v>8889.1720000000005</v>
      </c>
      <c r="I316" s="525">
        <f t="shared" si="296"/>
        <v>4444.59</v>
      </c>
      <c r="J316" s="525">
        <f t="shared" si="296"/>
        <v>4305.3321399999995</v>
      </c>
      <c r="K316" s="525">
        <f t="shared" ref="K316" si="297">K302</f>
        <v>-139.25786000000062</v>
      </c>
      <c r="L316" s="525">
        <f t="shared" si="296"/>
        <v>-48.311170000000011</v>
      </c>
      <c r="M316" s="525">
        <f t="shared" si="296"/>
        <v>4257.0209699999996</v>
      </c>
      <c r="N316" s="526">
        <f t="shared" si="296"/>
        <v>96.86680076227502</v>
      </c>
      <c r="O316" s="808"/>
      <c r="P316" s="72"/>
    </row>
    <row r="317" spans="1:17" ht="50.25" customHeight="1" x14ac:dyDescent="0.25">
      <c r="B317" s="25">
        <v>1</v>
      </c>
      <c r="C317" s="134" t="s">
        <v>130</v>
      </c>
      <c r="D317" s="523">
        <f t="shared" ref="D317:N317" si="298">D303</f>
        <v>3500</v>
      </c>
      <c r="E317" s="523">
        <f t="shared" si="298"/>
        <v>1750</v>
      </c>
      <c r="F317" s="523">
        <f t="shared" si="298"/>
        <v>352</v>
      </c>
      <c r="G317" s="524">
        <f t="shared" si="298"/>
        <v>20.114285714285714</v>
      </c>
      <c r="H317" s="525">
        <f t="shared" si="298"/>
        <v>6219.5</v>
      </c>
      <c r="I317" s="525">
        <f t="shared" si="298"/>
        <v>3109.75</v>
      </c>
      <c r="J317" s="525">
        <f t="shared" si="298"/>
        <v>1031.8339400000002</v>
      </c>
      <c r="K317" s="525">
        <f t="shared" ref="K317" si="299">K303</f>
        <v>-2077.9160599999996</v>
      </c>
      <c r="L317" s="525">
        <f t="shared" si="298"/>
        <v>0</v>
      </c>
      <c r="M317" s="525">
        <f t="shared" si="298"/>
        <v>1031.8339400000002</v>
      </c>
      <c r="N317" s="526">
        <f t="shared" si="298"/>
        <v>33.180607444328331</v>
      </c>
      <c r="O317" s="808"/>
      <c r="P317" s="72"/>
    </row>
    <row r="318" spans="1:17" ht="33.75" customHeight="1" x14ac:dyDescent="0.25">
      <c r="A318" s="25">
        <v>1</v>
      </c>
      <c r="B318" s="25">
        <v>1</v>
      </c>
      <c r="C318" s="134" t="s">
        <v>131</v>
      </c>
      <c r="D318" s="523">
        <f t="shared" ref="D318:N318" si="300">D305</f>
        <v>2870</v>
      </c>
      <c r="E318" s="523">
        <f t="shared" si="300"/>
        <v>1435</v>
      </c>
      <c r="F318" s="523">
        <f t="shared" si="300"/>
        <v>1288</v>
      </c>
      <c r="G318" s="524">
        <f t="shared" si="300"/>
        <v>89.756097560975618</v>
      </c>
      <c r="H318" s="525">
        <f t="shared" si="300"/>
        <v>4360.7928000000002</v>
      </c>
      <c r="I318" s="525">
        <f t="shared" si="300"/>
        <v>2180.4</v>
      </c>
      <c r="J318" s="525">
        <f t="shared" si="300"/>
        <v>2000.9252700000002</v>
      </c>
      <c r="K318" s="525">
        <f t="shared" ref="K318" si="301">K305</f>
        <v>-179.47472999999991</v>
      </c>
      <c r="L318" s="525">
        <f t="shared" si="300"/>
        <v>-0.92873000000000006</v>
      </c>
      <c r="M318" s="525">
        <f t="shared" si="300"/>
        <v>1999.9965400000001</v>
      </c>
      <c r="N318" s="526">
        <f t="shared" si="300"/>
        <v>91.768724545954868</v>
      </c>
      <c r="O318" s="808"/>
      <c r="P318" s="72"/>
    </row>
    <row r="319" spans="1:17" ht="47.25" customHeight="1" x14ac:dyDescent="0.25">
      <c r="A319" s="25">
        <v>1</v>
      </c>
      <c r="B319" s="25">
        <v>1</v>
      </c>
      <c r="C319" s="134" t="s">
        <v>132</v>
      </c>
      <c r="D319" s="523">
        <f t="shared" ref="D319:N319" si="302">D306</f>
        <v>75</v>
      </c>
      <c r="E319" s="523">
        <f t="shared" si="302"/>
        <v>38</v>
      </c>
      <c r="F319" s="523">
        <f t="shared" si="302"/>
        <v>93</v>
      </c>
      <c r="G319" s="524">
        <f t="shared" si="302"/>
        <v>244.73684210526315</v>
      </c>
      <c r="H319" s="525">
        <f t="shared" si="302"/>
        <v>410.13</v>
      </c>
      <c r="I319" s="525">
        <f t="shared" si="302"/>
        <v>205.07</v>
      </c>
      <c r="J319" s="525">
        <f t="shared" si="302"/>
        <v>508.56119999999999</v>
      </c>
      <c r="K319" s="525">
        <f t="shared" ref="K319" si="303">K306</f>
        <v>303.49119999999999</v>
      </c>
      <c r="L319" s="525">
        <f t="shared" si="302"/>
        <v>0</v>
      </c>
      <c r="M319" s="525">
        <f t="shared" si="302"/>
        <v>508.56119999999999</v>
      </c>
      <c r="N319" s="526">
        <f t="shared" si="302"/>
        <v>247.99395328424438</v>
      </c>
      <c r="O319" s="808"/>
      <c r="P319" s="72"/>
    </row>
    <row r="320" spans="1:17" ht="33.75" customHeight="1" x14ac:dyDescent="0.25">
      <c r="A320" s="25">
        <v>1</v>
      </c>
      <c r="B320" s="25">
        <v>1</v>
      </c>
      <c r="C320" s="134" t="s">
        <v>133</v>
      </c>
      <c r="D320" s="523">
        <f t="shared" ref="D320:N320" si="304">D307</f>
        <v>371</v>
      </c>
      <c r="E320" s="523">
        <f t="shared" si="304"/>
        <v>186</v>
      </c>
      <c r="F320" s="523">
        <f t="shared" si="304"/>
        <v>258</v>
      </c>
      <c r="G320" s="524">
        <f t="shared" si="304"/>
        <v>138.70967741935485</v>
      </c>
      <c r="H320" s="525">
        <f t="shared" si="304"/>
        <v>2028.7764</v>
      </c>
      <c r="I320" s="525">
        <f t="shared" si="304"/>
        <v>1014.39</v>
      </c>
      <c r="J320" s="525">
        <f t="shared" si="304"/>
        <v>1410.8471999999999</v>
      </c>
      <c r="K320" s="525">
        <f t="shared" ref="K320" si="305">K307</f>
        <v>396.45719999999994</v>
      </c>
      <c r="L320" s="525">
        <f t="shared" si="304"/>
        <v>0</v>
      </c>
      <c r="M320" s="525">
        <f t="shared" si="304"/>
        <v>1410.8471999999999</v>
      </c>
      <c r="N320" s="526">
        <f t="shared" si="304"/>
        <v>139.08331115251531</v>
      </c>
      <c r="O320" s="808"/>
      <c r="P320" s="72"/>
    </row>
    <row r="321" spans="1:17" ht="28.5" customHeight="1" x14ac:dyDescent="0.25">
      <c r="A321" s="25">
        <v>1</v>
      </c>
      <c r="B321" s="25">
        <v>1</v>
      </c>
      <c r="C321" s="139" t="s">
        <v>112</v>
      </c>
      <c r="D321" s="523">
        <f t="shared" ref="D321:N321" si="306">D308</f>
        <v>20822</v>
      </c>
      <c r="E321" s="523">
        <f t="shared" si="306"/>
        <v>10411</v>
      </c>
      <c r="F321" s="523">
        <f t="shared" si="306"/>
        <v>6773</v>
      </c>
      <c r="G321" s="524">
        <f t="shared" si="306"/>
        <v>65.056190567668821</v>
      </c>
      <c r="H321" s="525">
        <f t="shared" si="306"/>
        <v>28804.148100000002</v>
      </c>
      <c r="I321" s="525">
        <f t="shared" si="306"/>
        <v>14402.08</v>
      </c>
      <c r="J321" s="525">
        <f t="shared" si="306"/>
        <v>12443.678910000001</v>
      </c>
      <c r="K321" s="525">
        <f t="shared" ref="K321" si="307">K308</f>
        <v>-1958.4010899999992</v>
      </c>
      <c r="L321" s="525">
        <f t="shared" si="306"/>
        <v>-43.602149999999995</v>
      </c>
      <c r="M321" s="525">
        <f t="shared" si="306"/>
        <v>12400.07676</v>
      </c>
      <c r="N321" s="526">
        <f t="shared" si="306"/>
        <v>86.401956592381097</v>
      </c>
      <c r="O321" s="808"/>
      <c r="P321" s="72"/>
    </row>
    <row r="322" spans="1:17" ht="30" x14ac:dyDescent="0.25">
      <c r="A322" s="25">
        <v>1</v>
      </c>
      <c r="B322" s="25">
        <v>1</v>
      </c>
      <c r="C322" s="134" t="s">
        <v>108</v>
      </c>
      <c r="D322" s="523">
        <f t="shared" ref="D322:N322" si="308">D309</f>
        <v>7252</v>
      </c>
      <c r="E322" s="523">
        <f t="shared" si="308"/>
        <v>3626</v>
      </c>
      <c r="F322" s="523">
        <f t="shared" si="308"/>
        <v>1127</v>
      </c>
      <c r="G322" s="524">
        <f t="shared" si="308"/>
        <v>31.081081081081081</v>
      </c>
      <c r="H322" s="525">
        <f t="shared" si="308"/>
        <v>3607.5045999999998</v>
      </c>
      <c r="I322" s="525">
        <f t="shared" si="308"/>
        <v>1803.75</v>
      </c>
      <c r="J322" s="525">
        <f t="shared" si="308"/>
        <v>1829.20982</v>
      </c>
      <c r="K322" s="525">
        <f t="shared" ref="K322" si="309">K309</f>
        <v>25.459820000000036</v>
      </c>
      <c r="L322" s="525">
        <f t="shared" si="308"/>
        <v>-37.516269999999999</v>
      </c>
      <c r="M322" s="525">
        <f t="shared" si="308"/>
        <v>1791.69355</v>
      </c>
      <c r="N322" s="523">
        <f t="shared" si="308"/>
        <v>101.41149383229384</v>
      </c>
      <c r="O322" s="806"/>
      <c r="P322" s="72"/>
    </row>
    <row r="323" spans="1:17" ht="42" customHeight="1" x14ac:dyDescent="0.25">
      <c r="A323" s="25">
        <v>1</v>
      </c>
      <c r="B323" s="25">
        <v>1</v>
      </c>
      <c r="C323" s="134" t="s">
        <v>81</v>
      </c>
      <c r="D323" s="523">
        <f t="shared" ref="D323:N323" si="310">D310</f>
        <v>9500</v>
      </c>
      <c r="E323" s="523">
        <f t="shared" si="310"/>
        <v>4750</v>
      </c>
      <c r="F323" s="523">
        <f t="shared" si="310"/>
        <v>3859</v>
      </c>
      <c r="G323" s="524">
        <f t="shared" si="310"/>
        <v>81.242105263157896</v>
      </c>
      <c r="H323" s="525">
        <f t="shared" si="310"/>
        <v>21553.79</v>
      </c>
      <c r="I323" s="525">
        <f t="shared" si="310"/>
        <v>10776.9</v>
      </c>
      <c r="J323" s="525">
        <f t="shared" si="310"/>
        <v>9008.6998100000001</v>
      </c>
      <c r="K323" s="525">
        <f t="shared" ref="K323" si="311">K310</f>
        <v>-1768.2001899999996</v>
      </c>
      <c r="L323" s="525">
        <f t="shared" si="310"/>
        <v>-5.70641</v>
      </c>
      <c r="M323" s="525">
        <f t="shared" si="310"/>
        <v>9002.9933999999994</v>
      </c>
      <c r="N323" s="526">
        <f t="shared" si="310"/>
        <v>83.592682589612977</v>
      </c>
      <c r="O323" s="808"/>
      <c r="P323" s="72"/>
    </row>
    <row r="324" spans="1:17" ht="42" customHeight="1" x14ac:dyDescent="0.25">
      <c r="A324" s="25">
        <v>1</v>
      </c>
      <c r="B324" s="25">
        <v>1</v>
      </c>
      <c r="C324" s="134" t="s">
        <v>109</v>
      </c>
      <c r="D324" s="523">
        <f t="shared" ref="D324:N324" si="312">D311</f>
        <v>4070</v>
      </c>
      <c r="E324" s="523">
        <f t="shared" si="312"/>
        <v>2035</v>
      </c>
      <c r="F324" s="523">
        <f t="shared" si="312"/>
        <v>1787</v>
      </c>
      <c r="G324" s="524">
        <f t="shared" si="312"/>
        <v>87.813267813267814</v>
      </c>
      <c r="H324" s="525">
        <f t="shared" si="312"/>
        <v>3642.8535000000002</v>
      </c>
      <c r="I324" s="525">
        <f t="shared" si="312"/>
        <v>1821.43</v>
      </c>
      <c r="J324" s="525">
        <f t="shared" si="312"/>
        <v>1605.7692800000004</v>
      </c>
      <c r="K324" s="525">
        <f t="shared" ref="K324" si="313">K311</f>
        <v>-215.66071999999963</v>
      </c>
      <c r="L324" s="525">
        <f t="shared" si="312"/>
        <v>-0.37947000000000003</v>
      </c>
      <c r="M324" s="525">
        <f t="shared" si="312"/>
        <v>1605.3898100000004</v>
      </c>
      <c r="N324" s="523">
        <f t="shared" si="312"/>
        <v>88.159812894264419</v>
      </c>
      <c r="O324" s="806"/>
      <c r="P324" s="72"/>
    </row>
    <row r="325" spans="1:17" s="73" customFormat="1" ht="30.75" thickBot="1" x14ac:dyDescent="0.3">
      <c r="A325" s="73">
        <v>1</v>
      </c>
      <c r="B325" s="25">
        <v>1</v>
      </c>
      <c r="C325" s="134" t="s">
        <v>123</v>
      </c>
      <c r="D325" s="523">
        <f t="shared" ref="D325:N325" si="314">D312</f>
        <v>31200</v>
      </c>
      <c r="E325" s="523">
        <f t="shared" si="314"/>
        <v>15600</v>
      </c>
      <c r="F325" s="523">
        <f t="shared" si="314"/>
        <v>16180</v>
      </c>
      <c r="G325" s="523">
        <f t="shared" si="314"/>
        <v>103.71794871794873</v>
      </c>
      <c r="H325" s="523">
        <f t="shared" si="314"/>
        <v>25303.824000000001</v>
      </c>
      <c r="I325" s="523">
        <f t="shared" si="314"/>
        <v>12651.91</v>
      </c>
      <c r="J325" s="523">
        <f t="shared" si="314"/>
        <v>13122.303599999996</v>
      </c>
      <c r="K325" s="523">
        <f t="shared" ref="K325" si="315">K312</f>
        <v>470.39359999999579</v>
      </c>
      <c r="L325" s="523">
        <f t="shared" si="314"/>
        <v>-8.5783000000000005</v>
      </c>
      <c r="M325" s="523">
        <f t="shared" si="314"/>
        <v>13113.725299999996</v>
      </c>
      <c r="N325" s="523">
        <f t="shared" si="314"/>
        <v>103.71796511356779</v>
      </c>
      <c r="O325" s="806"/>
      <c r="P325" s="72"/>
      <c r="Q325" s="293"/>
    </row>
    <row r="326" spans="1:17" s="8" customFormat="1" ht="15" customHeight="1" thickBot="1" x14ac:dyDescent="0.3">
      <c r="A326" s="25">
        <v>1</v>
      </c>
      <c r="B326" s="25">
        <v>1</v>
      </c>
      <c r="C326" s="218" t="s">
        <v>117</v>
      </c>
      <c r="D326" s="527"/>
      <c r="E326" s="527"/>
      <c r="F326" s="527"/>
      <c r="G326" s="528"/>
      <c r="H326" s="529">
        <f t="shared" ref="H326:M326" si="316">H321+H315+H325</f>
        <v>76016.343300000008</v>
      </c>
      <c r="I326" s="529">
        <f t="shared" si="316"/>
        <v>38008.19</v>
      </c>
      <c r="J326" s="529">
        <f t="shared" si="316"/>
        <v>34823.482259999997</v>
      </c>
      <c r="K326" s="529">
        <f t="shared" si="316"/>
        <v>-3184.7077400000035</v>
      </c>
      <c r="L326" s="529">
        <f t="shared" si="316"/>
        <v>-101.42035</v>
      </c>
      <c r="M326" s="529">
        <f t="shared" si="316"/>
        <v>34722.061909999997</v>
      </c>
      <c r="N326" s="530">
        <f>N313</f>
        <v>91.620996053745245</v>
      </c>
      <c r="O326" s="808"/>
      <c r="P326" s="72"/>
      <c r="Q326" s="293"/>
    </row>
    <row r="327" spans="1:17" ht="37.5" customHeight="1" x14ac:dyDescent="0.25">
      <c r="A327" s="25">
        <v>1</v>
      </c>
      <c r="B327" s="25">
        <v>1</v>
      </c>
      <c r="C327" s="133" t="s">
        <v>49</v>
      </c>
      <c r="D327" s="501"/>
      <c r="E327" s="501"/>
      <c r="F327" s="501"/>
      <c r="G327" s="501"/>
      <c r="H327" s="500"/>
      <c r="I327" s="500"/>
      <c r="J327" s="419"/>
      <c r="K327" s="419">
        <f t="shared" si="252"/>
        <v>0</v>
      </c>
      <c r="L327" s="419"/>
      <c r="M327" s="419"/>
      <c r="N327" s="531"/>
      <c r="O327" s="815"/>
      <c r="P327" s="72"/>
    </row>
    <row r="328" spans="1:17" ht="30.75" customHeight="1" x14ac:dyDescent="0.25">
      <c r="A328" s="25">
        <v>1</v>
      </c>
      <c r="B328" s="25">
        <v>1</v>
      </c>
      <c r="C328" s="120" t="s">
        <v>120</v>
      </c>
      <c r="D328" s="397">
        <f>SUM(D329:D332)</f>
        <v>3641</v>
      </c>
      <c r="E328" s="397">
        <f>SUM(E329:E332)</f>
        <v>1821</v>
      </c>
      <c r="F328" s="397">
        <f>SUM(F329:F332)</f>
        <v>1139</v>
      </c>
      <c r="G328" s="397">
        <f t="shared" ref="G328:G337" si="317">F328/E328*100</f>
        <v>62.54805052169138</v>
      </c>
      <c r="H328" s="359">
        <f t="shared" ref="H328:M328" si="318">SUM(H329:H332)</f>
        <v>5385.5364799999998</v>
      </c>
      <c r="I328" s="359">
        <f t="shared" si="318"/>
        <v>2692.77</v>
      </c>
      <c r="J328" s="359">
        <f t="shared" si="318"/>
        <v>2134.8964299999998</v>
      </c>
      <c r="K328" s="359">
        <f t="shared" si="318"/>
        <v>-557.87356999999997</v>
      </c>
      <c r="L328" s="359">
        <f t="shared" si="318"/>
        <v>-183.99734000000001</v>
      </c>
      <c r="M328" s="359">
        <f t="shared" si="318"/>
        <v>1950.8990900000001</v>
      </c>
      <c r="N328" s="397">
        <f t="shared" ref="N328:N338" si="319">J328/I328*100</f>
        <v>79.282539169702574</v>
      </c>
      <c r="O328" s="429"/>
      <c r="P328" s="72"/>
    </row>
    <row r="329" spans="1:17" ht="28.5" customHeight="1" x14ac:dyDescent="0.25">
      <c r="A329" s="25">
        <v>1</v>
      </c>
      <c r="B329" s="25">
        <v>1</v>
      </c>
      <c r="C329" s="48" t="s">
        <v>79</v>
      </c>
      <c r="D329" s="397">
        <v>2690</v>
      </c>
      <c r="E329" s="398">
        <f t="shared" ref="E329:E337" si="320">ROUND(D329/12*$C$3,0)</f>
        <v>1345</v>
      </c>
      <c r="F329" s="397">
        <v>826</v>
      </c>
      <c r="G329" s="397">
        <f t="shared" si="317"/>
        <v>61.412639405204459</v>
      </c>
      <c r="H329" s="359">
        <v>3253.43</v>
      </c>
      <c r="I329" s="359">
        <f t="shared" ref="I329:I332" si="321">ROUND(H329/12*$C$3,2)</f>
        <v>1626.72</v>
      </c>
      <c r="J329" s="359">
        <f t="shared" ref="J329:J332" si="322">M329-L329</f>
        <v>1140.8516</v>
      </c>
      <c r="K329" s="359">
        <f t="shared" si="252"/>
        <v>-485.86840000000007</v>
      </c>
      <c r="L329" s="359">
        <v>-50.957059999999998</v>
      </c>
      <c r="M329" s="359">
        <v>1089.89454</v>
      </c>
      <c r="N329" s="397">
        <f t="shared" si="319"/>
        <v>70.132020261630771</v>
      </c>
      <c r="O329" s="429"/>
      <c r="P329" s="72"/>
    </row>
    <row r="330" spans="1:17" ht="26.25" customHeight="1" x14ac:dyDescent="0.25">
      <c r="A330" s="25">
        <v>1</v>
      </c>
      <c r="B330" s="25">
        <v>1</v>
      </c>
      <c r="C330" s="48" t="s">
        <v>80</v>
      </c>
      <c r="D330" s="397">
        <v>777</v>
      </c>
      <c r="E330" s="398">
        <f t="shared" si="320"/>
        <v>389</v>
      </c>
      <c r="F330" s="397">
        <v>184</v>
      </c>
      <c r="G330" s="397">
        <f t="shared" si="317"/>
        <v>47.300771208226223</v>
      </c>
      <c r="H330" s="359">
        <v>1180.6048800000001</v>
      </c>
      <c r="I330" s="359">
        <f t="shared" si="321"/>
        <v>590.29999999999995</v>
      </c>
      <c r="J330" s="359">
        <f t="shared" si="322"/>
        <v>288.62122999999997</v>
      </c>
      <c r="K330" s="359">
        <f t="shared" si="252"/>
        <v>-301.67876999999999</v>
      </c>
      <c r="L330" s="359">
        <v>-1.79532</v>
      </c>
      <c r="M330" s="359">
        <v>286.82590999999996</v>
      </c>
      <c r="N330" s="397">
        <f t="shared" si="319"/>
        <v>48.89399119091987</v>
      </c>
      <c r="O330" s="429"/>
      <c r="P330" s="72"/>
    </row>
    <row r="331" spans="1:17" ht="30" x14ac:dyDescent="0.25">
      <c r="A331" s="25">
        <v>1</v>
      </c>
      <c r="B331" s="25">
        <v>1</v>
      </c>
      <c r="C331" s="48" t="s">
        <v>114</v>
      </c>
      <c r="D331" s="397">
        <v>36</v>
      </c>
      <c r="E331" s="398">
        <f t="shared" si="320"/>
        <v>18</v>
      </c>
      <c r="F331" s="397">
        <v>32</v>
      </c>
      <c r="G331" s="397">
        <f t="shared" si="317"/>
        <v>177.77777777777777</v>
      </c>
      <c r="H331" s="359">
        <v>196.86240000000001</v>
      </c>
      <c r="I331" s="359">
        <f t="shared" si="321"/>
        <v>98.43</v>
      </c>
      <c r="J331" s="359">
        <f t="shared" si="322"/>
        <v>174.9888</v>
      </c>
      <c r="K331" s="359">
        <f t="shared" si="252"/>
        <v>76.558799999999991</v>
      </c>
      <c r="L331" s="359">
        <v>0</v>
      </c>
      <c r="M331" s="359">
        <v>174.9888</v>
      </c>
      <c r="N331" s="397">
        <f t="shared" si="319"/>
        <v>177.77994513867722</v>
      </c>
      <c r="O331" s="429"/>
      <c r="P331" s="72"/>
    </row>
    <row r="332" spans="1:17" ht="30" x14ac:dyDescent="0.25">
      <c r="A332" s="25">
        <v>1</v>
      </c>
      <c r="B332" s="25">
        <v>1</v>
      </c>
      <c r="C332" s="48" t="s">
        <v>115</v>
      </c>
      <c r="D332" s="397">
        <v>138</v>
      </c>
      <c r="E332" s="398">
        <f t="shared" si="320"/>
        <v>69</v>
      </c>
      <c r="F332" s="397">
        <v>97</v>
      </c>
      <c r="G332" s="397">
        <f t="shared" si="317"/>
        <v>140.57971014492753</v>
      </c>
      <c r="H332" s="359">
        <v>754.63919999999996</v>
      </c>
      <c r="I332" s="359">
        <f t="shared" si="321"/>
        <v>377.32</v>
      </c>
      <c r="J332" s="359">
        <f t="shared" si="322"/>
        <v>530.4348</v>
      </c>
      <c r="K332" s="359">
        <f t="shared" ref="K332:K376" si="323">J332-I332</f>
        <v>153.1148</v>
      </c>
      <c r="L332" s="359">
        <v>-131.24496000000002</v>
      </c>
      <c r="M332" s="359">
        <v>399.18984</v>
      </c>
      <c r="N332" s="397">
        <f t="shared" si="319"/>
        <v>140.57956111523376</v>
      </c>
      <c r="O332" s="429"/>
      <c r="P332" s="72"/>
    </row>
    <row r="333" spans="1:17" ht="30" x14ac:dyDescent="0.25">
      <c r="A333" s="25">
        <v>1</v>
      </c>
      <c r="B333" s="25">
        <v>1</v>
      </c>
      <c r="C333" s="120" t="s">
        <v>112</v>
      </c>
      <c r="D333" s="397">
        <f>SUM(D334:D336)</f>
        <v>6782</v>
      </c>
      <c r="E333" s="397">
        <f>SUM(E334:E336)</f>
        <v>3391</v>
      </c>
      <c r="F333" s="397">
        <f>SUM(F334:F336)</f>
        <v>2601</v>
      </c>
      <c r="G333" s="397">
        <f t="shared" si="317"/>
        <v>76.70303745207903</v>
      </c>
      <c r="H333" s="359">
        <f t="shared" ref="H333:M333" si="324">SUM(H334:H336)</f>
        <v>10160.144100000001</v>
      </c>
      <c r="I333" s="359">
        <f t="shared" si="324"/>
        <v>5080.08</v>
      </c>
      <c r="J333" s="359">
        <f t="shared" si="324"/>
        <v>5172.5727899999993</v>
      </c>
      <c r="K333" s="359">
        <f t="shared" si="324"/>
        <v>92.492789999999673</v>
      </c>
      <c r="L333" s="359">
        <f t="shared" si="324"/>
        <v>-111.26732000000001</v>
      </c>
      <c r="M333" s="359">
        <f t="shared" si="324"/>
        <v>5061.3054700000002</v>
      </c>
      <c r="N333" s="397">
        <f t="shared" si="319"/>
        <v>101.8206955402277</v>
      </c>
      <c r="O333" s="429"/>
      <c r="P333" s="72"/>
    </row>
    <row r="334" spans="1:17" ht="30" x14ac:dyDescent="0.25">
      <c r="A334" s="25">
        <v>1</v>
      </c>
      <c r="B334" s="25">
        <v>1</v>
      </c>
      <c r="C334" s="48" t="s">
        <v>108</v>
      </c>
      <c r="D334" s="397">
        <v>2730</v>
      </c>
      <c r="E334" s="398">
        <f t="shared" si="320"/>
        <v>1365</v>
      </c>
      <c r="F334" s="397">
        <v>713</v>
      </c>
      <c r="G334" s="397">
        <f t="shared" si="317"/>
        <v>52.234432234432241</v>
      </c>
      <c r="H334" s="359">
        <v>2412.0915</v>
      </c>
      <c r="I334" s="359">
        <f t="shared" ref="I334:I337" si="325">ROUND(H334/12*$C$3,2)</f>
        <v>1206.05</v>
      </c>
      <c r="J334" s="359">
        <f t="shared" ref="J334:J337" si="326">M334-L334</f>
        <v>1206.2798</v>
      </c>
      <c r="K334" s="359">
        <f t="shared" si="323"/>
        <v>0.22980000000006839</v>
      </c>
      <c r="L334" s="359">
        <v>0</v>
      </c>
      <c r="M334" s="359">
        <v>1206.2798</v>
      </c>
      <c r="N334" s="397">
        <f t="shared" si="319"/>
        <v>100.01905393640398</v>
      </c>
      <c r="O334" s="429"/>
      <c r="P334" s="72"/>
    </row>
    <row r="335" spans="1:17" ht="64.5" customHeight="1" x14ac:dyDescent="0.25">
      <c r="A335" s="25">
        <v>1</v>
      </c>
      <c r="B335" s="25">
        <v>1</v>
      </c>
      <c r="C335" s="47" t="s">
        <v>118</v>
      </c>
      <c r="D335" s="397">
        <v>3000</v>
      </c>
      <c r="E335" s="398">
        <f t="shared" si="320"/>
        <v>1500</v>
      </c>
      <c r="F335" s="397">
        <v>1461</v>
      </c>
      <c r="G335" s="397">
        <f t="shared" si="317"/>
        <v>97.399999999999991</v>
      </c>
      <c r="H335" s="359">
        <v>6806.4600000000009</v>
      </c>
      <c r="I335" s="359">
        <f t="shared" si="325"/>
        <v>3403.23</v>
      </c>
      <c r="J335" s="359">
        <f t="shared" si="326"/>
        <v>3618.7356299999997</v>
      </c>
      <c r="K335" s="359">
        <f t="shared" si="323"/>
        <v>215.50562999999966</v>
      </c>
      <c r="L335" s="359">
        <v>-81.524929999999998</v>
      </c>
      <c r="M335" s="359">
        <v>3537.2106999999996</v>
      </c>
      <c r="N335" s="397">
        <f t="shared" si="319"/>
        <v>106.33238511649226</v>
      </c>
      <c r="O335" s="429"/>
      <c r="P335" s="72"/>
    </row>
    <row r="336" spans="1:17" ht="30" customHeight="1" x14ac:dyDescent="0.25">
      <c r="A336" s="25">
        <v>1</v>
      </c>
      <c r="B336" s="25">
        <v>1</v>
      </c>
      <c r="C336" s="48" t="s">
        <v>109</v>
      </c>
      <c r="D336" s="397">
        <v>1052</v>
      </c>
      <c r="E336" s="398">
        <f t="shared" si="320"/>
        <v>526</v>
      </c>
      <c r="F336" s="397">
        <v>427</v>
      </c>
      <c r="G336" s="397">
        <f t="shared" si="317"/>
        <v>81.178707224334602</v>
      </c>
      <c r="H336" s="359">
        <v>941.59259999999995</v>
      </c>
      <c r="I336" s="359">
        <f t="shared" si="325"/>
        <v>470.8</v>
      </c>
      <c r="J336" s="359">
        <f t="shared" si="326"/>
        <v>347.55735999999996</v>
      </c>
      <c r="K336" s="359">
        <f t="shared" si="323"/>
        <v>-123.24264000000005</v>
      </c>
      <c r="L336" s="359">
        <v>-29.742390000000007</v>
      </c>
      <c r="M336" s="359">
        <v>317.81496999999996</v>
      </c>
      <c r="N336" s="397">
        <f t="shared" si="319"/>
        <v>73.822718776550545</v>
      </c>
      <c r="O336" s="429"/>
      <c r="P336" s="72"/>
    </row>
    <row r="337" spans="1:17" s="73" customFormat="1" ht="30.75" thickBot="1" x14ac:dyDescent="0.3">
      <c r="A337" s="73">
        <v>1</v>
      </c>
      <c r="B337" s="25">
        <v>1</v>
      </c>
      <c r="C337" s="79" t="s">
        <v>123</v>
      </c>
      <c r="D337" s="397">
        <v>5200</v>
      </c>
      <c r="E337" s="398">
        <f t="shared" si="320"/>
        <v>2600</v>
      </c>
      <c r="F337" s="397">
        <v>1543</v>
      </c>
      <c r="G337" s="397">
        <f t="shared" si="317"/>
        <v>59.346153846153847</v>
      </c>
      <c r="H337" s="359">
        <v>4217.3040000000001</v>
      </c>
      <c r="I337" s="359">
        <f t="shared" si="325"/>
        <v>2108.65</v>
      </c>
      <c r="J337" s="359">
        <f t="shared" si="326"/>
        <v>1251.4038599999997</v>
      </c>
      <c r="K337" s="359">
        <f t="shared" si="323"/>
        <v>-857.24614000000042</v>
      </c>
      <c r="L337" s="359">
        <v>-1.9728400000000001</v>
      </c>
      <c r="M337" s="359">
        <v>1249.4310199999998</v>
      </c>
      <c r="N337" s="397">
        <f t="shared" si="319"/>
        <v>59.346210134446189</v>
      </c>
      <c r="O337" s="429"/>
      <c r="P337" s="72"/>
      <c r="Q337" s="293"/>
    </row>
    <row r="338" spans="1:17" s="23" customFormat="1" ht="15" customHeight="1" thickBot="1" x14ac:dyDescent="0.3">
      <c r="A338" s="25">
        <v>1</v>
      </c>
      <c r="B338" s="25">
        <v>1</v>
      </c>
      <c r="C338" s="77" t="s">
        <v>3</v>
      </c>
      <c r="D338" s="455"/>
      <c r="E338" s="455"/>
      <c r="F338" s="455"/>
      <c r="G338" s="456"/>
      <c r="H338" s="457">
        <f t="shared" ref="H338:M338" si="327">H333+H328+H337</f>
        <v>19762.98458</v>
      </c>
      <c r="I338" s="457">
        <f t="shared" si="327"/>
        <v>9881.5</v>
      </c>
      <c r="J338" s="457">
        <f t="shared" si="327"/>
        <v>8558.8730799999994</v>
      </c>
      <c r="K338" s="457">
        <f t="shared" si="327"/>
        <v>-1322.6269200000006</v>
      </c>
      <c r="L338" s="457">
        <f t="shared" si="327"/>
        <v>-297.23750000000007</v>
      </c>
      <c r="M338" s="457">
        <f t="shared" si="327"/>
        <v>8261.6355800000001</v>
      </c>
      <c r="N338" s="455">
        <f t="shared" si="319"/>
        <v>86.615119971664214</v>
      </c>
      <c r="O338" s="806"/>
      <c r="P338" s="72"/>
      <c r="Q338" s="293"/>
    </row>
    <row r="339" spans="1:17" ht="15" customHeight="1" x14ac:dyDescent="0.25">
      <c r="A339" s="25">
        <v>1</v>
      </c>
      <c r="B339" s="25">
        <v>1</v>
      </c>
      <c r="C339" s="176" t="s">
        <v>42</v>
      </c>
      <c r="D339" s="532"/>
      <c r="E339" s="532"/>
      <c r="F339" s="532"/>
      <c r="G339" s="533"/>
      <c r="H339" s="534"/>
      <c r="I339" s="534"/>
      <c r="J339" s="534"/>
      <c r="K339" s="534">
        <f t="shared" si="323"/>
        <v>0</v>
      </c>
      <c r="L339" s="534"/>
      <c r="M339" s="534"/>
      <c r="N339" s="535"/>
      <c r="O339" s="914"/>
      <c r="P339" s="72"/>
    </row>
    <row r="340" spans="1:17" ht="42" customHeight="1" x14ac:dyDescent="0.25">
      <c r="A340" s="25">
        <v>1</v>
      </c>
      <c r="B340" s="25">
        <v>1</v>
      </c>
      <c r="C340" s="140" t="s">
        <v>120</v>
      </c>
      <c r="D340" s="536">
        <f t="shared" ref="D340:N349" si="328">D328</f>
        <v>3641</v>
      </c>
      <c r="E340" s="536">
        <f t="shared" si="328"/>
        <v>1821</v>
      </c>
      <c r="F340" s="536">
        <f t="shared" si="328"/>
        <v>1139</v>
      </c>
      <c r="G340" s="537">
        <f t="shared" si="328"/>
        <v>62.54805052169138</v>
      </c>
      <c r="H340" s="538">
        <f t="shared" si="328"/>
        <v>5385.5364799999998</v>
      </c>
      <c r="I340" s="538">
        <f t="shared" si="328"/>
        <v>2692.77</v>
      </c>
      <c r="J340" s="538">
        <f t="shared" si="328"/>
        <v>2134.8964299999998</v>
      </c>
      <c r="K340" s="538">
        <f t="shared" ref="K340" si="329">K328</f>
        <v>-557.87356999999997</v>
      </c>
      <c r="L340" s="538">
        <f t="shared" ref="L340:M340" si="330">L328</f>
        <v>-183.99734000000001</v>
      </c>
      <c r="M340" s="538">
        <f t="shared" si="330"/>
        <v>1950.8990900000001</v>
      </c>
      <c r="N340" s="449">
        <f t="shared" si="328"/>
        <v>79.282539169702574</v>
      </c>
      <c r="O340" s="808"/>
      <c r="P340" s="72"/>
    </row>
    <row r="341" spans="1:17" ht="30.75" customHeight="1" x14ac:dyDescent="0.25">
      <c r="A341" s="25">
        <v>1</v>
      </c>
      <c r="B341" s="25">
        <v>1</v>
      </c>
      <c r="C341" s="64" t="s">
        <v>79</v>
      </c>
      <c r="D341" s="536">
        <f t="shared" si="328"/>
        <v>2690</v>
      </c>
      <c r="E341" s="536">
        <f t="shared" si="328"/>
        <v>1345</v>
      </c>
      <c r="F341" s="536">
        <f t="shared" si="328"/>
        <v>826</v>
      </c>
      <c r="G341" s="537">
        <f t="shared" si="328"/>
        <v>61.412639405204459</v>
      </c>
      <c r="H341" s="538">
        <f t="shared" si="328"/>
        <v>3253.43</v>
      </c>
      <c r="I341" s="538">
        <f t="shared" si="328"/>
        <v>1626.72</v>
      </c>
      <c r="J341" s="538">
        <f t="shared" si="328"/>
        <v>1140.8516</v>
      </c>
      <c r="K341" s="538">
        <f t="shared" ref="K341" si="331">K329</f>
        <v>-485.86840000000007</v>
      </c>
      <c r="L341" s="538">
        <f t="shared" ref="L341:M341" si="332">L329</f>
        <v>-50.957059999999998</v>
      </c>
      <c r="M341" s="538">
        <f t="shared" si="332"/>
        <v>1089.89454</v>
      </c>
      <c r="N341" s="449">
        <f t="shared" si="328"/>
        <v>70.132020261630771</v>
      </c>
      <c r="O341" s="808"/>
      <c r="P341" s="72"/>
    </row>
    <row r="342" spans="1:17" ht="30.75" customHeight="1" x14ac:dyDescent="0.25">
      <c r="A342" s="25">
        <v>1</v>
      </c>
      <c r="B342" s="25">
        <v>1</v>
      </c>
      <c r="C342" s="64" t="s">
        <v>80</v>
      </c>
      <c r="D342" s="536">
        <f t="shared" si="328"/>
        <v>777</v>
      </c>
      <c r="E342" s="536">
        <f t="shared" si="328"/>
        <v>389</v>
      </c>
      <c r="F342" s="536">
        <f t="shared" si="328"/>
        <v>184</v>
      </c>
      <c r="G342" s="537">
        <f t="shared" si="328"/>
        <v>47.300771208226223</v>
      </c>
      <c r="H342" s="538">
        <f t="shared" si="328"/>
        <v>1180.6048800000001</v>
      </c>
      <c r="I342" s="538">
        <f t="shared" si="328"/>
        <v>590.29999999999995</v>
      </c>
      <c r="J342" s="538">
        <f t="shared" si="328"/>
        <v>288.62122999999997</v>
      </c>
      <c r="K342" s="538">
        <f t="shared" ref="K342" si="333">K330</f>
        <v>-301.67876999999999</v>
      </c>
      <c r="L342" s="538">
        <f t="shared" ref="L342:M342" si="334">L330</f>
        <v>-1.79532</v>
      </c>
      <c r="M342" s="538">
        <f t="shared" si="334"/>
        <v>286.82590999999996</v>
      </c>
      <c r="N342" s="449">
        <f t="shared" si="328"/>
        <v>48.89399119091987</v>
      </c>
      <c r="O342" s="808"/>
      <c r="P342" s="72"/>
    </row>
    <row r="343" spans="1:17" ht="44.25" customHeight="1" x14ac:dyDescent="0.25">
      <c r="A343" s="25">
        <v>1</v>
      </c>
      <c r="B343" s="25">
        <v>1</v>
      </c>
      <c r="C343" s="64" t="s">
        <v>114</v>
      </c>
      <c r="D343" s="536">
        <f t="shared" si="328"/>
        <v>36</v>
      </c>
      <c r="E343" s="536">
        <f t="shared" si="328"/>
        <v>18</v>
      </c>
      <c r="F343" s="536">
        <f t="shared" si="328"/>
        <v>32</v>
      </c>
      <c r="G343" s="537">
        <f t="shared" si="328"/>
        <v>177.77777777777777</v>
      </c>
      <c r="H343" s="538">
        <f t="shared" si="328"/>
        <v>196.86240000000001</v>
      </c>
      <c r="I343" s="538">
        <f t="shared" si="328"/>
        <v>98.43</v>
      </c>
      <c r="J343" s="538">
        <f t="shared" si="328"/>
        <v>174.9888</v>
      </c>
      <c r="K343" s="538">
        <f t="shared" ref="K343" si="335">K331</f>
        <v>76.558799999999991</v>
      </c>
      <c r="L343" s="538">
        <f t="shared" ref="L343:M343" si="336">L331</f>
        <v>0</v>
      </c>
      <c r="M343" s="538">
        <f t="shared" si="336"/>
        <v>174.9888</v>
      </c>
      <c r="N343" s="449">
        <f t="shared" si="328"/>
        <v>177.77994513867722</v>
      </c>
      <c r="O343" s="808"/>
      <c r="P343" s="72"/>
    </row>
    <row r="344" spans="1:17" ht="30.75" customHeight="1" x14ac:dyDescent="0.25">
      <c r="A344" s="25">
        <v>1</v>
      </c>
      <c r="B344" s="25">
        <v>1</v>
      </c>
      <c r="C344" s="64" t="s">
        <v>115</v>
      </c>
      <c r="D344" s="536">
        <f t="shared" si="328"/>
        <v>138</v>
      </c>
      <c r="E344" s="536">
        <f t="shared" si="328"/>
        <v>69</v>
      </c>
      <c r="F344" s="536">
        <f t="shared" si="328"/>
        <v>97</v>
      </c>
      <c r="G344" s="537">
        <f t="shared" si="328"/>
        <v>140.57971014492753</v>
      </c>
      <c r="H344" s="538">
        <f t="shared" si="328"/>
        <v>754.63919999999996</v>
      </c>
      <c r="I344" s="538">
        <f t="shared" si="328"/>
        <v>377.32</v>
      </c>
      <c r="J344" s="538">
        <f t="shared" si="328"/>
        <v>530.4348</v>
      </c>
      <c r="K344" s="538">
        <f t="shared" ref="K344" si="337">K332</f>
        <v>153.1148</v>
      </c>
      <c r="L344" s="538">
        <f t="shared" ref="L344:M344" si="338">L332</f>
        <v>-131.24496000000002</v>
      </c>
      <c r="M344" s="538">
        <f t="shared" si="338"/>
        <v>399.18984</v>
      </c>
      <c r="N344" s="449">
        <f t="shared" si="328"/>
        <v>140.57956111523376</v>
      </c>
      <c r="O344" s="808"/>
      <c r="P344" s="72"/>
    </row>
    <row r="345" spans="1:17" ht="42.75" customHeight="1" x14ac:dyDescent="0.25">
      <c r="A345" s="25">
        <v>1</v>
      </c>
      <c r="B345" s="25">
        <v>1</v>
      </c>
      <c r="C345" s="140" t="s">
        <v>112</v>
      </c>
      <c r="D345" s="536">
        <f t="shared" si="328"/>
        <v>6782</v>
      </c>
      <c r="E345" s="536">
        <f t="shared" si="328"/>
        <v>3391</v>
      </c>
      <c r="F345" s="536">
        <f t="shared" si="328"/>
        <v>2601</v>
      </c>
      <c r="G345" s="537">
        <f t="shared" si="328"/>
        <v>76.70303745207903</v>
      </c>
      <c r="H345" s="538">
        <f t="shared" si="328"/>
        <v>10160.144100000001</v>
      </c>
      <c r="I345" s="538">
        <f t="shared" si="328"/>
        <v>5080.08</v>
      </c>
      <c r="J345" s="538">
        <f t="shared" si="328"/>
        <v>5172.5727899999993</v>
      </c>
      <c r="K345" s="538">
        <f t="shared" ref="K345" si="339">K333</f>
        <v>92.492789999999673</v>
      </c>
      <c r="L345" s="538">
        <f t="shared" ref="L345:M345" si="340">L333</f>
        <v>-111.26732000000001</v>
      </c>
      <c r="M345" s="538">
        <f t="shared" si="340"/>
        <v>5061.3054700000002</v>
      </c>
      <c r="N345" s="449">
        <f t="shared" si="328"/>
        <v>101.8206955402277</v>
      </c>
      <c r="O345" s="808"/>
      <c r="P345" s="72"/>
    </row>
    <row r="346" spans="1:17" ht="30" x14ac:dyDescent="0.25">
      <c r="A346" s="25">
        <v>1</v>
      </c>
      <c r="B346" s="25">
        <v>1</v>
      </c>
      <c r="C346" s="64" t="s">
        <v>108</v>
      </c>
      <c r="D346" s="536">
        <f t="shared" si="328"/>
        <v>2730</v>
      </c>
      <c r="E346" s="536">
        <f t="shared" si="328"/>
        <v>1365</v>
      </c>
      <c r="F346" s="536">
        <f t="shared" si="328"/>
        <v>713</v>
      </c>
      <c r="G346" s="537">
        <f t="shared" si="328"/>
        <v>52.234432234432241</v>
      </c>
      <c r="H346" s="538">
        <f t="shared" si="328"/>
        <v>2412.0915</v>
      </c>
      <c r="I346" s="538">
        <f t="shared" si="328"/>
        <v>1206.05</v>
      </c>
      <c r="J346" s="538">
        <f t="shared" si="328"/>
        <v>1206.2798</v>
      </c>
      <c r="K346" s="538">
        <f t="shared" ref="K346" si="341">K334</f>
        <v>0.22980000000006839</v>
      </c>
      <c r="L346" s="538">
        <f t="shared" ref="L346:M346" si="342">L334</f>
        <v>0</v>
      </c>
      <c r="M346" s="538">
        <f t="shared" si="342"/>
        <v>1206.2798</v>
      </c>
      <c r="N346" s="536">
        <f t="shared" si="328"/>
        <v>100.01905393640398</v>
      </c>
      <c r="O346" s="806"/>
      <c r="P346" s="72"/>
    </row>
    <row r="347" spans="1:17" ht="60" x14ac:dyDescent="0.25">
      <c r="A347" s="25">
        <v>1</v>
      </c>
      <c r="B347" s="25">
        <v>1</v>
      </c>
      <c r="C347" s="64" t="s">
        <v>81</v>
      </c>
      <c r="D347" s="536">
        <f t="shared" si="328"/>
        <v>3000</v>
      </c>
      <c r="E347" s="536">
        <f t="shared" si="328"/>
        <v>1500</v>
      </c>
      <c r="F347" s="536">
        <f t="shared" si="328"/>
        <v>1461</v>
      </c>
      <c r="G347" s="537">
        <f t="shared" si="328"/>
        <v>97.399999999999991</v>
      </c>
      <c r="H347" s="538">
        <f t="shared" si="328"/>
        <v>6806.4600000000009</v>
      </c>
      <c r="I347" s="538">
        <f t="shared" si="328"/>
        <v>3403.23</v>
      </c>
      <c r="J347" s="538">
        <f t="shared" si="328"/>
        <v>3618.7356299999997</v>
      </c>
      <c r="K347" s="538">
        <f t="shared" ref="K347" si="343">K335</f>
        <v>215.50562999999966</v>
      </c>
      <c r="L347" s="538">
        <f t="shared" ref="L347:M347" si="344">L335</f>
        <v>-81.524929999999998</v>
      </c>
      <c r="M347" s="538">
        <f t="shared" si="344"/>
        <v>3537.2106999999996</v>
      </c>
      <c r="N347" s="449">
        <f t="shared" si="328"/>
        <v>106.33238511649226</v>
      </c>
      <c r="O347" s="808"/>
      <c r="P347" s="72"/>
    </row>
    <row r="348" spans="1:17" ht="45" x14ac:dyDescent="0.25">
      <c r="A348" s="25">
        <v>1</v>
      </c>
      <c r="B348" s="25">
        <v>1</v>
      </c>
      <c r="C348" s="64" t="s">
        <v>109</v>
      </c>
      <c r="D348" s="536">
        <f t="shared" si="328"/>
        <v>1052</v>
      </c>
      <c r="E348" s="536">
        <f t="shared" si="328"/>
        <v>526</v>
      </c>
      <c r="F348" s="536">
        <f t="shared" si="328"/>
        <v>427</v>
      </c>
      <c r="G348" s="537">
        <f t="shared" si="328"/>
        <v>81.178707224334602</v>
      </c>
      <c r="H348" s="538">
        <f t="shared" si="328"/>
        <v>941.59259999999995</v>
      </c>
      <c r="I348" s="538">
        <f t="shared" si="328"/>
        <v>470.8</v>
      </c>
      <c r="J348" s="538">
        <f t="shared" si="328"/>
        <v>347.55735999999996</v>
      </c>
      <c r="K348" s="538">
        <f t="shared" ref="K348" si="345">K336</f>
        <v>-123.24264000000005</v>
      </c>
      <c r="L348" s="538">
        <f t="shared" ref="L348:M348" si="346">L336</f>
        <v>-29.742390000000007</v>
      </c>
      <c r="M348" s="538">
        <f t="shared" si="346"/>
        <v>317.81496999999996</v>
      </c>
      <c r="N348" s="536">
        <f t="shared" si="328"/>
        <v>73.822718776550545</v>
      </c>
      <c r="O348" s="806"/>
      <c r="P348" s="72"/>
    </row>
    <row r="349" spans="1:17" ht="30.75" customHeight="1" thickBot="1" x14ac:dyDescent="0.3">
      <c r="B349" s="25">
        <v>1</v>
      </c>
      <c r="C349" s="276" t="s">
        <v>123</v>
      </c>
      <c r="D349" s="539">
        <f t="shared" si="328"/>
        <v>5200</v>
      </c>
      <c r="E349" s="539">
        <f t="shared" si="328"/>
        <v>2600</v>
      </c>
      <c r="F349" s="539">
        <f t="shared" si="328"/>
        <v>1543</v>
      </c>
      <c r="G349" s="540">
        <f t="shared" si="328"/>
        <v>59.346153846153847</v>
      </c>
      <c r="H349" s="538">
        <f t="shared" si="328"/>
        <v>4217.3040000000001</v>
      </c>
      <c r="I349" s="538">
        <f t="shared" si="328"/>
        <v>2108.65</v>
      </c>
      <c r="J349" s="538">
        <f t="shared" si="328"/>
        <v>1251.4038599999997</v>
      </c>
      <c r="K349" s="541">
        <f t="shared" ref="K349" si="347">K337</f>
        <v>-857.24614000000042</v>
      </c>
      <c r="L349" s="541">
        <f t="shared" ref="L349:M349" si="348">L337</f>
        <v>-1.9728400000000001</v>
      </c>
      <c r="M349" s="541">
        <f t="shared" si="348"/>
        <v>1249.4310199999998</v>
      </c>
      <c r="N349" s="542">
        <f t="shared" si="328"/>
        <v>59.346210134446189</v>
      </c>
      <c r="O349" s="808"/>
      <c r="P349" s="72"/>
    </row>
    <row r="350" spans="1:17" s="8" customFormat="1" ht="19.5" customHeight="1" thickBot="1" x14ac:dyDescent="0.3">
      <c r="A350" s="25">
        <v>1</v>
      </c>
      <c r="B350" s="25">
        <v>1</v>
      </c>
      <c r="C350" s="219" t="s">
        <v>117</v>
      </c>
      <c r="D350" s="543">
        <f t="shared" ref="D350:N350" si="349">D338</f>
        <v>0</v>
      </c>
      <c r="E350" s="543">
        <f t="shared" si="349"/>
        <v>0</v>
      </c>
      <c r="F350" s="543">
        <f t="shared" si="349"/>
        <v>0</v>
      </c>
      <c r="G350" s="544">
        <f t="shared" si="349"/>
        <v>0</v>
      </c>
      <c r="H350" s="545">
        <f t="shared" si="349"/>
        <v>19762.98458</v>
      </c>
      <c r="I350" s="545">
        <f t="shared" si="349"/>
        <v>9881.5</v>
      </c>
      <c r="J350" s="545">
        <f t="shared" si="349"/>
        <v>8558.8730799999994</v>
      </c>
      <c r="K350" s="545">
        <f t="shared" ref="K350" si="350">K338</f>
        <v>-1322.6269200000006</v>
      </c>
      <c r="L350" s="545">
        <f t="shared" ref="L350:M350" si="351">L338</f>
        <v>-297.23750000000007</v>
      </c>
      <c r="M350" s="545">
        <f t="shared" si="351"/>
        <v>8261.6355800000001</v>
      </c>
      <c r="N350" s="543">
        <f t="shared" si="349"/>
        <v>86.615119971664214</v>
      </c>
      <c r="O350" s="806"/>
      <c r="P350" s="72"/>
      <c r="Q350" s="293"/>
    </row>
    <row r="351" spans="1:17" ht="15.75" customHeight="1" x14ac:dyDescent="0.25">
      <c r="A351" s="25">
        <v>1</v>
      </c>
      <c r="B351" s="25">
        <v>1</v>
      </c>
      <c r="C351" s="137"/>
      <c r="D351" s="546"/>
      <c r="E351" s="546"/>
      <c r="F351" s="392"/>
      <c r="G351" s="546"/>
      <c r="H351" s="518"/>
      <c r="I351" s="518"/>
      <c r="J351" s="394"/>
      <c r="K351" s="394">
        <f t="shared" si="323"/>
        <v>0</v>
      </c>
      <c r="L351" s="394"/>
      <c r="M351" s="394"/>
      <c r="N351" s="44"/>
      <c r="O351" s="814"/>
      <c r="P351" s="72"/>
    </row>
    <row r="352" spans="1:17" ht="29.25" customHeight="1" x14ac:dyDescent="0.25">
      <c r="A352" s="25">
        <v>1</v>
      </c>
      <c r="B352" s="25">
        <v>1</v>
      </c>
      <c r="C352" s="3" t="s">
        <v>43</v>
      </c>
      <c r="D352" s="547"/>
      <c r="E352" s="547"/>
      <c r="F352" s="547"/>
      <c r="G352" s="548"/>
      <c r="H352" s="422"/>
      <c r="I352" s="422"/>
      <c r="J352" s="422"/>
      <c r="K352" s="422">
        <f t="shared" si="323"/>
        <v>0</v>
      </c>
      <c r="L352" s="422"/>
      <c r="M352" s="422"/>
      <c r="N352" s="424"/>
      <c r="O352" s="808"/>
      <c r="P352" s="72"/>
    </row>
    <row r="353" spans="1:17" ht="31.5" customHeight="1" x14ac:dyDescent="0.25">
      <c r="A353" s="25">
        <v>1</v>
      </c>
      <c r="B353" s="25">
        <v>1</v>
      </c>
      <c r="C353" s="142" t="s">
        <v>120</v>
      </c>
      <c r="D353" s="397">
        <f>SUM(D354:D357)</f>
        <v>3387</v>
      </c>
      <c r="E353" s="397">
        <f>SUM(E354:E357)</f>
        <v>1694</v>
      </c>
      <c r="F353" s="397">
        <f>SUM(F354:F357)</f>
        <v>1857</v>
      </c>
      <c r="G353" s="354">
        <f>F353/E353*100</f>
        <v>109.62219598583236</v>
      </c>
      <c r="H353" s="359">
        <f t="shared" ref="H353:M353" si="352">SUM(H354:H357)</f>
        <v>4708.6219199999996</v>
      </c>
      <c r="I353" s="359">
        <f t="shared" si="352"/>
        <v>2354.31</v>
      </c>
      <c r="J353" s="359">
        <f t="shared" si="352"/>
        <v>3014.5080799999992</v>
      </c>
      <c r="K353" s="359">
        <f t="shared" si="352"/>
        <v>660.19807999999944</v>
      </c>
      <c r="L353" s="359">
        <f t="shared" si="352"/>
        <v>-18.770659999999999</v>
      </c>
      <c r="M353" s="359">
        <f t="shared" si="352"/>
        <v>2995.7374199999995</v>
      </c>
      <c r="N353" s="397">
        <f>J353/I353*100</f>
        <v>128.04210490547121</v>
      </c>
      <c r="O353" s="429"/>
      <c r="P353" s="72"/>
    </row>
    <row r="354" spans="1:17" ht="38.1" customHeight="1" x14ac:dyDescent="0.25">
      <c r="A354" s="25">
        <v>1</v>
      </c>
      <c r="B354" s="25">
        <v>1</v>
      </c>
      <c r="C354" s="47" t="s">
        <v>79</v>
      </c>
      <c r="D354" s="397">
        <v>2562</v>
      </c>
      <c r="E354" s="398">
        <f t="shared" ref="E354:E362" si="353">ROUND(D354/12*$C$3,0)</f>
        <v>1281</v>
      </c>
      <c r="F354" s="397">
        <v>1346</v>
      </c>
      <c r="G354" s="354">
        <f>F354/E354*100</f>
        <v>105.07416081186574</v>
      </c>
      <c r="H354" s="359">
        <v>3151.0140000000001</v>
      </c>
      <c r="I354" s="359">
        <f t="shared" ref="I354:I357" si="354">ROUND(H354/12*$C$3,2)</f>
        <v>1575.51</v>
      </c>
      <c r="J354" s="359">
        <f t="shared" ref="J354:J362" si="355">M354-L354</f>
        <v>1917.0575799999995</v>
      </c>
      <c r="K354" s="359">
        <f t="shared" si="323"/>
        <v>341.54757999999947</v>
      </c>
      <c r="L354" s="359">
        <v>-17.717980000000001</v>
      </c>
      <c r="M354" s="359">
        <v>1899.3395999999996</v>
      </c>
      <c r="N354" s="397">
        <f>J354/I354*100</f>
        <v>121.67854091690941</v>
      </c>
      <c r="O354" s="429"/>
      <c r="P354" s="72"/>
    </row>
    <row r="355" spans="1:17" ht="38.1" customHeight="1" x14ac:dyDescent="0.25">
      <c r="A355" s="25">
        <v>1</v>
      </c>
      <c r="B355" s="25">
        <v>1</v>
      </c>
      <c r="C355" s="47" t="s">
        <v>80</v>
      </c>
      <c r="D355" s="397">
        <v>748</v>
      </c>
      <c r="E355" s="398">
        <f t="shared" si="353"/>
        <v>374</v>
      </c>
      <c r="F355" s="397">
        <v>426</v>
      </c>
      <c r="G355" s="354">
        <f>F355/E355*100</f>
        <v>113.90374331550801</v>
      </c>
      <c r="H355" s="359">
        <v>1136.5411200000001</v>
      </c>
      <c r="I355" s="359">
        <f t="shared" si="354"/>
        <v>568.27</v>
      </c>
      <c r="J355" s="359">
        <f t="shared" si="355"/>
        <v>632.63649999999996</v>
      </c>
      <c r="K355" s="359">
        <f t="shared" si="323"/>
        <v>64.366499999999974</v>
      </c>
      <c r="L355" s="359">
        <v>-1.0526800000000001</v>
      </c>
      <c r="M355" s="359">
        <v>631.58381999999995</v>
      </c>
      <c r="N355" s="397">
        <f>J355/I355*100</f>
        <v>111.32674608900699</v>
      </c>
      <c r="O355" s="429"/>
      <c r="P355" s="72"/>
    </row>
    <row r="356" spans="1:17" ht="30" x14ac:dyDescent="0.25">
      <c r="A356" s="25">
        <v>1</v>
      </c>
      <c r="B356" s="25">
        <v>1</v>
      </c>
      <c r="C356" s="47" t="s">
        <v>114</v>
      </c>
      <c r="D356" s="397"/>
      <c r="E356" s="398">
        <f t="shared" si="353"/>
        <v>0</v>
      </c>
      <c r="F356" s="397"/>
      <c r="G356" s="354"/>
      <c r="H356" s="359"/>
      <c r="I356" s="359">
        <f t="shared" si="354"/>
        <v>0</v>
      </c>
      <c r="J356" s="359">
        <f t="shared" si="355"/>
        <v>0</v>
      </c>
      <c r="K356" s="359">
        <f t="shared" si="323"/>
        <v>0</v>
      </c>
      <c r="L356" s="359"/>
      <c r="M356" s="359"/>
      <c r="N356" s="397"/>
      <c r="O356" s="429"/>
      <c r="P356" s="72"/>
    </row>
    <row r="357" spans="1:17" ht="30" x14ac:dyDescent="0.25">
      <c r="A357" s="25">
        <v>1</v>
      </c>
      <c r="B357" s="25">
        <v>1</v>
      </c>
      <c r="C357" s="47" t="s">
        <v>115</v>
      </c>
      <c r="D357" s="397">
        <v>77</v>
      </c>
      <c r="E357" s="398">
        <f t="shared" si="353"/>
        <v>39</v>
      </c>
      <c r="F357" s="397">
        <v>85</v>
      </c>
      <c r="G357" s="354">
        <f t="shared" ref="G357:G362" si="356">F357/E357*100</f>
        <v>217.94871794871793</v>
      </c>
      <c r="H357" s="359">
        <v>421.0668</v>
      </c>
      <c r="I357" s="359">
        <f t="shared" si="354"/>
        <v>210.53</v>
      </c>
      <c r="J357" s="359">
        <f t="shared" si="355"/>
        <v>464.81400000000002</v>
      </c>
      <c r="K357" s="359">
        <f t="shared" si="323"/>
        <v>254.28400000000002</v>
      </c>
      <c r="L357" s="359">
        <v>0</v>
      </c>
      <c r="M357" s="359">
        <v>464.81400000000002</v>
      </c>
      <c r="N357" s="397">
        <f t="shared" ref="N357:N363" si="357">J357/I357*100</f>
        <v>220.78278630123975</v>
      </c>
      <c r="O357" s="429"/>
      <c r="P357" s="72"/>
    </row>
    <row r="358" spans="1:17" ht="30" x14ac:dyDescent="0.25">
      <c r="A358" s="25">
        <v>1</v>
      </c>
      <c r="B358" s="25">
        <v>1</v>
      </c>
      <c r="C358" s="142" t="s">
        <v>112</v>
      </c>
      <c r="D358" s="397">
        <f>SUM(D359:D361)</f>
        <v>6526</v>
      </c>
      <c r="E358" s="397">
        <f>SUM(E359:E361)</f>
        <v>3263</v>
      </c>
      <c r="F358" s="397">
        <f>SUM(F359:F361)</f>
        <v>2875</v>
      </c>
      <c r="G358" s="354">
        <f t="shared" si="356"/>
        <v>88.109102053325159</v>
      </c>
      <c r="H358" s="359">
        <f t="shared" ref="H358:M358" si="358">SUM(H359:H361)</f>
        <v>10238.615300000001</v>
      </c>
      <c r="I358" s="359">
        <f t="shared" si="358"/>
        <v>5119.3099999999995</v>
      </c>
      <c r="J358" s="359">
        <f t="shared" si="358"/>
        <v>5065.4110499999997</v>
      </c>
      <c r="K358" s="359">
        <f t="shared" si="358"/>
        <v>-53.898949999999616</v>
      </c>
      <c r="L358" s="359">
        <f t="shared" si="358"/>
        <v>-13.82817</v>
      </c>
      <c r="M358" s="359">
        <f t="shared" si="358"/>
        <v>5051.5828799999999</v>
      </c>
      <c r="N358" s="397">
        <f t="shared" si="357"/>
        <v>98.94714424404853</v>
      </c>
      <c r="O358" s="429"/>
      <c r="P358" s="72"/>
    </row>
    <row r="359" spans="1:17" ht="30" x14ac:dyDescent="0.25">
      <c r="A359" s="25">
        <v>1</v>
      </c>
      <c r="B359" s="25">
        <v>1</v>
      </c>
      <c r="C359" s="47" t="s">
        <v>108</v>
      </c>
      <c r="D359" s="397">
        <v>2026</v>
      </c>
      <c r="E359" s="398">
        <f t="shared" si="353"/>
        <v>1013</v>
      </c>
      <c r="F359" s="397">
        <v>651</v>
      </c>
      <c r="G359" s="354">
        <f t="shared" si="356"/>
        <v>64.264560710760122</v>
      </c>
      <c r="H359" s="359">
        <v>1540.0722999999998</v>
      </c>
      <c r="I359" s="359">
        <f t="shared" ref="I359:I362" si="359">ROUND(H359/12*$C$3,2)</f>
        <v>770.04</v>
      </c>
      <c r="J359" s="359">
        <f t="shared" si="355"/>
        <v>975.76873000000001</v>
      </c>
      <c r="K359" s="359">
        <f t="shared" si="323"/>
        <v>205.72873000000004</v>
      </c>
      <c r="L359" s="359">
        <v>0</v>
      </c>
      <c r="M359" s="359">
        <v>975.76873000000001</v>
      </c>
      <c r="N359" s="397">
        <f t="shared" si="357"/>
        <v>126.7166290062854</v>
      </c>
      <c r="O359" s="429"/>
      <c r="P359" s="72"/>
    </row>
    <row r="360" spans="1:17" ht="44.25" customHeight="1" x14ac:dyDescent="0.25">
      <c r="A360" s="25">
        <v>1</v>
      </c>
      <c r="B360" s="25">
        <v>1</v>
      </c>
      <c r="C360" s="47" t="s">
        <v>118</v>
      </c>
      <c r="D360" s="397">
        <v>3400</v>
      </c>
      <c r="E360" s="398">
        <f t="shared" si="353"/>
        <v>1700</v>
      </c>
      <c r="F360" s="397">
        <v>1687</v>
      </c>
      <c r="G360" s="354">
        <f t="shared" si="356"/>
        <v>99.235294117647058</v>
      </c>
      <c r="H360" s="359">
        <v>7713.9880000000012</v>
      </c>
      <c r="I360" s="359">
        <f t="shared" si="359"/>
        <v>3856.99</v>
      </c>
      <c r="J360" s="359">
        <f t="shared" si="355"/>
        <v>3631.82906</v>
      </c>
      <c r="K360" s="359">
        <f t="shared" si="323"/>
        <v>-225.16093999999975</v>
      </c>
      <c r="L360" s="359">
        <v>-13.82817</v>
      </c>
      <c r="M360" s="359">
        <v>3618.0008900000003</v>
      </c>
      <c r="N360" s="397">
        <f t="shared" si="357"/>
        <v>94.162262800785072</v>
      </c>
      <c r="O360" s="429"/>
      <c r="P360" s="307"/>
    </row>
    <row r="361" spans="1:17" ht="44.25" customHeight="1" x14ac:dyDescent="0.25">
      <c r="A361" s="25">
        <v>1</v>
      </c>
      <c r="B361" s="25">
        <v>1</v>
      </c>
      <c r="C361" s="47" t="s">
        <v>109</v>
      </c>
      <c r="D361" s="397">
        <v>1100</v>
      </c>
      <c r="E361" s="398">
        <f t="shared" si="353"/>
        <v>550</v>
      </c>
      <c r="F361" s="397">
        <v>537</v>
      </c>
      <c r="G361" s="354">
        <f t="shared" si="356"/>
        <v>97.636363636363626</v>
      </c>
      <c r="H361" s="359">
        <v>984.55499999999995</v>
      </c>
      <c r="I361" s="359">
        <f t="shared" si="359"/>
        <v>492.28</v>
      </c>
      <c r="J361" s="359">
        <f t="shared" si="355"/>
        <v>457.81326000000007</v>
      </c>
      <c r="K361" s="359">
        <f t="shared" si="323"/>
        <v>-34.466739999999902</v>
      </c>
      <c r="L361" s="359">
        <v>0</v>
      </c>
      <c r="M361" s="359">
        <v>457.81326000000007</v>
      </c>
      <c r="N361" s="397">
        <f t="shared" si="357"/>
        <v>92.998549605915343</v>
      </c>
      <c r="O361" s="429"/>
      <c r="P361" s="72"/>
    </row>
    <row r="362" spans="1:17" s="73" customFormat="1" ht="30.75" thickBot="1" x14ac:dyDescent="0.3">
      <c r="A362" s="73">
        <v>1</v>
      </c>
      <c r="B362" s="25">
        <v>1</v>
      </c>
      <c r="C362" s="79" t="s">
        <v>123</v>
      </c>
      <c r="D362" s="397">
        <v>8000</v>
      </c>
      <c r="E362" s="398">
        <f t="shared" si="353"/>
        <v>4000</v>
      </c>
      <c r="F362" s="397">
        <v>4033</v>
      </c>
      <c r="G362" s="397">
        <f t="shared" si="356"/>
        <v>100.825</v>
      </c>
      <c r="H362" s="359">
        <v>6488.16</v>
      </c>
      <c r="I362" s="359">
        <f t="shared" si="359"/>
        <v>3244.08</v>
      </c>
      <c r="J362" s="359">
        <f t="shared" si="355"/>
        <v>3270.84366</v>
      </c>
      <c r="K362" s="359">
        <f t="shared" si="323"/>
        <v>26.763660000000073</v>
      </c>
      <c r="L362" s="359">
        <v>-1.70313</v>
      </c>
      <c r="M362" s="359">
        <v>3269.1405300000001</v>
      </c>
      <c r="N362" s="397">
        <f t="shared" si="357"/>
        <v>100.825</v>
      </c>
      <c r="O362" s="429"/>
      <c r="P362" s="72"/>
      <c r="Q362" s="293"/>
    </row>
    <row r="363" spans="1:17" s="8" customFormat="1" ht="15" customHeight="1" thickBot="1" x14ac:dyDescent="0.3">
      <c r="A363" s="25">
        <v>1</v>
      </c>
      <c r="B363" s="25">
        <v>1</v>
      </c>
      <c r="C363" s="77" t="s">
        <v>3</v>
      </c>
      <c r="D363" s="404"/>
      <c r="E363" s="404"/>
      <c r="F363" s="404"/>
      <c r="G363" s="502"/>
      <c r="H363" s="437">
        <f t="shared" ref="H363:M363" si="360">H358+H353+H362</f>
        <v>21435.397219999999</v>
      </c>
      <c r="I363" s="437">
        <f t="shared" si="360"/>
        <v>10717.699999999999</v>
      </c>
      <c r="J363" s="437">
        <f t="shared" si="360"/>
        <v>11350.762789999999</v>
      </c>
      <c r="K363" s="437">
        <f t="shared" si="360"/>
        <v>633.06278999999995</v>
      </c>
      <c r="L363" s="437">
        <f t="shared" si="360"/>
        <v>-34.301960000000001</v>
      </c>
      <c r="M363" s="437">
        <f t="shared" si="360"/>
        <v>11316.46083</v>
      </c>
      <c r="N363" s="404">
        <f t="shared" si="357"/>
        <v>105.90670377039851</v>
      </c>
      <c r="O363" s="806"/>
      <c r="P363" s="72"/>
      <c r="Q363" s="293"/>
    </row>
    <row r="364" spans="1:17" ht="29.25" customHeight="1" x14ac:dyDescent="0.25">
      <c r="A364" s="25">
        <v>1</v>
      </c>
      <c r="B364" s="25">
        <v>1</v>
      </c>
      <c r="C364" s="54" t="s">
        <v>44</v>
      </c>
      <c r="D364" s="417"/>
      <c r="E364" s="417"/>
      <c r="F364" s="417">
        <f>F366+F368+F369</f>
        <v>6288</v>
      </c>
      <c r="G364" s="417"/>
      <c r="H364" s="500"/>
      <c r="I364" s="500"/>
      <c r="J364" s="500"/>
      <c r="K364" s="500">
        <f t="shared" si="323"/>
        <v>0</v>
      </c>
      <c r="L364" s="500"/>
      <c r="M364" s="417"/>
      <c r="N364" s="417"/>
      <c r="O364" s="802"/>
      <c r="P364" s="72"/>
    </row>
    <row r="365" spans="1:17" ht="30" x14ac:dyDescent="0.25">
      <c r="A365" s="25">
        <v>1</v>
      </c>
      <c r="B365" s="25">
        <v>1</v>
      </c>
      <c r="C365" s="142" t="s">
        <v>120</v>
      </c>
      <c r="D365" s="397">
        <f>SUM(D366:D369)</f>
        <v>14814</v>
      </c>
      <c r="E365" s="397">
        <f>SUM(E366:E369)</f>
        <v>7408</v>
      </c>
      <c r="F365" s="397">
        <f>SUM(F366:F369)</f>
        <v>8031</v>
      </c>
      <c r="G365" s="354">
        <f t="shared" ref="G365:G374" si="361">F365/E365*100</f>
        <v>108.40982721382288</v>
      </c>
      <c r="H365" s="359">
        <f t="shared" ref="H365:M365" si="362">SUM(H366:H369)</f>
        <v>22629.942040000002</v>
      </c>
      <c r="I365" s="359">
        <f t="shared" si="362"/>
        <v>11314.970000000001</v>
      </c>
      <c r="J365" s="359">
        <f t="shared" si="362"/>
        <v>12531.163619999999</v>
      </c>
      <c r="K365" s="359">
        <f t="shared" si="362"/>
        <v>1216.1936199999973</v>
      </c>
      <c r="L365" s="359">
        <f t="shared" si="362"/>
        <v>-72.388840000000002</v>
      </c>
      <c r="M365" s="359">
        <f t="shared" si="362"/>
        <v>12458.77478</v>
      </c>
      <c r="N365" s="397">
        <f t="shared" ref="N365:N375" si="363">J365/I365*100</f>
        <v>110.74853596606971</v>
      </c>
      <c r="O365" s="429"/>
      <c r="P365" s="72"/>
    </row>
    <row r="366" spans="1:17" ht="30" x14ac:dyDescent="0.25">
      <c r="A366" s="25">
        <v>1</v>
      </c>
      <c r="B366" s="25">
        <v>1</v>
      </c>
      <c r="C366" s="47" t="s">
        <v>79</v>
      </c>
      <c r="D366" s="397">
        <v>11235</v>
      </c>
      <c r="E366" s="398">
        <f t="shared" ref="E366:E374" si="364">ROUND(D366/12*$C$3,0)</f>
        <v>5618</v>
      </c>
      <c r="F366" s="397">
        <v>6027</v>
      </c>
      <c r="G366" s="354">
        <f t="shared" si="361"/>
        <v>107.28017087931647</v>
      </c>
      <c r="H366" s="359">
        <v>16133.545</v>
      </c>
      <c r="I366" s="359">
        <f t="shared" ref="I366:I369" si="365">ROUND(H366/12*$C$3,2)</f>
        <v>8066.77</v>
      </c>
      <c r="J366" s="359">
        <f t="shared" ref="J366:J368" si="366">M366-L366</f>
        <v>8447.6271599999982</v>
      </c>
      <c r="K366" s="359">
        <f t="shared" si="323"/>
        <v>380.85715999999775</v>
      </c>
      <c r="L366" s="359">
        <v>-61.268099999999997</v>
      </c>
      <c r="M366" s="359">
        <v>8386.3590599999989</v>
      </c>
      <c r="N366" s="397">
        <f t="shared" si="363"/>
        <v>104.7213092724845</v>
      </c>
      <c r="O366" s="429"/>
      <c r="P366" s="72"/>
    </row>
    <row r="367" spans="1:17" ht="30" x14ac:dyDescent="0.25">
      <c r="A367" s="25">
        <v>1</v>
      </c>
      <c r="B367" s="25">
        <v>1</v>
      </c>
      <c r="C367" s="47" t="s">
        <v>80</v>
      </c>
      <c r="D367" s="397">
        <v>3311</v>
      </c>
      <c r="E367" s="398">
        <f t="shared" si="364"/>
        <v>1656</v>
      </c>
      <c r="F367" s="397">
        <v>1743</v>
      </c>
      <c r="G367" s="354">
        <f t="shared" si="361"/>
        <v>105.25362318840578</v>
      </c>
      <c r="H367" s="359">
        <v>5030.8658399999995</v>
      </c>
      <c r="I367" s="359">
        <f t="shared" si="365"/>
        <v>2515.4299999999998</v>
      </c>
      <c r="J367" s="359">
        <f t="shared" si="366"/>
        <v>2656.2840599999995</v>
      </c>
      <c r="K367" s="359">
        <f t="shared" si="323"/>
        <v>140.85405999999966</v>
      </c>
      <c r="L367" s="359">
        <v>-11.12074</v>
      </c>
      <c r="M367" s="359">
        <v>2645.1633199999997</v>
      </c>
      <c r="N367" s="397">
        <f t="shared" si="363"/>
        <v>105.59960165856333</v>
      </c>
      <c r="O367" s="429"/>
      <c r="P367" s="72"/>
    </row>
    <row r="368" spans="1:17" ht="30" x14ac:dyDescent="0.25">
      <c r="A368" s="25">
        <v>1</v>
      </c>
      <c r="B368" s="25">
        <v>1</v>
      </c>
      <c r="C368" s="47" t="s">
        <v>114</v>
      </c>
      <c r="D368" s="397">
        <v>68</v>
      </c>
      <c r="E368" s="398">
        <f t="shared" si="364"/>
        <v>34</v>
      </c>
      <c r="F368" s="397">
        <v>62</v>
      </c>
      <c r="G368" s="354">
        <f t="shared" si="361"/>
        <v>182.35294117647058</v>
      </c>
      <c r="H368" s="359">
        <v>371.85119999999995</v>
      </c>
      <c r="I368" s="359">
        <f t="shared" si="365"/>
        <v>185.93</v>
      </c>
      <c r="J368" s="359">
        <f t="shared" si="366"/>
        <v>339.04079999999999</v>
      </c>
      <c r="K368" s="359">
        <f t="shared" si="323"/>
        <v>153.11079999999998</v>
      </c>
      <c r="L368" s="359">
        <v>0</v>
      </c>
      <c r="M368" s="359">
        <v>339.04079999999999</v>
      </c>
      <c r="N368" s="397">
        <f t="shared" si="363"/>
        <v>182.34862582692409</v>
      </c>
      <c r="O368" s="429"/>
      <c r="P368" s="72"/>
    </row>
    <row r="369" spans="1:17" ht="30" x14ac:dyDescent="0.25">
      <c r="A369" s="25">
        <v>1</v>
      </c>
      <c r="B369" s="25">
        <v>1</v>
      </c>
      <c r="C369" s="47" t="s">
        <v>115</v>
      </c>
      <c r="D369" s="397">
        <v>200</v>
      </c>
      <c r="E369" s="398">
        <f t="shared" si="364"/>
        <v>100</v>
      </c>
      <c r="F369" s="397">
        <v>199</v>
      </c>
      <c r="G369" s="354">
        <f t="shared" si="361"/>
        <v>199</v>
      </c>
      <c r="H369" s="359">
        <v>1093.68</v>
      </c>
      <c r="I369" s="359">
        <f t="shared" si="365"/>
        <v>546.84</v>
      </c>
      <c r="J369" s="359">
        <f t="shared" ref="J369:J374" si="367">M369-L369</f>
        <v>1088.2116000000001</v>
      </c>
      <c r="K369" s="359">
        <f t="shared" si="323"/>
        <v>541.37160000000006</v>
      </c>
      <c r="L369" s="359">
        <v>0</v>
      </c>
      <c r="M369" s="359">
        <v>1088.2116000000001</v>
      </c>
      <c r="N369" s="397">
        <f t="shared" si="363"/>
        <v>199</v>
      </c>
      <c r="O369" s="429"/>
      <c r="P369" s="72"/>
    </row>
    <row r="370" spans="1:17" ht="30" x14ac:dyDescent="0.25">
      <c r="A370" s="25">
        <v>1</v>
      </c>
      <c r="B370" s="25">
        <v>1</v>
      </c>
      <c r="C370" s="142" t="s">
        <v>112</v>
      </c>
      <c r="D370" s="397">
        <f>SUM(D371:D373)</f>
        <v>28795</v>
      </c>
      <c r="E370" s="397">
        <f>SUM(E371:E373)</f>
        <v>14398</v>
      </c>
      <c r="F370" s="397">
        <f>SUM(F371:F373)</f>
        <v>11188</v>
      </c>
      <c r="G370" s="354">
        <f t="shared" si="361"/>
        <v>77.705236838449792</v>
      </c>
      <c r="H370" s="359">
        <f t="shared" ref="H370:M370" si="368">SUM(H371:H373)</f>
        <v>41593.864250000006</v>
      </c>
      <c r="I370" s="359">
        <f t="shared" si="368"/>
        <v>20796.93</v>
      </c>
      <c r="J370" s="359">
        <f t="shared" si="368"/>
        <v>20679.88207</v>
      </c>
      <c r="K370" s="359">
        <f t="shared" si="368"/>
        <v>-117.04793000000109</v>
      </c>
      <c r="L370" s="359">
        <f t="shared" si="368"/>
        <v>-21.948160000000001</v>
      </c>
      <c r="M370" s="359">
        <f t="shared" si="368"/>
        <v>20657.93391</v>
      </c>
      <c r="N370" s="397">
        <f t="shared" si="363"/>
        <v>99.437186498199495</v>
      </c>
      <c r="O370" s="429"/>
      <c r="P370" s="72"/>
    </row>
    <row r="371" spans="1:17" ht="30" x14ac:dyDescent="0.25">
      <c r="A371" s="25">
        <v>1</v>
      </c>
      <c r="B371" s="25">
        <v>1</v>
      </c>
      <c r="C371" s="47" t="s">
        <v>108</v>
      </c>
      <c r="D371" s="397">
        <v>8845</v>
      </c>
      <c r="E371" s="398">
        <f t="shared" si="364"/>
        <v>4423</v>
      </c>
      <c r="F371" s="397">
        <v>1478</v>
      </c>
      <c r="G371" s="354">
        <f t="shared" si="361"/>
        <v>33.416233325796966</v>
      </c>
      <c r="H371" s="359">
        <v>8114.9997499999999</v>
      </c>
      <c r="I371" s="359">
        <f t="shared" ref="I371:I374" si="369">ROUND(H371/12*$C$3,2)</f>
        <v>4057.5</v>
      </c>
      <c r="J371" s="359">
        <f t="shared" si="367"/>
        <v>2408.6029199999998</v>
      </c>
      <c r="K371" s="359">
        <f t="shared" si="323"/>
        <v>-1648.8970800000002</v>
      </c>
      <c r="L371" s="359">
        <v>-15.56598</v>
      </c>
      <c r="M371" s="359">
        <v>2393.03694</v>
      </c>
      <c r="N371" s="397">
        <f t="shared" si="363"/>
        <v>59.361747874306836</v>
      </c>
      <c r="O371" s="429"/>
      <c r="P371" s="72"/>
    </row>
    <row r="372" spans="1:17" ht="56.25" customHeight="1" x14ac:dyDescent="0.25">
      <c r="A372" s="25">
        <v>1</v>
      </c>
      <c r="B372" s="25">
        <v>1</v>
      </c>
      <c r="C372" s="47" t="s">
        <v>118</v>
      </c>
      <c r="D372" s="397">
        <v>12100</v>
      </c>
      <c r="E372" s="398">
        <f t="shared" si="364"/>
        <v>6050</v>
      </c>
      <c r="F372" s="397">
        <v>6464</v>
      </c>
      <c r="G372" s="354">
        <f t="shared" si="361"/>
        <v>106.84297520661157</v>
      </c>
      <c r="H372" s="359">
        <v>26452.722000000005</v>
      </c>
      <c r="I372" s="359">
        <f t="shared" si="369"/>
        <v>13226.36</v>
      </c>
      <c r="J372" s="359">
        <f t="shared" si="367"/>
        <v>15402.16561</v>
      </c>
      <c r="K372" s="359">
        <f t="shared" si="323"/>
        <v>2175.8056099999994</v>
      </c>
      <c r="L372" s="359">
        <v>-6.38218</v>
      </c>
      <c r="M372" s="359">
        <v>15395.783429999999</v>
      </c>
      <c r="N372" s="397">
        <f t="shared" si="363"/>
        <v>116.4505246341397</v>
      </c>
      <c r="O372" s="429"/>
      <c r="P372" s="306"/>
    </row>
    <row r="373" spans="1:17" ht="45" x14ac:dyDescent="0.25">
      <c r="A373" s="25">
        <v>1</v>
      </c>
      <c r="B373" s="25">
        <v>1</v>
      </c>
      <c r="C373" s="47" t="s">
        <v>109</v>
      </c>
      <c r="D373" s="397">
        <v>7850</v>
      </c>
      <c r="E373" s="398">
        <f t="shared" si="364"/>
        <v>3925</v>
      </c>
      <c r="F373" s="397">
        <v>3246</v>
      </c>
      <c r="G373" s="354">
        <f t="shared" si="361"/>
        <v>82.70063694267516</v>
      </c>
      <c r="H373" s="359">
        <v>7026.1424999999999</v>
      </c>
      <c r="I373" s="359">
        <f t="shared" si="369"/>
        <v>3513.07</v>
      </c>
      <c r="J373" s="359">
        <f t="shared" si="367"/>
        <v>2869.1135399999998</v>
      </c>
      <c r="K373" s="359">
        <f t="shared" si="323"/>
        <v>-643.95646000000033</v>
      </c>
      <c r="L373" s="359">
        <v>0</v>
      </c>
      <c r="M373" s="359">
        <v>2869.1135399999998</v>
      </c>
      <c r="N373" s="397">
        <f t="shared" si="363"/>
        <v>81.669694597602657</v>
      </c>
      <c r="O373" s="429"/>
      <c r="P373" s="72"/>
    </row>
    <row r="374" spans="1:17" s="73" customFormat="1" ht="30.75" thickBot="1" x14ac:dyDescent="0.3">
      <c r="A374" s="73">
        <v>1</v>
      </c>
      <c r="B374" s="25">
        <v>1</v>
      </c>
      <c r="C374" s="79" t="s">
        <v>123</v>
      </c>
      <c r="D374" s="397">
        <v>30000</v>
      </c>
      <c r="E374" s="398">
        <f t="shared" si="364"/>
        <v>15000</v>
      </c>
      <c r="F374" s="397">
        <v>14907</v>
      </c>
      <c r="G374" s="397">
        <f t="shared" si="361"/>
        <v>99.38</v>
      </c>
      <c r="H374" s="359">
        <v>24330.6</v>
      </c>
      <c r="I374" s="359">
        <f t="shared" si="369"/>
        <v>12165.3</v>
      </c>
      <c r="J374" s="359">
        <f t="shared" si="367"/>
        <v>12098.79636</v>
      </c>
      <c r="K374" s="359">
        <f t="shared" si="323"/>
        <v>-66.503639999998995</v>
      </c>
      <c r="L374" s="359">
        <v>-11.537640000000001</v>
      </c>
      <c r="M374" s="359">
        <v>12087.25872</v>
      </c>
      <c r="N374" s="397">
        <f t="shared" si="363"/>
        <v>99.453333333333333</v>
      </c>
      <c r="O374" s="429"/>
      <c r="P374" s="72"/>
      <c r="Q374" s="293"/>
    </row>
    <row r="375" spans="1:17" s="23" customFormat="1" ht="15.75" thickBot="1" x14ac:dyDescent="0.3">
      <c r="A375" s="25">
        <v>1</v>
      </c>
      <c r="B375" s="25">
        <v>1</v>
      </c>
      <c r="C375" s="77" t="s">
        <v>3</v>
      </c>
      <c r="D375" s="455"/>
      <c r="E375" s="455"/>
      <c r="F375" s="455"/>
      <c r="G375" s="502"/>
      <c r="H375" s="482">
        <f t="shared" ref="H375:M375" si="370">H370+H365+H374</f>
        <v>88554.406290000014</v>
      </c>
      <c r="I375" s="482">
        <f t="shared" si="370"/>
        <v>44277.2</v>
      </c>
      <c r="J375" s="482">
        <f t="shared" si="370"/>
        <v>45309.842049999999</v>
      </c>
      <c r="K375" s="482">
        <f t="shared" si="370"/>
        <v>1032.6420499999972</v>
      </c>
      <c r="L375" s="482">
        <f t="shared" si="370"/>
        <v>-105.87464</v>
      </c>
      <c r="M375" s="482">
        <f t="shared" si="370"/>
        <v>45203.967409999997</v>
      </c>
      <c r="N375" s="455">
        <f t="shared" si="363"/>
        <v>102.33222075921692</v>
      </c>
      <c r="O375" s="806"/>
      <c r="P375" s="72"/>
      <c r="Q375" s="293"/>
    </row>
    <row r="376" spans="1:17" ht="32.25" customHeight="1" x14ac:dyDescent="0.25">
      <c r="A376" s="25">
        <v>1</v>
      </c>
      <c r="B376" s="25">
        <v>1</v>
      </c>
      <c r="C376" s="172" t="s">
        <v>45</v>
      </c>
      <c r="D376" s="549"/>
      <c r="E376" s="549"/>
      <c r="F376" s="550"/>
      <c r="G376" s="462"/>
      <c r="H376" s="551"/>
      <c r="I376" s="551"/>
      <c r="J376" s="552"/>
      <c r="K376" s="552">
        <f t="shared" si="323"/>
        <v>0</v>
      </c>
      <c r="L376" s="552"/>
      <c r="M376" s="552"/>
      <c r="N376" s="549"/>
      <c r="O376" s="808"/>
      <c r="P376" s="72"/>
    </row>
    <row r="377" spans="1:17" ht="43.5" customHeight="1" x14ac:dyDescent="0.25">
      <c r="A377" s="25">
        <v>1</v>
      </c>
      <c r="B377" s="25">
        <v>1</v>
      </c>
      <c r="C377" s="143" t="s">
        <v>120</v>
      </c>
      <c r="D377" s="553">
        <f t="shared" ref="D377:F382" si="371">D365+D353</f>
        <v>18201</v>
      </c>
      <c r="E377" s="553">
        <f t="shared" si="371"/>
        <v>9102</v>
      </c>
      <c r="F377" s="553">
        <f t="shared" si="371"/>
        <v>9888</v>
      </c>
      <c r="G377" s="554">
        <f>F377/E377*100</f>
        <v>108.6354647330257</v>
      </c>
      <c r="H377" s="555">
        <f t="shared" ref="H377:J385" si="372">SUM(H365,H353)</f>
        <v>27338.563959999999</v>
      </c>
      <c r="I377" s="555">
        <f t="shared" si="372"/>
        <v>13669.28</v>
      </c>
      <c r="J377" s="555">
        <f t="shared" si="372"/>
        <v>15545.671699999999</v>
      </c>
      <c r="K377" s="555">
        <f t="shared" ref="K377" si="373">SUM(K365,K353)</f>
        <v>1876.3916999999967</v>
      </c>
      <c r="L377" s="555">
        <f t="shared" ref="L377:M377" si="374">SUM(L365,L353)</f>
        <v>-91.159500000000008</v>
      </c>
      <c r="M377" s="555">
        <f t="shared" si="374"/>
        <v>15454.512199999999</v>
      </c>
      <c r="N377" s="556">
        <f t="shared" ref="N377:N387" si="375">J377/I377*100</f>
        <v>113.72707048213218</v>
      </c>
      <c r="O377" s="808"/>
      <c r="P377" s="72"/>
    </row>
    <row r="378" spans="1:17" ht="30" x14ac:dyDescent="0.25">
      <c r="A378" s="25">
        <v>1</v>
      </c>
      <c r="B378" s="25">
        <v>1</v>
      </c>
      <c r="C378" s="141" t="s">
        <v>79</v>
      </c>
      <c r="D378" s="553">
        <f t="shared" si="371"/>
        <v>13797</v>
      </c>
      <c r="E378" s="553">
        <f t="shared" si="371"/>
        <v>6899</v>
      </c>
      <c r="F378" s="553">
        <f t="shared" si="371"/>
        <v>7373</v>
      </c>
      <c r="G378" s="554">
        <f t="shared" ref="G378:G386" si="376">F378/E378*100</f>
        <v>106.87056095086245</v>
      </c>
      <c r="H378" s="555">
        <f t="shared" si="372"/>
        <v>19284.559000000001</v>
      </c>
      <c r="I378" s="555">
        <f t="shared" si="372"/>
        <v>9642.2800000000007</v>
      </c>
      <c r="J378" s="555">
        <f t="shared" si="372"/>
        <v>10364.684739999997</v>
      </c>
      <c r="K378" s="555">
        <f t="shared" ref="K378" si="377">SUM(K366,K354)</f>
        <v>722.40473999999722</v>
      </c>
      <c r="L378" s="555">
        <f t="shared" ref="L378:M378" si="378">SUM(L366,L354)</f>
        <v>-78.986080000000001</v>
      </c>
      <c r="M378" s="555">
        <f t="shared" si="378"/>
        <v>10285.698659999998</v>
      </c>
      <c r="N378" s="556">
        <f t="shared" si="375"/>
        <v>107.49205312436474</v>
      </c>
      <c r="O378" s="808"/>
      <c r="P378" s="72"/>
    </row>
    <row r="379" spans="1:17" ht="30" x14ac:dyDescent="0.25">
      <c r="A379" s="25">
        <v>1</v>
      </c>
      <c r="B379" s="25">
        <v>1</v>
      </c>
      <c r="C379" s="141" t="s">
        <v>80</v>
      </c>
      <c r="D379" s="553">
        <f t="shared" si="371"/>
        <v>4059</v>
      </c>
      <c r="E379" s="553">
        <f t="shared" si="371"/>
        <v>2030</v>
      </c>
      <c r="F379" s="553">
        <f t="shared" si="371"/>
        <v>2169</v>
      </c>
      <c r="G379" s="554">
        <f t="shared" si="376"/>
        <v>106.84729064039409</v>
      </c>
      <c r="H379" s="555">
        <f t="shared" si="372"/>
        <v>6167.4069599999993</v>
      </c>
      <c r="I379" s="555">
        <f t="shared" si="372"/>
        <v>3083.7</v>
      </c>
      <c r="J379" s="555">
        <f t="shared" si="372"/>
        <v>3288.9205599999996</v>
      </c>
      <c r="K379" s="555">
        <f t="shared" ref="K379" si="379">SUM(K367,K355)</f>
        <v>205.22055999999964</v>
      </c>
      <c r="L379" s="555">
        <f t="shared" ref="L379:M379" si="380">SUM(L367,L355)</f>
        <v>-12.17342</v>
      </c>
      <c r="M379" s="555">
        <f t="shared" si="380"/>
        <v>3276.7471399999995</v>
      </c>
      <c r="N379" s="556">
        <f t="shared" si="375"/>
        <v>106.6550105392872</v>
      </c>
      <c r="O379" s="808"/>
      <c r="P379" s="72"/>
    </row>
    <row r="380" spans="1:17" ht="30" x14ac:dyDescent="0.25">
      <c r="A380" s="25">
        <v>1</v>
      </c>
      <c r="B380" s="25">
        <v>1</v>
      </c>
      <c r="C380" s="141" t="s">
        <v>114</v>
      </c>
      <c r="D380" s="553">
        <f t="shared" si="371"/>
        <v>68</v>
      </c>
      <c r="E380" s="553">
        <f t="shared" si="371"/>
        <v>34</v>
      </c>
      <c r="F380" s="553">
        <f t="shared" si="371"/>
        <v>62</v>
      </c>
      <c r="G380" s="554">
        <f t="shared" si="376"/>
        <v>182.35294117647058</v>
      </c>
      <c r="H380" s="555">
        <f t="shared" si="372"/>
        <v>371.85119999999995</v>
      </c>
      <c r="I380" s="555">
        <f t="shared" si="372"/>
        <v>185.93</v>
      </c>
      <c r="J380" s="555">
        <f t="shared" si="372"/>
        <v>339.04079999999999</v>
      </c>
      <c r="K380" s="555">
        <f t="shared" ref="K380" si="381">SUM(K368,K356)</f>
        <v>153.11079999999998</v>
      </c>
      <c r="L380" s="555">
        <f t="shared" ref="L380:M380" si="382">SUM(L368,L356)</f>
        <v>0</v>
      </c>
      <c r="M380" s="555">
        <f t="shared" si="382"/>
        <v>339.04079999999999</v>
      </c>
      <c r="N380" s="556">
        <f t="shared" si="375"/>
        <v>182.34862582692409</v>
      </c>
      <c r="O380" s="808"/>
      <c r="P380" s="72"/>
    </row>
    <row r="381" spans="1:17" ht="30" x14ac:dyDescent="0.25">
      <c r="A381" s="25">
        <v>1</v>
      </c>
      <c r="B381" s="25">
        <v>1</v>
      </c>
      <c r="C381" s="141" t="s">
        <v>115</v>
      </c>
      <c r="D381" s="553">
        <f t="shared" si="371"/>
        <v>277</v>
      </c>
      <c r="E381" s="553">
        <f t="shared" si="371"/>
        <v>139</v>
      </c>
      <c r="F381" s="553">
        <f t="shared" si="371"/>
        <v>284</v>
      </c>
      <c r="G381" s="554">
        <f t="shared" si="376"/>
        <v>204.31654676258995</v>
      </c>
      <c r="H381" s="555">
        <f t="shared" si="372"/>
        <v>1514.7468000000001</v>
      </c>
      <c r="I381" s="555">
        <f t="shared" si="372"/>
        <v>757.37</v>
      </c>
      <c r="J381" s="555">
        <f t="shared" si="372"/>
        <v>1553.0256000000002</v>
      </c>
      <c r="K381" s="555">
        <f t="shared" ref="K381" si="383">SUM(K369,K357)</f>
        <v>795.65560000000005</v>
      </c>
      <c r="L381" s="555">
        <f t="shared" ref="L381:M381" si="384">SUM(L369,L357)</f>
        <v>0</v>
      </c>
      <c r="M381" s="555">
        <f t="shared" si="384"/>
        <v>1553.0256000000002</v>
      </c>
      <c r="N381" s="556">
        <f t="shared" si="375"/>
        <v>205.055072157598</v>
      </c>
      <c r="O381" s="808"/>
      <c r="P381" s="72"/>
    </row>
    <row r="382" spans="1:17" ht="30" x14ac:dyDescent="0.25">
      <c r="A382" s="25">
        <v>1</v>
      </c>
      <c r="B382" s="25">
        <v>1</v>
      </c>
      <c r="C382" s="143" t="s">
        <v>112</v>
      </c>
      <c r="D382" s="553">
        <f t="shared" si="371"/>
        <v>35321</v>
      </c>
      <c r="E382" s="553">
        <f t="shared" si="371"/>
        <v>17661</v>
      </c>
      <c r="F382" s="553">
        <f t="shared" si="371"/>
        <v>14063</v>
      </c>
      <c r="G382" s="554">
        <f t="shared" si="376"/>
        <v>79.627427665477597</v>
      </c>
      <c r="H382" s="555">
        <f t="shared" si="372"/>
        <v>51832.479550000004</v>
      </c>
      <c r="I382" s="555">
        <f t="shared" si="372"/>
        <v>25916.239999999998</v>
      </c>
      <c r="J382" s="555">
        <f t="shared" si="372"/>
        <v>25745.293119999998</v>
      </c>
      <c r="K382" s="555">
        <f t="shared" ref="K382" si="385">SUM(K370,K358)</f>
        <v>-170.9468800000007</v>
      </c>
      <c r="L382" s="555">
        <f t="shared" ref="L382:M382" si="386">SUM(L370,L358)</f>
        <v>-35.776330000000002</v>
      </c>
      <c r="M382" s="555">
        <f t="shared" si="386"/>
        <v>25709.516790000001</v>
      </c>
      <c r="N382" s="556">
        <f t="shared" si="375"/>
        <v>99.340387031452096</v>
      </c>
      <c r="O382" s="808"/>
      <c r="P382" s="72"/>
    </row>
    <row r="383" spans="1:17" ht="30" x14ac:dyDescent="0.25">
      <c r="A383" s="25">
        <v>1</v>
      </c>
      <c r="B383" s="25">
        <v>1</v>
      </c>
      <c r="C383" s="141" t="s">
        <v>108</v>
      </c>
      <c r="D383" s="553">
        <f t="shared" ref="D383:F385" si="387">SUM(D371,D359)</f>
        <v>10871</v>
      </c>
      <c r="E383" s="553">
        <f t="shared" si="387"/>
        <v>5436</v>
      </c>
      <c r="F383" s="553">
        <f t="shared" si="387"/>
        <v>2129</v>
      </c>
      <c r="G383" s="554">
        <f t="shared" si="376"/>
        <v>39.164827078734362</v>
      </c>
      <c r="H383" s="555">
        <f t="shared" si="372"/>
        <v>9655.0720499999989</v>
      </c>
      <c r="I383" s="555">
        <f t="shared" si="372"/>
        <v>4827.54</v>
      </c>
      <c r="J383" s="555">
        <f t="shared" si="372"/>
        <v>3384.37165</v>
      </c>
      <c r="K383" s="555">
        <f t="shared" ref="K383" si="388">SUM(K371,K359)</f>
        <v>-1443.1683500000001</v>
      </c>
      <c r="L383" s="555">
        <f t="shared" ref="L383:M383" si="389">SUM(L371,L359)</f>
        <v>-15.56598</v>
      </c>
      <c r="M383" s="555">
        <f t="shared" si="389"/>
        <v>3368.8056699999997</v>
      </c>
      <c r="N383" s="556">
        <f t="shared" si="375"/>
        <v>70.105512331332321</v>
      </c>
      <c r="O383" s="808"/>
      <c r="P383" s="72"/>
    </row>
    <row r="384" spans="1:17" ht="60" x14ac:dyDescent="0.25">
      <c r="A384" s="25">
        <v>1</v>
      </c>
      <c r="B384" s="25">
        <v>1</v>
      </c>
      <c r="C384" s="141" t="s">
        <v>81</v>
      </c>
      <c r="D384" s="553">
        <f t="shared" si="387"/>
        <v>15500</v>
      </c>
      <c r="E384" s="553">
        <f t="shared" si="387"/>
        <v>7750</v>
      </c>
      <c r="F384" s="553">
        <f t="shared" si="387"/>
        <v>8151</v>
      </c>
      <c r="G384" s="554">
        <f t="shared" si="376"/>
        <v>105.17419354838711</v>
      </c>
      <c r="H384" s="555">
        <f t="shared" si="372"/>
        <v>34166.710000000006</v>
      </c>
      <c r="I384" s="555">
        <f t="shared" si="372"/>
        <v>17083.349999999999</v>
      </c>
      <c r="J384" s="555">
        <f t="shared" si="372"/>
        <v>19033.99467</v>
      </c>
      <c r="K384" s="555">
        <f t="shared" ref="K384" si="390">SUM(K372,K360)</f>
        <v>1950.6446699999997</v>
      </c>
      <c r="L384" s="555">
        <f t="shared" ref="L384:M384" si="391">SUM(L372,L360)</f>
        <v>-20.210349999999998</v>
      </c>
      <c r="M384" s="555">
        <f t="shared" si="391"/>
        <v>19013.784319999999</v>
      </c>
      <c r="N384" s="556">
        <f t="shared" si="375"/>
        <v>111.41839668449106</v>
      </c>
      <c r="O384" s="808"/>
      <c r="P384" s="72"/>
    </row>
    <row r="385" spans="1:16" ht="45" x14ac:dyDescent="0.25">
      <c r="A385" s="25">
        <v>1</v>
      </c>
      <c r="B385" s="25">
        <v>1</v>
      </c>
      <c r="C385" s="141" t="s">
        <v>109</v>
      </c>
      <c r="D385" s="553">
        <f t="shared" si="387"/>
        <v>8950</v>
      </c>
      <c r="E385" s="553">
        <f t="shared" si="387"/>
        <v>4475</v>
      </c>
      <c r="F385" s="553">
        <f t="shared" si="387"/>
        <v>3783</v>
      </c>
      <c r="G385" s="554">
        <f t="shared" si="376"/>
        <v>84.536312849162016</v>
      </c>
      <c r="H385" s="555">
        <f t="shared" si="372"/>
        <v>8010.6975000000002</v>
      </c>
      <c r="I385" s="555">
        <f t="shared" si="372"/>
        <v>4005.3500000000004</v>
      </c>
      <c r="J385" s="555">
        <f t="shared" si="372"/>
        <v>3326.9267999999997</v>
      </c>
      <c r="K385" s="555">
        <f t="shared" ref="K385" si="392">SUM(K373,K361)</f>
        <v>-678.42320000000018</v>
      </c>
      <c r="L385" s="555">
        <f t="shared" ref="L385:M385" si="393">SUM(L373,L361)</f>
        <v>0</v>
      </c>
      <c r="M385" s="555">
        <f t="shared" si="393"/>
        <v>3326.9267999999997</v>
      </c>
      <c r="N385" s="556">
        <f t="shared" si="375"/>
        <v>83.062074475389153</v>
      </c>
      <c r="O385" s="808"/>
      <c r="P385" s="72"/>
    </row>
    <row r="386" spans="1:16" ht="30.75" thickBot="1" x14ac:dyDescent="0.3">
      <c r="B386" s="25">
        <v>1</v>
      </c>
      <c r="C386" s="277" t="s">
        <v>123</v>
      </c>
      <c r="D386" s="557">
        <f>SUM(D362,D374)</f>
        <v>38000</v>
      </c>
      <c r="E386" s="557">
        <f>SUM(E362,E374)</f>
        <v>19000</v>
      </c>
      <c r="F386" s="557">
        <f>SUM(F362,F374)</f>
        <v>18940</v>
      </c>
      <c r="G386" s="554">
        <f t="shared" si="376"/>
        <v>99.68421052631578</v>
      </c>
      <c r="H386" s="557">
        <f t="shared" ref="H386:M386" si="394">SUM(H362,H374)</f>
        <v>30818.76</v>
      </c>
      <c r="I386" s="557">
        <f t="shared" si="394"/>
        <v>15409.38</v>
      </c>
      <c r="J386" s="557">
        <f t="shared" si="394"/>
        <v>15369.640020000001</v>
      </c>
      <c r="K386" s="557">
        <f t="shared" si="394"/>
        <v>-39.739979999998923</v>
      </c>
      <c r="L386" s="557">
        <f t="shared" si="394"/>
        <v>-13.240770000000001</v>
      </c>
      <c r="M386" s="557">
        <f t="shared" si="394"/>
        <v>15356.39925</v>
      </c>
      <c r="N386" s="556">
        <f t="shared" si="375"/>
        <v>99.74210526315791</v>
      </c>
      <c r="O386" s="808"/>
      <c r="P386" s="72"/>
    </row>
    <row r="387" spans="1:16" ht="15.75" thickBot="1" x14ac:dyDescent="0.3">
      <c r="A387" s="25">
        <v>1</v>
      </c>
      <c r="B387" s="25">
        <v>1</v>
      </c>
      <c r="C387" s="220" t="s">
        <v>117</v>
      </c>
      <c r="D387" s="558">
        <f t="shared" ref="D387:J387" si="395">SUM(D375,D363)</f>
        <v>0</v>
      </c>
      <c r="E387" s="558">
        <f t="shared" si="395"/>
        <v>0</v>
      </c>
      <c r="F387" s="558">
        <f t="shared" si="395"/>
        <v>0</v>
      </c>
      <c r="G387" s="559">
        <f t="shared" si="395"/>
        <v>0</v>
      </c>
      <c r="H387" s="560">
        <f t="shared" si="395"/>
        <v>109989.80351000001</v>
      </c>
      <c r="I387" s="560">
        <f t="shared" si="395"/>
        <v>54994.899999999994</v>
      </c>
      <c r="J387" s="560">
        <f t="shared" si="395"/>
        <v>56660.60484</v>
      </c>
      <c r="K387" s="560">
        <f t="shared" ref="K387" si="396">SUM(K375,K363)</f>
        <v>1665.7048399999971</v>
      </c>
      <c r="L387" s="560">
        <f t="shared" ref="L387:M387" si="397">SUM(L375,L363)</f>
        <v>-140.17660000000001</v>
      </c>
      <c r="M387" s="560">
        <f t="shared" si="397"/>
        <v>56520.428239999994</v>
      </c>
      <c r="N387" s="558">
        <f t="shared" si="375"/>
        <v>103.02883511016476</v>
      </c>
      <c r="O387" s="808"/>
      <c r="P387" s="72"/>
    </row>
    <row r="395" spans="1:16" x14ac:dyDescent="0.25">
      <c r="C395" s="25"/>
      <c r="D395" s="25"/>
      <c r="E395" s="25"/>
      <c r="F395" s="73"/>
      <c r="G395" s="25"/>
      <c r="H395" s="211"/>
      <c r="I395" s="211"/>
      <c r="J395" s="205"/>
      <c r="K395" s="205"/>
      <c r="L395" s="205"/>
      <c r="M395" s="205"/>
      <c r="N395" s="25"/>
      <c r="O395" s="73"/>
    </row>
    <row r="396" spans="1:16" x14ac:dyDescent="0.25">
      <c r="C396" s="25"/>
      <c r="D396" s="25"/>
      <c r="E396" s="25"/>
      <c r="F396" s="73"/>
      <c r="G396" s="25"/>
      <c r="H396" s="211"/>
      <c r="I396" s="211"/>
      <c r="J396" s="205"/>
      <c r="K396" s="205"/>
      <c r="L396" s="205"/>
      <c r="M396" s="205"/>
      <c r="N396" s="25"/>
      <c r="O396" s="73"/>
    </row>
    <row r="397" spans="1:16" x14ac:dyDescent="0.25">
      <c r="C397" s="25"/>
      <c r="D397" s="25"/>
      <c r="E397" s="25"/>
      <c r="F397" s="73"/>
      <c r="G397" s="25"/>
      <c r="H397" s="211"/>
      <c r="I397" s="211"/>
      <c r="J397" s="205"/>
      <c r="K397" s="205"/>
      <c r="L397" s="205"/>
      <c r="M397" s="205"/>
      <c r="N397" s="25"/>
      <c r="O397" s="73"/>
    </row>
    <row r="398" spans="1:16" x14ac:dyDescent="0.25">
      <c r="C398" s="25"/>
      <c r="D398" s="25"/>
      <c r="E398" s="25"/>
      <c r="F398" s="73"/>
      <c r="G398" s="25"/>
      <c r="H398" s="211"/>
      <c r="I398" s="211"/>
      <c r="J398" s="205"/>
      <c r="K398" s="205"/>
      <c r="L398" s="205"/>
      <c r="M398" s="205"/>
      <c r="N398" s="25"/>
      <c r="O398" s="73"/>
    </row>
    <row r="399" spans="1:16" x14ac:dyDescent="0.25">
      <c r="C399" s="25"/>
      <c r="D399" s="25"/>
      <c r="E399" s="25"/>
      <c r="F399" s="73"/>
      <c r="G399" s="25"/>
      <c r="H399" s="211"/>
      <c r="I399" s="211"/>
      <c r="J399" s="205"/>
      <c r="K399" s="205"/>
      <c r="L399" s="205"/>
      <c r="M399" s="205"/>
      <c r="N399" s="25"/>
      <c r="O399" s="73"/>
    </row>
    <row r="400" spans="1:16" x14ac:dyDescent="0.25">
      <c r="C400" s="25"/>
      <c r="D400" s="25"/>
      <c r="E400" s="25"/>
      <c r="F400" s="73"/>
      <c r="G400" s="25"/>
      <c r="H400" s="211"/>
      <c r="I400" s="211"/>
      <c r="J400" s="205"/>
      <c r="K400" s="205"/>
      <c r="L400" s="205"/>
      <c r="M400" s="205"/>
      <c r="N400" s="25"/>
      <c r="O400" s="73"/>
    </row>
    <row r="401" spans="3:15" x14ac:dyDescent="0.25">
      <c r="C401" s="25"/>
      <c r="D401" s="25"/>
      <c r="E401" s="25"/>
      <c r="F401" s="73"/>
      <c r="G401" s="25"/>
      <c r="H401" s="211"/>
      <c r="I401" s="211"/>
      <c r="J401" s="205"/>
      <c r="K401" s="205"/>
      <c r="L401" s="205"/>
      <c r="M401" s="205"/>
      <c r="N401" s="25"/>
      <c r="O401" s="73"/>
    </row>
    <row r="402" spans="3:15" x14ac:dyDescent="0.25">
      <c r="C402" s="25"/>
      <c r="D402" s="25"/>
      <c r="E402" s="25"/>
      <c r="F402" s="73"/>
      <c r="G402" s="25"/>
      <c r="H402" s="211"/>
      <c r="I402" s="211"/>
      <c r="J402" s="205"/>
      <c r="K402" s="205"/>
      <c r="L402" s="205"/>
      <c r="M402" s="205"/>
      <c r="N402" s="25"/>
      <c r="O402" s="73"/>
    </row>
    <row r="403" spans="3:15" x14ac:dyDescent="0.25">
      <c r="C403" s="25"/>
      <c r="D403" s="25"/>
      <c r="E403" s="25"/>
      <c r="F403" s="73"/>
      <c r="G403" s="25"/>
      <c r="H403" s="211"/>
      <c r="I403" s="211"/>
      <c r="J403" s="205"/>
      <c r="K403" s="205"/>
      <c r="L403" s="205"/>
      <c r="M403" s="205"/>
      <c r="N403" s="25"/>
      <c r="O403" s="73"/>
    </row>
    <row r="404" spans="3:15" x14ac:dyDescent="0.25">
      <c r="C404" s="25"/>
      <c r="D404" s="25"/>
      <c r="E404" s="25"/>
      <c r="F404" s="73"/>
      <c r="G404" s="25"/>
      <c r="H404" s="211"/>
      <c r="I404" s="211"/>
      <c r="J404" s="205"/>
      <c r="K404" s="205"/>
      <c r="L404" s="205"/>
      <c r="M404" s="205"/>
      <c r="N404" s="25"/>
      <c r="O404" s="73"/>
    </row>
    <row r="405" spans="3:15" x14ac:dyDescent="0.25">
      <c r="C405" s="25"/>
      <c r="D405" s="25"/>
      <c r="E405" s="25"/>
      <c r="F405" s="73"/>
      <c r="G405" s="25"/>
      <c r="H405" s="211"/>
      <c r="I405" s="211"/>
      <c r="J405" s="205"/>
      <c r="K405" s="205"/>
      <c r="L405" s="205"/>
      <c r="M405" s="205"/>
      <c r="N405" s="25"/>
      <c r="O405" s="73"/>
    </row>
    <row r="406" spans="3:15" x14ac:dyDescent="0.25">
      <c r="C406" s="25"/>
      <c r="D406" s="25"/>
      <c r="E406" s="25"/>
      <c r="F406" s="73"/>
      <c r="G406" s="25"/>
      <c r="H406" s="211"/>
      <c r="I406" s="211"/>
      <c r="J406" s="205"/>
      <c r="K406" s="205"/>
      <c r="L406" s="205"/>
      <c r="M406" s="205"/>
      <c r="N406" s="25"/>
      <c r="O406" s="73"/>
    </row>
    <row r="407" spans="3:15" x14ac:dyDescent="0.25">
      <c r="C407" s="25"/>
      <c r="D407" s="25"/>
      <c r="E407" s="25"/>
      <c r="F407" s="73"/>
      <c r="G407" s="25"/>
      <c r="H407" s="211"/>
      <c r="I407" s="211"/>
      <c r="J407" s="205"/>
      <c r="K407" s="205"/>
      <c r="L407" s="205"/>
      <c r="M407" s="205"/>
      <c r="N407" s="25"/>
      <c r="O407" s="73"/>
    </row>
    <row r="408" spans="3:15" x14ac:dyDescent="0.25">
      <c r="C408" s="25"/>
      <c r="D408" s="25"/>
      <c r="E408" s="25"/>
      <c r="F408" s="73"/>
      <c r="G408" s="25"/>
      <c r="H408" s="211"/>
      <c r="I408" s="211"/>
      <c r="J408" s="205"/>
      <c r="K408" s="205"/>
      <c r="L408" s="205"/>
      <c r="M408" s="205"/>
      <c r="N408" s="25"/>
      <c r="O408" s="73"/>
    </row>
    <row r="409" spans="3:15" x14ac:dyDescent="0.25">
      <c r="C409" s="25"/>
      <c r="D409" s="25"/>
      <c r="E409" s="25"/>
      <c r="F409" s="73"/>
      <c r="G409" s="25"/>
      <c r="H409" s="211"/>
      <c r="I409" s="211"/>
      <c r="J409" s="205"/>
      <c r="K409" s="205"/>
      <c r="L409" s="205"/>
      <c r="M409" s="205"/>
      <c r="N409" s="25"/>
      <c r="O409" s="73"/>
    </row>
    <row r="410" spans="3:15" x14ac:dyDescent="0.25">
      <c r="C410" s="25"/>
      <c r="D410" s="25"/>
      <c r="E410" s="25"/>
      <c r="F410" s="73"/>
      <c r="G410" s="25"/>
      <c r="H410" s="211"/>
      <c r="I410" s="211"/>
      <c r="J410" s="205"/>
      <c r="K410" s="205"/>
      <c r="L410" s="205"/>
      <c r="M410" s="205"/>
      <c r="N410" s="25"/>
      <c r="O410" s="73"/>
    </row>
    <row r="411" spans="3:15" x14ac:dyDescent="0.25">
      <c r="C411" s="25"/>
      <c r="D411" s="25"/>
      <c r="E411" s="25"/>
      <c r="F411" s="73"/>
      <c r="G411" s="25"/>
      <c r="H411" s="211"/>
      <c r="I411" s="211"/>
      <c r="J411" s="205"/>
      <c r="K411" s="205"/>
      <c r="L411" s="205"/>
      <c r="M411" s="205"/>
      <c r="N411" s="25"/>
      <c r="O411" s="73"/>
    </row>
    <row r="412" spans="3:15" x14ac:dyDescent="0.25">
      <c r="C412" s="25"/>
      <c r="D412" s="25"/>
      <c r="E412" s="25"/>
      <c r="F412" s="73"/>
      <c r="G412" s="25"/>
      <c r="H412" s="211"/>
      <c r="I412" s="211"/>
      <c r="J412" s="205"/>
      <c r="K412" s="205"/>
      <c r="L412" s="205"/>
      <c r="M412" s="205"/>
      <c r="N412" s="25"/>
      <c r="O412" s="73"/>
    </row>
    <row r="413" spans="3:15" x14ac:dyDescent="0.25">
      <c r="C413" s="25"/>
      <c r="D413" s="25"/>
      <c r="E413" s="25"/>
      <c r="F413" s="73"/>
      <c r="G413" s="25"/>
      <c r="H413" s="211"/>
      <c r="I413" s="211"/>
      <c r="J413" s="205"/>
      <c r="K413" s="205"/>
      <c r="L413" s="205"/>
      <c r="M413" s="205"/>
      <c r="N413" s="25"/>
      <c r="O413" s="73"/>
    </row>
    <row r="414" spans="3:15" x14ac:dyDescent="0.25">
      <c r="C414" s="25"/>
      <c r="D414" s="25"/>
      <c r="E414" s="25"/>
      <c r="F414" s="73"/>
      <c r="G414" s="25"/>
      <c r="H414" s="211"/>
      <c r="I414" s="211"/>
      <c r="J414" s="205"/>
      <c r="K414" s="205"/>
      <c r="L414" s="205"/>
      <c r="M414" s="205"/>
      <c r="N414" s="25"/>
      <c r="O414" s="73"/>
    </row>
    <row r="415" spans="3:15" x14ac:dyDescent="0.25">
      <c r="C415" s="25"/>
      <c r="D415" s="25"/>
      <c r="E415" s="25"/>
      <c r="F415" s="73"/>
      <c r="G415" s="25"/>
      <c r="H415" s="211"/>
      <c r="I415" s="211"/>
      <c r="J415" s="205"/>
      <c r="K415" s="205"/>
      <c r="L415" s="205"/>
      <c r="M415" s="205"/>
      <c r="N415" s="25"/>
      <c r="O415" s="73"/>
    </row>
    <row r="416" spans="3:15" x14ac:dyDescent="0.25">
      <c r="C416" s="25"/>
      <c r="D416" s="25"/>
      <c r="E416" s="25"/>
      <c r="F416" s="73"/>
      <c r="G416" s="25"/>
      <c r="H416" s="211"/>
      <c r="I416" s="211"/>
      <c r="J416" s="205"/>
      <c r="K416" s="205"/>
      <c r="L416" s="205"/>
      <c r="M416" s="205"/>
      <c r="N416" s="25"/>
      <c r="O416" s="73"/>
    </row>
    <row r="417" spans="3:15" x14ac:dyDescent="0.25">
      <c r="C417" s="25"/>
      <c r="D417" s="25"/>
      <c r="E417" s="25"/>
      <c r="F417" s="73"/>
      <c r="G417" s="25"/>
      <c r="H417" s="211"/>
      <c r="I417" s="211"/>
      <c r="J417" s="205"/>
      <c r="K417" s="205"/>
      <c r="L417" s="205"/>
      <c r="M417" s="205"/>
      <c r="N417" s="25"/>
      <c r="O417" s="73"/>
    </row>
    <row r="418" spans="3:15" x14ac:dyDescent="0.25">
      <c r="C418" s="25"/>
      <c r="D418" s="25"/>
      <c r="E418" s="25"/>
      <c r="F418" s="73"/>
      <c r="G418" s="25"/>
      <c r="H418" s="211"/>
      <c r="I418" s="211"/>
      <c r="J418" s="205"/>
      <c r="K418" s="205"/>
      <c r="L418" s="205"/>
      <c r="M418" s="205"/>
      <c r="N418" s="25"/>
      <c r="O418" s="73"/>
    </row>
    <row r="419" spans="3:15" x14ac:dyDescent="0.25">
      <c r="C419" s="25"/>
      <c r="D419" s="25"/>
      <c r="E419" s="25"/>
      <c r="F419" s="73"/>
      <c r="G419" s="25"/>
      <c r="H419" s="211"/>
      <c r="I419" s="211"/>
      <c r="J419" s="205"/>
      <c r="K419" s="205"/>
      <c r="L419" s="205"/>
      <c r="M419" s="205"/>
      <c r="N419" s="25"/>
      <c r="O419" s="73"/>
    </row>
    <row r="420" spans="3:15" x14ac:dyDescent="0.25">
      <c r="C420" s="25"/>
      <c r="D420" s="25"/>
      <c r="E420" s="25"/>
      <c r="F420" s="73"/>
      <c r="G420" s="25"/>
      <c r="H420" s="211"/>
      <c r="I420" s="211"/>
      <c r="J420" s="205"/>
      <c r="K420" s="205"/>
      <c r="L420" s="205"/>
      <c r="M420" s="205"/>
      <c r="N420" s="25"/>
      <c r="O420" s="73"/>
    </row>
    <row r="421" spans="3:15" x14ac:dyDescent="0.25">
      <c r="C421" s="25"/>
      <c r="D421" s="25"/>
      <c r="E421" s="25"/>
      <c r="F421" s="73"/>
      <c r="G421" s="25"/>
      <c r="H421" s="211"/>
      <c r="I421" s="211"/>
      <c r="J421" s="205"/>
      <c r="K421" s="205"/>
      <c r="L421" s="205"/>
      <c r="M421" s="205"/>
      <c r="N421" s="25"/>
      <c r="O421" s="73"/>
    </row>
    <row r="422" spans="3:15" x14ac:dyDescent="0.25">
      <c r="C422" s="25"/>
      <c r="D422" s="25"/>
      <c r="E422" s="25"/>
      <c r="F422" s="73"/>
      <c r="G422" s="25"/>
      <c r="H422" s="211"/>
      <c r="I422" s="211"/>
      <c r="J422" s="205"/>
      <c r="K422" s="205"/>
      <c r="L422" s="205"/>
      <c r="M422" s="205"/>
      <c r="N422" s="25"/>
      <c r="O422" s="73"/>
    </row>
    <row r="423" spans="3:15" x14ac:dyDescent="0.25">
      <c r="C423" s="25"/>
      <c r="D423" s="25"/>
      <c r="E423" s="25"/>
      <c r="F423" s="73"/>
      <c r="G423" s="25"/>
      <c r="H423" s="211"/>
      <c r="I423" s="211"/>
      <c r="J423" s="205"/>
      <c r="K423" s="205"/>
      <c r="L423" s="205"/>
      <c r="M423" s="205"/>
      <c r="N423" s="25"/>
      <c r="O423" s="73"/>
    </row>
    <row r="424" spans="3:15" x14ac:dyDescent="0.25">
      <c r="C424" s="25"/>
      <c r="D424" s="25"/>
      <c r="E424" s="25"/>
      <c r="F424" s="73"/>
      <c r="G424" s="25"/>
      <c r="H424" s="211"/>
      <c r="I424" s="211"/>
      <c r="J424" s="205"/>
      <c r="K424" s="205"/>
      <c r="L424" s="205"/>
      <c r="M424" s="205"/>
      <c r="N424" s="25"/>
      <c r="O424" s="73"/>
    </row>
    <row r="425" spans="3:15" x14ac:dyDescent="0.25">
      <c r="C425" s="25"/>
      <c r="D425" s="25"/>
      <c r="E425" s="25"/>
      <c r="F425" s="73"/>
      <c r="G425" s="25"/>
      <c r="H425" s="211"/>
      <c r="I425" s="211"/>
      <c r="J425" s="205"/>
      <c r="K425" s="205"/>
      <c r="L425" s="205"/>
      <c r="M425" s="205"/>
      <c r="N425" s="25"/>
      <c r="O425" s="73"/>
    </row>
    <row r="426" spans="3:15" x14ac:dyDescent="0.25">
      <c r="C426" s="25"/>
      <c r="D426" s="25"/>
      <c r="E426" s="25"/>
      <c r="F426" s="73"/>
      <c r="G426" s="25"/>
      <c r="H426" s="211"/>
      <c r="I426" s="211"/>
      <c r="J426" s="205"/>
      <c r="K426" s="205"/>
      <c r="L426" s="205"/>
      <c r="M426" s="205"/>
      <c r="N426" s="25"/>
      <c r="O426" s="73"/>
    </row>
    <row r="427" spans="3:15" x14ac:dyDescent="0.25">
      <c r="C427" s="25"/>
      <c r="D427" s="25"/>
      <c r="E427" s="25"/>
      <c r="F427" s="73"/>
      <c r="G427" s="25"/>
      <c r="H427" s="211"/>
      <c r="I427" s="211"/>
      <c r="J427" s="205"/>
      <c r="K427" s="205"/>
      <c r="L427" s="205"/>
      <c r="M427" s="205"/>
      <c r="N427" s="25"/>
      <c r="O427" s="73"/>
    </row>
    <row r="428" spans="3:15" x14ac:dyDescent="0.25">
      <c r="C428" s="25"/>
      <c r="D428" s="25"/>
      <c r="E428" s="25"/>
      <c r="F428" s="73"/>
      <c r="G428" s="25"/>
      <c r="H428" s="211"/>
      <c r="I428" s="211"/>
      <c r="J428" s="205"/>
      <c r="K428" s="205"/>
      <c r="L428" s="205"/>
      <c r="M428" s="205"/>
      <c r="N428" s="25"/>
      <c r="O428" s="73"/>
    </row>
    <row r="429" spans="3:15" x14ac:dyDescent="0.25">
      <c r="C429" s="25"/>
      <c r="D429" s="25"/>
      <c r="E429" s="25"/>
      <c r="F429" s="73"/>
      <c r="G429" s="25"/>
      <c r="H429" s="211"/>
      <c r="I429" s="211"/>
      <c r="J429" s="205"/>
      <c r="K429" s="205"/>
      <c r="L429" s="205"/>
      <c r="M429" s="205"/>
      <c r="N429" s="25"/>
      <c r="O429" s="73"/>
    </row>
    <row r="430" spans="3:15" x14ac:dyDescent="0.25">
      <c r="C430" s="25"/>
      <c r="D430" s="25"/>
      <c r="E430" s="25"/>
      <c r="F430" s="73"/>
      <c r="G430" s="25"/>
      <c r="H430" s="211"/>
      <c r="I430" s="211"/>
      <c r="J430" s="205"/>
      <c r="K430" s="205"/>
      <c r="L430" s="205"/>
      <c r="M430" s="205"/>
      <c r="N430" s="25"/>
      <c r="O430" s="73"/>
    </row>
    <row r="431" spans="3:15" x14ac:dyDescent="0.25">
      <c r="C431" s="25"/>
      <c r="D431" s="25"/>
      <c r="E431" s="25"/>
      <c r="F431" s="73"/>
      <c r="G431" s="25"/>
      <c r="H431" s="211"/>
      <c r="I431" s="211"/>
      <c r="J431" s="205"/>
      <c r="K431" s="205"/>
      <c r="L431" s="205"/>
      <c r="M431" s="205"/>
      <c r="N431" s="25"/>
      <c r="O431" s="73"/>
    </row>
    <row r="432" spans="3:15" x14ac:dyDescent="0.25">
      <c r="C432" s="25"/>
      <c r="D432" s="25"/>
      <c r="E432" s="25"/>
      <c r="F432" s="73"/>
      <c r="G432" s="25"/>
      <c r="H432" s="211"/>
      <c r="I432" s="211"/>
      <c r="J432" s="205"/>
      <c r="K432" s="205"/>
      <c r="L432" s="205"/>
      <c r="M432" s="205"/>
      <c r="N432" s="25"/>
      <c r="O432" s="73"/>
    </row>
    <row r="433" spans="3:15" x14ac:dyDescent="0.25">
      <c r="C433" s="25"/>
      <c r="D433" s="25"/>
      <c r="E433" s="25"/>
      <c r="F433" s="73"/>
      <c r="G433" s="25"/>
      <c r="H433" s="211"/>
      <c r="I433" s="211"/>
      <c r="J433" s="205"/>
      <c r="K433" s="205"/>
      <c r="L433" s="205"/>
      <c r="M433" s="205"/>
      <c r="N433" s="25"/>
      <c r="O433" s="73"/>
    </row>
    <row r="434" spans="3:15" x14ac:dyDescent="0.25">
      <c r="C434" s="25"/>
      <c r="D434" s="25"/>
      <c r="E434" s="25"/>
      <c r="F434" s="73"/>
      <c r="G434" s="25"/>
      <c r="H434" s="211"/>
      <c r="I434" s="211"/>
      <c r="J434" s="205"/>
      <c r="K434" s="205"/>
      <c r="L434" s="205"/>
      <c r="M434" s="205"/>
      <c r="N434" s="25"/>
      <c r="O434" s="73"/>
    </row>
    <row r="435" spans="3:15" x14ac:dyDescent="0.25">
      <c r="C435" s="25"/>
      <c r="D435" s="25"/>
      <c r="E435" s="25"/>
      <c r="F435" s="73"/>
      <c r="G435" s="25"/>
      <c r="H435" s="211"/>
      <c r="I435" s="211"/>
      <c r="J435" s="205"/>
      <c r="K435" s="205"/>
      <c r="L435" s="205"/>
      <c r="M435" s="205"/>
      <c r="N435" s="25"/>
      <c r="O435" s="73"/>
    </row>
    <row r="436" spans="3:15" x14ac:dyDescent="0.25">
      <c r="C436" s="25"/>
      <c r="D436" s="25"/>
      <c r="E436" s="25"/>
      <c r="F436" s="73"/>
      <c r="G436" s="25"/>
      <c r="H436" s="211"/>
      <c r="I436" s="211"/>
      <c r="J436" s="205"/>
      <c r="K436" s="205"/>
      <c r="L436" s="205"/>
      <c r="M436" s="205"/>
      <c r="N436" s="25"/>
      <c r="O436" s="73"/>
    </row>
    <row r="437" spans="3:15" x14ac:dyDescent="0.25">
      <c r="C437" s="25"/>
      <c r="D437" s="25"/>
      <c r="E437" s="25"/>
      <c r="F437" s="73"/>
      <c r="G437" s="25"/>
      <c r="H437" s="211"/>
      <c r="I437" s="211"/>
      <c r="J437" s="205"/>
      <c r="K437" s="205"/>
      <c r="L437" s="205"/>
      <c r="M437" s="205"/>
      <c r="N437" s="25"/>
      <c r="O437" s="73"/>
    </row>
    <row r="438" spans="3:15" x14ac:dyDescent="0.25">
      <c r="C438" s="25"/>
      <c r="D438" s="25"/>
      <c r="E438" s="25"/>
      <c r="F438" s="73"/>
      <c r="G438" s="25"/>
      <c r="H438" s="211"/>
      <c r="I438" s="211"/>
      <c r="J438" s="205"/>
      <c r="K438" s="205"/>
      <c r="L438" s="205"/>
      <c r="M438" s="205"/>
      <c r="N438" s="25"/>
      <c r="O438" s="73"/>
    </row>
    <row r="439" spans="3:15" x14ac:dyDescent="0.25">
      <c r="C439" s="25"/>
      <c r="D439" s="25"/>
      <c r="E439" s="25"/>
      <c r="F439" s="73"/>
      <c r="G439" s="25"/>
      <c r="H439" s="211"/>
      <c r="I439" s="211"/>
      <c r="J439" s="205"/>
      <c r="K439" s="205"/>
      <c r="L439" s="205"/>
      <c r="M439" s="205"/>
      <c r="N439" s="25"/>
      <c r="O439" s="73"/>
    </row>
    <row r="440" spans="3:15" x14ac:dyDescent="0.25">
      <c r="C440" s="25"/>
      <c r="D440" s="25"/>
      <c r="E440" s="25"/>
      <c r="F440" s="73"/>
      <c r="G440" s="25"/>
      <c r="H440" s="211"/>
      <c r="I440" s="211"/>
      <c r="J440" s="205"/>
      <c r="K440" s="205"/>
      <c r="L440" s="205"/>
      <c r="M440" s="205"/>
      <c r="N440" s="25"/>
      <c r="O440" s="73"/>
    </row>
    <row r="441" spans="3:15" x14ac:dyDescent="0.25">
      <c r="C441" s="25"/>
      <c r="D441" s="25"/>
      <c r="E441" s="25"/>
      <c r="F441" s="73"/>
      <c r="G441" s="25"/>
      <c r="H441" s="211"/>
      <c r="I441" s="211"/>
      <c r="J441" s="205"/>
      <c r="K441" s="205"/>
      <c r="L441" s="205"/>
      <c r="M441" s="205"/>
      <c r="N441" s="25"/>
      <c r="O441" s="73"/>
    </row>
    <row r="442" spans="3:15" x14ac:dyDescent="0.25">
      <c r="C442" s="25"/>
      <c r="D442" s="25"/>
      <c r="E442" s="25"/>
      <c r="F442" s="73"/>
      <c r="G442" s="25"/>
      <c r="H442" s="211"/>
      <c r="I442" s="211"/>
      <c r="J442" s="205"/>
      <c r="K442" s="205"/>
      <c r="L442" s="205"/>
      <c r="M442" s="205"/>
      <c r="N442" s="25"/>
      <c r="O442" s="73"/>
    </row>
    <row r="443" spans="3:15" x14ac:dyDescent="0.25">
      <c r="C443" s="25"/>
      <c r="D443" s="25"/>
      <c r="E443" s="25"/>
      <c r="F443" s="73"/>
      <c r="G443" s="25"/>
      <c r="H443" s="211"/>
      <c r="I443" s="211"/>
      <c r="J443" s="205"/>
      <c r="K443" s="205"/>
      <c r="L443" s="205"/>
      <c r="M443" s="205"/>
      <c r="N443" s="25"/>
      <c r="O443" s="73"/>
    </row>
    <row r="444" spans="3:15" x14ac:dyDescent="0.25">
      <c r="C444" s="25"/>
      <c r="D444" s="25"/>
      <c r="E444" s="25"/>
      <c r="F444" s="73"/>
      <c r="G444" s="25"/>
      <c r="H444" s="211"/>
      <c r="I444" s="211"/>
      <c r="J444" s="205"/>
      <c r="K444" s="205"/>
      <c r="L444" s="205"/>
      <c r="M444" s="205"/>
      <c r="N444" s="25"/>
      <c r="O444" s="73"/>
    </row>
    <row r="445" spans="3:15" x14ac:dyDescent="0.25">
      <c r="C445" s="25"/>
      <c r="D445" s="25"/>
      <c r="E445" s="25"/>
      <c r="F445" s="73"/>
      <c r="G445" s="25"/>
      <c r="H445" s="211"/>
      <c r="I445" s="211"/>
      <c r="J445" s="205"/>
      <c r="K445" s="205"/>
      <c r="L445" s="205"/>
      <c r="M445" s="205"/>
      <c r="N445" s="25"/>
      <c r="O445" s="73"/>
    </row>
    <row r="446" spans="3:15" x14ac:dyDescent="0.25">
      <c r="C446" s="25"/>
      <c r="D446" s="25"/>
      <c r="E446" s="25"/>
      <c r="F446" s="73"/>
      <c r="G446" s="25"/>
      <c r="H446" s="211"/>
      <c r="I446" s="211"/>
      <c r="J446" s="205"/>
      <c r="K446" s="205"/>
      <c r="L446" s="205"/>
      <c r="M446" s="205"/>
      <c r="N446" s="25"/>
      <c r="O446" s="73"/>
    </row>
    <row r="447" spans="3:15" x14ac:dyDescent="0.25">
      <c r="C447" s="25"/>
      <c r="D447" s="25"/>
      <c r="E447" s="25"/>
      <c r="F447" s="73"/>
      <c r="G447" s="25"/>
      <c r="H447" s="211"/>
      <c r="I447" s="211"/>
      <c r="J447" s="205"/>
      <c r="K447" s="205"/>
      <c r="L447" s="205"/>
      <c r="M447" s="205"/>
      <c r="N447" s="25"/>
      <c r="O447" s="73"/>
    </row>
    <row r="448" spans="3:15" x14ac:dyDescent="0.25">
      <c r="C448" s="25"/>
      <c r="D448" s="25"/>
      <c r="E448" s="25"/>
      <c r="F448" s="73"/>
      <c r="G448" s="25"/>
      <c r="H448" s="211"/>
      <c r="I448" s="211"/>
      <c r="J448" s="205"/>
      <c r="K448" s="205"/>
      <c r="L448" s="205"/>
      <c r="M448" s="205"/>
      <c r="N448" s="25"/>
      <c r="O448" s="73"/>
    </row>
    <row r="449" spans="3:15" x14ac:dyDescent="0.25">
      <c r="C449" s="25"/>
      <c r="D449" s="25"/>
      <c r="E449" s="25"/>
      <c r="F449" s="73"/>
      <c r="G449" s="25"/>
      <c r="H449" s="211"/>
      <c r="I449" s="211"/>
      <c r="J449" s="205"/>
      <c r="K449" s="205"/>
      <c r="L449" s="205"/>
      <c r="M449" s="205"/>
      <c r="N449" s="25"/>
      <c r="O449" s="73"/>
    </row>
    <row r="450" spans="3:15" x14ac:dyDescent="0.25">
      <c r="C450" s="25"/>
      <c r="D450" s="25"/>
      <c r="E450" s="25"/>
      <c r="F450" s="73"/>
      <c r="G450" s="25"/>
      <c r="H450" s="211"/>
      <c r="I450" s="211"/>
      <c r="J450" s="205"/>
      <c r="K450" s="205"/>
      <c r="L450" s="205"/>
      <c r="M450" s="205"/>
      <c r="N450" s="25"/>
      <c r="O450" s="73"/>
    </row>
    <row r="451" spans="3:15" x14ac:dyDescent="0.25">
      <c r="C451" s="25"/>
      <c r="D451" s="25"/>
      <c r="E451" s="25"/>
      <c r="F451" s="73"/>
      <c r="G451" s="25"/>
      <c r="H451" s="211"/>
      <c r="I451" s="211"/>
      <c r="J451" s="205"/>
      <c r="K451" s="205"/>
      <c r="L451" s="205"/>
      <c r="M451" s="205"/>
      <c r="N451" s="25"/>
      <c r="O451" s="73"/>
    </row>
    <row r="452" spans="3:15" x14ac:dyDescent="0.25">
      <c r="C452" s="25"/>
      <c r="D452" s="25"/>
      <c r="E452" s="25"/>
      <c r="F452" s="73"/>
      <c r="G452" s="25"/>
      <c r="H452" s="211"/>
      <c r="I452" s="211"/>
      <c r="J452" s="205"/>
      <c r="K452" s="205"/>
      <c r="L452" s="205"/>
      <c r="M452" s="205"/>
      <c r="N452" s="25"/>
      <c r="O452" s="73"/>
    </row>
    <row r="453" spans="3:15" x14ac:dyDescent="0.25">
      <c r="C453" s="25"/>
      <c r="D453" s="25"/>
      <c r="E453" s="25"/>
      <c r="F453" s="73"/>
      <c r="G453" s="25"/>
      <c r="H453" s="211"/>
      <c r="I453" s="211"/>
      <c r="J453" s="205"/>
      <c r="K453" s="205"/>
      <c r="L453" s="205"/>
      <c r="M453" s="205"/>
      <c r="N453" s="25"/>
      <c r="O453" s="73"/>
    </row>
    <row r="454" spans="3:15" x14ac:dyDescent="0.25">
      <c r="C454" s="25"/>
      <c r="D454" s="25"/>
      <c r="E454" s="25"/>
      <c r="F454" s="73"/>
      <c r="G454" s="25"/>
      <c r="H454" s="211"/>
      <c r="I454" s="211"/>
      <c r="J454" s="205"/>
      <c r="K454" s="205"/>
      <c r="L454" s="205"/>
      <c r="M454" s="205"/>
      <c r="N454" s="25"/>
      <c r="O454" s="73"/>
    </row>
    <row r="455" spans="3:15" x14ac:dyDescent="0.25">
      <c r="C455" s="25"/>
      <c r="D455" s="25"/>
      <c r="E455" s="25"/>
      <c r="F455" s="73"/>
      <c r="G455" s="25"/>
      <c r="H455" s="211"/>
      <c r="I455" s="211"/>
      <c r="J455" s="205"/>
      <c r="K455" s="205"/>
      <c r="L455" s="205"/>
      <c r="M455" s="205"/>
      <c r="N455" s="25"/>
      <c r="O455" s="73"/>
    </row>
    <row r="456" spans="3:15" x14ac:dyDescent="0.25">
      <c r="C456" s="25"/>
      <c r="D456" s="25"/>
      <c r="E456" s="25"/>
      <c r="F456" s="73"/>
      <c r="G456" s="25"/>
      <c r="H456" s="211"/>
      <c r="I456" s="211"/>
      <c r="J456" s="205"/>
      <c r="K456" s="205"/>
      <c r="L456" s="205"/>
      <c r="M456" s="205"/>
      <c r="N456" s="25"/>
      <c r="O456" s="73"/>
    </row>
    <row r="457" spans="3:15" x14ac:dyDescent="0.25">
      <c r="C457" s="25"/>
      <c r="D457" s="25"/>
      <c r="E457" s="25"/>
      <c r="F457" s="73"/>
      <c r="G457" s="25"/>
      <c r="H457" s="211"/>
      <c r="I457" s="211"/>
      <c r="J457" s="205"/>
      <c r="K457" s="205"/>
      <c r="L457" s="205"/>
      <c r="M457" s="205"/>
      <c r="N457" s="25"/>
      <c r="O457" s="73"/>
    </row>
    <row r="458" spans="3:15" x14ac:dyDescent="0.25">
      <c r="C458" s="25"/>
      <c r="D458" s="25"/>
      <c r="E458" s="25"/>
      <c r="F458" s="73"/>
      <c r="G458" s="25"/>
      <c r="H458" s="211"/>
      <c r="I458" s="211"/>
      <c r="J458" s="205"/>
      <c r="K458" s="205"/>
      <c r="L458" s="205"/>
      <c r="M458" s="205"/>
      <c r="N458" s="25"/>
      <c r="O458" s="73"/>
    </row>
    <row r="459" spans="3:15" x14ac:dyDescent="0.25">
      <c r="C459" s="25"/>
      <c r="D459" s="25"/>
      <c r="E459" s="25"/>
      <c r="F459" s="73"/>
      <c r="G459" s="25"/>
      <c r="H459" s="211"/>
      <c r="I459" s="211"/>
      <c r="J459" s="205"/>
      <c r="K459" s="205"/>
      <c r="L459" s="205"/>
      <c r="M459" s="205"/>
      <c r="N459" s="25"/>
      <c r="O459" s="73"/>
    </row>
    <row r="460" spans="3:15" x14ac:dyDescent="0.25">
      <c r="C460" s="25"/>
      <c r="D460" s="25"/>
      <c r="E460" s="25"/>
      <c r="F460" s="73"/>
      <c r="G460" s="25"/>
      <c r="H460" s="211"/>
      <c r="I460" s="211"/>
      <c r="J460" s="205"/>
      <c r="K460" s="205"/>
      <c r="L460" s="205"/>
      <c r="M460" s="205"/>
      <c r="N460" s="25"/>
      <c r="O460" s="73"/>
    </row>
    <row r="461" spans="3:15" x14ac:dyDescent="0.25">
      <c r="C461" s="25"/>
      <c r="D461" s="25"/>
      <c r="E461" s="25"/>
      <c r="F461" s="73"/>
      <c r="G461" s="25"/>
      <c r="H461" s="211"/>
      <c r="I461" s="211"/>
      <c r="J461" s="205"/>
      <c r="K461" s="205"/>
      <c r="L461" s="205"/>
      <c r="M461" s="205"/>
      <c r="N461" s="25"/>
      <c r="O461" s="73"/>
    </row>
    <row r="462" spans="3:15" x14ac:dyDescent="0.25">
      <c r="C462" s="25"/>
      <c r="D462" s="25"/>
      <c r="E462" s="25"/>
      <c r="F462" s="73"/>
      <c r="G462" s="25"/>
      <c r="H462" s="211"/>
      <c r="I462" s="211"/>
      <c r="J462" s="205"/>
      <c r="K462" s="205"/>
      <c r="L462" s="205"/>
      <c r="M462" s="205"/>
      <c r="N462" s="25"/>
      <c r="O462" s="73"/>
    </row>
    <row r="463" spans="3:15" x14ac:dyDescent="0.25">
      <c r="C463" s="25"/>
      <c r="D463" s="25"/>
      <c r="E463" s="25"/>
      <c r="F463" s="73"/>
      <c r="G463" s="25"/>
      <c r="H463" s="211"/>
      <c r="I463" s="211"/>
      <c r="J463" s="205"/>
      <c r="K463" s="205"/>
      <c r="L463" s="205"/>
      <c r="M463" s="205"/>
      <c r="N463" s="25"/>
      <c r="O463" s="73"/>
    </row>
    <row r="464" spans="3:15" x14ac:dyDescent="0.25">
      <c r="C464" s="25"/>
      <c r="D464" s="25"/>
      <c r="E464" s="25"/>
      <c r="F464" s="73"/>
      <c r="G464" s="25"/>
      <c r="H464" s="211"/>
      <c r="I464" s="211"/>
      <c r="J464" s="205"/>
      <c r="K464" s="205"/>
      <c r="L464" s="205"/>
      <c r="M464" s="205"/>
      <c r="N464" s="25"/>
      <c r="O464" s="73"/>
    </row>
    <row r="465" spans="3:15" x14ac:dyDescent="0.25">
      <c r="C465" s="25"/>
      <c r="D465" s="25"/>
      <c r="E465" s="25"/>
      <c r="F465" s="73"/>
      <c r="G465" s="25"/>
      <c r="H465" s="211"/>
      <c r="I465" s="211"/>
      <c r="J465" s="205"/>
      <c r="K465" s="205"/>
      <c r="L465" s="205"/>
      <c r="M465" s="205"/>
      <c r="N465" s="25"/>
      <c r="O465" s="73"/>
    </row>
    <row r="466" spans="3:15" x14ac:dyDescent="0.25">
      <c r="C466" s="25"/>
      <c r="D466" s="25"/>
      <c r="E466" s="25"/>
      <c r="F466" s="73"/>
      <c r="G466" s="25"/>
      <c r="H466" s="211"/>
      <c r="I466" s="211"/>
      <c r="J466" s="205"/>
      <c r="K466" s="205"/>
      <c r="L466" s="205"/>
      <c r="M466" s="205"/>
      <c r="N466" s="25"/>
      <c r="O466" s="73"/>
    </row>
    <row r="467" spans="3:15" x14ac:dyDescent="0.25">
      <c r="C467" s="25"/>
      <c r="D467" s="25"/>
      <c r="E467" s="25"/>
      <c r="F467" s="73"/>
      <c r="G467" s="25"/>
      <c r="H467" s="211"/>
      <c r="I467" s="211"/>
      <c r="J467" s="205"/>
      <c r="K467" s="205"/>
      <c r="L467" s="205"/>
      <c r="M467" s="205"/>
      <c r="N467" s="25"/>
      <c r="O467" s="73"/>
    </row>
    <row r="468" spans="3:15" x14ac:dyDescent="0.25">
      <c r="C468" s="25"/>
      <c r="D468" s="25"/>
      <c r="E468" s="25"/>
      <c r="F468" s="73"/>
      <c r="G468" s="25"/>
      <c r="H468" s="211"/>
      <c r="I468" s="211"/>
      <c r="J468" s="205"/>
      <c r="K468" s="205"/>
      <c r="L468" s="205"/>
      <c r="M468" s="205"/>
      <c r="N468" s="25"/>
      <c r="O468" s="73"/>
    </row>
    <row r="469" spans="3:15" x14ac:dyDescent="0.25">
      <c r="C469" s="25"/>
      <c r="D469" s="25"/>
      <c r="E469" s="25"/>
      <c r="F469" s="73"/>
      <c r="G469" s="25"/>
      <c r="H469" s="211"/>
      <c r="I469" s="211"/>
      <c r="J469" s="205"/>
      <c r="K469" s="205"/>
      <c r="L469" s="205"/>
      <c r="M469" s="205"/>
      <c r="N469" s="25"/>
      <c r="O469" s="73"/>
    </row>
    <row r="470" spans="3:15" x14ac:dyDescent="0.25">
      <c r="C470" s="25"/>
      <c r="D470" s="25"/>
      <c r="E470" s="25"/>
      <c r="F470" s="73"/>
      <c r="G470" s="25"/>
      <c r="H470" s="211"/>
      <c r="I470" s="211"/>
      <c r="J470" s="205"/>
      <c r="K470" s="205"/>
      <c r="L470" s="205"/>
      <c r="M470" s="205"/>
      <c r="N470" s="25"/>
      <c r="O470" s="73"/>
    </row>
    <row r="471" spans="3:15" x14ac:dyDescent="0.25">
      <c r="C471" s="25"/>
      <c r="D471" s="25"/>
      <c r="E471" s="25"/>
      <c r="F471" s="73"/>
      <c r="G471" s="25"/>
      <c r="H471" s="211"/>
      <c r="I471" s="211"/>
      <c r="J471" s="205"/>
      <c r="K471" s="205"/>
      <c r="L471" s="205"/>
      <c r="M471" s="205"/>
      <c r="N471" s="25"/>
      <c r="O471" s="73"/>
    </row>
    <row r="472" spans="3:15" x14ac:dyDescent="0.25">
      <c r="C472" s="25"/>
      <c r="D472" s="25"/>
      <c r="E472" s="25"/>
      <c r="F472" s="73"/>
      <c r="G472" s="25"/>
      <c r="H472" s="211"/>
      <c r="I472" s="211"/>
      <c r="J472" s="205"/>
      <c r="K472" s="205"/>
      <c r="L472" s="205"/>
      <c r="M472" s="205"/>
      <c r="N472" s="25"/>
      <c r="O472" s="73"/>
    </row>
    <row r="473" spans="3:15" x14ac:dyDescent="0.25">
      <c r="C473" s="25"/>
      <c r="D473" s="25"/>
      <c r="E473" s="25"/>
      <c r="F473" s="73"/>
      <c r="G473" s="25"/>
      <c r="H473" s="211"/>
      <c r="I473" s="211"/>
      <c r="J473" s="205"/>
      <c r="K473" s="205"/>
      <c r="L473" s="205"/>
      <c r="M473" s="205"/>
      <c r="N473" s="25"/>
      <c r="O473" s="73"/>
    </row>
    <row r="474" spans="3:15" x14ac:dyDescent="0.25">
      <c r="C474" s="25"/>
      <c r="D474" s="25"/>
      <c r="E474" s="25"/>
      <c r="F474" s="73"/>
      <c r="G474" s="25"/>
      <c r="H474" s="211"/>
      <c r="I474" s="211"/>
      <c r="J474" s="205"/>
      <c r="K474" s="205"/>
      <c r="L474" s="205"/>
      <c r="M474" s="205"/>
      <c r="N474" s="25"/>
      <c r="O474" s="73"/>
    </row>
    <row r="475" spans="3:15" x14ac:dyDescent="0.25">
      <c r="C475" s="25"/>
      <c r="D475" s="25"/>
      <c r="E475" s="25"/>
      <c r="F475" s="73"/>
      <c r="G475" s="25"/>
      <c r="H475" s="211"/>
      <c r="I475" s="211"/>
      <c r="J475" s="205"/>
      <c r="K475" s="205"/>
      <c r="L475" s="205"/>
      <c r="M475" s="205"/>
      <c r="N475" s="25"/>
      <c r="O475" s="73"/>
    </row>
    <row r="476" spans="3:15" x14ac:dyDescent="0.25">
      <c r="C476" s="25"/>
      <c r="D476" s="25"/>
      <c r="E476" s="25"/>
      <c r="F476" s="73"/>
      <c r="G476" s="25"/>
      <c r="H476" s="211"/>
      <c r="I476" s="211"/>
      <c r="J476" s="205"/>
      <c r="K476" s="205"/>
      <c r="L476" s="205"/>
      <c r="M476" s="205"/>
      <c r="N476" s="25"/>
      <c r="O476" s="73"/>
    </row>
    <row r="477" spans="3:15" x14ac:dyDescent="0.25">
      <c r="C477" s="25"/>
      <c r="D477" s="25"/>
      <c r="E477" s="25"/>
      <c r="F477" s="73"/>
      <c r="G477" s="25"/>
      <c r="H477" s="211"/>
      <c r="I477" s="211"/>
      <c r="J477" s="205"/>
      <c r="K477" s="205"/>
      <c r="L477" s="205"/>
      <c r="M477" s="205"/>
      <c r="N477" s="25"/>
      <c r="O477" s="73"/>
    </row>
    <row r="478" spans="3:15" x14ac:dyDescent="0.25">
      <c r="C478" s="25"/>
      <c r="D478" s="25"/>
      <c r="E478" s="25"/>
      <c r="F478" s="73"/>
      <c r="G478" s="25"/>
      <c r="H478" s="211"/>
      <c r="I478" s="211"/>
      <c r="J478" s="205"/>
      <c r="K478" s="205"/>
      <c r="L478" s="205"/>
      <c r="M478" s="205"/>
      <c r="N478" s="25"/>
      <c r="O478" s="73"/>
    </row>
    <row r="479" spans="3:15" x14ac:dyDescent="0.25">
      <c r="C479" s="25"/>
      <c r="D479" s="25"/>
      <c r="E479" s="25"/>
      <c r="F479" s="73"/>
      <c r="G479" s="25"/>
      <c r="H479" s="211"/>
      <c r="I479" s="211"/>
      <c r="J479" s="205"/>
      <c r="K479" s="205"/>
      <c r="L479" s="205"/>
      <c r="M479" s="205"/>
      <c r="N479" s="25"/>
      <c r="O479" s="73"/>
    </row>
    <row r="480" spans="3:15" x14ac:dyDescent="0.25">
      <c r="C480" s="25"/>
      <c r="D480" s="25"/>
      <c r="E480" s="25"/>
      <c r="F480" s="73"/>
      <c r="G480" s="25"/>
      <c r="H480" s="211"/>
      <c r="I480" s="211"/>
      <c r="J480" s="205"/>
      <c r="K480" s="205"/>
      <c r="L480" s="205"/>
      <c r="M480" s="205"/>
      <c r="N480" s="25"/>
      <c r="O480" s="73"/>
    </row>
    <row r="481" spans="3:15" x14ac:dyDescent="0.25">
      <c r="C481" s="25"/>
      <c r="D481" s="25"/>
      <c r="E481" s="25"/>
      <c r="F481" s="73"/>
      <c r="G481" s="25"/>
      <c r="H481" s="211"/>
      <c r="I481" s="211"/>
      <c r="J481" s="205"/>
      <c r="K481" s="205"/>
      <c r="L481" s="205"/>
      <c r="M481" s="205"/>
      <c r="N481" s="25"/>
      <c r="O481" s="73"/>
    </row>
    <row r="482" spans="3:15" x14ac:dyDescent="0.25">
      <c r="C482" s="25"/>
      <c r="D482" s="25"/>
      <c r="E482" s="25"/>
      <c r="F482" s="73"/>
      <c r="G482" s="25"/>
      <c r="H482" s="211"/>
      <c r="I482" s="211"/>
      <c r="J482" s="205"/>
      <c r="K482" s="205"/>
      <c r="L482" s="205"/>
      <c r="M482" s="205"/>
      <c r="N482" s="25"/>
      <c r="O482" s="73"/>
    </row>
    <row r="483" spans="3:15" x14ac:dyDescent="0.25">
      <c r="C483" s="25"/>
      <c r="D483" s="25"/>
      <c r="E483" s="25"/>
      <c r="F483" s="73"/>
      <c r="G483" s="25"/>
      <c r="H483" s="211"/>
      <c r="I483" s="211"/>
      <c r="J483" s="205"/>
      <c r="K483" s="205"/>
      <c r="L483" s="205"/>
      <c r="M483" s="205"/>
      <c r="N483" s="25"/>
      <c r="O483" s="73"/>
    </row>
    <row r="484" spans="3:15" x14ac:dyDescent="0.25">
      <c r="C484" s="25"/>
      <c r="D484" s="25"/>
      <c r="E484" s="25"/>
      <c r="F484" s="73"/>
      <c r="G484" s="25"/>
      <c r="H484" s="211"/>
      <c r="I484" s="211"/>
      <c r="J484" s="205"/>
      <c r="K484" s="205"/>
      <c r="L484" s="205"/>
      <c r="M484" s="205"/>
      <c r="N484" s="25"/>
      <c r="O484" s="73"/>
    </row>
    <row r="485" spans="3:15" x14ac:dyDescent="0.25">
      <c r="C485" s="25"/>
      <c r="D485" s="25"/>
      <c r="E485" s="25"/>
      <c r="F485" s="73"/>
      <c r="G485" s="25"/>
      <c r="H485" s="211"/>
      <c r="I485" s="211"/>
      <c r="J485" s="205"/>
      <c r="K485" s="205"/>
      <c r="L485" s="205"/>
      <c r="M485" s="205"/>
      <c r="N485" s="25"/>
      <c r="O485" s="73"/>
    </row>
    <row r="486" spans="3:15" x14ac:dyDescent="0.25">
      <c r="C486" s="25"/>
      <c r="D486" s="25"/>
      <c r="E486" s="25"/>
      <c r="F486" s="73"/>
      <c r="G486" s="25"/>
      <c r="H486" s="211"/>
      <c r="I486" s="211"/>
      <c r="J486" s="205"/>
      <c r="K486" s="205"/>
      <c r="L486" s="205"/>
      <c r="M486" s="205"/>
      <c r="N486" s="25"/>
      <c r="O486" s="73"/>
    </row>
    <row r="487" spans="3:15" x14ac:dyDescent="0.25">
      <c r="C487" s="25"/>
      <c r="D487" s="25"/>
      <c r="E487" s="25"/>
      <c r="F487" s="73"/>
      <c r="G487" s="25"/>
      <c r="H487" s="211"/>
      <c r="I487" s="211"/>
      <c r="J487" s="205"/>
      <c r="K487" s="205"/>
      <c r="L487" s="205"/>
      <c r="M487" s="205"/>
      <c r="N487" s="25"/>
      <c r="O487" s="73"/>
    </row>
    <row r="488" spans="3:15" x14ac:dyDescent="0.25">
      <c r="C488" s="25"/>
      <c r="D488" s="25"/>
      <c r="E488" s="25"/>
      <c r="F488" s="73"/>
      <c r="G488" s="25"/>
      <c r="H488" s="211"/>
      <c r="I488" s="211"/>
      <c r="J488" s="205"/>
      <c r="K488" s="205"/>
      <c r="L488" s="205"/>
      <c r="M488" s="205"/>
      <c r="N488" s="25"/>
      <c r="O488" s="73"/>
    </row>
    <row r="489" spans="3:15" x14ac:dyDescent="0.25">
      <c r="C489" s="25"/>
      <c r="D489" s="25"/>
      <c r="E489" s="25"/>
      <c r="F489" s="73"/>
      <c r="G489" s="25"/>
      <c r="H489" s="211"/>
      <c r="I489" s="211"/>
      <c r="J489" s="205"/>
      <c r="K489" s="205"/>
      <c r="L489" s="205"/>
      <c r="M489" s="205"/>
      <c r="N489" s="25"/>
      <c r="O489" s="73"/>
    </row>
    <row r="490" spans="3:15" x14ac:dyDescent="0.25">
      <c r="C490" s="25"/>
      <c r="D490" s="25"/>
      <c r="E490" s="25"/>
      <c r="F490" s="73"/>
      <c r="G490" s="25"/>
      <c r="H490" s="211"/>
      <c r="I490" s="211"/>
      <c r="J490" s="205"/>
      <c r="K490" s="205"/>
      <c r="L490" s="205"/>
      <c r="M490" s="205"/>
      <c r="N490" s="25"/>
      <c r="O490" s="73"/>
    </row>
    <row r="491" spans="3:15" x14ac:dyDescent="0.25">
      <c r="C491" s="25"/>
      <c r="D491" s="25"/>
      <c r="E491" s="25"/>
      <c r="F491" s="73"/>
      <c r="G491" s="25"/>
      <c r="H491" s="211"/>
      <c r="I491" s="211"/>
      <c r="J491" s="205"/>
      <c r="K491" s="205"/>
      <c r="L491" s="205"/>
      <c r="M491" s="205"/>
      <c r="N491" s="25"/>
      <c r="O491" s="73"/>
    </row>
    <row r="492" spans="3:15" x14ac:dyDescent="0.25">
      <c r="C492" s="25"/>
      <c r="D492" s="25"/>
      <c r="E492" s="25"/>
      <c r="F492" s="73"/>
      <c r="G492" s="25"/>
      <c r="H492" s="211"/>
      <c r="I492" s="211"/>
      <c r="J492" s="205"/>
      <c r="K492" s="205"/>
      <c r="L492" s="205"/>
      <c r="M492" s="205"/>
      <c r="N492" s="25"/>
      <c r="O492" s="73"/>
    </row>
    <row r="493" spans="3:15" x14ac:dyDescent="0.25">
      <c r="C493" s="25"/>
      <c r="D493" s="25"/>
      <c r="E493" s="25"/>
      <c r="F493" s="73"/>
      <c r="G493" s="25"/>
      <c r="H493" s="211"/>
      <c r="I493" s="211"/>
      <c r="J493" s="205"/>
      <c r="K493" s="205"/>
      <c r="L493" s="205"/>
      <c r="M493" s="205"/>
      <c r="N493" s="25"/>
      <c r="O493" s="73"/>
    </row>
    <row r="494" spans="3:15" x14ac:dyDescent="0.25">
      <c r="C494" s="25"/>
      <c r="D494" s="25"/>
      <c r="E494" s="25"/>
      <c r="F494" s="73"/>
      <c r="G494" s="25"/>
      <c r="H494" s="211"/>
      <c r="I494" s="211"/>
      <c r="J494" s="205"/>
      <c r="K494" s="205"/>
      <c r="L494" s="205"/>
      <c r="M494" s="205"/>
      <c r="N494" s="25"/>
      <c r="O494" s="73"/>
    </row>
    <row r="495" spans="3:15" x14ac:dyDescent="0.25">
      <c r="C495" s="25"/>
      <c r="D495" s="25"/>
      <c r="E495" s="25"/>
      <c r="F495" s="73"/>
      <c r="G495" s="25"/>
      <c r="H495" s="211"/>
      <c r="I495" s="211"/>
      <c r="J495" s="205"/>
      <c r="K495" s="205"/>
      <c r="L495" s="205"/>
      <c r="M495" s="205"/>
      <c r="N495" s="25"/>
      <c r="O495" s="73"/>
    </row>
    <row r="496" spans="3:15" x14ac:dyDescent="0.25">
      <c r="C496" s="25"/>
      <c r="D496" s="25"/>
      <c r="E496" s="25"/>
      <c r="F496" s="73"/>
      <c r="G496" s="25"/>
      <c r="H496" s="211"/>
      <c r="I496" s="211"/>
      <c r="J496" s="205"/>
      <c r="K496" s="205"/>
      <c r="L496" s="205"/>
      <c r="M496" s="205"/>
      <c r="N496" s="25"/>
      <c r="O496" s="73"/>
    </row>
    <row r="497" spans="3:15" x14ac:dyDescent="0.25">
      <c r="C497" s="25"/>
      <c r="D497" s="25"/>
      <c r="E497" s="25"/>
      <c r="F497" s="73"/>
      <c r="G497" s="25"/>
      <c r="H497" s="211"/>
      <c r="I497" s="211"/>
      <c r="J497" s="205"/>
      <c r="K497" s="205"/>
      <c r="L497" s="205"/>
      <c r="M497" s="205"/>
      <c r="N497" s="25"/>
      <c r="O497" s="73"/>
    </row>
    <row r="498" spans="3:15" x14ac:dyDescent="0.25">
      <c r="C498" s="25"/>
      <c r="D498" s="25"/>
      <c r="E498" s="25"/>
      <c r="F498" s="73"/>
      <c r="G498" s="25"/>
      <c r="H498" s="211"/>
      <c r="I498" s="211"/>
      <c r="J498" s="205"/>
      <c r="K498" s="205"/>
      <c r="L498" s="205"/>
      <c r="M498" s="205"/>
      <c r="N498" s="25"/>
      <c r="O498" s="73"/>
    </row>
    <row r="499" spans="3:15" x14ac:dyDescent="0.25">
      <c r="C499" s="25"/>
      <c r="D499" s="25"/>
      <c r="E499" s="25"/>
      <c r="F499" s="73"/>
      <c r="G499" s="25"/>
      <c r="H499" s="211"/>
      <c r="I499" s="211"/>
      <c r="J499" s="205"/>
      <c r="K499" s="205"/>
      <c r="L499" s="205"/>
      <c r="M499" s="205"/>
      <c r="N499" s="25"/>
      <c r="O499" s="73"/>
    </row>
    <row r="500" spans="3:15" x14ac:dyDescent="0.25">
      <c r="C500" s="25"/>
      <c r="D500" s="25"/>
      <c r="E500" s="25"/>
      <c r="F500" s="73"/>
      <c r="G500" s="25"/>
      <c r="H500" s="211"/>
      <c r="I500" s="211"/>
      <c r="J500" s="205"/>
      <c r="K500" s="205"/>
      <c r="L500" s="205"/>
      <c r="M500" s="205"/>
      <c r="N500" s="25"/>
      <c r="O500" s="73"/>
    </row>
    <row r="501" spans="3:15" x14ac:dyDescent="0.25">
      <c r="C501" s="25"/>
      <c r="D501" s="25"/>
      <c r="E501" s="25"/>
      <c r="F501" s="73"/>
      <c r="G501" s="25"/>
      <c r="H501" s="211"/>
      <c r="I501" s="211"/>
      <c r="J501" s="205"/>
      <c r="K501" s="205"/>
      <c r="L501" s="205"/>
      <c r="M501" s="205"/>
      <c r="N501" s="25"/>
      <c r="O501" s="73"/>
    </row>
    <row r="502" spans="3:15" x14ac:dyDescent="0.25">
      <c r="C502" s="25"/>
      <c r="D502" s="25"/>
      <c r="E502" s="25"/>
      <c r="F502" s="73"/>
      <c r="G502" s="25"/>
      <c r="H502" s="211"/>
      <c r="I502" s="211"/>
      <c r="J502" s="205"/>
      <c r="K502" s="205"/>
      <c r="L502" s="205"/>
      <c r="M502" s="205"/>
      <c r="N502" s="25"/>
      <c r="O502" s="73"/>
    </row>
    <row r="503" spans="3:15" x14ac:dyDescent="0.25">
      <c r="C503" s="25"/>
      <c r="D503" s="25"/>
      <c r="E503" s="25"/>
      <c r="F503" s="73"/>
      <c r="G503" s="25"/>
      <c r="H503" s="211"/>
      <c r="I503" s="211"/>
      <c r="J503" s="205"/>
      <c r="K503" s="205"/>
      <c r="L503" s="205"/>
      <c r="M503" s="205"/>
      <c r="N503" s="25"/>
      <c r="O503" s="73"/>
    </row>
    <row r="504" spans="3:15" x14ac:dyDescent="0.25">
      <c r="C504" s="25"/>
      <c r="D504" s="25"/>
      <c r="E504" s="25"/>
      <c r="F504" s="73"/>
      <c r="G504" s="25"/>
      <c r="H504" s="211"/>
      <c r="I504" s="211"/>
      <c r="J504" s="205"/>
      <c r="K504" s="205"/>
      <c r="L504" s="205"/>
      <c r="M504" s="205"/>
      <c r="N504" s="25"/>
      <c r="O504" s="73"/>
    </row>
    <row r="505" spans="3:15" x14ac:dyDescent="0.25">
      <c r="C505" s="25"/>
      <c r="D505" s="25"/>
      <c r="E505" s="25"/>
      <c r="F505" s="73"/>
      <c r="G505" s="25"/>
      <c r="H505" s="211"/>
      <c r="I505" s="211"/>
      <c r="J505" s="205"/>
      <c r="K505" s="205"/>
      <c r="L505" s="205"/>
      <c r="M505" s="205"/>
      <c r="N505" s="25"/>
      <c r="O505" s="73"/>
    </row>
    <row r="506" spans="3:15" x14ac:dyDescent="0.25">
      <c r="C506" s="25"/>
      <c r="D506" s="25"/>
      <c r="E506" s="25"/>
      <c r="F506" s="73"/>
      <c r="G506" s="25"/>
      <c r="H506" s="211"/>
      <c r="I506" s="211"/>
      <c r="J506" s="205"/>
      <c r="K506" s="205"/>
      <c r="L506" s="205"/>
      <c r="M506" s="205"/>
      <c r="N506" s="25"/>
      <c r="O506" s="73"/>
    </row>
    <row r="507" spans="3:15" x14ac:dyDescent="0.25">
      <c r="C507" s="25"/>
      <c r="D507" s="25"/>
      <c r="E507" s="25"/>
      <c r="F507" s="73"/>
      <c r="G507" s="25"/>
      <c r="H507" s="211"/>
      <c r="I507" s="211"/>
      <c r="J507" s="205"/>
      <c r="K507" s="205"/>
      <c r="L507" s="205"/>
      <c r="M507" s="205"/>
      <c r="N507" s="25"/>
      <c r="O507" s="73"/>
    </row>
    <row r="508" spans="3:15" x14ac:dyDescent="0.25">
      <c r="C508" s="25"/>
      <c r="D508" s="25"/>
      <c r="E508" s="25"/>
      <c r="F508" s="73"/>
      <c r="G508" s="25"/>
      <c r="H508" s="211"/>
      <c r="I508" s="211"/>
      <c r="J508" s="205"/>
      <c r="K508" s="205"/>
      <c r="L508" s="205"/>
      <c r="M508" s="205"/>
      <c r="N508" s="25"/>
      <c r="O508" s="73"/>
    </row>
    <row r="509" spans="3:15" x14ac:dyDescent="0.25">
      <c r="C509" s="25"/>
      <c r="D509" s="25"/>
      <c r="E509" s="25"/>
      <c r="F509" s="73"/>
      <c r="G509" s="25"/>
      <c r="H509" s="211"/>
      <c r="I509" s="211"/>
      <c r="J509" s="205"/>
      <c r="K509" s="205"/>
      <c r="L509" s="205"/>
      <c r="M509" s="205"/>
      <c r="N509" s="25"/>
      <c r="O509" s="73"/>
    </row>
    <row r="510" spans="3:15" x14ac:dyDescent="0.25">
      <c r="C510" s="25"/>
      <c r="D510" s="25"/>
      <c r="E510" s="25"/>
      <c r="F510" s="73"/>
      <c r="G510" s="25"/>
      <c r="H510" s="211"/>
      <c r="I510" s="211"/>
      <c r="J510" s="205"/>
      <c r="K510" s="205"/>
      <c r="L510" s="205"/>
      <c r="M510" s="205"/>
      <c r="N510" s="25"/>
      <c r="O510" s="73"/>
    </row>
    <row r="511" spans="3:15" x14ac:dyDescent="0.25">
      <c r="C511" s="25"/>
      <c r="D511" s="25"/>
      <c r="E511" s="25"/>
      <c r="F511" s="73"/>
      <c r="G511" s="25"/>
      <c r="H511" s="211"/>
      <c r="I511" s="211"/>
      <c r="J511" s="205"/>
      <c r="K511" s="205"/>
      <c r="L511" s="205"/>
      <c r="M511" s="205"/>
      <c r="N511" s="25"/>
      <c r="O511" s="73"/>
    </row>
    <row r="512" spans="3:15" x14ac:dyDescent="0.25">
      <c r="C512" s="25"/>
      <c r="D512" s="25"/>
      <c r="E512" s="25"/>
      <c r="F512" s="73"/>
      <c r="G512" s="25"/>
      <c r="H512" s="211"/>
      <c r="I512" s="211"/>
      <c r="J512" s="205"/>
      <c r="K512" s="205"/>
      <c r="L512" s="205"/>
      <c r="M512" s="205"/>
      <c r="N512" s="25"/>
      <c r="O512" s="73"/>
    </row>
    <row r="513" spans="3:15" x14ac:dyDescent="0.25">
      <c r="C513" s="25"/>
      <c r="D513" s="25"/>
      <c r="E513" s="25"/>
      <c r="F513" s="73"/>
      <c r="G513" s="25"/>
      <c r="H513" s="211"/>
      <c r="I513" s="211"/>
      <c r="J513" s="205"/>
      <c r="K513" s="205"/>
      <c r="L513" s="205"/>
      <c r="M513" s="205"/>
      <c r="N513" s="25"/>
      <c r="O513" s="73"/>
    </row>
    <row r="514" spans="3:15" x14ac:dyDescent="0.25">
      <c r="C514" s="25"/>
      <c r="D514" s="25"/>
      <c r="E514" s="25"/>
      <c r="F514" s="73"/>
      <c r="G514" s="25"/>
      <c r="H514" s="211"/>
      <c r="I514" s="211"/>
      <c r="J514" s="205"/>
      <c r="K514" s="205"/>
      <c r="L514" s="205"/>
      <c r="M514" s="205"/>
      <c r="N514" s="25"/>
      <c r="O514" s="73"/>
    </row>
    <row r="515" spans="3:15" x14ac:dyDescent="0.25">
      <c r="C515" s="25"/>
      <c r="D515" s="25"/>
      <c r="E515" s="25"/>
      <c r="F515" s="73"/>
      <c r="G515" s="25"/>
      <c r="H515" s="211"/>
      <c r="I515" s="211"/>
      <c r="J515" s="205"/>
      <c r="K515" s="205"/>
      <c r="L515" s="205"/>
      <c r="M515" s="205"/>
      <c r="N515" s="25"/>
      <c r="O515" s="73"/>
    </row>
    <row r="516" spans="3:15" x14ac:dyDescent="0.25">
      <c r="C516" s="25"/>
      <c r="D516" s="25"/>
      <c r="E516" s="25"/>
      <c r="F516" s="73"/>
      <c r="G516" s="25"/>
      <c r="H516" s="211"/>
      <c r="I516" s="211"/>
      <c r="J516" s="205"/>
      <c r="K516" s="205"/>
      <c r="L516" s="205"/>
      <c r="M516" s="205"/>
      <c r="N516" s="25"/>
      <c r="O516" s="73"/>
    </row>
    <row r="517" spans="3:15" x14ac:dyDescent="0.25">
      <c r="C517" s="25"/>
      <c r="D517" s="25"/>
      <c r="E517" s="25"/>
      <c r="F517" s="73"/>
      <c r="G517" s="25"/>
      <c r="H517" s="211"/>
      <c r="I517" s="211"/>
      <c r="J517" s="205"/>
      <c r="K517" s="205"/>
      <c r="L517" s="205"/>
      <c r="M517" s="205"/>
      <c r="N517" s="25"/>
      <c r="O517" s="73"/>
    </row>
    <row r="518" spans="3:15" x14ac:dyDescent="0.25">
      <c r="C518" s="25"/>
      <c r="D518" s="25"/>
      <c r="E518" s="25"/>
      <c r="F518" s="73"/>
      <c r="G518" s="25"/>
      <c r="H518" s="211"/>
      <c r="I518" s="211"/>
      <c r="J518" s="205"/>
      <c r="K518" s="205"/>
      <c r="L518" s="205"/>
      <c r="M518" s="205"/>
      <c r="N518" s="25"/>
      <c r="O518" s="73"/>
    </row>
    <row r="519" spans="3:15" x14ac:dyDescent="0.25">
      <c r="C519" s="25"/>
      <c r="D519" s="25"/>
      <c r="E519" s="25"/>
      <c r="F519" s="73"/>
      <c r="G519" s="25"/>
      <c r="H519" s="211"/>
      <c r="I519" s="211"/>
      <c r="J519" s="205"/>
      <c r="K519" s="205"/>
      <c r="L519" s="205"/>
      <c r="M519" s="205"/>
      <c r="N519" s="25"/>
      <c r="O519" s="73"/>
    </row>
    <row r="520" spans="3:15" x14ac:dyDescent="0.25">
      <c r="C520" s="25"/>
      <c r="D520" s="25"/>
      <c r="E520" s="25"/>
      <c r="F520" s="73"/>
      <c r="G520" s="25"/>
      <c r="H520" s="211"/>
      <c r="I520" s="211"/>
      <c r="J520" s="205"/>
      <c r="K520" s="205"/>
      <c r="L520" s="205"/>
      <c r="M520" s="205"/>
      <c r="N520" s="25"/>
      <c r="O520" s="73"/>
    </row>
    <row r="521" spans="3:15" x14ac:dyDescent="0.25">
      <c r="C521" s="25"/>
      <c r="D521" s="25"/>
      <c r="E521" s="25"/>
      <c r="F521" s="73"/>
      <c r="G521" s="25"/>
      <c r="H521" s="211"/>
      <c r="I521" s="211"/>
      <c r="J521" s="205"/>
      <c r="K521" s="205"/>
      <c r="L521" s="205"/>
      <c r="M521" s="205"/>
      <c r="N521" s="25"/>
      <c r="O521" s="73"/>
    </row>
    <row r="522" spans="3:15" x14ac:dyDescent="0.25">
      <c r="C522" s="25"/>
      <c r="D522" s="25"/>
      <c r="E522" s="25"/>
      <c r="F522" s="73"/>
      <c r="G522" s="25"/>
      <c r="H522" s="211"/>
      <c r="I522" s="211"/>
      <c r="J522" s="205"/>
      <c r="K522" s="205"/>
      <c r="L522" s="205"/>
      <c r="M522" s="205"/>
      <c r="N522" s="25"/>
      <c r="O522" s="73"/>
    </row>
    <row r="523" spans="3:15" x14ac:dyDescent="0.25">
      <c r="C523" s="25"/>
      <c r="D523" s="25"/>
      <c r="E523" s="25"/>
      <c r="F523" s="73"/>
      <c r="G523" s="25"/>
      <c r="H523" s="211"/>
      <c r="I523" s="211"/>
      <c r="J523" s="205"/>
      <c r="K523" s="205"/>
      <c r="L523" s="205"/>
      <c r="M523" s="205"/>
      <c r="N523" s="25"/>
      <c r="O523" s="73"/>
    </row>
    <row r="524" spans="3:15" x14ac:dyDescent="0.25">
      <c r="C524" s="25"/>
      <c r="D524" s="25"/>
      <c r="E524" s="25"/>
      <c r="F524" s="73"/>
      <c r="G524" s="25"/>
      <c r="H524" s="211"/>
      <c r="I524" s="211"/>
      <c r="J524" s="205"/>
      <c r="K524" s="205"/>
      <c r="L524" s="205"/>
      <c r="M524" s="205"/>
      <c r="N524" s="25"/>
      <c r="O524" s="73"/>
    </row>
    <row r="525" spans="3:15" x14ac:dyDescent="0.25">
      <c r="C525" s="25"/>
      <c r="D525" s="25"/>
      <c r="E525" s="25"/>
      <c r="F525" s="73"/>
      <c r="G525" s="25"/>
      <c r="H525" s="211"/>
      <c r="I525" s="211"/>
      <c r="J525" s="205"/>
      <c r="K525" s="205"/>
      <c r="L525" s="205"/>
      <c r="M525" s="205"/>
      <c r="N525" s="25"/>
      <c r="O525" s="73"/>
    </row>
    <row r="526" spans="3:15" x14ac:dyDescent="0.25">
      <c r="C526" s="25"/>
      <c r="D526" s="25"/>
      <c r="E526" s="25"/>
      <c r="F526" s="73"/>
      <c r="G526" s="25"/>
      <c r="H526" s="211"/>
      <c r="I526" s="211"/>
      <c r="J526" s="205"/>
      <c r="K526" s="205"/>
      <c r="L526" s="205"/>
      <c r="M526" s="205"/>
      <c r="N526" s="25"/>
      <c r="O526" s="73"/>
    </row>
    <row r="527" spans="3:15" x14ac:dyDescent="0.25">
      <c r="C527" s="25"/>
      <c r="D527" s="25"/>
      <c r="E527" s="25"/>
      <c r="F527" s="73"/>
      <c r="G527" s="25"/>
      <c r="H527" s="211"/>
      <c r="I527" s="211"/>
      <c r="J527" s="205"/>
      <c r="K527" s="205"/>
      <c r="L527" s="205"/>
      <c r="M527" s="205"/>
      <c r="N527" s="25"/>
      <c r="O527" s="73"/>
    </row>
    <row r="528" spans="3:15" x14ac:dyDescent="0.25">
      <c r="C528" s="25"/>
      <c r="D528" s="25"/>
      <c r="E528" s="25"/>
      <c r="F528" s="73"/>
      <c r="G528" s="25"/>
      <c r="H528" s="211"/>
      <c r="I528" s="211"/>
      <c r="J528" s="205"/>
      <c r="K528" s="205"/>
      <c r="L528" s="205"/>
      <c r="M528" s="205"/>
      <c r="N528" s="25"/>
      <c r="O528" s="73"/>
    </row>
    <row r="529" spans="3:15" x14ac:dyDescent="0.25">
      <c r="C529" s="25"/>
      <c r="D529" s="25"/>
      <c r="E529" s="25"/>
      <c r="F529" s="73"/>
      <c r="G529" s="25"/>
      <c r="H529" s="211"/>
      <c r="I529" s="211"/>
      <c r="J529" s="205"/>
      <c r="K529" s="205"/>
      <c r="L529" s="205"/>
      <c r="M529" s="205"/>
      <c r="N529" s="25"/>
      <c r="O529" s="73"/>
    </row>
    <row r="530" spans="3:15" x14ac:dyDescent="0.25">
      <c r="C530" s="25"/>
      <c r="D530" s="25"/>
      <c r="E530" s="25"/>
      <c r="F530" s="73"/>
      <c r="G530" s="25"/>
      <c r="H530" s="211"/>
      <c r="I530" s="211"/>
      <c r="J530" s="205"/>
      <c r="K530" s="205"/>
      <c r="L530" s="205"/>
      <c r="M530" s="205"/>
      <c r="N530" s="25"/>
      <c r="O530" s="73"/>
    </row>
    <row r="531" spans="3:15" x14ac:dyDescent="0.25">
      <c r="C531" s="25"/>
      <c r="D531" s="25"/>
      <c r="E531" s="25"/>
      <c r="F531" s="73"/>
      <c r="G531" s="25"/>
      <c r="H531" s="211"/>
      <c r="I531" s="211"/>
      <c r="J531" s="205"/>
      <c r="K531" s="205"/>
      <c r="L531" s="205"/>
      <c r="M531" s="205"/>
      <c r="N531" s="25"/>
      <c r="O531" s="73"/>
    </row>
    <row r="532" spans="3:15" x14ac:dyDescent="0.25">
      <c r="C532" s="25"/>
      <c r="D532" s="25"/>
      <c r="E532" s="25"/>
      <c r="F532" s="73"/>
      <c r="G532" s="25"/>
      <c r="H532" s="211"/>
      <c r="I532" s="211"/>
      <c r="J532" s="205"/>
      <c r="K532" s="205"/>
      <c r="L532" s="205"/>
      <c r="M532" s="205"/>
      <c r="N532" s="25"/>
      <c r="O532" s="73"/>
    </row>
    <row r="533" spans="3:15" x14ac:dyDescent="0.25">
      <c r="C533" s="25"/>
      <c r="D533" s="25"/>
      <c r="E533" s="25"/>
      <c r="F533" s="73"/>
      <c r="G533" s="25"/>
      <c r="H533" s="211"/>
      <c r="I533" s="211"/>
      <c r="J533" s="205"/>
      <c r="K533" s="205"/>
      <c r="L533" s="205"/>
      <c r="M533" s="205"/>
      <c r="N533" s="25"/>
      <c r="O533" s="73"/>
    </row>
    <row r="534" spans="3:15" x14ac:dyDescent="0.25">
      <c r="C534" s="25"/>
      <c r="D534" s="25"/>
      <c r="E534" s="25"/>
      <c r="F534" s="73"/>
      <c r="G534" s="25"/>
      <c r="H534" s="211"/>
      <c r="I534" s="211"/>
      <c r="J534" s="205"/>
      <c r="K534" s="205"/>
      <c r="L534" s="205"/>
      <c r="M534" s="205"/>
      <c r="N534" s="25"/>
      <c r="O534" s="73"/>
    </row>
    <row r="535" spans="3:15" x14ac:dyDescent="0.25">
      <c r="C535" s="25"/>
      <c r="D535" s="25"/>
      <c r="E535" s="25"/>
      <c r="F535" s="73"/>
      <c r="G535" s="25"/>
      <c r="H535" s="211"/>
      <c r="I535" s="211"/>
      <c r="J535" s="205"/>
      <c r="K535" s="205"/>
      <c r="L535" s="205"/>
      <c r="M535" s="205"/>
      <c r="N535" s="25"/>
      <c r="O535" s="73"/>
    </row>
    <row r="536" spans="3:15" x14ac:dyDescent="0.25">
      <c r="C536" s="25"/>
      <c r="D536" s="25"/>
      <c r="E536" s="25"/>
      <c r="F536" s="73"/>
      <c r="G536" s="25"/>
      <c r="H536" s="211"/>
      <c r="I536" s="211"/>
      <c r="J536" s="205"/>
      <c r="K536" s="205"/>
      <c r="L536" s="205"/>
      <c r="M536" s="205"/>
      <c r="N536" s="25"/>
      <c r="O536" s="73"/>
    </row>
    <row r="537" spans="3:15" x14ac:dyDescent="0.25">
      <c r="C537" s="25"/>
      <c r="D537" s="25"/>
      <c r="E537" s="25"/>
      <c r="F537" s="73"/>
      <c r="G537" s="25"/>
      <c r="H537" s="211"/>
      <c r="I537" s="211"/>
      <c r="J537" s="205"/>
      <c r="K537" s="205"/>
      <c r="L537" s="205"/>
      <c r="M537" s="205"/>
      <c r="N537" s="25"/>
      <c r="O537" s="73"/>
    </row>
    <row r="538" spans="3:15" x14ac:dyDescent="0.25">
      <c r="C538" s="25"/>
      <c r="D538" s="25"/>
      <c r="E538" s="25"/>
      <c r="F538" s="73"/>
      <c r="G538" s="25"/>
      <c r="H538" s="211"/>
      <c r="I538" s="211"/>
      <c r="J538" s="205"/>
      <c r="K538" s="205"/>
      <c r="L538" s="205"/>
      <c r="M538" s="205"/>
      <c r="N538" s="25"/>
      <c r="O538" s="73"/>
    </row>
    <row r="539" spans="3:15" x14ac:dyDescent="0.25">
      <c r="C539" s="25"/>
      <c r="D539" s="25"/>
      <c r="E539" s="25"/>
      <c r="F539" s="73"/>
      <c r="G539" s="25"/>
      <c r="H539" s="211"/>
      <c r="I539" s="211"/>
      <c r="J539" s="205"/>
      <c r="K539" s="205"/>
      <c r="L539" s="205"/>
      <c r="M539" s="205"/>
      <c r="N539" s="25"/>
      <c r="O539" s="73"/>
    </row>
    <row r="540" spans="3:15" x14ac:dyDescent="0.25">
      <c r="C540" s="25"/>
      <c r="D540" s="25"/>
      <c r="E540" s="25"/>
      <c r="F540" s="73"/>
      <c r="G540" s="25"/>
      <c r="H540" s="211"/>
      <c r="I540" s="211"/>
      <c r="J540" s="205"/>
      <c r="K540" s="205"/>
      <c r="L540" s="205"/>
      <c r="M540" s="205"/>
      <c r="N540" s="25"/>
      <c r="O540" s="73"/>
    </row>
    <row r="541" spans="3:15" x14ac:dyDescent="0.25">
      <c r="C541" s="25"/>
      <c r="D541" s="25"/>
      <c r="E541" s="25"/>
      <c r="F541" s="73"/>
      <c r="G541" s="25"/>
      <c r="H541" s="211"/>
      <c r="I541" s="211"/>
      <c r="J541" s="205"/>
      <c r="K541" s="205"/>
      <c r="L541" s="205"/>
      <c r="M541" s="205"/>
      <c r="N541" s="25"/>
      <c r="O541" s="73"/>
    </row>
    <row r="542" spans="3:15" x14ac:dyDescent="0.25">
      <c r="C542" s="25"/>
      <c r="D542" s="25"/>
      <c r="E542" s="25"/>
      <c r="F542" s="73"/>
      <c r="G542" s="25"/>
      <c r="H542" s="211"/>
      <c r="I542" s="211"/>
      <c r="J542" s="205"/>
      <c r="K542" s="205"/>
      <c r="L542" s="205"/>
      <c r="M542" s="205"/>
      <c r="N542" s="25"/>
      <c r="O542" s="73"/>
    </row>
    <row r="543" spans="3:15" x14ac:dyDescent="0.25">
      <c r="C543" s="25"/>
      <c r="D543" s="25"/>
      <c r="E543" s="25"/>
      <c r="F543" s="73"/>
      <c r="G543" s="25"/>
      <c r="H543" s="211"/>
      <c r="I543" s="211"/>
      <c r="J543" s="205"/>
      <c r="K543" s="205"/>
      <c r="L543" s="205"/>
      <c r="M543" s="205"/>
      <c r="N543" s="25"/>
      <c r="O543" s="73"/>
    </row>
    <row r="544" spans="3:15" x14ac:dyDescent="0.25">
      <c r="C544" s="25"/>
      <c r="D544" s="25"/>
      <c r="E544" s="25"/>
      <c r="F544" s="73"/>
      <c r="G544" s="25"/>
      <c r="H544" s="211"/>
      <c r="I544" s="211"/>
      <c r="J544" s="205"/>
      <c r="K544" s="205"/>
      <c r="L544" s="205"/>
      <c r="M544" s="205"/>
      <c r="N544" s="25"/>
      <c r="O544" s="73"/>
    </row>
    <row r="545" spans="3:15" x14ac:dyDescent="0.25">
      <c r="C545" s="25"/>
      <c r="D545" s="25"/>
      <c r="E545" s="25"/>
      <c r="F545" s="73"/>
      <c r="G545" s="25"/>
      <c r="H545" s="211"/>
      <c r="I545" s="211"/>
      <c r="J545" s="205"/>
      <c r="K545" s="205"/>
      <c r="L545" s="205"/>
      <c r="M545" s="205"/>
      <c r="N545" s="25"/>
      <c r="O545" s="73"/>
    </row>
    <row r="546" spans="3:15" x14ac:dyDescent="0.25">
      <c r="C546" s="25"/>
      <c r="D546" s="25"/>
      <c r="E546" s="25"/>
      <c r="F546" s="73"/>
      <c r="G546" s="25"/>
      <c r="H546" s="211"/>
      <c r="I546" s="211"/>
      <c r="J546" s="205"/>
      <c r="K546" s="205"/>
      <c r="L546" s="205"/>
      <c r="M546" s="205"/>
      <c r="N546" s="25"/>
      <c r="O546" s="73"/>
    </row>
    <row r="547" spans="3:15" x14ac:dyDescent="0.25">
      <c r="C547" s="25"/>
      <c r="D547" s="25"/>
      <c r="E547" s="25"/>
      <c r="F547" s="73"/>
      <c r="G547" s="25"/>
      <c r="H547" s="211"/>
      <c r="I547" s="211"/>
      <c r="J547" s="205"/>
      <c r="K547" s="205"/>
      <c r="L547" s="205"/>
      <c r="M547" s="205"/>
      <c r="N547" s="25"/>
      <c r="O547" s="73"/>
    </row>
    <row r="548" spans="3:15" x14ac:dyDescent="0.25">
      <c r="C548" s="25"/>
      <c r="D548" s="25"/>
      <c r="E548" s="25"/>
      <c r="F548" s="73"/>
      <c r="G548" s="25"/>
      <c r="H548" s="211"/>
      <c r="I548" s="211"/>
      <c r="J548" s="205"/>
      <c r="K548" s="205"/>
      <c r="L548" s="205"/>
      <c r="M548" s="205"/>
      <c r="N548" s="25"/>
      <c r="O548" s="73"/>
    </row>
    <row r="549" spans="3:15" x14ac:dyDescent="0.25">
      <c r="C549" s="25"/>
      <c r="D549" s="25"/>
      <c r="E549" s="25"/>
      <c r="F549" s="73"/>
      <c r="G549" s="25"/>
      <c r="H549" s="211"/>
      <c r="I549" s="211"/>
      <c r="J549" s="205"/>
      <c r="K549" s="205"/>
      <c r="L549" s="205"/>
      <c r="M549" s="205"/>
      <c r="N549" s="25"/>
      <c r="O549" s="73"/>
    </row>
    <row r="550" spans="3:15" x14ac:dyDescent="0.25">
      <c r="C550" s="25"/>
      <c r="D550" s="25"/>
      <c r="E550" s="25"/>
      <c r="F550" s="73"/>
      <c r="G550" s="25"/>
      <c r="H550" s="211"/>
      <c r="I550" s="211"/>
      <c r="J550" s="205"/>
      <c r="K550" s="205"/>
      <c r="L550" s="205"/>
      <c r="M550" s="205"/>
      <c r="N550" s="25"/>
      <c r="O550" s="73"/>
    </row>
    <row r="551" spans="3:15" x14ac:dyDescent="0.25">
      <c r="C551" s="25"/>
      <c r="D551" s="25"/>
      <c r="E551" s="25"/>
      <c r="F551" s="73"/>
      <c r="G551" s="25"/>
      <c r="H551" s="211"/>
      <c r="I551" s="211"/>
      <c r="J551" s="205"/>
      <c r="K551" s="205"/>
      <c r="L551" s="205"/>
      <c r="M551" s="205"/>
      <c r="N551" s="25"/>
      <c r="O551" s="73"/>
    </row>
    <row r="552" spans="3:15" x14ac:dyDescent="0.25">
      <c r="C552" s="25"/>
      <c r="D552" s="25"/>
      <c r="E552" s="25"/>
      <c r="F552" s="73"/>
      <c r="G552" s="25"/>
      <c r="H552" s="211"/>
      <c r="I552" s="211"/>
      <c r="J552" s="205"/>
      <c r="K552" s="205"/>
      <c r="L552" s="205"/>
      <c r="M552" s="205"/>
      <c r="N552" s="25"/>
      <c r="O552" s="73"/>
    </row>
    <row r="553" spans="3:15" x14ac:dyDescent="0.25">
      <c r="C553" s="25"/>
      <c r="D553" s="25"/>
      <c r="E553" s="25"/>
      <c r="F553" s="73"/>
      <c r="G553" s="25"/>
      <c r="H553" s="211"/>
      <c r="I553" s="211"/>
      <c r="J553" s="205"/>
      <c r="K553" s="205"/>
      <c r="L553" s="205"/>
      <c r="M553" s="205"/>
      <c r="N553" s="25"/>
      <c r="O553" s="73"/>
    </row>
    <row r="554" spans="3:15" x14ac:dyDescent="0.25">
      <c r="C554" s="25"/>
      <c r="D554" s="25"/>
      <c r="E554" s="25"/>
      <c r="F554" s="73"/>
      <c r="G554" s="25"/>
      <c r="H554" s="211"/>
      <c r="I554" s="211"/>
      <c r="J554" s="205"/>
      <c r="K554" s="205"/>
      <c r="L554" s="205"/>
      <c r="M554" s="205"/>
      <c r="N554" s="25"/>
      <c r="O554" s="73"/>
    </row>
    <row r="555" spans="3:15" x14ac:dyDescent="0.25">
      <c r="C555" s="25"/>
      <c r="D555" s="25"/>
      <c r="E555" s="25"/>
      <c r="F555" s="73"/>
      <c r="G555" s="25"/>
      <c r="H555" s="211"/>
      <c r="I555" s="211"/>
      <c r="J555" s="205"/>
      <c r="K555" s="205"/>
      <c r="L555" s="205"/>
      <c r="M555" s="205"/>
      <c r="N555" s="25"/>
      <c r="O555" s="73"/>
    </row>
    <row r="556" spans="3:15" x14ac:dyDescent="0.25">
      <c r="C556" s="25"/>
      <c r="D556" s="25"/>
      <c r="E556" s="25"/>
      <c r="F556" s="73"/>
      <c r="G556" s="25"/>
      <c r="H556" s="211"/>
      <c r="I556" s="211"/>
      <c r="J556" s="205"/>
      <c r="K556" s="205"/>
      <c r="L556" s="205"/>
      <c r="M556" s="205"/>
      <c r="N556" s="25"/>
      <c r="O556" s="73"/>
    </row>
    <row r="557" spans="3:15" x14ac:dyDescent="0.25">
      <c r="C557" s="25"/>
      <c r="D557" s="25"/>
      <c r="E557" s="25"/>
      <c r="F557" s="73"/>
      <c r="G557" s="25"/>
      <c r="H557" s="211"/>
      <c r="I557" s="211"/>
      <c r="J557" s="205"/>
      <c r="K557" s="205"/>
      <c r="L557" s="205"/>
      <c r="M557" s="205"/>
      <c r="N557" s="25"/>
      <c r="O557" s="73"/>
    </row>
    <row r="558" spans="3:15" x14ac:dyDescent="0.25">
      <c r="C558" s="25"/>
      <c r="D558" s="25"/>
      <c r="E558" s="25"/>
      <c r="F558" s="73"/>
      <c r="G558" s="25"/>
      <c r="H558" s="211"/>
      <c r="I558" s="211"/>
      <c r="J558" s="205"/>
      <c r="K558" s="205"/>
      <c r="L558" s="205"/>
      <c r="M558" s="205"/>
      <c r="N558" s="25"/>
      <c r="O558" s="73"/>
    </row>
    <row r="559" spans="3:15" x14ac:dyDescent="0.25">
      <c r="C559" s="25"/>
      <c r="D559" s="25"/>
      <c r="E559" s="25"/>
      <c r="F559" s="73"/>
      <c r="G559" s="25"/>
      <c r="H559" s="211"/>
      <c r="I559" s="211"/>
      <c r="J559" s="205"/>
      <c r="K559" s="205"/>
      <c r="L559" s="205"/>
      <c r="M559" s="205"/>
      <c r="N559" s="25"/>
      <c r="O559" s="73"/>
    </row>
    <row r="560" spans="3:15" x14ac:dyDescent="0.25">
      <c r="C560" s="25"/>
      <c r="D560" s="25"/>
      <c r="E560" s="25"/>
      <c r="F560" s="73"/>
      <c r="G560" s="25"/>
      <c r="H560" s="211"/>
      <c r="I560" s="211"/>
      <c r="J560" s="205"/>
      <c r="K560" s="205"/>
      <c r="L560" s="205"/>
      <c r="M560" s="205"/>
      <c r="N560" s="25"/>
      <c r="O560" s="73"/>
    </row>
    <row r="561" spans="3:15" x14ac:dyDescent="0.25">
      <c r="C561" s="25"/>
      <c r="D561" s="25"/>
      <c r="E561" s="25"/>
      <c r="F561" s="73"/>
      <c r="G561" s="25"/>
      <c r="H561" s="211"/>
      <c r="I561" s="211"/>
      <c r="J561" s="205"/>
      <c r="K561" s="205"/>
      <c r="L561" s="205"/>
      <c r="M561" s="205"/>
      <c r="N561" s="25"/>
      <c r="O561" s="73"/>
    </row>
    <row r="562" spans="3:15" x14ac:dyDescent="0.25">
      <c r="C562" s="25"/>
      <c r="D562" s="25"/>
      <c r="E562" s="25"/>
      <c r="F562" s="73"/>
      <c r="G562" s="25"/>
      <c r="H562" s="211"/>
      <c r="I562" s="211"/>
      <c r="J562" s="205"/>
      <c r="K562" s="205"/>
      <c r="L562" s="205"/>
      <c r="M562" s="205"/>
      <c r="N562" s="25"/>
      <c r="O562" s="73"/>
    </row>
    <row r="563" spans="3:15" x14ac:dyDescent="0.25">
      <c r="C563" s="25"/>
      <c r="D563" s="25"/>
      <c r="E563" s="25"/>
      <c r="F563" s="73"/>
      <c r="G563" s="25"/>
      <c r="H563" s="211"/>
      <c r="I563" s="211"/>
      <c r="J563" s="205"/>
      <c r="K563" s="205"/>
      <c r="L563" s="205"/>
      <c r="M563" s="205"/>
      <c r="N563" s="25"/>
      <c r="O563" s="73"/>
    </row>
    <row r="564" spans="3:15" x14ac:dyDescent="0.25">
      <c r="C564" s="25"/>
      <c r="D564" s="25"/>
      <c r="E564" s="25"/>
      <c r="F564" s="73"/>
      <c r="G564" s="25"/>
      <c r="H564" s="211"/>
      <c r="I564" s="211"/>
      <c r="J564" s="205"/>
      <c r="K564" s="205"/>
      <c r="L564" s="205"/>
      <c r="M564" s="205"/>
      <c r="N564" s="25"/>
      <c r="O564" s="73"/>
    </row>
    <row r="565" spans="3:15" x14ac:dyDescent="0.25">
      <c r="C565" s="25"/>
      <c r="D565" s="25"/>
      <c r="E565" s="25"/>
      <c r="F565" s="73"/>
      <c r="G565" s="25"/>
      <c r="H565" s="211"/>
      <c r="I565" s="211"/>
      <c r="J565" s="205"/>
      <c r="K565" s="205"/>
      <c r="L565" s="205"/>
      <c r="M565" s="205"/>
      <c r="N565" s="25"/>
      <c r="O565" s="73"/>
    </row>
    <row r="566" spans="3:15" x14ac:dyDescent="0.25">
      <c r="C566" s="25"/>
      <c r="D566" s="25"/>
      <c r="E566" s="25"/>
      <c r="F566" s="73"/>
      <c r="G566" s="25"/>
      <c r="H566" s="211"/>
      <c r="I566" s="211"/>
      <c r="J566" s="205"/>
      <c r="K566" s="205"/>
      <c r="L566" s="205"/>
      <c r="M566" s="205"/>
      <c r="N566" s="25"/>
      <c r="O566" s="73"/>
    </row>
    <row r="567" spans="3:15" x14ac:dyDescent="0.25">
      <c r="C567" s="25"/>
      <c r="D567" s="25"/>
      <c r="E567" s="25"/>
      <c r="F567" s="73"/>
      <c r="G567" s="25"/>
      <c r="H567" s="211"/>
      <c r="I567" s="211"/>
      <c r="J567" s="205"/>
      <c r="K567" s="205"/>
      <c r="L567" s="205"/>
      <c r="M567" s="205"/>
      <c r="N567" s="25"/>
      <c r="O567" s="73"/>
    </row>
    <row r="568" spans="3:15" x14ac:dyDescent="0.25">
      <c r="C568" s="25"/>
      <c r="D568" s="25"/>
      <c r="E568" s="25"/>
      <c r="F568" s="73"/>
      <c r="G568" s="25"/>
      <c r="H568" s="211"/>
      <c r="I568" s="211"/>
      <c r="J568" s="205"/>
      <c r="K568" s="205"/>
      <c r="L568" s="205"/>
      <c r="M568" s="205"/>
      <c r="N568" s="25"/>
      <c r="O568" s="73"/>
    </row>
    <row r="569" spans="3:15" x14ac:dyDescent="0.25">
      <c r="C569" s="25"/>
      <c r="D569" s="25"/>
      <c r="E569" s="25"/>
      <c r="F569" s="73"/>
      <c r="G569" s="25"/>
      <c r="H569" s="211"/>
      <c r="I569" s="211"/>
      <c r="J569" s="205"/>
      <c r="K569" s="205"/>
      <c r="L569" s="205"/>
      <c r="M569" s="205"/>
      <c r="N569" s="25"/>
      <c r="O569" s="73"/>
    </row>
    <row r="570" spans="3:15" x14ac:dyDescent="0.25">
      <c r="C570" s="25"/>
      <c r="D570" s="25"/>
      <c r="E570" s="25"/>
      <c r="F570" s="73"/>
      <c r="G570" s="25"/>
      <c r="H570" s="211"/>
      <c r="I570" s="211"/>
      <c r="J570" s="205"/>
      <c r="K570" s="205"/>
      <c r="L570" s="205"/>
      <c r="M570" s="205"/>
      <c r="N570" s="25"/>
      <c r="O570" s="73"/>
    </row>
    <row r="571" spans="3:15" x14ac:dyDescent="0.25">
      <c r="C571" s="25"/>
      <c r="D571" s="25"/>
      <c r="E571" s="25"/>
      <c r="F571" s="73"/>
      <c r="G571" s="25"/>
      <c r="H571" s="211"/>
      <c r="I571" s="211"/>
      <c r="J571" s="205"/>
      <c r="K571" s="205"/>
      <c r="L571" s="205"/>
      <c r="M571" s="205"/>
      <c r="N571" s="25"/>
      <c r="O571" s="73"/>
    </row>
    <row r="572" spans="3:15" x14ac:dyDescent="0.25">
      <c r="C572" s="25"/>
      <c r="D572" s="25"/>
      <c r="E572" s="25"/>
      <c r="F572" s="73"/>
      <c r="G572" s="25"/>
      <c r="H572" s="211"/>
      <c r="I572" s="211"/>
      <c r="J572" s="205"/>
      <c r="K572" s="205"/>
      <c r="L572" s="205"/>
      <c r="M572" s="205"/>
      <c r="N572" s="25"/>
      <c r="O572" s="73"/>
    </row>
    <row r="573" spans="3:15" x14ac:dyDescent="0.25">
      <c r="C573" s="25"/>
      <c r="D573" s="25"/>
      <c r="E573" s="25"/>
      <c r="F573" s="73"/>
      <c r="G573" s="25"/>
      <c r="H573" s="211"/>
      <c r="I573" s="211"/>
      <c r="J573" s="205"/>
      <c r="K573" s="205"/>
      <c r="L573" s="205"/>
      <c r="M573" s="205"/>
      <c r="N573" s="25"/>
      <c r="O573" s="73"/>
    </row>
    <row r="574" spans="3:15" x14ac:dyDescent="0.25">
      <c r="C574" s="25"/>
      <c r="D574" s="25"/>
      <c r="E574" s="25"/>
      <c r="F574" s="73"/>
      <c r="G574" s="25"/>
      <c r="H574" s="211"/>
      <c r="I574" s="211"/>
      <c r="J574" s="205"/>
      <c r="K574" s="205"/>
      <c r="L574" s="205"/>
      <c r="M574" s="205"/>
      <c r="N574" s="25"/>
      <c r="O574" s="73"/>
    </row>
    <row r="575" spans="3:15" x14ac:dyDescent="0.25">
      <c r="C575" s="25"/>
      <c r="D575" s="25"/>
      <c r="E575" s="25"/>
      <c r="F575" s="73"/>
      <c r="G575" s="25"/>
      <c r="H575" s="211"/>
      <c r="I575" s="211"/>
      <c r="J575" s="205"/>
      <c r="K575" s="205"/>
      <c r="L575" s="205"/>
      <c r="M575" s="205"/>
      <c r="N575" s="25"/>
      <c r="O575" s="73"/>
    </row>
    <row r="576" spans="3:15" x14ac:dyDescent="0.25">
      <c r="C576" s="25"/>
      <c r="D576" s="25"/>
      <c r="E576" s="25"/>
      <c r="F576" s="73"/>
      <c r="G576" s="25"/>
      <c r="H576" s="211"/>
      <c r="I576" s="211"/>
      <c r="J576" s="205"/>
      <c r="K576" s="205"/>
      <c r="L576" s="205"/>
      <c r="M576" s="205"/>
      <c r="N576" s="25"/>
      <c r="O576" s="73"/>
    </row>
    <row r="577" spans="3:15" x14ac:dyDescent="0.25">
      <c r="C577" s="25"/>
      <c r="D577" s="25"/>
      <c r="E577" s="25"/>
      <c r="F577" s="73"/>
      <c r="G577" s="25"/>
      <c r="H577" s="211"/>
      <c r="I577" s="211"/>
      <c r="J577" s="205"/>
      <c r="K577" s="205"/>
      <c r="L577" s="205"/>
      <c r="M577" s="205"/>
      <c r="N577" s="25"/>
      <c r="O577" s="73"/>
    </row>
    <row r="578" spans="3:15" x14ac:dyDescent="0.25">
      <c r="C578" s="25"/>
      <c r="D578" s="25"/>
      <c r="E578" s="25"/>
      <c r="F578" s="73"/>
      <c r="G578" s="25"/>
      <c r="H578" s="211"/>
      <c r="I578" s="211"/>
      <c r="J578" s="205"/>
      <c r="K578" s="205"/>
      <c r="L578" s="205"/>
      <c r="M578" s="205"/>
      <c r="N578" s="25"/>
      <c r="O578" s="73"/>
    </row>
    <row r="579" spans="3:15" x14ac:dyDescent="0.25">
      <c r="C579" s="25"/>
      <c r="D579" s="25"/>
      <c r="E579" s="25"/>
      <c r="F579" s="73"/>
      <c r="G579" s="25"/>
      <c r="H579" s="211"/>
      <c r="I579" s="211"/>
      <c r="J579" s="205"/>
      <c r="K579" s="205"/>
      <c r="L579" s="205"/>
      <c r="M579" s="205"/>
      <c r="N579" s="25"/>
      <c r="O579" s="73"/>
    </row>
    <row r="580" spans="3:15" x14ac:dyDescent="0.25">
      <c r="C580" s="25"/>
      <c r="D580" s="25"/>
      <c r="E580" s="25"/>
      <c r="F580" s="73"/>
      <c r="G580" s="25"/>
      <c r="H580" s="211"/>
      <c r="I580" s="211"/>
      <c r="J580" s="205"/>
      <c r="K580" s="205"/>
      <c r="L580" s="205"/>
      <c r="M580" s="205"/>
      <c r="N580" s="25"/>
      <c r="O580" s="73"/>
    </row>
    <row r="581" spans="3:15" x14ac:dyDescent="0.25">
      <c r="C581" s="25"/>
      <c r="D581" s="25"/>
      <c r="E581" s="25"/>
      <c r="F581" s="73"/>
      <c r="G581" s="25"/>
      <c r="H581" s="211"/>
      <c r="I581" s="211"/>
      <c r="J581" s="205"/>
      <c r="K581" s="205"/>
      <c r="L581" s="205"/>
      <c r="M581" s="205"/>
      <c r="N581" s="25"/>
      <c r="O581" s="73"/>
    </row>
    <row r="582" spans="3:15" x14ac:dyDescent="0.25">
      <c r="C582" s="25"/>
      <c r="D582" s="25"/>
      <c r="E582" s="25"/>
      <c r="F582" s="73"/>
      <c r="G582" s="25"/>
      <c r="H582" s="211"/>
      <c r="I582" s="211"/>
      <c r="J582" s="205"/>
      <c r="K582" s="205"/>
      <c r="L582" s="205"/>
      <c r="M582" s="205"/>
      <c r="N582" s="25"/>
      <c r="O582" s="73"/>
    </row>
    <row r="583" spans="3:15" x14ac:dyDescent="0.25">
      <c r="C583" s="25"/>
      <c r="D583" s="25"/>
      <c r="E583" s="25"/>
      <c r="F583" s="73"/>
      <c r="G583" s="25"/>
      <c r="H583" s="211"/>
      <c r="I583" s="211"/>
      <c r="J583" s="205"/>
      <c r="K583" s="205"/>
      <c r="L583" s="205"/>
      <c r="M583" s="205"/>
      <c r="N583" s="25"/>
      <c r="O583" s="73"/>
    </row>
    <row r="584" spans="3:15" x14ac:dyDescent="0.25">
      <c r="C584" s="25"/>
      <c r="D584" s="25"/>
      <c r="E584" s="25"/>
      <c r="F584" s="73"/>
      <c r="G584" s="25"/>
      <c r="H584" s="211"/>
      <c r="I584" s="211"/>
      <c r="J584" s="205"/>
      <c r="K584" s="205"/>
      <c r="L584" s="205"/>
      <c r="M584" s="205"/>
      <c r="N584" s="25"/>
      <c r="O584" s="73"/>
    </row>
    <row r="585" spans="3:15" x14ac:dyDescent="0.25">
      <c r="C585" s="25"/>
      <c r="D585" s="25"/>
      <c r="E585" s="25"/>
      <c r="F585" s="73"/>
      <c r="G585" s="25"/>
      <c r="H585" s="211"/>
      <c r="I585" s="211"/>
      <c r="J585" s="205"/>
      <c r="K585" s="205"/>
      <c r="L585" s="205"/>
      <c r="M585" s="205"/>
      <c r="N585" s="25"/>
      <c r="O585" s="73"/>
    </row>
    <row r="586" spans="3:15" x14ac:dyDescent="0.25">
      <c r="C586" s="25"/>
      <c r="D586" s="25"/>
      <c r="E586" s="25"/>
      <c r="F586" s="73"/>
      <c r="G586" s="25"/>
      <c r="H586" s="211"/>
      <c r="I586" s="211"/>
      <c r="J586" s="205"/>
      <c r="K586" s="205"/>
      <c r="L586" s="205"/>
      <c r="M586" s="205"/>
      <c r="N586" s="25"/>
      <c r="O586" s="73"/>
    </row>
    <row r="587" spans="3:15" x14ac:dyDescent="0.25">
      <c r="C587" s="25"/>
      <c r="D587" s="25"/>
      <c r="E587" s="25"/>
      <c r="F587" s="73"/>
      <c r="G587" s="25"/>
      <c r="H587" s="211"/>
      <c r="I587" s="211"/>
      <c r="J587" s="205"/>
      <c r="K587" s="205"/>
      <c r="L587" s="205"/>
      <c r="M587" s="205"/>
      <c r="N587" s="25"/>
      <c r="O587" s="73"/>
    </row>
    <row r="588" spans="3:15" x14ac:dyDescent="0.25">
      <c r="C588" s="25"/>
      <c r="D588" s="25"/>
      <c r="E588" s="25"/>
      <c r="F588" s="73"/>
      <c r="G588" s="25"/>
      <c r="H588" s="211"/>
      <c r="I588" s="211"/>
      <c r="J588" s="205"/>
      <c r="K588" s="205"/>
      <c r="L588" s="205"/>
      <c r="M588" s="205"/>
      <c r="N588" s="25"/>
      <c r="O588" s="73"/>
    </row>
    <row r="589" spans="3:15" x14ac:dyDescent="0.25">
      <c r="C589" s="25"/>
      <c r="D589" s="25"/>
      <c r="E589" s="25"/>
      <c r="F589" s="73"/>
      <c r="G589" s="25"/>
      <c r="H589" s="211"/>
      <c r="I589" s="211"/>
      <c r="J589" s="205"/>
      <c r="K589" s="205"/>
      <c r="L589" s="205"/>
      <c r="M589" s="205"/>
      <c r="N589" s="25"/>
      <c r="O589" s="73"/>
    </row>
    <row r="590" spans="3:15" x14ac:dyDescent="0.25">
      <c r="C590" s="25"/>
      <c r="D590" s="25"/>
      <c r="E590" s="25"/>
      <c r="F590" s="73"/>
      <c r="G590" s="25"/>
      <c r="H590" s="211"/>
      <c r="I590" s="211"/>
      <c r="J590" s="205"/>
      <c r="K590" s="205"/>
      <c r="L590" s="205"/>
      <c r="M590" s="205"/>
      <c r="N590" s="25"/>
      <c r="O590" s="73"/>
    </row>
    <row r="591" spans="3:15" x14ac:dyDescent="0.25">
      <c r="C591" s="25"/>
      <c r="D591" s="25"/>
      <c r="E591" s="25"/>
      <c r="F591" s="73"/>
      <c r="G591" s="25"/>
      <c r="H591" s="211"/>
      <c r="I591" s="211"/>
      <c r="J591" s="205"/>
      <c r="K591" s="205"/>
      <c r="L591" s="205"/>
      <c r="M591" s="205"/>
      <c r="N591" s="25"/>
      <c r="O591" s="73"/>
    </row>
    <row r="592" spans="3:15" x14ac:dyDescent="0.25">
      <c r="C592" s="25"/>
      <c r="D592" s="25"/>
      <c r="E592" s="25"/>
      <c r="F592" s="73"/>
      <c r="G592" s="25"/>
      <c r="H592" s="211"/>
      <c r="I592" s="211"/>
      <c r="J592" s="205"/>
      <c r="K592" s="205"/>
      <c r="L592" s="205"/>
      <c r="M592" s="205"/>
      <c r="N592" s="25"/>
      <c r="O592" s="73"/>
    </row>
    <row r="593" spans="3:15" x14ac:dyDescent="0.25">
      <c r="C593" s="25"/>
      <c r="D593" s="25"/>
      <c r="E593" s="25"/>
      <c r="F593" s="73"/>
      <c r="G593" s="25"/>
      <c r="H593" s="211"/>
      <c r="I593" s="211"/>
      <c r="J593" s="205"/>
      <c r="K593" s="205"/>
      <c r="L593" s="205"/>
      <c r="M593" s="205"/>
      <c r="N593" s="25"/>
      <c r="O593" s="73"/>
    </row>
    <row r="594" spans="3:15" x14ac:dyDescent="0.25">
      <c r="C594" s="25"/>
      <c r="D594" s="25"/>
      <c r="E594" s="25"/>
      <c r="F594" s="73"/>
      <c r="G594" s="25"/>
      <c r="H594" s="211"/>
      <c r="I594" s="211"/>
      <c r="J594" s="205"/>
      <c r="K594" s="205"/>
      <c r="L594" s="205"/>
      <c r="M594" s="205"/>
      <c r="N594" s="25"/>
      <c r="O594" s="73"/>
    </row>
    <row r="595" spans="3:15" x14ac:dyDescent="0.25">
      <c r="C595" s="25"/>
      <c r="D595" s="25"/>
      <c r="E595" s="25"/>
      <c r="F595" s="73"/>
      <c r="G595" s="25"/>
      <c r="H595" s="211"/>
      <c r="I595" s="211"/>
      <c r="J595" s="205"/>
      <c r="K595" s="205"/>
      <c r="L595" s="205"/>
      <c r="M595" s="205"/>
      <c r="N595" s="25"/>
      <c r="O595" s="73"/>
    </row>
    <row r="596" spans="3:15" x14ac:dyDescent="0.25">
      <c r="C596" s="25"/>
      <c r="D596" s="25"/>
      <c r="E596" s="25"/>
      <c r="F596" s="73"/>
      <c r="G596" s="25"/>
      <c r="H596" s="211"/>
      <c r="I596" s="211"/>
      <c r="J596" s="205"/>
      <c r="K596" s="205"/>
      <c r="L596" s="205"/>
      <c r="M596" s="205"/>
      <c r="N596" s="25"/>
      <c r="O596" s="73"/>
    </row>
    <row r="597" spans="3:15" x14ac:dyDescent="0.25">
      <c r="C597" s="25"/>
      <c r="D597" s="25"/>
      <c r="E597" s="25"/>
      <c r="F597" s="73"/>
      <c r="G597" s="25"/>
      <c r="H597" s="211"/>
      <c r="I597" s="211"/>
      <c r="J597" s="205"/>
      <c r="K597" s="205"/>
      <c r="L597" s="205"/>
      <c r="M597" s="205"/>
      <c r="N597" s="25"/>
      <c r="O597" s="73"/>
    </row>
    <row r="598" spans="3:15" x14ac:dyDescent="0.25">
      <c r="C598" s="25"/>
      <c r="D598" s="25"/>
      <c r="E598" s="25"/>
      <c r="F598" s="73"/>
      <c r="G598" s="25"/>
      <c r="H598" s="211"/>
      <c r="I598" s="211"/>
      <c r="J598" s="205"/>
      <c r="K598" s="205"/>
      <c r="L598" s="205"/>
      <c r="M598" s="205"/>
      <c r="N598" s="25"/>
      <c r="O598" s="73"/>
    </row>
    <row r="599" spans="3:15" x14ac:dyDescent="0.25">
      <c r="C599" s="25"/>
      <c r="D599" s="25"/>
      <c r="E599" s="25"/>
      <c r="F599" s="73"/>
      <c r="G599" s="25"/>
      <c r="H599" s="211"/>
      <c r="I599" s="211"/>
      <c r="J599" s="205"/>
      <c r="K599" s="205"/>
      <c r="L599" s="205"/>
      <c r="M599" s="205"/>
      <c r="N599" s="25"/>
      <c r="O599" s="73"/>
    </row>
    <row r="600" spans="3:15" x14ac:dyDescent="0.25">
      <c r="C600" s="25"/>
      <c r="D600" s="25"/>
      <c r="E600" s="25"/>
      <c r="F600" s="73"/>
      <c r="G600" s="25"/>
      <c r="H600" s="211"/>
      <c r="I600" s="211"/>
      <c r="J600" s="205"/>
      <c r="K600" s="205"/>
      <c r="L600" s="205"/>
      <c r="M600" s="205"/>
      <c r="N600" s="25"/>
      <c r="O600" s="73"/>
    </row>
    <row r="601" spans="3:15" x14ac:dyDescent="0.25">
      <c r="C601" s="25"/>
      <c r="D601" s="25"/>
      <c r="E601" s="25"/>
      <c r="F601" s="73"/>
      <c r="G601" s="25"/>
      <c r="H601" s="211"/>
      <c r="I601" s="211"/>
      <c r="J601" s="205"/>
      <c r="K601" s="205"/>
      <c r="L601" s="205"/>
      <c r="M601" s="205"/>
      <c r="N601" s="25"/>
      <c r="O601" s="73"/>
    </row>
    <row r="602" spans="3:15" x14ac:dyDescent="0.25">
      <c r="C602" s="25"/>
      <c r="D602" s="25"/>
      <c r="E602" s="25"/>
      <c r="F602" s="73"/>
      <c r="G602" s="25"/>
      <c r="H602" s="211"/>
      <c r="I602" s="211"/>
      <c r="J602" s="205"/>
      <c r="K602" s="205"/>
      <c r="L602" s="205"/>
      <c r="M602" s="205"/>
      <c r="N602" s="25"/>
      <c r="O602" s="73"/>
    </row>
    <row r="603" spans="3:15" x14ac:dyDescent="0.25">
      <c r="C603" s="25"/>
      <c r="D603" s="25"/>
      <c r="E603" s="25"/>
      <c r="F603" s="73"/>
      <c r="G603" s="25"/>
      <c r="H603" s="211"/>
      <c r="I603" s="211"/>
      <c r="J603" s="205"/>
      <c r="K603" s="205"/>
      <c r="L603" s="205"/>
      <c r="M603" s="205"/>
      <c r="N603" s="25"/>
      <c r="O603" s="73"/>
    </row>
    <row r="604" spans="3:15" x14ac:dyDescent="0.25">
      <c r="C604" s="25"/>
      <c r="D604" s="25"/>
      <c r="E604" s="25"/>
      <c r="F604" s="73"/>
      <c r="G604" s="25"/>
      <c r="H604" s="211"/>
      <c r="I604" s="211"/>
      <c r="J604" s="205"/>
      <c r="K604" s="205"/>
      <c r="L604" s="205"/>
      <c r="M604" s="205"/>
      <c r="N604" s="25"/>
      <c r="O604" s="73"/>
    </row>
    <row r="605" spans="3:15" x14ac:dyDescent="0.25">
      <c r="C605" s="25"/>
      <c r="D605" s="25"/>
      <c r="E605" s="25"/>
      <c r="F605" s="73"/>
      <c r="G605" s="25"/>
      <c r="H605" s="211"/>
      <c r="I605" s="211"/>
      <c r="J605" s="205"/>
      <c r="K605" s="205"/>
      <c r="L605" s="205"/>
      <c r="M605" s="205"/>
      <c r="N605" s="25"/>
      <c r="O605" s="73"/>
    </row>
    <row r="606" spans="3:15" x14ac:dyDescent="0.25">
      <c r="C606" s="25"/>
      <c r="D606" s="25"/>
      <c r="E606" s="25"/>
      <c r="F606" s="73"/>
      <c r="G606" s="25"/>
      <c r="H606" s="211"/>
      <c r="I606" s="211"/>
      <c r="J606" s="205"/>
      <c r="K606" s="205"/>
      <c r="L606" s="205"/>
      <c r="M606" s="205"/>
      <c r="N606" s="25"/>
      <c r="O606" s="73"/>
    </row>
    <row r="607" spans="3:15" x14ac:dyDescent="0.25">
      <c r="C607" s="25"/>
      <c r="D607" s="25"/>
      <c r="E607" s="25"/>
      <c r="F607" s="73"/>
      <c r="G607" s="25"/>
      <c r="H607" s="211"/>
      <c r="I607" s="211"/>
      <c r="J607" s="205"/>
      <c r="K607" s="205"/>
      <c r="L607" s="205"/>
      <c r="M607" s="205"/>
      <c r="N607" s="25"/>
      <c r="O607" s="73"/>
    </row>
    <row r="608" spans="3:15" x14ac:dyDescent="0.25">
      <c r="C608" s="25"/>
      <c r="D608" s="25"/>
      <c r="E608" s="25"/>
      <c r="F608" s="73"/>
      <c r="G608" s="25"/>
      <c r="H608" s="211"/>
      <c r="I608" s="211"/>
      <c r="J608" s="205"/>
      <c r="K608" s="205"/>
      <c r="L608" s="205"/>
      <c r="M608" s="205"/>
      <c r="N608" s="25"/>
      <c r="O608" s="73"/>
    </row>
    <row r="609" spans="3:15" x14ac:dyDescent="0.25">
      <c r="C609" s="25"/>
      <c r="D609" s="25"/>
      <c r="E609" s="25"/>
      <c r="F609" s="73"/>
      <c r="G609" s="25"/>
      <c r="H609" s="211"/>
      <c r="I609" s="211"/>
      <c r="J609" s="205"/>
      <c r="K609" s="205"/>
      <c r="L609" s="205"/>
      <c r="M609" s="205"/>
      <c r="N609" s="25"/>
      <c r="O609" s="73"/>
    </row>
    <row r="610" spans="3:15" x14ac:dyDescent="0.25">
      <c r="C610" s="25"/>
      <c r="D610" s="25"/>
      <c r="E610" s="25"/>
      <c r="F610" s="73"/>
      <c r="G610" s="25"/>
      <c r="H610" s="211"/>
      <c r="I610" s="211"/>
      <c r="J610" s="205"/>
      <c r="K610" s="205"/>
      <c r="L610" s="205"/>
      <c r="M610" s="205"/>
      <c r="N610" s="25"/>
      <c r="O610" s="73"/>
    </row>
    <row r="611" spans="3:15" x14ac:dyDescent="0.25">
      <c r="C611" s="25"/>
      <c r="D611" s="25"/>
      <c r="E611" s="25"/>
      <c r="F611" s="73"/>
      <c r="G611" s="25"/>
      <c r="H611" s="211"/>
      <c r="I611" s="211"/>
      <c r="J611" s="205"/>
      <c r="K611" s="205"/>
      <c r="L611" s="205"/>
      <c r="M611" s="205"/>
      <c r="N611" s="25"/>
      <c r="O611" s="73"/>
    </row>
    <row r="612" spans="3:15" x14ac:dyDescent="0.25">
      <c r="C612" s="25"/>
      <c r="D612" s="25"/>
      <c r="E612" s="25"/>
      <c r="F612" s="73"/>
      <c r="G612" s="25"/>
      <c r="H612" s="211"/>
      <c r="I612" s="211"/>
      <c r="J612" s="205"/>
      <c r="K612" s="205"/>
      <c r="L612" s="205"/>
      <c r="M612" s="205"/>
      <c r="N612" s="25"/>
      <c r="O612" s="73"/>
    </row>
    <row r="613" spans="3:15" x14ac:dyDescent="0.25">
      <c r="C613" s="25"/>
      <c r="D613" s="25"/>
      <c r="E613" s="25"/>
      <c r="F613" s="73"/>
      <c r="G613" s="25"/>
      <c r="H613" s="211"/>
      <c r="I613" s="211"/>
      <c r="J613" s="205"/>
      <c r="K613" s="205"/>
      <c r="L613" s="205"/>
      <c r="M613" s="205"/>
      <c r="N613" s="25"/>
      <c r="O613" s="73"/>
    </row>
    <row r="614" spans="3:15" x14ac:dyDescent="0.25">
      <c r="C614" s="25"/>
      <c r="D614" s="25"/>
      <c r="E614" s="25"/>
      <c r="F614" s="73"/>
      <c r="G614" s="25"/>
      <c r="H614" s="211"/>
      <c r="I614" s="211"/>
      <c r="J614" s="205"/>
      <c r="K614" s="205"/>
      <c r="L614" s="205"/>
      <c r="M614" s="205"/>
      <c r="N614" s="25"/>
      <c r="O614" s="73"/>
    </row>
    <row r="615" spans="3:15" x14ac:dyDescent="0.25">
      <c r="C615" s="25"/>
      <c r="D615" s="25"/>
      <c r="E615" s="25"/>
      <c r="F615" s="73"/>
      <c r="G615" s="25"/>
      <c r="H615" s="211"/>
      <c r="I615" s="211"/>
      <c r="J615" s="205"/>
      <c r="K615" s="205"/>
      <c r="L615" s="205"/>
      <c r="M615" s="205"/>
      <c r="N615" s="25"/>
      <c r="O615" s="73"/>
    </row>
    <row r="616" spans="3:15" x14ac:dyDescent="0.25">
      <c r="C616" s="25"/>
      <c r="D616" s="25"/>
      <c r="E616" s="25"/>
      <c r="F616" s="73"/>
      <c r="G616" s="25"/>
      <c r="H616" s="211"/>
      <c r="I616" s="211"/>
      <c r="J616" s="205"/>
      <c r="K616" s="205"/>
      <c r="L616" s="205"/>
      <c r="M616" s="205"/>
      <c r="N616" s="25"/>
      <c r="O616" s="73"/>
    </row>
    <row r="617" spans="3:15" x14ac:dyDescent="0.25">
      <c r="C617" s="25"/>
      <c r="D617" s="25"/>
      <c r="E617" s="25"/>
      <c r="F617" s="73"/>
      <c r="G617" s="25"/>
      <c r="H617" s="211"/>
      <c r="I617" s="211"/>
      <c r="J617" s="205"/>
      <c r="K617" s="205"/>
      <c r="L617" s="205"/>
      <c r="M617" s="205"/>
      <c r="N617" s="25"/>
      <c r="O617" s="73"/>
    </row>
    <row r="618" spans="3:15" x14ac:dyDescent="0.25">
      <c r="C618" s="25"/>
      <c r="D618" s="25"/>
      <c r="E618" s="25"/>
      <c r="F618" s="73"/>
      <c r="G618" s="25"/>
      <c r="H618" s="211"/>
      <c r="I618" s="211"/>
      <c r="J618" s="205"/>
      <c r="K618" s="205"/>
      <c r="L618" s="205"/>
      <c r="M618" s="205"/>
      <c r="N618" s="25"/>
      <c r="O618" s="73"/>
    </row>
    <row r="619" spans="3:15" x14ac:dyDescent="0.25">
      <c r="C619" s="25"/>
      <c r="D619" s="25"/>
      <c r="E619" s="25"/>
      <c r="F619" s="73"/>
      <c r="G619" s="25"/>
      <c r="H619" s="211"/>
      <c r="I619" s="211"/>
      <c r="J619" s="205"/>
      <c r="K619" s="205"/>
      <c r="L619" s="205"/>
      <c r="M619" s="205"/>
      <c r="N619" s="25"/>
      <c r="O619" s="73"/>
    </row>
    <row r="620" spans="3:15" x14ac:dyDescent="0.25">
      <c r="C620" s="25"/>
      <c r="D620" s="25"/>
      <c r="E620" s="25"/>
      <c r="F620" s="73"/>
      <c r="G620" s="25"/>
      <c r="H620" s="211"/>
      <c r="I620" s="211"/>
      <c r="J620" s="205"/>
      <c r="K620" s="205"/>
      <c r="L620" s="205"/>
      <c r="M620" s="205"/>
      <c r="N620" s="25"/>
      <c r="O620" s="73"/>
    </row>
    <row r="621" spans="3:15" x14ac:dyDescent="0.25">
      <c r="C621" s="25"/>
      <c r="D621" s="25"/>
      <c r="E621" s="25"/>
      <c r="F621" s="73"/>
      <c r="G621" s="25"/>
      <c r="H621" s="211"/>
      <c r="I621" s="211"/>
      <c r="J621" s="205"/>
      <c r="K621" s="205"/>
      <c r="L621" s="205"/>
      <c r="M621" s="205"/>
      <c r="N621" s="25"/>
      <c r="O621" s="73"/>
    </row>
    <row r="622" spans="3:15" x14ac:dyDescent="0.25">
      <c r="C622" s="25"/>
      <c r="D622" s="25"/>
      <c r="E622" s="25"/>
      <c r="F622" s="73"/>
      <c r="G622" s="25"/>
      <c r="H622" s="211"/>
      <c r="I622" s="211"/>
      <c r="J622" s="205"/>
      <c r="K622" s="205"/>
      <c r="L622" s="205"/>
      <c r="M622" s="205"/>
      <c r="N622" s="25"/>
      <c r="O622" s="73"/>
    </row>
    <row r="623" spans="3:15" x14ac:dyDescent="0.25">
      <c r="C623" s="25"/>
      <c r="D623" s="25"/>
      <c r="E623" s="25"/>
      <c r="F623" s="73"/>
      <c r="G623" s="25"/>
      <c r="H623" s="211"/>
      <c r="I623" s="211"/>
      <c r="J623" s="205"/>
      <c r="K623" s="205"/>
      <c r="L623" s="205"/>
      <c r="M623" s="205"/>
      <c r="N623" s="25"/>
      <c r="O623" s="73"/>
    </row>
    <row r="624" spans="3:15" x14ac:dyDescent="0.25">
      <c r="C624" s="25"/>
      <c r="D624" s="25"/>
      <c r="E624" s="25"/>
      <c r="F624" s="73"/>
      <c r="G624" s="25"/>
      <c r="H624" s="211"/>
      <c r="I624" s="211"/>
      <c r="J624" s="205"/>
      <c r="K624" s="205"/>
      <c r="L624" s="205"/>
      <c r="M624" s="205"/>
      <c r="N624" s="25"/>
      <c r="O624" s="73"/>
    </row>
    <row r="625" spans="3:15" x14ac:dyDescent="0.25">
      <c r="C625" s="25"/>
      <c r="D625" s="25"/>
      <c r="E625" s="25"/>
      <c r="F625" s="73"/>
      <c r="G625" s="25"/>
      <c r="H625" s="211"/>
      <c r="I625" s="211"/>
      <c r="J625" s="205"/>
      <c r="K625" s="205"/>
      <c r="L625" s="205"/>
      <c r="M625" s="205"/>
      <c r="N625" s="25"/>
      <c r="O625" s="73"/>
    </row>
    <row r="626" spans="3:15" x14ac:dyDescent="0.25">
      <c r="C626" s="25"/>
      <c r="D626" s="25"/>
      <c r="E626" s="25"/>
      <c r="F626" s="73"/>
      <c r="G626" s="25"/>
      <c r="H626" s="211"/>
      <c r="I626" s="211"/>
      <c r="J626" s="205"/>
      <c r="K626" s="205"/>
      <c r="L626" s="205"/>
      <c r="M626" s="205"/>
      <c r="N626" s="25"/>
      <c r="O626" s="73"/>
    </row>
    <row r="627" spans="3:15" x14ac:dyDescent="0.25">
      <c r="C627" s="25"/>
      <c r="D627" s="25"/>
      <c r="E627" s="25"/>
      <c r="F627" s="73"/>
      <c r="G627" s="25"/>
      <c r="H627" s="211"/>
      <c r="I627" s="211"/>
      <c r="J627" s="205"/>
      <c r="K627" s="205"/>
      <c r="L627" s="205"/>
      <c r="M627" s="205"/>
      <c r="N627" s="25"/>
      <c r="O627" s="73"/>
    </row>
    <row r="628" spans="3:15" x14ac:dyDescent="0.25">
      <c r="C628" s="25"/>
      <c r="D628" s="25"/>
      <c r="E628" s="25"/>
      <c r="F628" s="73"/>
      <c r="G628" s="25"/>
      <c r="H628" s="211"/>
      <c r="I628" s="211"/>
      <c r="J628" s="205"/>
      <c r="K628" s="205"/>
      <c r="L628" s="205"/>
      <c r="M628" s="205"/>
      <c r="N628" s="25"/>
      <c r="O628" s="73"/>
    </row>
    <row r="629" spans="3:15" x14ac:dyDescent="0.25">
      <c r="C629" s="25"/>
      <c r="D629" s="25"/>
      <c r="E629" s="25"/>
      <c r="F629" s="73"/>
      <c r="G629" s="25"/>
      <c r="H629" s="211"/>
      <c r="I629" s="211"/>
      <c r="J629" s="205"/>
      <c r="K629" s="205"/>
      <c r="L629" s="205"/>
      <c r="M629" s="205"/>
      <c r="N629" s="25"/>
      <c r="O629" s="73"/>
    </row>
    <row r="630" spans="3:15" x14ac:dyDescent="0.25">
      <c r="C630" s="25"/>
      <c r="D630" s="25"/>
      <c r="E630" s="25"/>
      <c r="F630" s="73"/>
      <c r="G630" s="25"/>
      <c r="H630" s="211"/>
      <c r="I630" s="211"/>
      <c r="J630" s="205"/>
      <c r="K630" s="205"/>
      <c r="L630" s="205"/>
      <c r="M630" s="205"/>
      <c r="N630" s="25"/>
      <c r="O630" s="73"/>
    </row>
    <row r="631" spans="3:15" x14ac:dyDescent="0.25">
      <c r="C631" s="25"/>
      <c r="D631" s="25"/>
      <c r="E631" s="25"/>
      <c r="F631" s="73"/>
      <c r="G631" s="25"/>
      <c r="H631" s="211"/>
      <c r="I631" s="211"/>
      <c r="J631" s="205"/>
      <c r="K631" s="205"/>
      <c r="L631" s="205"/>
      <c r="M631" s="205"/>
      <c r="N631" s="25"/>
      <c r="O631" s="73"/>
    </row>
    <row r="632" spans="3:15" x14ac:dyDescent="0.25">
      <c r="C632" s="25"/>
      <c r="D632" s="25"/>
      <c r="E632" s="25"/>
      <c r="F632" s="73"/>
      <c r="G632" s="25"/>
      <c r="H632" s="211"/>
      <c r="I632" s="211"/>
      <c r="J632" s="205"/>
      <c r="K632" s="205"/>
      <c r="L632" s="205"/>
      <c r="M632" s="205"/>
      <c r="N632" s="25"/>
      <c r="O632" s="73"/>
    </row>
    <row r="633" spans="3:15" x14ac:dyDescent="0.25">
      <c r="C633" s="25"/>
      <c r="D633" s="25"/>
      <c r="E633" s="25"/>
      <c r="F633" s="73"/>
      <c r="G633" s="25"/>
      <c r="H633" s="211"/>
      <c r="I633" s="211"/>
      <c r="J633" s="205"/>
      <c r="K633" s="205"/>
      <c r="L633" s="205"/>
      <c r="M633" s="205"/>
      <c r="N633" s="25"/>
      <c r="O633" s="73"/>
    </row>
    <row r="634" spans="3:15" x14ac:dyDescent="0.25">
      <c r="C634" s="25"/>
      <c r="D634" s="25"/>
      <c r="E634" s="25"/>
      <c r="F634" s="73"/>
      <c r="G634" s="25"/>
      <c r="H634" s="211"/>
      <c r="I634" s="211"/>
      <c r="J634" s="205"/>
      <c r="K634" s="205"/>
      <c r="L634" s="205"/>
      <c r="M634" s="205"/>
      <c r="N634" s="25"/>
      <c r="O634" s="73"/>
    </row>
    <row r="635" spans="3:15" x14ac:dyDescent="0.25">
      <c r="C635" s="25"/>
      <c r="D635" s="25"/>
      <c r="E635" s="25"/>
      <c r="F635" s="73"/>
      <c r="G635" s="25"/>
      <c r="H635" s="211"/>
      <c r="I635" s="211"/>
      <c r="J635" s="205"/>
      <c r="K635" s="205"/>
      <c r="L635" s="205"/>
      <c r="M635" s="205"/>
      <c r="N635" s="25"/>
      <c r="O635" s="73"/>
    </row>
    <row r="636" spans="3:15" x14ac:dyDescent="0.25">
      <c r="C636" s="25"/>
      <c r="D636" s="25"/>
      <c r="E636" s="25"/>
      <c r="F636" s="73"/>
      <c r="G636" s="25"/>
      <c r="H636" s="211"/>
      <c r="I636" s="211"/>
      <c r="J636" s="205"/>
      <c r="K636" s="205"/>
      <c r="L636" s="205"/>
      <c r="M636" s="205"/>
      <c r="N636" s="25"/>
      <c r="O636" s="73"/>
    </row>
    <row r="637" spans="3:15" x14ac:dyDescent="0.25">
      <c r="C637" s="25"/>
      <c r="D637" s="25"/>
      <c r="E637" s="25"/>
      <c r="F637" s="73"/>
      <c r="G637" s="25"/>
      <c r="H637" s="211"/>
      <c r="I637" s="211"/>
      <c r="J637" s="205"/>
      <c r="K637" s="205"/>
      <c r="L637" s="205"/>
      <c r="M637" s="205"/>
      <c r="N637" s="25"/>
      <c r="O637" s="73"/>
    </row>
    <row r="638" spans="3:15" x14ac:dyDescent="0.25">
      <c r="C638" s="25"/>
      <c r="D638" s="25"/>
      <c r="E638" s="25"/>
      <c r="F638" s="73"/>
      <c r="G638" s="25"/>
      <c r="H638" s="211"/>
      <c r="I638" s="211"/>
      <c r="J638" s="205"/>
      <c r="K638" s="205"/>
      <c r="L638" s="205"/>
      <c r="M638" s="205"/>
      <c r="N638" s="25"/>
      <c r="O638" s="73"/>
    </row>
    <row r="639" spans="3:15" x14ac:dyDescent="0.25">
      <c r="C639" s="25"/>
      <c r="D639" s="25"/>
      <c r="E639" s="25"/>
      <c r="F639" s="73"/>
      <c r="G639" s="25"/>
      <c r="H639" s="211"/>
      <c r="I639" s="211"/>
      <c r="J639" s="205"/>
      <c r="K639" s="205"/>
      <c r="L639" s="205"/>
      <c r="M639" s="205"/>
      <c r="N639" s="25"/>
      <c r="O639" s="73"/>
    </row>
    <row r="640" spans="3:15" x14ac:dyDescent="0.25">
      <c r="C640" s="25"/>
      <c r="D640" s="25"/>
      <c r="E640" s="25"/>
      <c r="F640" s="73"/>
      <c r="G640" s="25"/>
      <c r="H640" s="211"/>
      <c r="I640" s="211"/>
      <c r="J640" s="205"/>
      <c r="K640" s="205"/>
      <c r="L640" s="205"/>
      <c r="M640" s="205"/>
      <c r="N640" s="25"/>
      <c r="O640" s="73"/>
    </row>
    <row r="641" spans="3:15" x14ac:dyDescent="0.25">
      <c r="C641" s="25"/>
      <c r="D641" s="25"/>
      <c r="E641" s="25"/>
      <c r="F641" s="73"/>
      <c r="G641" s="25"/>
      <c r="H641" s="211"/>
      <c r="I641" s="211"/>
      <c r="J641" s="205"/>
      <c r="K641" s="205"/>
      <c r="L641" s="205"/>
      <c r="M641" s="205"/>
      <c r="N641" s="25"/>
      <c r="O641" s="73"/>
    </row>
    <row r="642" spans="3:15" x14ac:dyDescent="0.25">
      <c r="C642" s="25"/>
      <c r="D642" s="25"/>
      <c r="E642" s="25"/>
      <c r="F642" s="73"/>
      <c r="G642" s="25"/>
      <c r="H642" s="211"/>
      <c r="I642" s="211"/>
      <c r="J642" s="205"/>
      <c r="K642" s="205"/>
      <c r="L642" s="205"/>
      <c r="M642" s="205"/>
      <c r="N642" s="25"/>
      <c r="O642" s="73"/>
    </row>
    <row r="643" spans="3:15" x14ac:dyDescent="0.25">
      <c r="C643" s="25"/>
      <c r="D643" s="25"/>
      <c r="E643" s="25"/>
      <c r="F643" s="73"/>
      <c r="G643" s="25"/>
      <c r="H643" s="211"/>
      <c r="I643" s="211"/>
      <c r="J643" s="205"/>
      <c r="K643" s="205"/>
      <c r="L643" s="205"/>
      <c r="M643" s="205"/>
      <c r="N643" s="25"/>
      <c r="O643" s="73"/>
    </row>
    <row r="644" spans="3:15" x14ac:dyDescent="0.25">
      <c r="C644" s="25"/>
      <c r="D644" s="25"/>
      <c r="E644" s="25"/>
      <c r="F644" s="73"/>
      <c r="G644" s="25"/>
      <c r="H644" s="211"/>
      <c r="I644" s="211"/>
      <c r="J644" s="205"/>
      <c r="K644" s="205"/>
      <c r="L644" s="205"/>
      <c r="M644" s="205"/>
      <c r="N644" s="25"/>
      <c r="O644" s="73"/>
    </row>
    <row r="645" spans="3:15" x14ac:dyDescent="0.25">
      <c r="C645" s="25"/>
      <c r="D645" s="25"/>
      <c r="E645" s="25"/>
      <c r="F645" s="73"/>
      <c r="G645" s="25"/>
      <c r="H645" s="211"/>
      <c r="I645" s="211"/>
      <c r="J645" s="205"/>
      <c r="K645" s="205"/>
      <c r="L645" s="205"/>
      <c r="M645" s="205"/>
      <c r="N645" s="25"/>
      <c r="O645" s="73"/>
    </row>
    <row r="646" spans="3:15" x14ac:dyDescent="0.25">
      <c r="C646" s="25"/>
      <c r="D646" s="25"/>
      <c r="E646" s="25"/>
      <c r="F646" s="73"/>
      <c r="G646" s="25"/>
      <c r="H646" s="211"/>
      <c r="I646" s="211"/>
      <c r="J646" s="205"/>
      <c r="K646" s="205"/>
      <c r="L646" s="205"/>
      <c r="M646" s="205"/>
      <c r="N646" s="25"/>
      <c r="O646" s="73"/>
    </row>
    <row r="647" spans="3:15" x14ac:dyDescent="0.25">
      <c r="C647" s="25"/>
      <c r="D647" s="25"/>
      <c r="E647" s="25"/>
      <c r="F647" s="73"/>
      <c r="G647" s="25"/>
      <c r="H647" s="211"/>
      <c r="I647" s="211"/>
      <c r="J647" s="205"/>
      <c r="K647" s="205"/>
      <c r="L647" s="205"/>
      <c r="M647" s="205"/>
      <c r="N647" s="25"/>
      <c r="O647" s="73"/>
    </row>
    <row r="648" spans="3:15" x14ac:dyDescent="0.25">
      <c r="C648" s="25"/>
      <c r="D648" s="25"/>
      <c r="E648" s="25"/>
      <c r="F648" s="73"/>
      <c r="G648" s="25"/>
      <c r="H648" s="211"/>
      <c r="I648" s="211"/>
      <c r="J648" s="205"/>
      <c r="K648" s="205"/>
      <c r="L648" s="205"/>
      <c r="M648" s="205"/>
      <c r="N648" s="25"/>
      <c r="O648" s="73"/>
    </row>
    <row r="649" spans="3:15" x14ac:dyDescent="0.25">
      <c r="C649" s="25"/>
      <c r="D649" s="25"/>
      <c r="E649" s="25"/>
      <c r="F649" s="73"/>
      <c r="G649" s="25"/>
      <c r="H649" s="211"/>
      <c r="I649" s="211"/>
      <c r="J649" s="205"/>
      <c r="K649" s="205"/>
      <c r="L649" s="205"/>
      <c r="M649" s="205"/>
      <c r="N649" s="25"/>
      <c r="O649" s="73"/>
    </row>
    <row r="650" spans="3:15" x14ac:dyDescent="0.25">
      <c r="C650" s="25"/>
      <c r="D650" s="25"/>
      <c r="E650" s="25"/>
      <c r="F650" s="73"/>
      <c r="G650" s="25"/>
      <c r="H650" s="211"/>
      <c r="I650" s="211"/>
      <c r="J650" s="205"/>
      <c r="K650" s="205"/>
      <c r="L650" s="205"/>
      <c r="M650" s="205"/>
      <c r="N650" s="25"/>
      <c r="O650" s="73"/>
    </row>
    <row r="651" spans="3:15" x14ac:dyDescent="0.25">
      <c r="C651" s="25"/>
      <c r="D651" s="25"/>
      <c r="E651" s="25"/>
      <c r="F651" s="73"/>
      <c r="G651" s="25"/>
      <c r="H651" s="211"/>
      <c r="I651" s="211"/>
      <c r="J651" s="205"/>
      <c r="K651" s="205"/>
      <c r="L651" s="205"/>
      <c r="M651" s="205"/>
      <c r="N651" s="25"/>
      <c r="O651" s="73"/>
    </row>
    <row r="652" spans="3:15" x14ac:dyDescent="0.25">
      <c r="C652" s="25"/>
      <c r="D652" s="25"/>
      <c r="E652" s="25"/>
      <c r="F652" s="73"/>
      <c r="G652" s="25"/>
      <c r="H652" s="211"/>
      <c r="I652" s="211"/>
      <c r="J652" s="205"/>
      <c r="K652" s="205"/>
      <c r="L652" s="205"/>
      <c r="M652" s="205"/>
      <c r="N652" s="25"/>
      <c r="O652" s="73"/>
    </row>
    <row r="653" spans="3:15" x14ac:dyDescent="0.25">
      <c r="C653" s="25"/>
      <c r="D653" s="25"/>
      <c r="E653" s="25"/>
      <c r="F653" s="73"/>
      <c r="G653" s="25"/>
      <c r="H653" s="211"/>
      <c r="I653" s="211"/>
      <c r="J653" s="205"/>
      <c r="K653" s="205"/>
      <c r="L653" s="205"/>
      <c r="M653" s="205"/>
      <c r="N653" s="25"/>
      <c r="O653" s="73"/>
    </row>
    <row r="654" spans="3:15" x14ac:dyDescent="0.25">
      <c r="C654" s="25"/>
      <c r="D654" s="25"/>
      <c r="E654" s="25"/>
      <c r="F654" s="73"/>
      <c r="G654" s="25"/>
      <c r="H654" s="211"/>
      <c r="I654" s="211"/>
      <c r="J654" s="205"/>
      <c r="K654" s="205"/>
      <c r="L654" s="205"/>
      <c r="M654" s="205"/>
      <c r="N654" s="25"/>
      <c r="O654" s="73"/>
    </row>
    <row r="655" spans="3:15" x14ac:dyDescent="0.25">
      <c r="C655" s="25"/>
      <c r="D655" s="25"/>
      <c r="E655" s="25"/>
      <c r="F655" s="73"/>
      <c r="G655" s="25"/>
      <c r="H655" s="211"/>
      <c r="I655" s="211"/>
      <c r="J655" s="205"/>
      <c r="K655" s="205"/>
      <c r="L655" s="205"/>
      <c r="M655" s="205"/>
      <c r="N655" s="25"/>
      <c r="O655" s="73"/>
    </row>
    <row r="656" spans="3:15" x14ac:dyDescent="0.25">
      <c r="C656" s="25"/>
      <c r="D656" s="25"/>
      <c r="E656" s="25"/>
      <c r="F656" s="73"/>
      <c r="G656" s="25"/>
      <c r="H656" s="211"/>
      <c r="I656" s="211"/>
      <c r="J656" s="205"/>
      <c r="K656" s="205"/>
      <c r="L656" s="205"/>
      <c r="M656" s="205"/>
      <c r="N656" s="25"/>
      <c r="O656" s="73"/>
    </row>
    <row r="657" spans="3:15" x14ac:dyDescent="0.25">
      <c r="C657" s="25"/>
      <c r="D657" s="25"/>
      <c r="E657" s="25"/>
      <c r="F657" s="73"/>
      <c r="G657" s="25"/>
      <c r="H657" s="211"/>
      <c r="I657" s="211"/>
      <c r="J657" s="205"/>
      <c r="K657" s="205"/>
      <c r="L657" s="205"/>
      <c r="M657" s="205"/>
      <c r="N657" s="25"/>
      <c r="O657" s="73"/>
    </row>
    <row r="658" spans="3:15" x14ac:dyDescent="0.25">
      <c r="C658" s="25"/>
      <c r="D658" s="25"/>
      <c r="E658" s="25"/>
      <c r="F658" s="73"/>
      <c r="G658" s="25"/>
      <c r="H658" s="211"/>
      <c r="I658" s="211"/>
      <c r="J658" s="205"/>
      <c r="K658" s="205"/>
      <c r="L658" s="205"/>
      <c r="M658" s="205"/>
      <c r="N658" s="25"/>
      <c r="O658" s="73"/>
    </row>
    <row r="659" spans="3:15" x14ac:dyDescent="0.25">
      <c r="C659" s="25"/>
      <c r="D659" s="25"/>
      <c r="E659" s="25"/>
      <c r="F659" s="73"/>
      <c r="G659" s="25"/>
      <c r="H659" s="211"/>
      <c r="I659" s="211"/>
      <c r="J659" s="205"/>
      <c r="K659" s="205"/>
      <c r="L659" s="205"/>
      <c r="M659" s="205"/>
      <c r="N659" s="25"/>
      <c r="O659" s="73"/>
    </row>
    <row r="660" spans="3:15" x14ac:dyDescent="0.25">
      <c r="C660" s="25"/>
      <c r="D660" s="25"/>
      <c r="E660" s="25"/>
      <c r="F660" s="73"/>
      <c r="G660" s="25"/>
      <c r="H660" s="211"/>
      <c r="I660" s="211"/>
      <c r="J660" s="205"/>
      <c r="K660" s="205"/>
      <c r="L660" s="205"/>
      <c r="M660" s="205"/>
      <c r="N660" s="25"/>
      <c r="O660" s="73"/>
    </row>
    <row r="661" spans="3:15" x14ac:dyDescent="0.25">
      <c r="C661" s="25"/>
      <c r="D661" s="25"/>
      <c r="E661" s="25"/>
      <c r="F661" s="73"/>
      <c r="G661" s="25"/>
      <c r="H661" s="211"/>
      <c r="I661" s="211"/>
      <c r="J661" s="205"/>
      <c r="K661" s="205"/>
      <c r="L661" s="205"/>
      <c r="M661" s="205"/>
      <c r="N661" s="25"/>
      <c r="O661" s="73"/>
    </row>
    <row r="662" spans="3:15" x14ac:dyDescent="0.25">
      <c r="C662" s="25"/>
      <c r="D662" s="25"/>
      <c r="E662" s="25"/>
      <c r="F662" s="73"/>
      <c r="G662" s="25"/>
      <c r="H662" s="211"/>
      <c r="I662" s="211"/>
      <c r="J662" s="205"/>
      <c r="K662" s="205"/>
      <c r="L662" s="205"/>
      <c r="M662" s="205"/>
      <c r="N662" s="25"/>
      <c r="O662" s="73"/>
    </row>
    <row r="663" spans="3:15" x14ac:dyDescent="0.25">
      <c r="C663" s="25"/>
      <c r="D663" s="25"/>
      <c r="E663" s="25"/>
      <c r="F663" s="73"/>
      <c r="G663" s="25"/>
      <c r="H663" s="211"/>
      <c r="I663" s="211"/>
      <c r="J663" s="205"/>
      <c r="K663" s="205"/>
      <c r="L663" s="205"/>
      <c r="M663" s="205"/>
      <c r="N663" s="25"/>
      <c r="O663" s="73"/>
    </row>
    <row r="664" spans="3:15" x14ac:dyDescent="0.25">
      <c r="C664" s="25"/>
      <c r="D664" s="25"/>
      <c r="E664" s="25"/>
      <c r="F664" s="73"/>
      <c r="G664" s="25"/>
      <c r="H664" s="211"/>
      <c r="I664" s="211"/>
      <c r="J664" s="205"/>
      <c r="K664" s="205"/>
      <c r="L664" s="205"/>
      <c r="M664" s="205"/>
      <c r="N664" s="25"/>
      <c r="O664" s="73"/>
    </row>
    <row r="665" spans="3:15" x14ac:dyDescent="0.25">
      <c r="C665" s="25"/>
      <c r="D665" s="25"/>
      <c r="E665" s="25"/>
      <c r="F665" s="73"/>
      <c r="G665" s="25"/>
      <c r="H665" s="211"/>
      <c r="I665" s="211"/>
      <c r="J665" s="205"/>
      <c r="K665" s="205"/>
      <c r="L665" s="205"/>
      <c r="M665" s="205"/>
      <c r="N665" s="25"/>
      <c r="O665" s="73"/>
    </row>
    <row r="666" spans="3:15" x14ac:dyDescent="0.25">
      <c r="C666" s="25"/>
      <c r="D666" s="25"/>
      <c r="E666" s="25"/>
      <c r="F666" s="73"/>
      <c r="G666" s="25"/>
      <c r="H666" s="211"/>
      <c r="I666" s="211"/>
      <c r="J666" s="205"/>
      <c r="K666" s="205"/>
      <c r="L666" s="205"/>
      <c r="M666" s="205"/>
      <c r="N666" s="25"/>
      <c r="O666" s="73"/>
    </row>
    <row r="667" spans="3:15" x14ac:dyDescent="0.25">
      <c r="C667" s="25"/>
      <c r="D667" s="25"/>
      <c r="E667" s="25"/>
      <c r="F667" s="73"/>
      <c r="G667" s="25"/>
      <c r="H667" s="211"/>
      <c r="I667" s="211"/>
      <c r="J667" s="205"/>
      <c r="K667" s="205"/>
      <c r="L667" s="205"/>
      <c r="M667" s="205"/>
      <c r="N667" s="25"/>
      <c r="O667" s="73"/>
    </row>
    <row r="668" spans="3:15" x14ac:dyDescent="0.25">
      <c r="C668" s="25"/>
      <c r="D668" s="25"/>
      <c r="E668" s="25"/>
      <c r="F668" s="73"/>
      <c r="G668" s="25"/>
      <c r="H668" s="211"/>
      <c r="I668" s="211"/>
      <c r="J668" s="205"/>
      <c r="K668" s="205"/>
      <c r="L668" s="205"/>
      <c r="M668" s="205"/>
      <c r="N668" s="25"/>
      <c r="O668" s="73"/>
    </row>
    <row r="669" spans="3:15" x14ac:dyDescent="0.25">
      <c r="C669" s="25"/>
      <c r="D669" s="25"/>
      <c r="E669" s="25"/>
      <c r="F669" s="73"/>
      <c r="G669" s="25"/>
      <c r="H669" s="211"/>
      <c r="I669" s="211"/>
      <c r="J669" s="205"/>
      <c r="K669" s="205"/>
      <c r="L669" s="205"/>
      <c r="M669" s="205"/>
      <c r="N669" s="25"/>
      <c r="O669" s="73"/>
    </row>
    <row r="670" spans="3:15" x14ac:dyDescent="0.25">
      <c r="C670" s="25"/>
      <c r="D670" s="25"/>
      <c r="E670" s="25"/>
      <c r="F670" s="73"/>
      <c r="G670" s="25"/>
      <c r="H670" s="211"/>
      <c r="I670" s="211"/>
      <c r="J670" s="205"/>
      <c r="K670" s="205"/>
      <c r="L670" s="205"/>
      <c r="M670" s="205"/>
      <c r="N670" s="25"/>
      <c r="O670" s="73"/>
    </row>
    <row r="671" spans="3:15" x14ac:dyDescent="0.25">
      <c r="C671" s="25"/>
      <c r="D671" s="25"/>
      <c r="E671" s="25"/>
      <c r="F671" s="73"/>
      <c r="G671" s="25"/>
      <c r="H671" s="211"/>
      <c r="I671" s="211"/>
      <c r="J671" s="205"/>
      <c r="K671" s="205"/>
      <c r="L671" s="205"/>
      <c r="M671" s="205"/>
      <c r="N671" s="25"/>
      <c r="O671" s="73"/>
    </row>
    <row r="672" spans="3:15" x14ac:dyDescent="0.25">
      <c r="C672" s="25"/>
      <c r="D672" s="25"/>
      <c r="E672" s="25"/>
      <c r="F672" s="73"/>
      <c r="G672" s="25"/>
      <c r="H672" s="211"/>
      <c r="I672" s="211"/>
      <c r="J672" s="205"/>
      <c r="K672" s="205"/>
      <c r="L672" s="205"/>
      <c r="M672" s="205"/>
      <c r="N672" s="25"/>
      <c r="O672" s="73"/>
    </row>
    <row r="673" spans="3:15" x14ac:dyDescent="0.25">
      <c r="C673" s="25"/>
      <c r="D673" s="25"/>
      <c r="E673" s="25"/>
      <c r="F673" s="73"/>
      <c r="G673" s="25"/>
      <c r="H673" s="211"/>
      <c r="I673" s="211"/>
      <c r="J673" s="205"/>
      <c r="K673" s="205"/>
      <c r="L673" s="205"/>
      <c r="M673" s="205"/>
      <c r="N673" s="25"/>
      <c r="O673" s="73"/>
    </row>
    <row r="674" spans="3:15" x14ac:dyDescent="0.25">
      <c r="C674" s="25"/>
      <c r="D674" s="25"/>
      <c r="E674" s="25"/>
      <c r="F674" s="73"/>
      <c r="G674" s="25"/>
      <c r="H674" s="211"/>
      <c r="I674" s="211"/>
      <c r="J674" s="205"/>
      <c r="K674" s="205"/>
      <c r="L674" s="205"/>
      <c r="M674" s="205"/>
      <c r="N674" s="25"/>
      <c r="O674" s="73"/>
    </row>
    <row r="675" spans="3:15" x14ac:dyDescent="0.25">
      <c r="C675" s="25"/>
      <c r="D675" s="25"/>
      <c r="E675" s="25"/>
      <c r="F675" s="73"/>
      <c r="G675" s="25"/>
      <c r="H675" s="211"/>
      <c r="I675" s="211"/>
      <c r="J675" s="205"/>
      <c r="K675" s="205"/>
      <c r="L675" s="205"/>
      <c r="M675" s="205"/>
      <c r="N675" s="25"/>
      <c r="O675" s="73"/>
    </row>
    <row r="676" spans="3:15" x14ac:dyDescent="0.25">
      <c r="C676" s="25"/>
      <c r="D676" s="25"/>
      <c r="E676" s="25"/>
      <c r="F676" s="73"/>
      <c r="G676" s="25"/>
      <c r="H676" s="211"/>
      <c r="I676" s="211"/>
      <c r="J676" s="205"/>
      <c r="K676" s="205"/>
      <c r="L676" s="205"/>
      <c r="M676" s="205"/>
      <c r="N676" s="25"/>
      <c r="O676" s="73"/>
    </row>
    <row r="677" spans="3:15" x14ac:dyDescent="0.25">
      <c r="C677" s="25"/>
      <c r="D677" s="25"/>
      <c r="E677" s="25"/>
      <c r="F677" s="73"/>
      <c r="G677" s="25"/>
      <c r="H677" s="211"/>
      <c r="I677" s="211"/>
      <c r="J677" s="205"/>
      <c r="K677" s="205"/>
      <c r="L677" s="205"/>
      <c r="M677" s="205"/>
      <c r="N677" s="25"/>
      <c r="O677" s="73"/>
    </row>
    <row r="678" spans="3:15" x14ac:dyDescent="0.25">
      <c r="C678" s="25"/>
      <c r="D678" s="25"/>
      <c r="E678" s="25"/>
      <c r="F678" s="73"/>
      <c r="G678" s="25"/>
      <c r="H678" s="211"/>
      <c r="I678" s="211"/>
      <c r="J678" s="205"/>
      <c r="K678" s="205"/>
      <c r="L678" s="205"/>
      <c r="M678" s="205"/>
      <c r="N678" s="25"/>
      <c r="O678" s="73"/>
    </row>
    <row r="679" spans="3:15" x14ac:dyDescent="0.25">
      <c r="C679" s="25"/>
      <c r="D679" s="25"/>
      <c r="E679" s="25"/>
      <c r="F679" s="73"/>
      <c r="G679" s="25"/>
      <c r="H679" s="211"/>
      <c r="I679" s="211"/>
      <c r="J679" s="205"/>
      <c r="K679" s="205"/>
      <c r="L679" s="205"/>
      <c r="M679" s="205"/>
      <c r="N679" s="25"/>
      <c r="O679" s="73"/>
    </row>
    <row r="680" spans="3:15" x14ac:dyDescent="0.25">
      <c r="C680" s="25"/>
      <c r="D680" s="25"/>
      <c r="E680" s="25"/>
      <c r="F680" s="73"/>
      <c r="G680" s="25"/>
      <c r="H680" s="211"/>
      <c r="I680" s="211"/>
      <c r="J680" s="205"/>
      <c r="K680" s="205"/>
      <c r="L680" s="205"/>
      <c r="M680" s="205"/>
      <c r="N680" s="25"/>
      <c r="O680" s="73"/>
    </row>
    <row r="681" spans="3:15" x14ac:dyDescent="0.25">
      <c r="C681" s="25"/>
      <c r="D681" s="25"/>
      <c r="E681" s="25"/>
      <c r="F681" s="73"/>
      <c r="G681" s="25"/>
      <c r="H681" s="211"/>
      <c r="I681" s="211"/>
      <c r="J681" s="205"/>
      <c r="K681" s="205"/>
      <c r="L681" s="205"/>
      <c r="M681" s="205"/>
      <c r="N681" s="25"/>
      <c r="O681" s="73"/>
    </row>
    <row r="682" spans="3:15" x14ac:dyDescent="0.25">
      <c r="C682" s="25"/>
      <c r="D682" s="25"/>
      <c r="E682" s="25"/>
      <c r="F682" s="73"/>
      <c r="G682" s="25"/>
      <c r="H682" s="211"/>
      <c r="I682" s="211"/>
      <c r="J682" s="205"/>
      <c r="K682" s="205"/>
      <c r="L682" s="205"/>
      <c r="M682" s="205"/>
      <c r="N682" s="25"/>
      <c r="O682" s="73"/>
    </row>
    <row r="683" spans="3:15" x14ac:dyDescent="0.25">
      <c r="C683" s="25"/>
      <c r="D683" s="25"/>
      <c r="E683" s="25"/>
      <c r="F683" s="73"/>
      <c r="G683" s="25"/>
      <c r="H683" s="211"/>
      <c r="I683" s="211"/>
      <c r="J683" s="205"/>
      <c r="K683" s="205"/>
      <c r="L683" s="205"/>
      <c r="M683" s="205"/>
      <c r="N683" s="25"/>
      <c r="O683" s="73"/>
    </row>
    <row r="684" spans="3:15" x14ac:dyDescent="0.25">
      <c r="C684" s="25"/>
      <c r="D684" s="25"/>
      <c r="E684" s="25"/>
      <c r="F684" s="73"/>
      <c r="G684" s="25"/>
      <c r="H684" s="211"/>
      <c r="I684" s="211"/>
      <c r="J684" s="205"/>
      <c r="K684" s="205"/>
      <c r="L684" s="205"/>
      <c r="M684" s="205"/>
      <c r="N684" s="25"/>
      <c r="O684" s="73"/>
    </row>
    <row r="685" spans="3:15" x14ac:dyDescent="0.25">
      <c r="C685" s="25"/>
      <c r="D685" s="25"/>
      <c r="E685" s="25"/>
      <c r="F685" s="73"/>
      <c r="G685" s="25"/>
      <c r="H685" s="211"/>
      <c r="I685" s="211"/>
      <c r="J685" s="205"/>
      <c r="K685" s="205"/>
      <c r="L685" s="205"/>
      <c r="M685" s="205"/>
      <c r="N685" s="25"/>
      <c r="O685" s="73"/>
    </row>
    <row r="686" spans="3:15" x14ac:dyDescent="0.25">
      <c r="C686" s="25"/>
      <c r="D686" s="25"/>
      <c r="E686" s="25"/>
      <c r="F686" s="73"/>
      <c r="G686" s="25"/>
      <c r="H686" s="211"/>
      <c r="I686" s="211"/>
      <c r="J686" s="205"/>
      <c r="K686" s="205"/>
      <c r="L686" s="205"/>
      <c r="M686" s="205"/>
      <c r="N686" s="25"/>
      <c r="O686" s="73"/>
    </row>
    <row r="687" spans="3:15" x14ac:dyDescent="0.25">
      <c r="C687" s="25"/>
      <c r="D687" s="25"/>
      <c r="E687" s="25"/>
      <c r="F687" s="73"/>
      <c r="G687" s="25"/>
      <c r="H687" s="211"/>
      <c r="I687" s="211"/>
      <c r="J687" s="205"/>
      <c r="K687" s="205"/>
      <c r="L687" s="205"/>
      <c r="M687" s="205"/>
      <c r="N687" s="25"/>
      <c r="O687" s="73"/>
    </row>
    <row r="688" spans="3:15" x14ac:dyDescent="0.25">
      <c r="C688" s="25"/>
      <c r="D688" s="25"/>
      <c r="E688" s="25"/>
      <c r="F688" s="73"/>
      <c r="G688" s="25"/>
      <c r="H688" s="211"/>
      <c r="I688" s="211"/>
      <c r="J688" s="205"/>
      <c r="K688" s="205"/>
      <c r="L688" s="205"/>
      <c r="M688" s="205"/>
      <c r="N688" s="25"/>
      <c r="O688" s="73"/>
    </row>
    <row r="689" spans="3:15" x14ac:dyDescent="0.25">
      <c r="C689" s="25"/>
      <c r="D689" s="25"/>
      <c r="E689" s="25"/>
      <c r="F689" s="73"/>
      <c r="G689" s="25"/>
      <c r="H689" s="211"/>
      <c r="I689" s="211"/>
      <c r="J689" s="205"/>
      <c r="K689" s="205"/>
      <c r="L689" s="205"/>
      <c r="M689" s="205"/>
      <c r="N689" s="25"/>
      <c r="O689" s="73"/>
    </row>
    <row r="690" spans="3:15" x14ac:dyDescent="0.25">
      <c r="C690" s="25"/>
      <c r="D690" s="25"/>
      <c r="E690" s="25"/>
      <c r="F690" s="73"/>
      <c r="G690" s="25"/>
      <c r="H690" s="211"/>
      <c r="I690" s="211"/>
      <c r="J690" s="205"/>
      <c r="K690" s="205"/>
      <c r="L690" s="205"/>
      <c r="M690" s="205"/>
      <c r="N690" s="25"/>
      <c r="O690" s="73"/>
    </row>
    <row r="691" spans="3:15" x14ac:dyDescent="0.25">
      <c r="C691" s="25"/>
      <c r="D691" s="25"/>
      <c r="E691" s="25"/>
      <c r="F691" s="73"/>
      <c r="G691" s="25"/>
      <c r="H691" s="211"/>
      <c r="I691" s="211"/>
      <c r="J691" s="205"/>
      <c r="K691" s="205"/>
      <c r="L691" s="205"/>
      <c r="M691" s="205"/>
      <c r="N691" s="25"/>
      <c r="O691" s="73"/>
    </row>
    <row r="692" spans="3:15" x14ac:dyDescent="0.25">
      <c r="C692" s="25"/>
      <c r="D692" s="25"/>
      <c r="E692" s="25"/>
      <c r="F692" s="73"/>
      <c r="G692" s="25"/>
      <c r="H692" s="211"/>
      <c r="I692" s="211"/>
      <c r="J692" s="205"/>
      <c r="K692" s="205"/>
      <c r="L692" s="205"/>
      <c r="M692" s="205"/>
      <c r="N692" s="25"/>
      <c r="O692" s="73"/>
    </row>
    <row r="693" spans="3:15" x14ac:dyDescent="0.25">
      <c r="C693" s="25"/>
      <c r="D693" s="25"/>
      <c r="E693" s="25"/>
      <c r="F693" s="73"/>
      <c r="G693" s="25"/>
      <c r="H693" s="211"/>
      <c r="I693" s="211"/>
      <c r="J693" s="205"/>
      <c r="K693" s="205"/>
      <c r="L693" s="205"/>
      <c r="M693" s="205"/>
      <c r="N693" s="25"/>
      <c r="O693" s="73"/>
    </row>
    <row r="694" spans="3:15" x14ac:dyDescent="0.25">
      <c r="C694" s="25"/>
      <c r="D694" s="25"/>
      <c r="E694" s="25"/>
      <c r="F694" s="73"/>
      <c r="G694" s="25"/>
      <c r="H694" s="211"/>
      <c r="I694" s="211"/>
      <c r="J694" s="205"/>
      <c r="K694" s="205"/>
      <c r="L694" s="205"/>
      <c r="M694" s="205"/>
      <c r="N694" s="25"/>
      <c r="O694" s="73"/>
    </row>
    <row r="695" spans="3:15" x14ac:dyDescent="0.25">
      <c r="C695" s="25"/>
      <c r="D695" s="25"/>
      <c r="E695" s="25"/>
      <c r="F695" s="73"/>
      <c r="G695" s="25"/>
      <c r="H695" s="211"/>
      <c r="I695" s="211"/>
      <c r="J695" s="205"/>
      <c r="K695" s="205"/>
      <c r="L695" s="205"/>
      <c r="M695" s="205"/>
      <c r="N695" s="25"/>
      <c r="O695" s="73"/>
    </row>
    <row r="696" spans="3:15" x14ac:dyDescent="0.25">
      <c r="C696" s="25"/>
      <c r="D696" s="25"/>
      <c r="E696" s="25"/>
      <c r="F696" s="73"/>
      <c r="G696" s="25"/>
      <c r="H696" s="211"/>
      <c r="I696" s="211"/>
      <c r="J696" s="205"/>
      <c r="K696" s="205"/>
      <c r="L696" s="205"/>
      <c r="M696" s="205"/>
      <c r="N696" s="25"/>
      <c r="O696" s="73"/>
    </row>
    <row r="697" spans="3:15" x14ac:dyDescent="0.25">
      <c r="C697" s="25"/>
      <c r="D697" s="25"/>
      <c r="E697" s="25"/>
      <c r="F697" s="73"/>
      <c r="G697" s="25"/>
      <c r="H697" s="211"/>
      <c r="I697" s="211"/>
      <c r="J697" s="205"/>
      <c r="K697" s="205"/>
      <c r="L697" s="205"/>
      <c r="M697" s="205"/>
      <c r="N697" s="25"/>
      <c r="O697" s="73"/>
    </row>
    <row r="698" spans="3:15" x14ac:dyDescent="0.25">
      <c r="C698" s="25"/>
      <c r="D698" s="25"/>
      <c r="E698" s="25"/>
      <c r="F698" s="73"/>
      <c r="G698" s="25"/>
      <c r="H698" s="211"/>
      <c r="I698" s="211"/>
      <c r="J698" s="205"/>
      <c r="K698" s="205"/>
      <c r="L698" s="205"/>
      <c r="M698" s="205"/>
      <c r="N698" s="25"/>
      <c r="O698" s="73"/>
    </row>
    <row r="699" spans="3:15" x14ac:dyDescent="0.25">
      <c r="C699" s="25"/>
      <c r="D699" s="25"/>
      <c r="E699" s="25"/>
      <c r="F699" s="73"/>
      <c r="G699" s="25"/>
      <c r="H699" s="211"/>
      <c r="I699" s="211"/>
      <c r="J699" s="205"/>
      <c r="K699" s="205"/>
      <c r="L699" s="205"/>
      <c r="M699" s="205"/>
      <c r="N699" s="25"/>
      <c r="O699" s="73"/>
    </row>
    <row r="700" spans="3:15" x14ac:dyDescent="0.25">
      <c r="C700" s="25"/>
      <c r="D700" s="25"/>
      <c r="E700" s="25"/>
      <c r="F700" s="73"/>
      <c r="G700" s="25"/>
      <c r="H700" s="211"/>
      <c r="I700" s="211"/>
      <c r="J700" s="205"/>
      <c r="K700" s="205"/>
      <c r="L700" s="205"/>
      <c r="M700" s="205"/>
      <c r="N700" s="25"/>
      <c r="O700" s="73"/>
    </row>
    <row r="701" spans="3:15" x14ac:dyDescent="0.25">
      <c r="C701" s="25"/>
      <c r="D701" s="25"/>
      <c r="E701" s="25"/>
      <c r="F701" s="73"/>
      <c r="G701" s="25"/>
      <c r="H701" s="211"/>
      <c r="I701" s="211"/>
      <c r="J701" s="205"/>
      <c r="K701" s="205"/>
      <c r="L701" s="205"/>
      <c r="M701" s="205"/>
      <c r="N701" s="25"/>
      <c r="O701" s="73"/>
    </row>
    <row r="702" spans="3:15" x14ac:dyDescent="0.25">
      <c r="C702" s="25"/>
      <c r="D702" s="25"/>
      <c r="E702" s="25"/>
      <c r="F702" s="73"/>
      <c r="G702" s="25"/>
      <c r="H702" s="211"/>
      <c r="I702" s="211"/>
      <c r="J702" s="205"/>
      <c r="K702" s="205"/>
      <c r="L702" s="205"/>
      <c r="M702" s="205"/>
      <c r="N702" s="25"/>
      <c r="O702" s="73"/>
    </row>
    <row r="703" spans="3:15" x14ac:dyDescent="0.25">
      <c r="C703" s="25"/>
      <c r="D703" s="25"/>
      <c r="E703" s="25"/>
      <c r="F703" s="73"/>
      <c r="G703" s="25"/>
      <c r="H703" s="211"/>
      <c r="I703" s="211"/>
      <c r="J703" s="205"/>
      <c r="K703" s="205"/>
      <c r="L703" s="205"/>
      <c r="M703" s="205"/>
      <c r="N703" s="25"/>
      <c r="O703" s="73"/>
    </row>
    <row r="704" spans="3:15" x14ac:dyDescent="0.25">
      <c r="C704" s="25"/>
      <c r="D704" s="25"/>
      <c r="E704" s="25"/>
      <c r="F704" s="73"/>
      <c r="G704" s="25"/>
      <c r="H704" s="211"/>
      <c r="I704" s="211"/>
      <c r="J704" s="205"/>
      <c r="K704" s="205"/>
      <c r="L704" s="205"/>
      <c r="M704" s="205"/>
      <c r="N704" s="25"/>
      <c r="O704" s="73"/>
    </row>
    <row r="705" spans="3:15" x14ac:dyDescent="0.25">
      <c r="C705" s="25"/>
      <c r="D705" s="25"/>
      <c r="E705" s="25"/>
      <c r="F705" s="73"/>
      <c r="G705" s="25"/>
      <c r="H705" s="211"/>
      <c r="I705" s="211"/>
      <c r="J705" s="205"/>
      <c r="K705" s="205"/>
      <c r="L705" s="205"/>
      <c r="M705" s="205"/>
      <c r="N705" s="25"/>
      <c r="O705" s="73"/>
    </row>
    <row r="706" spans="3:15" x14ac:dyDescent="0.25">
      <c r="C706" s="25"/>
      <c r="D706" s="25"/>
      <c r="E706" s="25"/>
      <c r="F706" s="73"/>
      <c r="G706" s="25"/>
      <c r="H706" s="211"/>
      <c r="I706" s="211"/>
      <c r="J706" s="205"/>
      <c r="K706" s="205"/>
      <c r="L706" s="205"/>
      <c r="M706" s="205"/>
      <c r="N706" s="25"/>
      <c r="O706" s="73"/>
    </row>
    <row r="707" spans="3:15" x14ac:dyDescent="0.25">
      <c r="C707" s="25"/>
      <c r="D707" s="25"/>
      <c r="E707" s="25"/>
      <c r="F707" s="73"/>
      <c r="G707" s="25"/>
      <c r="H707" s="211"/>
      <c r="I707" s="211"/>
      <c r="J707" s="205"/>
      <c r="K707" s="205"/>
      <c r="L707" s="205"/>
      <c r="M707" s="205"/>
      <c r="N707" s="25"/>
      <c r="O707" s="73"/>
    </row>
    <row r="708" spans="3:15" x14ac:dyDescent="0.25">
      <c r="C708" s="25"/>
      <c r="D708" s="25"/>
      <c r="E708" s="25"/>
      <c r="F708" s="73"/>
      <c r="G708" s="25"/>
      <c r="H708" s="211"/>
      <c r="I708" s="211"/>
      <c r="J708" s="205"/>
      <c r="K708" s="205"/>
      <c r="L708" s="205"/>
      <c r="M708" s="205"/>
      <c r="N708" s="25"/>
      <c r="O708" s="73"/>
    </row>
    <row r="709" spans="3:15" x14ac:dyDescent="0.25">
      <c r="C709" s="25"/>
      <c r="D709" s="25"/>
      <c r="E709" s="25"/>
      <c r="F709" s="73"/>
      <c r="G709" s="25"/>
      <c r="H709" s="211"/>
      <c r="I709" s="211"/>
      <c r="J709" s="205"/>
      <c r="K709" s="205"/>
      <c r="L709" s="205"/>
      <c r="M709" s="205"/>
      <c r="N709" s="25"/>
      <c r="O709" s="73"/>
    </row>
    <row r="710" spans="3:15" x14ac:dyDescent="0.25">
      <c r="C710" s="25"/>
      <c r="D710" s="25"/>
      <c r="E710" s="25"/>
      <c r="F710" s="73"/>
      <c r="G710" s="25"/>
      <c r="H710" s="211"/>
      <c r="I710" s="211"/>
      <c r="J710" s="205"/>
      <c r="K710" s="205"/>
      <c r="L710" s="205"/>
      <c r="M710" s="205"/>
      <c r="N710" s="25"/>
      <c r="O710" s="73"/>
    </row>
    <row r="711" spans="3:15" x14ac:dyDescent="0.25">
      <c r="C711" s="25"/>
      <c r="D711" s="25"/>
      <c r="E711" s="25"/>
      <c r="F711" s="73"/>
      <c r="G711" s="25"/>
      <c r="H711" s="211"/>
      <c r="I711" s="211"/>
      <c r="J711" s="205"/>
      <c r="K711" s="205"/>
      <c r="L711" s="205"/>
      <c r="M711" s="205"/>
      <c r="N711" s="25"/>
      <c r="O711" s="73"/>
    </row>
    <row r="712" spans="3:15" x14ac:dyDescent="0.25">
      <c r="C712" s="25"/>
      <c r="D712" s="25"/>
      <c r="E712" s="25"/>
      <c r="F712" s="73"/>
      <c r="G712" s="25"/>
      <c r="H712" s="211"/>
      <c r="I712" s="211"/>
      <c r="J712" s="205"/>
      <c r="K712" s="205"/>
      <c r="L712" s="205"/>
      <c r="M712" s="205"/>
      <c r="N712" s="25"/>
      <c r="O712" s="73"/>
    </row>
    <row r="713" spans="3:15" x14ac:dyDescent="0.25">
      <c r="C713" s="25"/>
      <c r="D713" s="25"/>
      <c r="E713" s="25"/>
      <c r="F713" s="73"/>
      <c r="G713" s="25"/>
      <c r="H713" s="211"/>
      <c r="I713" s="211"/>
      <c r="J713" s="205"/>
      <c r="K713" s="205"/>
      <c r="L713" s="205"/>
      <c r="M713" s="205"/>
      <c r="N713" s="25"/>
      <c r="O713" s="73"/>
    </row>
    <row r="714" spans="3:15" x14ac:dyDescent="0.25">
      <c r="C714" s="25"/>
      <c r="D714" s="25"/>
      <c r="E714" s="25"/>
      <c r="F714" s="73"/>
      <c r="G714" s="25"/>
      <c r="H714" s="211"/>
      <c r="I714" s="211"/>
      <c r="J714" s="205"/>
      <c r="K714" s="205"/>
      <c r="L714" s="205"/>
      <c r="M714" s="205"/>
      <c r="N714" s="25"/>
      <c r="O714" s="73"/>
    </row>
    <row r="715" spans="3:15" x14ac:dyDescent="0.25">
      <c r="C715" s="25"/>
      <c r="D715" s="25"/>
      <c r="E715" s="25"/>
      <c r="F715" s="73"/>
      <c r="G715" s="25"/>
      <c r="H715" s="211"/>
      <c r="I715" s="211"/>
      <c r="J715" s="205"/>
      <c r="K715" s="205"/>
      <c r="L715" s="205"/>
      <c r="M715" s="205"/>
      <c r="N715" s="25"/>
      <c r="O715" s="73"/>
    </row>
    <row r="716" spans="3:15" x14ac:dyDescent="0.25">
      <c r="C716" s="25"/>
      <c r="D716" s="25"/>
      <c r="E716" s="25"/>
      <c r="F716" s="73"/>
      <c r="G716" s="25"/>
      <c r="H716" s="211"/>
      <c r="I716" s="211"/>
      <c r="J716" s="205"/>
      <c r="K716" s="205"/>
      <c r="L716" s="205"/>
      <c r="M716" s="205"/>
      <c r="N716" s="25"/>
      <c r="O716" s="73"/>
    </row>
    <row r="717" spans="3:15" x14ac:dyDescent="0.25">
      <c r="C717" s="25"/>
      <c r="D717" s="25"/>
      <c r="E717" s="25"/>
      <c r="F717" s="73"/>
      <c r="G717" s="25"/>
      <c r="H717" s="211"/>
      <c r="I717" s="211"/>
      <c r="J717" s="205"/>
      <c r="K717" s="205"/>
      <c r="L717" s="205"/>
      <c r="M717" s="205"/>
      <c r="N717" s="25"/>
      <c r="O717" s="73"/>
    </row>
    <row r="718" spans="3:15" x14ac:dyDescent="0.25">
      <c r="C718" s="25"/>
      <c r="D718" s="25"/>
      <c r="E718" s="25"/>
      <c r="F718" s="73"/>
      <c r="G718" s="25"/>
      <c r="H718" s="211"/>
      <c r="I718" s="211"/>
      <c r="J718" s="205"/>
      <c r="K718" s="205"/>
      <c r="L718" s="205"/>
      <c r="M718" s="205"/>
      <c r="N718" s="25"/>
      <c r="O718" s="73"/>
    </row>
    <row r="719" spans="3:15" x14ac:dyDescent="0.25">
      <c r="C719" s="25"/>
      <c r="D719" s="25"/>
      <c r="E719" s="25"/>
      <c r="F719" s="73"/>
      <c r="G719" s="25"/>
      <c r="H719" s="211"/>
      <c r="I719" s="211"/>
      <c r="J719" s="205"/>
      <c r="K719" s="205"/>
      <c r="L719" s="205"/>
      <c r="M719" s="205"/>
      <c r="N719" s="25"/>
      <c r="O719" s="73"/>
    </row>
    <row r="720" spans="3:15" x14ac:dyDescent="0.25">
      <c r="C720" s="25"/>
      <c r="D720" s="25"/>
      <c r="E720" s="25"/>
      <c r="F720" s="73"/>
      <c r="G720" s="25"/>
      <c r="H720" s="211"/>
      <c r="I720" s="211"/>
      <c r="J720" s="205"/>
      <c r="K720" s="205"/>
      <c r="L720" s="205"/>
      <c r="M720" s="205"/>
      <c r="N720" s="25"/>
      <c r="O720" s="73"/>
    </row>
    <row r="721" spans="3:15" x14ac:dyDescent="0.25">
      <c r="C721" s="25"/>
      <c r="D721" s="25"/>
      <c r="E721" s="25"/>
      <c r="F721" s="73"/>
      <c r="G721" s="25"/>
      <c r="H721" s="211"/>
      <c r="I721" s="211"/>
      <c r="J721" s="205"/>
      <c r="K721" s="205"/>
      <c r="L721" s="205"/>
      <c r="M721" s="205"/>
      <c r="N721" s="25"/>
      <c r="O721" s="73"/>
    </row>
    <row r="722" spans="3:15" x14ac:dyDescent="0.25">
      <c r="C722" s="25"/>
      <c r="D722" s="25"/>
      <c r="E722" s="25"/>
      <c r="F722" s="73"/>
      <c r="G722" s="25"/>
      <c r="H722" s="211"/>
      <c r="I722" s="211"/>
      <c r="J722" s="205"/>
      <c r="K722" s="205"/>
      <c r="L722" s="205"/>
      <c r="M722" s="205"/>
      <c r="N722" s="25"/>
      <c r="O722" s="73"/>
    </row>
    <row r="723" spans="3:15" x14ac:dyDescent="0.25">
      <c r="C723" s="25"/>
      <c r="D723" s="25"/>
      <c r="E723" s="25"/>
      <c r="F723" s="73"/>
      <c r="G723" s="25"/>
      <c r="H723" s="211"/>
      <c r="I723" s="211"/>
      <c r="J723" s="205"/>
      <c r="K723" s="205"/>
      <c r="L723" s="205"/>
      <c r="M723" s="205"/>
      <c r="N723" s="25"/>
      <c r="O723" s="73"/>
    </row>
    <row r="724" spans="3:15" x14ac:dyDescent="0.25">
      <c r="C724" s="25"/>
      <c r="D724" s="25"/>
      <c r="E724" s="25"/>
      <c r="F724" s="73"/>
      <c r="G724" s="25"/>
      <c r="H724" s="211"/>
      <c r="I724" s="211"/>
      <c r="J724" s="205"/>
      <c r="K724" s="205"/>
      <c r="L724" s="205"/>
      <c r="M724" s="205"/>
      <c r="N724" s="25"/>
      <c r="O724" s="73"/>
    </row>
    <row r="725" spans="3:15" x14ac:dyDescent="0.25">
      <c r="C725" s="25"/>
      <c r="D725" s="25"/>
      <c r="E725" s="25"/>
      <c r="F725" s="73"/>
      <c r="G725" s="25"/>
      <c r="H725" s="211"/>
      <c r="I725" s="211"/>
      <c r="J725" s="205"/>
      <c r="K725" s="205"/>
      <c r="L725" s="205"/>
      <c r="M725" s="205"/>
      <c r="N725" s="25"/>
      <c r="O725" s="73"/>
    </row>
    <row r="726" spans="3:15" x14ac:dyDescent="0.25">
      <c r="C726" s="25"/>
      <c r="D726" s="25"/>
      <c r="E726" s="25"/>
      <c r="F726" s="73"/>
      <c r="G726" s="25"/>
      <c r="H726" s="211"/>
      <c r="I726" s="211"/>
      <c r="J726" s="205"/>
      <c r="K726" s="205"/>
      <c r="L726" s="205"/>
      <c r="M726" s="205"/>
      <c r="N726" s="25"/>
      <c r="O726" s="73"/>
    </row>
    <row r="727" spans="3:15" x14ac:dyDescent="0.25">
      <c r="C727" s="25"/>
      <c r="D727" s="25"/>
      <c r="E727" s="25"/>
      <c r="F727" s="73"/>
      <c r="G727" s="25"/>
      <c r="H727" s="211"/>
      <c r="I727" s="211"/>
      <c r="J727" s="205"/>
      <c r="K727" s="205"/>
      <c r="L727" s="205"/>
      <c r="M727" s="205"/>
      <c r="N727" s="25"/>
      <c r="O727" s="73"/>
    </row>
    <row r="728" spans="3:15" x14ac:dyDescent="0.25">
      <c r="C728" s="25"/>
      <c r="D728" s="25"/>
      <c r="E728" s="25"/>
      <c r="F728" s="73"/>
      <c r="G728" s="25"/>
      <c r="H728" s="211"/>
      <c r="I728" s="211"/>
      <c r="J728" s="205"/>
      <c r="K728" s="205"/>
      <c r="L728" s="205"/>
      <c r="M728" s="205"/>
      <c r="N728" s="25"/>
      <c r="O728" s="73"/>
    </row>
    <row r="729" spans="3:15" x14ac:dyDescent="0.25">
      <c r="C729" s="25"/>
      <c r="D729" s="25"/>
      <c r="E729" s="25"/>
      <c r="F729" s="73"/>
      <c r="G729" s="25"/>
      <c r="H729" s="211"/>
      <c r="I729" s="211"/>
      <c r="J729" s="205"/>
      <c r="K729" s="205"/>
      <c r="L729" s="205"/>
      <c r="M729" s="205"/>
      <c r="N729" s="25"/>
      <c r="O729" s="73"/>
    </row>
    <row r="730" spans="3:15" x14ac:dyDescent="0.25">
      <c r="C730" s="25"/>
      <c r="D730" s="25"/>
      <c r="E730" s="25"/>
      <c r="F730" s="73"/>
      <c r="G730" s="25"/>
      <c r="H730" s="211"/>
      <c r="I730" s="211"/>
      <c r="J730" s="205"/>
      <c r="K730" s="205"/>
      <c r="L730" s="205"/>
      <c r="M730" s="205"/>
      <c r="N730" s="25"/>
      <c r="O730" s="73"/>
    </row>
    <row r="731" spans="3:15" x14ac:dyDescent="0.25">
      <c r="C731" s="25"/>
      <c r="D731" s="25"/>
      <c r="E731" s="25"/>
      <c r="F731" s="73"/>
      <c r="G731" s="25"/>
      <c r="H731" s="211"/>
      <c r="I731" s="211"/>
      <c r="J731" s="205"/>
      <c r="K731" s="205"/>
      <c r="L731" s="205"/>
      <c r="M731" s="205"/>
      <c r="N731" s="25"/>
      <c r="O731" s="73"/>
    </row>
    <row r="732" spans="3:15" x14ac:dyDescent="0.25">
      <c r="C732" s="25"/>
      <c r="D732" s="25"/>
      <c r="E732" s="25"/>
      <c r="F732" s="73"/>
      <c r="G732" s="25"/>
      <c r="H732" s="211"/>
      <c r="I732" s="211"/>
      <c r="J732" s="205"/>
      <c r="K732" s="205"/>
      <c r="L732" s="205"/>
      <c r="M732" s="205"/>
      <c r="N732" s="25"/>
      <c r="O732" s="73"/>
    </row>
    <row r="733" spans="3:15" x14ac:dyDescent="0.25">
      <c r="C733" s="25"/>
      <c r="D733" s="25"/>
      <c r="E733" s="25"/>
      <c r="F733" s="73"/>
      <c r="G733" s="25"/>
      <c r="H733" s="211"/>
      <c r="I733" s="211"/>
      <c r="J733" s="205"/>
      <c r="K733" s="205"/>
      <c r="L733" s="205"/>
      <c r="M733" s="205"/>
      <c r="N733" s="25"/>
      <c r="O733" s="73"/>
    </row>
    <row r="734" spans="3:15" x14ac:dyDescent="0.25">
      <c r="C734" s="25"/>
      <c r="D734" s="25"/>
      <c r="E734" s="25"/>
      <c r="F734" s="73"/>
      <c r="G734" s="25"/>
      <c r="H734" s="211"/>
      <c r="I734" s="211"/>
      <c r="J734" s="205"/>
      <c r="K734" s="205"/>
      <c r="L734" s="205"/>
      <c r="M734" s="205"/>
      <c r="N734" s="25"/>
      <c r="O734" s="73"/>
    </row>
    <row r="735" spans="3:15" x14ac:dyDescent="0.25">
      <c r="C735" s="25"/>
      <c r="D735" s="25"/>
      <c r="E735" s="25"/>
      <c r="F735" s="73"/>
      <c r="G735" s="25"/>
      <c r="H735" s="211"/>
      <c r="I735" s="211"/>
      <c r="J735" s="205"/>
      <c r="K735" s="205"/>
      <c r="L735" s="205"/>
      <c r="M735" s="205"/>
      <c r="N735" s="25"/>
      <c r="O735" s="73"/>
    </row>
    <row r="736" spans="3:15" x14ac:dyDescent="0.25">
      <c r="C736" s="25"/>
      <c r="D736" s="25"/>
      <c r="E736" s="25"/>
      <c r="F736" s="73"/>
      <c r="G736" s="25"/>
      <c r="H736" s="211"/>
      <c r="I736" s="211"/>
      <c r="J736" s="205"/>
      <c r="K736" s="205"/>
      <c r="L736" s="205"/>
      <c r="M736" s="205"/>
      <c r="N736" s="25"/>
      <c r="O736" s="73"/>
    </row>
    <row r="737" spans="3:15" x14ac:dyDescent="0.25">
      <c r="C737" s="25"/>
      <c r="D737" s="25"/>
      <c r="E737" s="25"/>
      <c r="F737" s="73"/>
      <c r="G737" s="25"/>
      <c r="H737" s="211"/>
      <c r="I737" s="211"/>
      <c r="J737" s="205"/>
      <c r="K737" s="205"/>
      <c r="L737" s="205"/>
      <c r="M737" s="205"/>
      <c r="N737" s="25"/>
      <c r="O737" s="73"/>
    </row>
    <row r="738" spans="3:15" x14ac:dyDescent="0.25">
      <c r="C738" s="25"/>
      <c r="D738" s="25"/>
      <c r="E738" s="25"/>
      <c r="F738" s="73"/>
      <c r="G738" s="25"/>
      <c r="H738" s="211"/>
      <c r="I738" s="211"/>
      <c r="J738" s="205"/>
      <c r="K738" s="205"/>
      <c r="L738" s="205"/>
      <c r="M738" s="205"/>
      <c r="N738" s="25"/>
      <c r="O738" s="73"/>
    </row>
    <row r="739" spans="3:15" x14ac:dyDescent="0.25">
      <c r="C739" s="25"/>
      <c r="D739" s="25"/>
      <c r="E739" s="25"/>
      <c r="F739" s="73"/>
      <c r="G739" s="25"/>
      <c r="H739" s="211"/>
      <c r="I739" s="211"/>
      <c r="J739" s="205"/>
      <c r="K739" s="205"/>
      <c r="L739" s="205"/>
      <c r="M739" s="205"/>
      <c r="N739" s="25"/>
      <c r="O739" s="73"/>
    </row>
    <row r="740" spans="3:15" x14ac:dyDescent="0.25">
      <c r="C740" s="25"/>
      <c r="D740" s="25"/>
      <c r="E740" s="25"/>
      <c r="F740" s="73"/>
      <c r="G740" s="25"/>
      <c r="H740" s="211"/>
      <c r="I740" s="211"/>
      <c r="J740" s="205"/>
      <c r="K740" s="205"/>
      <c r="L740" s="205"/>
      <c r="M740" s="205"/>
      <c r="N740" s="25"/>
      <c r="O740" s="73"/>
    </row>
    <row r="741" spans="3:15" x14ac:dyDescent="0.25">
      <c r="C741" s="25"/>
      <c r="D741" s="25"/>
      <c r="E741" s="25"/>
      <c r="F741" s="73"/>
      <c r="G741" s="25"/>
      <c r="H741" s="211"/>
      <c r="I741" s="211"/>
      <c r="J741" s="205"/>
      <c r="K741" s="205"/>
      <c r="L741" s="205"/>
      <c r="M741" s="205"/>
      <c r="N741" s="25"/>
      <c r="O741" s="73"/>
    </row>
    <row r="742" spans="3:15" x14ac:dyDescent="0.25">
      <c r="C742" s="25"/>
      <c r="D742" s="25"/>
      <c r="E742" s="25"/>
      <c r="F742" s="73"/>
      <c r="G742" s="25"/>
      <c r="H742" s="211"/>
      <c r="I742" s="211"/>
      <c r="J742" s="205"/>
      <c r="K742" s="205"/>
      <c r="L742" s="205"/>
      <c r="M742" s="205"/>
      <c r="N742" s="25"/>
      <c r="O742" s="73"/>
    </row>
    <row r="743" spans="3:15" x14ac:dyDescent="0.25">
      <c r="C743" s="25"/>
      <c r="D743" s="25"/>
      <c r="E743" s="25"/>
      <c r="F743" s="73"/>
      <c r="G743" s="25"/>
      <c r="H743" s="211"/>
      <c r="I743" s="211"/>
      <c r="J743" s="205"/>
      <c r="K743" s="205"/>
      <c r="L743" s="205"/>
      <c r="M743" s="205"/>
      <c r="N743" s="25"/>
      <c r="O743" s="73"/>
    </row>
    <row r="744" spans="3:15" x14ac:dyDescent="0.25">
      <c r="C744" s="25"/>
      <c r="D744" s="25"/>
      <c r="E744" s="25"/>
      <c r="F744" s="73"/>
      <c r="G744" s="25"/>
      <c r="H744" s="211"/>
      <c r="I744" s="211"/>
      <c r="J744" s="205"/>
      <c r="K744" s="205"/>
      <c r="L744" s="205"/>
      <c r="M744" s="205"/>
      <c r="N744" s="25"/>
      <c r="O744" s="73"/>
    </row>
    <row r="745" spans="3:15" x14ac:dyDescent="0.25">
      <c r="C745" s="25"/>
      <c r="D745" s="25"/>
      <c r="E745" s="25"/>
      <c r="F745" s="73"/>
      <c r="G745" s="25"/>
      <c r="H745" s="211"/>
      <c r="I745" s="211"/>
      <c r="J745" s="205"/>
      <c r="K745" s="205"/>
      <c r="L745" s="205"/>
      <c r="M745" s="205"/>
      <c r="N745" s="25"/>
      <c r="O745" s="73"/>
    </row>
    <row r="746" spans="3:15" x14ac:dyDescent="0.25">
      <c r="C746" s="25"/>
      <c r="D746" s="25"/>
      <c r="E746" s="25"/>
      <c r="F746" s="73"/>
      <c r="G746" s="25"/>
      <c r="H746" s="211"/>
      <c r="I746" s="211"/>
      <c r="J746" s="205"/>
      <c r="K746" s="205"/>
      <c r="L746" s="205"/>
      <c r="M746" s="205"/>
      <c r="N746" s="25"/>
      <c r="O746" s="73"/>
    </row>
    <row r="747" spans="3:15" x14ac:dyDescent="0.25">
      <c r="C747" s="25"/>
      <c r="D747" s="25"/>
      <c r="E747" s="25"/>
      <c r="F747" s="73"/>
      <c r="G747" s="25"/>
      <c r="H747" s="211"/>
      <c r="I747" s="211"/>
      <c r="J747" s="205"/>
      <c r="K747" s="205"/>
      <c r="L747" s="205"/>
      <c r="M747" s="205"/>
      <c r="N747" s="25"/>
      <c r="O747" s="73"/>
    </row>
    <row r="748" spans="3:15" x14ac:dyDescent="0.25">
      <c r="C748" s="25"/>
      <c r="D748" s="25"/>
      <c r="E748" s="25"/>
      <c r="F748" s="73"/>
      <c r="G748" s="25"/>
      <c r="H748" s="211"/>
      <c r="I748" s="211"/>
      <c r="J748" s="205"/>
      <c r="K748" s="205"/>
      <c r="L748" s="205"/>
      <c r="M748" s="205"/>
      <c r="N748" s="25"/>
      <c r="O748" s="73"/>
    </row>
    <row r="749" spans="3:15" x14ac:dyDescent="0.25">
      <c r="C749" s="25"/>
      <c r="D749" s="25"/>
      <c r="E749" s="25"/>
      <c r="F749" s="73"/>
      <c r="G749" s="25"/>
      <c r="H749" s="211"/>
      <c r="I749" s="211"/>
      <c r="J749" s="205"/>
      <c r="K749" s="205"/>
      <c r="L749" s="205"/>
      <c r="M749" s="205"/>
      <c r="N749" s="25"/>
      <c r="O749" s="73"/>
    </row>
    <row r="750" spans="3:15" x14ac:dyDescent="0.25">
      <c r="C750" s="25"/>
      <c r="D750" s="25"/>
      <c r="E750" s="25"/>
      <c r="F750" s="73"/>
      <c r="G750" s="25"/>
      <c r="H750" s="211"/>
      <c r="I750" s="211"/>
      <c r="J750" s="205"/>
      <c r="K750" s="205"/>
      <c r="L750" s="205"/>
      <c r="M750" s="205"/>
      <c r="N750" s="25"/>
      <c r="O750" s="73"/>
    </row>
    <row r="751" spans="3:15" x14ac:dyDescent="0.25">
      <c r="C751" s="25"/>
      <c r="D751" s="25"/>
      <c r="E751" s="25"/>
      <c r="F751" s="73"/>
      <c r="G751" s="25"/>
      <c r="H751" s="211"/>
      <c r="I751" s="211"/>
      <c r="J751" s="205"/>
      <c r="K751" s="205"/>
      <c r="L751" s="205"/>
      <c r="M751" s="205"/>
      <c r="N751" s="25"/>
      <c r="O751" s="73"/>
    </row>
    <row r="752" spans="3:15" x14ac:dyDescent="0.25">
      <c r="C752" s="25"/>
      <c r="D752" s="25"/>
      <c r="E752" s="25"/>
      <c r="F752" s="73"/>
      <c r="G752" s="25"/>
      <c r="H752" s="211"/>
      <c r="I752" s="211"/>
      <c r="J752" s="205"/>
      <c r="K752" s="205"/>
      <c r="L752" s="205"/>
      <c r="M752" s="205"/>
      <c r="N752" s="25"/>
      <c r="O752" s="73"/>
    </row>
    <row r="753" spans="3:15" x14ac:dyDescent="0.25">
      <c r="C753" s="25"/>
      <c r="D753" s="25"/>
      <c r="E753" s="25"/>
      <c r="F753" s="73"/>
      <c r="G753" s="25"/>
      <c r="H753" s="211"/>
      <c r="I753" s="211"/>
      <c r="J753" s="205"/>
      <c r="K753" s="205"/>
      <c r="L753" s="205"/>
      <c r="M753" s="205"/>
      <c r="N753" s="25"/>
      <c r="O753" s="73"/>
    </row>
    <row r="754" spans="3:15" x14ac:dyDescent="0.25">
      <c r="C754" s="25"/>
      <c r="D754" s="25"/>
      <c r="E754" s="25"/>
      <c r="F754" s="73"/>
      <c r="G754" s="25"/>
      <c r="H754" s="211"/>
      <c r="I754" s="211"/>
      <c r="J754" s="205"/>
      <c r="K754" s="205"/>
      <c r="L754" s="205"/>
      <c r="M754" s="205"/>
      <c r="N754" s="25"/>
      <c r="O754" s="73"/>
    </row>
    <row r="755" spans="3:15" x14ac:dyDescent="0.25">
      <c r="C755" s="25"/>
      <c r="D755" s="25"/>
      <c r="E755" s="25"/>
      <c r="F755" s="73"/>
      <c r="G755" s="25"/>
      <c r="H755" s="211"/>
      <c r="I755" s="211"/>
      <c r="J755" s="205"/>
      <c r="K755" s="205"/>
      <c r="L755" s="205"/>
      <c r="M755" s="205"/>
      <c r="N755" s="25"/>
      <c r="O755" s="73"/>
    </row>
    <row r="756" spans="3:15" x14ac:dyDescent="0.25">
      <c r="C756" s="25"/>
      <c r="D756" s="25"/>
      <c r="E756" s="25"/>
      <c r="F756" s="73"/>
      <c r="G756" s="25"/>
      <c r="H756" s="211"/>
      <c r="I756" s="211"/>
      <c r="J756" s="205"/>
      <c r="K756" s="205"/>
      <c r="L756" s="205"/>
      <c r="M756" s="205"/>
      <c r="N756" s="25"/>
      <c r="O756" s="73"/>
    </row>
    <row r="757" spans="3:15" x14ac:dyDescent="0.25">
      <c r="C757" s="25"/>
      <c r="D757" s="25"/>
      <c r="E757" s="25"/>
      <c r="F757" s="73"/>
      <c r="G757" s="25"/>
      <c r="H757" s="211"/>
      <c r="I757" s="211"/>
      <c r="J757" s="205"/>
      <c r="K757" s="205"/>
      <c r="L757" s="205"/>
      <c r="M757" s="205"/>
      <c r="N757" s="25"/>
      <c r="O757" s="73"/>
    </row>
    <row r="758" spans="3:15" x14ac:dyDescent="0.25">
      <c r="C758" s="25"/>
      <c r="D758" s="25"/>
      <c r="E758" s="25"/>
      <c r="F758" s="73"/>
      <c r="G758" s="25"/>
      <c r="H758" s="211"/>
      <c r="I758" s="211"/>
      <c r="J758" s="205"/>
      <c r="K758" s="205"/>
      <c r="L758" s="205"/>
      <c r="M758" s="205"/>
      <c r="N758" s="25"/>
      <c r="O758" s="73"/>
    </row>
    <row r="759" spans="3:15" x14ac:dyDescent="0.25">
      <c r="C759" s="25"/>
      <c r="D759" s="25"/>
      <c r="E759" s="25"/>
      <c r="F759" s="73"/>
      <c r="G759" s="25"/>
      <c r="H759" s="211"/>
      <c r="I759" s="211"/>
      <c r="J759" s="205"/>
      <c r="K759" s="205"/>
      <c r="L759" s="205"/>
      <c r="M759" s="205"/>
      <c r="N759" s="25"/>
      <c r="O759" s="73"/>
    </row>
    <row r="760" spans="3:15" x14ac:dyDescent="0.25">
      <c r="C760" s="25"/>
      <c r="D760" s="25"/>
      <c r="E760" s="25"/>
      <c r="F760" s="73"/>
      <c r="G760" s="25"/>
      <c r="H760" s="211"/>
      <c r="I760" s="211"/>
      <c r="J760" s="205"/>
      <c r="K760" s="205"/>
      <c r="L760" s="205"/>
      <c r="M760" s="205"/>
      <c r="N760" s="25"/>
      <c r="O760" s="73"/>
    </row>
    <row r="761" spans="3:15" x14ac:dyDescent="0.25">
      <c r="C761" s="25"/>
      <c r="D761" s="25"/>
      <c r="E761" s="25"/>
      <c r="F761" s="73"/>
      <c r="G761" s="25"/>
      <c r="H761" s="211"/>
      <c r="I761" s="211"/>
      <c r="J761" s="205"/>
      <c r="K761" s="205"/>
      <c r="L761" s="205"/>
      <c r="M761" s="205"/>
      <c r="N761" s="25"/>
      <c r="O761" s="73"/>
    </row>
    <row r="762" spans="3:15" x14ac:dyDescent="0.25">
      <c r="C762" s="25"/>
      <c r="D762" s="25"/>
      <c r="E762" s="25"/>
      <c r="F762" s="73"/>
      <c r="G762" s="25"/>
      <c r="H762" s="211"/>
      <c r="I762" s="211"/>
      <c r="J762" s="205"/>
      <c r="K762" s="205"/>
      <c r="L762" s="205"/>
      <c r="M762" s="205"/>
      <c r="N762" s="25"/>
      <c r="O762" s="73"/>
    </row>
    <row r="763" spans="3:15" x14ac:dyDescent="0.25">
      <c r="C763" s="25"/>
      <c r="D763" s="25"/>
      <c r="E763" s="25"/>
      <c r="F763" s="73"/>
      <c r="G763" s="25"/>
      <c r="H763" s="211"/>
      <c r="I763" s="211"/>
      <c r="J763" s="205"/>
      <c r="K763" s="205"/>
      <c r="L763" s="205"/>
      <c r="M763" s="205"/>
      <c r="N763" s="25"/>
      <c r="O763" s="73"/>
    </row>
    <row r="764" spans="3:15" x14ac:dyDescent="0.25">
      <c r="C764" s="25"/>
      <c r="D764" s="25"/>
      <c r="E764" s="25"/>
      <c r="F764" s="73"/>
      <c r="G764" s="25"/>
      <c r="H764" s="211"/>
      <c r="I764" s="211"/>
      <c r="J764" s="205"/>
      <c r="K764" s="205"/>
      <c r="L764" s="205"/>
      <c r="M764" s="205"/>
      <c r="N764" s="25"/>
      <c r="O764" s="73"/>
    </row>
    <row r="765" spans="3:15" x14ac:dyDescent="0.25">
      <c r="C765" s="25"/>
      <c r="D765" s="25"/>
      <c r="E765" s="25"/>
      <c r="F765" s="73"/>
      <c r="G765" s="25"/>
      <c r="H765" s="211"/>
      <c r="I765" s="211"/>
      <c r="J765" s="205"/>
      <c r="K765" s="205"/>
      <c r="L765" s="205"/>
      <c r="M765" s="205"/>
      <c r="N765" s="25"/>
      <c r="O765" s="73"/>
    </row>
    <row r="766" spans="3:15" x14ac:dyDescent="0.25">
      <c r="C766" s="25"/>
      <c r="D766" s="25"/>
      <c r="E766" s="25"/>
      <c r="F766" s="73"/>
      <c r="G766" s="25"/>
      <c r="H766" s="211"/>
      <c r="I766" s="211"/>
      <c r="J766" s="205"/>
      <c r="K766" s="205"/>
      <c r="L766" s="205"/>
      <c r="M766" s="205"/>
      <c r="N766" s="25"/>
      <c r="O766" s="73"/>
    </row>
    <row r="767" spans="3:15" x14ac:dyDescent="0.25">
      <c r="C767" s="25"/>
      <c r="D767" s="25"/>
      <c r="E767" s="25"/>
      <c r="F767" s="73"/>
      <c r="G767" s="25"/>
      <c r="H767" s="211"/>
      <c r="I767" s="211"/>
      <c r="J767" s="205"/>
      <c r="K767" s="205"/>
      <c r="L767" s="205"/>
      <c r="M767" s="205"/>
      <c r="N767" s="25"/>
      <c r="O767" s="73"/>
    </row>
    <row r="768" spans="3:15" x14ac:dyDescent="0.25">
      <c r="C768" s="25"/>
      <c r="D768" s="25"/>
      <c r="E768" s="25"/>
      <c r="F768" s="73"/>
      <c r="G768" s="25"/>
      <c r="H768" s="211"/>
      <c r="I768" s="211"/>
      <c r="J768" s="205"/>
      <c r="K768" s="205"/>
      <c r="L768" s="205"/>
      <c r="M768" s="205"/>
      <c r="N768" s="25"/>
      <c r="O768" s="73"/>
    </row>
    <row r="769" spans="3:15" x14ac:dyDescent="0.25">
      <c r="C769" s="25"/>
      <c r="D769" s="25"/>
      <c r="E769" s="25"/>
      <c r="F769" s="73"/>
      <c r="G769" s="25"/>
      <c r="H769" s="211"/>
      <c r="I769" s="211"/>
      <c r="J769" s="205"/>
      <c r="K769" s="205"/>
      <c r="L769" s="205"/>
      <c r="M769" s="205"/>
      <c r="N769" s="25"/>
      <c r="O769" s="73"/>
    </row>
    <row r="770" spans="3:15" x14ac:dyDescent="0.25">
      <c r="C770" s="25"/>
      <c r="D770" s="25"/>
      <c r="E770" s="25"/>
      <c r="F770" s="73"/>
      <c r="G770" s="25"/>
      <c r="H770" s="211"/>
      <c r="I770" s="211"/>
      <c r="J770" s="205"/>
      <c r="K770" s="205"/>
      <c r="L770" s="205"/>
      <c r="M770" s="205"/>
      <c r="N770" s="25"/>
      <c r="O770" s="73"/>
    </row>
    <row r="771" spans="3:15" x14ac:dyDescent="0.25">
      <c r="C771" s="25"/>
      <c r="D771" s="25"/>
      <c r="E771" s="25"/>
      <c r="F771" s="73"/>
      <c r="G771" s="25"/>
      <c r="H771" s="211"/>
      <c r="I771" s="211"/>
      <c r="J771" s="205"/>
      <c r="K771" s="205"/>
      <c r="L771" s="205"/>
      <c r="M771" s="205"/>
      <c r="N771" s="25"/>
      <c r="O771" s="73"/>
    </row>
    <row r="772" spans="3:15" x14ac:dyDescent="0.25">
      <c r="C772" s="25"/>
      <c r="D772" s="25"/>
      <c r="E772" s="25"/>
      <c r="F772" s="73"/>
      <c r="G772" s="25"/>
      <c r="H772" s="211"/>
      <c r="I772" s="211"/>
      <c r="J772" s="205"/>
      <c r="K772" s="205"/>
      <c r="L772" s="205"/>
      <c r="M772" s="205"/>
      <c r="N772" s="25"/>
      <c r="O772" s="73"/>
    </row>
    <row r="773" spans="3:15" x14ac:dyDescent="0.25">
      <c r="C773" s="25"/>
      <c r="D773" s="25"/>
      <c r="E773" s="25"/>
      <c r="F773" s="73"/>
      <c r="G773" s="25"/>
      <c r="H773" s="211"/>
      <c r="I773" s="211"/>
      <c r="J773" s="205"/>
      <c r="K773" s="205"/>
      <c r="L773" s="205"/>
      <c r="M773" s="205"/>
      <c r="N773" s="25"/>
      <c r="O773" s="73"/>
    </row>
    <row r="774" spans="3:15" x14ac:dyDescent="0.25">
      <c r="C774" s="25"/>
      <c r="D774" s="25"/>
      <c r="E774" s="25"/>
      <c r="F774" s="73"/>
      <c r="G774" s="25"/>
      <c r="H774" s="211"/>
      <c r="I774" s="211"/>
      <c r="J774" s="205"/>
      <c r="K774" s="205"/>
      <c r="L774" s="205"/>
      <c r="M774" s="205"/>
      <c r="N774" s="25"/>
      <c r="O774" s="73"/>
    </row>
    <row r="775" spans="3:15" x14ac:dyDescent="0.25">
      <c r="C775" s="25"/>
      <c r="D775" s="25"/>
      <c r="E775" s="25"/>
      <c r="F775" s="73"/>
      <c r="G775" s="25"/>
      <c r="H775" s="211"/>
      <c r="I775" s="211"/>
      <c r="J775" s="205"/>
      <c r="K775" s="205"/>
      <c r="L775" s="205"/>
      <c r="M775" s="205"/>
      <c r="N775" s="25"/>
      <c r="O775" s="73"/>
    </row>
    <row r="776" spans="3:15" x14ac:dyDescent="0.25">
      <c r="C776" s="25"/>
      <c r="D776" s="25"/>
      <c r="E776" s="25"/>
      <c r="F776" s="73"/>
      <c r="G776" s="25"/>
      <c r="H776" s="211"/>
      <c r="I776" s="211"/>
      <c r="J776" s="205"/>
      <c r="K776" s="205"/>
      <c r="L776" s="205"/>
      <c r="M776" s="205"/>
      <c r="N776" s="25"/>
      <c r="O776" s="73"/>
    </row>
    <row r="777" spans="3:15" x14ac:dyDescent="0.25">
      <c r="C777" s="25"/>
      <c r="D777" s="25"/>
      <c r="E777" s="25"/>
      <c r="F777" s="73"/>
      <c r="G777" s="25"/>
      <c r="H777" s="211"/>
      <c r="I777" s="211"/>
      <c r="J777" s="205"/>
      <c r="K777" s="205"/>
      <c r="L777" s="205"/>
      <c r="M777" s="205"/>
      <c r="N777" s="25"/>
      <c r="O777" s="73"/>
    </row>
    <row r="778" spans="3:15" x14ac:dyDescent="0.25">
      <c r="C778" s="25"/>
      <c r="D778" s="25"/>
      <c r="E778" s="25"/>
      <c r="F778" s="73"/>
      <c r="G778" s="25"/>
      <c r="H778" s="211"/>
      <c r="I778" s="211"/>
      <c r="J778" s="205"/>
      <c r="K778" s="205"/>
      <c r="L778" s="205"/>
      <c r="M778" s="205"/>
      <c r="N778" s="25"/>
      <c r="O778" s="73"/>
    </row>
    <row r="779" spans="3:15" x14ac:dyDescent="0.25">
      <c r="C779" s="25"/>
      <c r="D779" s="25"/>
      <c r="E779" s="25"/>
      <c r="F779" s="73"/>
      <c r="G779" s="25"/>
      <c r="H779" s="211"/>
      <c r="I779" s="211"/>
      <c r="J779" s="205"/>
      <c r="K779" s="205"/>
      <c r="L779" s="205"/>
      <c r="M779" s="205"/>
      <c r="N779" s="25"/>
      <c r="O779" s="73"/>
    </row>
    <row r="780" spans="3:15" x14ac:dyDescent="0.25">
      <c r="C780" s="25"/>
      <c r="D780" s="25"/>
      <c r="E780" s="25"/>
      <c r="F780" s="73"/>
      <c r="G780" s="25"/>
      <c r="H780" s="211"/>
      <c r="I780" s="211"/>
      <c r="J780" s="205"/>
      <c r="K780" s="205"/>
      <c r="L780" s="205"/>
      <c r="M780" s="205"/>
      <c r="N780" s="25"/>
      <c r="O780" s="73"/>
    </row>
    <row r="781" spans="3:15" x14ac:dyDescent="0.25">
      <c r="C781" s="25"/>
      <c r="D781" s="25"/>
      <c r="E781" s="25"/>
      <c r="F781" s="73"/>
      <c r="G781" s="25"/>
      <c r="H781" s="211"/>
      <c r="I781" s="211"/>
      <c r="J781" s="205"/>
      <c r="K781" s="205"/>
      <c r="L781" s="205"/>
      <c r="M781" s="205"/>
      <c r="N781" s="25"/>
      <c r="O781" s="73"/>
    </row>
    <row r="782" spans="3:15" x14ac:dyDescent="0.25">
      <c r="C782" s="25"/>
      <c r="D782" s="25"/>
      <c r="E782" s="25"/>
      <c r="F782" s="73"/>
      <c r="G782" s="25"/>
      <c r="H782" s="211"/>
      <c r="I782" s="211"/>
      <c r="J782" s="205"/>
      <c r="K782" s="205"/>
      <c r="L782" s="205"/>
      <c r="M782" s="205"/>
      <c r="N782" s="25"/>
      <c r="O782" s="73"/>
    </row>
    <row r="783" spans="3:15" x14ac:dyDescent="0.25">
      <c r="C783" s="25"/>
      <c r="D783" s="25"/>
      <c r="E783" s="25"/>
      <c r="F783" s="73"/>
      <c r="G783" s="25"/>
      <c r="H783" s="211"/>
      <c r="I783" s="211"/>
      <c r="J783" s="205"/>
      <c r="K783" s="205"/>
      <c r="L783" s="205"/>
      <c r="M783" s="205"/>
      <c r="N783" s="25"/>
      <c r="O783" s="73"/>
    </row>
    <row r="784" spans="3:15" x14ac:dyDescent="0.25">
      <c r="C784" s="25"/>
      <c r="D784" s="25"/>
      <c r="E784" s="25"/>
      <c r="F784" s="73"/>
      <c r="G784" s="25"/>
      <c r="H784" s="211"/>
      <c r="I784" s="211"/>
      <c r="J784" s="205"/>
      <c r="K784" s="205"/>
      <c r="L784" s="205"/>
      <c r="M784" s="205"/>
      <c r="N784" s="25"/>
      <c r="O784" s="73"/>
    </row>
    <row r="785" spans="3:15" x14ac:dyDescent="0.25">
      <c r="C785" s="25"/>
      <c r="D785" s="25"/>
      <c r="E785" s="25"/>
      <c r="F785" s="73"/>
      <c r="G785" s="25"/>
      <c r="H785" s="211"/>
      <c r="I785" s="211"/>
      <c r="J785" s="205"/>
      <c r="K785" s="205"/>
      <c r="L785" s="205"/>
      <c r="M785" s="205"/>
      <c r="N785" s="25"/>
      <c r="O785" s="73"/>
    </row>
    <row r="786" spans="3:15" x14ac:dyDescent="0.25">
      <c r="C786" s="25"/>
      <c r="D786" s="25"/>
      <c r="E786" s="25"/>
      <c r="F786" s="73"/>
      <c r="G786" s="25"/>
      <c r="H786" s="211"/>
      <c r="I786" s="211"/>
      <c r="J786" s="205"/>
      <c r="K786" s="205"/>
      <c r="L786" s="205"/>
      <c r="M786" s="205"/>
      <c r="N786" s="25"/>
      <c r="O786" s="73"/>
    </row>
    <row r="787" spans="3:15" x14ac:dyDescent="0.25">
      <c r="C787" s="25"/>
      <c r="D787" s="25"/>
      <c r="E787" s="25"/>
      <c r="F787" s="73"/>
      <c r="G787" s="25"/>
      <c r="H787" s="211"/>
      <c r="I787" s="211"/>
      <c r="J787" s="205"/>
      <c r="K787" s="205"/>
      <c r="L787" s="205"/>
      <c r="M787" s="205"/>
      <c r="N787" s="25"/>
      <c r="O787" s="73"/>
    </row>
    <row r="788" spans="3:15" x14ac:dyDescent="0.25">
      <c r="C788" s="25"/>
      <c r="D788" s="25"/>
      <c r="E788" s="25"/>
      <c r="F788" s="73"/>
      <c r="G788" s="25"/>
      <c r="H788" s="211"/>
      <c r="I788" s="211"/>
      <c r="J788" s="205"/>
      <c r="K788" s="205"/>
      <c r="L788" s="205"/>
      <c r="M788" s="205"/>
      <c r="N788" s="25"/>
      <c r="O788" s="73"/>
    </row>
    <row r="789" spans="3:15" x14ac:dyDescent="0.25">
      <c r="C789" s="25"/>
      <c r="D789" s="25"/>
      <c r="E789" s="25"/>
      <c r="F789" s="73"/>
      <c r="G789" s="25"/>
      <c r="H789" s="211"/>
      <c r="I789" s="211"/>
      <c r="J789" s="205"/>
      <c r="K789" s="205"/>
      <c r="L789" s="205"/>
      <c r="M789" s="205"/>
      <c r="N789" s="25"/>
      <c r="O789" s="73"/>
    </row>
    <row r="790" spans="3:15" x14ac:dyDescent="0.25">
      <c r="C790" s="25"/>
      <c r="D790" s="25"/>
      <c r="E790" s="25"/>
      <c r="F790" s="73"/>
      <c r="G790" s="25"/>
      <c r="H790" s="211"/>
      <c r="I790" s="211"/>
      <c r="J790" s="205"/>
      <c r="K790" s="205"/>
      <c r="L790" s="205"/>
      <c r="M790" s="205"/>
      <c r="N790" s="25"/>
      <c r="O790" s="73"/>
    </row>
    <row r="791" spans="3:15" x14ac:dyDescent="0.25">
      <c r="C791" s="25"/>
      <c r="D791" s="25"/>
      <c r="E791" s="25"/>
      <c r="F791" s="73"/>
      <c r="G791" s="25"/>
      <c r="H791" s="211"/>
      <c r="I791" s="211"/>
      <c r="J791" s="205"/>
      <c r="K791" s="205"/>
      <c r="L791" s="205"/>
      <c r="M791" s="205"/>
      <c r="N791" s="25"/>
      <c r="O791" s="73"/>
    </row>
    <row r="792" spans="3:15" x14ac:dyDescent="0.25">
      <c r="C792" s="25"/>
      <c r="D792" s="25"/>
      <c r="E792" s="25"/>
      <c r="F792" s="73"/>
      <c r="G792" s="25"/>
      <c r="H792" s="211"/>
      <c r="I792" s="211"/>
      <c r="J792" s="205"/>
      <c r="K792" s="205"/>
      <c r="L792" s="205"/>
      <c r="M792" s="205"/>
      <c r="N792" s="25"/>
      <c r="O792" s="73"/>
    </row>
    <row r="793" spans="3:15" x14ac:dyDescent="0.25">
      <c r="C793" s="25"/>
      <c r="D793" s="25"/>
      <c r="E793" s="25"/>
      <c r="F793" s="73"/>
      <c r="G793" s="25"/>
      <c r="H793" s="211"/>
      <c r="I793" s="211"/>
      <c r="J793" s="205"/>
      <c r="K793" s="205"/>
      <c r="L793" s="205"/>
      <c r="M793" s="205"/>
      <c r="N793" s="25"/>
      <c r="O793" s="73"/>
    </row>
    <row r="794" spans="3:15" x14ac:dyDescent="0.25">
      <c r="C794" s="25"/>
      <c r="D794" s="25"/>
      <c r="E794" s="25"/>
      <c r="F794" s="73"/>
      <c r="G794" s="25"/>
      <c r="H794" s="211"/>
      <c r="I794" s="211"/>
      <c r="J794" s="205"/>
      <c r="K794" s="205"/>
      <c r="L794" s="205"/>
      <c r="M794" s="205"/>
      <c r="N794" s="25"/>
      <c r="O794" s="73"/>
    </row>
    <row r="795" spans="3:15" x14ac:dyDescent="0.25">
      <c r="C795" s="25"/>
      <c r="D795" s="25"/>
      <c r="E795" s="25"/>
      <c r="F795" s="73"/>
      <c r="G795" s="25"/>
      <c r="H795" s="211"/>
      <c r="I795" s="211"/>
      <c r="J795" s="205"/>
      <c r="K795" s="205"/>
      <c r="L795" s="205"/>
      <c r="M795" s="205"/>
      <c r="N795" s="25"/>
      <c r="O795" s="73"/>
    </row>
    <row r="796" spans="3:15" x14ac:dyDescent="0.25">
      <c r="C796" s="25"/>
      <c r="D796" s="25"/>
      <c r="E796" s="25"/>
      <c r="F796" s="73"/>
      <c r="G796" s="25"/>
      <c r="H796" s="211"/>
      <c r="I796" s="211"/>
      <c r="J796" s="205"/>
      <c r="K796" s="205"/>
      <c r="L796" s="205"/>
      <c r="M796" s="205"/>
      <c r="N796" s="25"/>
      <c r="O796" s="73"/>
    </row>
    <row r="797" spans="3:15" x14ac:dyDescent="0.25">
      <c r="C797" s="25"/>
      <c r="D797" s="25"/>
      <c r="E797" s="25"/>
      <c r="F797" s="73"/>
      <c r="G797" s="25"/>
      <c r="H797" s="211"/>
      <c r="I797" s="211"/>
      <c r="J797" s="205"/>
      <c r="K797" s="205"/>
      <c r="L797" s="205"/>
      <c r="M797" s="205"/>
      <c r="N797" s="25"/>
      <c r="O797" s="73"/>
    </row>
    <row r="798" spans="3:15" x14ac:dyDescent="0.25">
      <c r="C798" s="25"/>
      <c r="D798" s="25"/>
      <c r="E798" s="25"/>
      <c r="F798" s="73"/>
      <c r="G798" s="25"/>
      <c r="H798" s="211"/>
      <c r="I798" s="211"/>
      <c r="J798" s="205"/>
      <c r="K798" s="205"/>
      <c r="L798" s="205"/>
      <c r="M798" s="205"/>
      <c r="N798" s="25"/>
      <c r="O798" s="73"/>
    </row>
    <row r="799" spans="3:15" x14ac:dyDescent="0.25">
      <c r="C799" s="25"/>
      <c r="D799" s="25"/>
      <c r="E799" s="25"/>
      <c r="F799" s="73"/>
      <c r="G799" s="25"/>
      <c r="H799" s="211"/>
      <c r="I799" s="211"/>
      <c r="J799" s="205"/>
      <c r="K799" s="205"/>
      <c r="L799" s="205"/>
      <c r="M799" s="205"/>
      <c r="N799" s="25"/>
      <c r="O799" s="73"/>
    </row>
    <row r="800" spans="3:15" x14ac:dyDescent="0.25">
      <c r="C800" s="25"/>
      <c r="D800" s="25"/>
      <c r="E800" s="25"/>
      <c r="F800" s="73"/>
      <c r="G800" s="25"/>
      <c r="H800" s="211"/>
      <c r="I800" s="211"/>
      <c r="J800" s="205"/>
      <c r="K800" s="205"/>
      <c r="L800" s="205"/>
      <c r="M800" s="205"/>
      <c r="N800" s="25"/>
      <c r="O800" s="73"/>
    </row>
    <row r="801" spans="3:15" x14ac:dyDescent="0.25">
      <c r="C801" s="25"/>
      <c r="D801" s="25"/>
      <c r="E801" s="25"/>
      <c r="F801" s="73"/>
      <c r="G801" s="25"/>
      <c r="H801" s="211"/>
      <c r="I801" s="211"/>
      <c r="J801" s="205"/>
      <c r="K801" s="205"/>
      <c r="L801" s="205"/>
      <c r="M801" s="205"/>
      <c r="N801" s="25"/>
      <c r="O801" s="73"/>
    </row>
    <row r="802" spans="3:15" x14ac:dyDescent="0.25">
      <c r="C802" s="25"/>
      <c r="D802" s="25"/>
      <c r="E802" s="25"/>
      <c r="F802" s="73"/>
      <c r="G802" s="25"/>
      <c r="H802" s="211"/>
      <c r="I802" s="211"/>
      <c r="J802" s="205"/>
      <c r="K802" s="205"/>
      <c r="L802" s="205"/>
      <c r="M802" s="205"/>
      <c r="N802" s="25"/>
      <c r="O802" s="73"/>
    </row>
    <row r="803" spans="3:15" x14ac:dyDescent="0.25">
      <c r="C803" s="25"/>
      <c r="D803" s="25"/>
      <c r="E803" s="25"/>
      <c r="F803" s="73"/>
      <c r="G803" s="25"/>
      <c r="H803" s="211"/>
      <c r="I803" s="211"/>
      <c r="J803" s="205"/>
      <c r="K803" s="205"/>
      <c r="L803" s="205"/>
      <c r="M803" s="205"/>
      <c r="N803" s="25"/>
      <c r="O803" s="73"/>
    </row>
    <row r="804" spans="3:15" x14ac:dyDescent="0.25">
      <c r="C804" s="25"/>
      <c r="D804" s="25"/>
      <c r="E804" s="25"/>
      <c r="F804" s="73"/>
      <c r="G804" s="25"/>
      <c r="H804" s="211"/>
      <c r="I804" s="211"/>
      <c r="J804" s="205"/>
      <c r="K804" s="205"/>
      <c r="L804" s="205"/>
      <c r="M804" s="205"/>
      <c r="N804" s="25"/>
      <c r="O804" s="73"/>
    </row>
    <row r="805" spans="3:15" x14ac:dyDescent="0.25">
      <c r="C805" s="25"/>
      <c r="D805" s="25"/>
      <c r="E805" s="25"/>
      <c r="F805" s="73"/>
      <c r="G805" s="25"/>
      <c r="H805" s="211"/>
      <c r="I805" s="211"/>
      <c r="J805" s="205"/>
      <c r="K805" s="205"/>
      <c r="L805" s="205"/>
      <c r="M805" s="205"/>
      <c r="N805" s="25"/>
      <c r="O805" s="73"/>
    </row>
    <row r="806" spans="3:15" x14ac:dyDescent="0.25">
      <c r="C806" s="25"/>
      <c r="D806" s="25"/>
      <c r="E806" s="25"/>
      <c r="F806" s="73"/>
      <c r="G806" s="25"/>
      <c r="H806" s="211"/>
      <c r="I806" s="211"/>
      <c r="J806" s="205"/>
      <c r="K806" s="205"/>
      <c r="L806" s="205"/>
      <c r="M806" s="205"/>
      <c r="N806" s="25"/>
      <c r="O806" s="73"/>
    </row>
    <row r="807" spans="3:15" x14ac:dyDescent="0.25">
      <c r="C807" s="25"/>
      <c r="D807" s="25"/>
      <c r="E807" s="25"/>
      <c r="F807" s="73"/>
      <c r="G807" s="25"/>
      <c r="H807" s="211"/>
      <c r="I807" s="211"/>
      <c r="J807" s="205"/>
      <c r="K807" s="205"/>
      <c r="L807" s="205"/>
      <c r="M807" s="205"/>
      <c r="N807" s="25"/>
      <c r="O807" s="73"/>
    </row>
    <row r="808" spans="3:15" x14ac:dyDescent="0.25">
      <c r="C808" s="25"/>
      <c r="D808" s="25"/>
      <c r="E808" s="25"/>
      <c r="F808" s="73"/>
      <c r="G808" s="25"/>
      <c r="H808" s="211"/>
      <c r="I808" s="211"/>
      <c r="J808" s="205"/>
      <c r="K808" s="205"/>
      <c r="L808" s="205"/>
      <c r="M808" s="205"/>
      <c r="N808" s="25"/>
      <c r="O808" s="73"/>
    </row>
    <row r="809" spans="3:15" x14ac:dyDescent="0.25">
      <c r="C809" s="25"/>
      <c r="D809" s="25"/>
      <c r="E809" s="25"/>
      <c r="F809" s="73"/>
      <c r="G809" s="25"/>
      <c r="H809" s="211"/>
      <c r="I809" s="211"/>
      <c r="J809" s="205"/>
      <c r="K809" s="205"/>
      <c r="L809" s="205"/>
      <c r="M809" s="205"/>
      <c r="N809" s="25"/>
      <c r="O809" s="73"/>
    </row>
    <row r="810" spans="3:15" x14ac:dyDescent="0.25">
      <c r="C810" s="25"/>
      <c r="D810" s="25"/>
      <c r="E810" s="25"/>
      <c r="F810" s="73"/>
      <c r="G810" s="25"/>
      <c r="H810" s="211"/>
      <c r="I810" s="211"/>
      <c r="J810" s="205"/>
      <c r="K810" s="205"/>
      <c r="L810" s="205"/>
      <c r="M810" s="205"/>
      <c r="N810" s="25"/>
      <c r="O810" s="73"/>
    </row>
    <row r="811" spans="3:15" x14ac:dyDescent="0.25">
      <c r="C811" s="25"/>
      <c r="D811" s="25"/>
      <c r="E811" s="25"/>
      <c r="F811" s="73"/>
      <c r="G811" s="25"/>
      <c r="H811" s="211"/>
      <c r="I811" s="211"/>
      <c r="J811" s="205"/>
      <c r="K811" s="205"/>
      <c r="L811" s="205"/>
      <c r="M811" s="205"/>
      <c r="N811" s="25"/>
      <c r="O811" s="73"/>
    </row>
    <row r="812" spans="3:15" x14ac:dyDescent="0.25">
      <c r="C812" s="25"/>
      <c r="D812" s="25"/>
      <c r="E812" s="25"/>
      <c r="F812" s="73"/>
      <c r="G812" s="25"/>
      <c r="H812" s="211"/>
      <c r="I812" s="211"/>
      <c r="J812" s="205"/>
      <c r="K812" s="205"/>
      <c r="L812" s="205"/>
      <c r="M812" s="205"/>
      <c r="N812" s="25"/>
      <c r="O812" s="73"/>
    </row>
    <row r="813" spans="3:15" x14ac:dyDescent="0.25">
      <c r="C813" s="25"/>
      <c r="D813" s="25"/>
      <c r="E813" s="25"/>
      <c r="F813" s="73"/>
      <c r="G813" s="25"/>
      <c r="H813" s="211"/>
      <c r="I813" s="211"/>
      <c r="J813" s="205"/>
      <c r="K813" s="205"/>
      <c r="L813" s="205"/>
      <c r="M813" s="205"/>
      <c r="N813" s="25"/>
      <c r="O813" s="73"/>
    </row>
    <row r="814" spans="3:15" x14ac:dyDescent="0.25">
      <c r="C814" s="25"/>
      <c r="D814" s="25"/>
      <c r="E814" s="25"/>
      <c r="F814" s="73"/>
      <c r="G814" s="25"/>
      <c r="H814" s="211"/>
      <c r="I814" s="211"/>
      <c r="J814" s="205"/>
      <c r="K814" s="205"/>
      <c r="L814" s="205"/>
      <c r="M814" s="205"/>
      <c r="N814" s="25"/>
      <c r="O814" s="73"/>
    </row>
    <row r="815" spans="3:15" x14ac:dyDescent="0.25">
      <c r="C815" s="25"/>
      <c r="D815" s="25"/>
      <c r="E815" s="25"/>
      <c r="F815" s="73"/>
      <c r="G815" s="25"/>
      <c r="H815" s="211"/>
      <c r="I815" s="211"/>
      <c r="J815" s="205"/>
      <c r="K815" s="205"/>
      <c r="L815" s="205"/>
      <c r="M815" s="205"/>
      <c r="N815" s="25"/>
      <c r="O815" s="73"/>
    </row>
    <row r="816" spans="3:15" x14ac:dyDescent="0.25">
      <c r="C816" s="25"/>
      <c r="D816" s="25"/>
      <c r="E816" s="25"/>
      <c r="F816" s="73"/>
      <c r="G816" s="25"/>
      <c r="H816" s="211"/>
      <c r="I816" s="211"/>
      <c r="J816" s="205"/>
      <c r="K816" s="205"/>
      <c r="L816" s="205"/>
      <c r="M816" s="205"/>
      <c r="N816" s="25"/>
      <c r="O816" s="73"/>
    </row>
    <row r="817" spans="3:15" x14ac:dyDescent="0.25">
      <c r="C817" s="25"/>
      <c r="D817" s="25"/>
      <c r="E817" s="25"/>
      <c r="F817" s="73"/>
      <c r="G817" s="25"/>
      <c r="H817" s="211"/>
      <c r="I817" s="211"/>
      <c r="J817" s="205"/>
      <c r="K817" s="205"/>
      <c r="L817" s="205"/>
      <c r="M817" s="205"/>
      <c r="N817" s="25"/>
      <c r="O817" s="73"/>
    </row>
    <row r="818" spans="3:15" x14ac:dyDescent="0.25">
      <c r="C818" s="25"/>
      <c r="D818" s="25"/>
      <c r="E818" s="25"/>
      <c r="F818" s="73"/>
      <c r="G818" s="25"/>
      <c r="H818" s="211"/>
      <c r="I818" s="211"/>
      <c r="J818" s="205"/>
      <c r="K818" s="205"/>
      <c r="L818" s="205"/>
      <c r="M818" s="205"/>
      <c r="N818" s="25"/>
      <c r="O818" s="73"/>
    </row>
    <row r="819" spans="3:15" x14ac:dyDescent="0.25">
      <c r="C819" s="25"/>
      <c r="D819" s="25"/>
      <c r="E819" s="25"/>
      <c r="F819" s="73"/>
      <c r="G819" s="25"/>
      <c r="H819" s="211"/>
      <c r="I819" s="211"/>
      <c r="J819" s="205"/>
      <c r="K819" s="205"/>
      <c r="L819" s="205"/>
      <c r="M819" s="205"/>
      <c r="N819" s="25"/>
      <c r="O819" s="73"/>
    </row>
    <row r="820" spans="3:15" x14ac:dyDescent="0.25">
      <c r="C820" s="25"/>
      <c r="D820" s="25"/>
      <c r="E820" s="25"/>
      <c r="F820" s="73"/>
      <c r="G820" s="25"/>
      <c r="H820" s="211"/>
      <c r="I820" s="211"/>
      <c r="J820" s="205"/>
      <c r="K820" s="205"/>
      <c r="L820" s="205"/>
      <c r="M820" s="205"/>
      <c r="N820" s="25"/>
      <c r="O820" s="73"/>
    </row>
    <row r="821" spans="3:15" x14ac:dyDescent="0.25">
      <c r="C821" s="25"/>
      <c r="D821" s="25"/>
      <c r="E821" s="25"/>
      <c r="F821" s="73"/>
      <c r="G821" s="25"/>
      <c r="H821" s="211"/>
      <c r="I821" s="211"/>
      <c r="J821" s="205"/>
      <c r="K821" s="205"/>
      <c r="L821" s="205"/>
      <c r="M821" s="205"/>
      <c r="N821" s="25"/>
      <c r="O821" s="73"/>
    </row>
    <row r="822" spans="3:15" x14ac:dyDescent="0.25">
      <c r="C822" s="25"/>
      <c r="D822" s="25"/>
      <c r="E822" s="25"/>
      <c r="F822" s="73"/>
      <c r="G822" s="25"/>
      <c r="H822" s="211"/>
      <c r="I822" s="211"/>
      <c r="J822" s="205"/>
      <c r="K822" s="205"/>
      <c r="L822" s="205"/>
      <c r="M822" s="205"/>
      <c r="N822" s="25"/>
      <c r="O822" s="73"/>
    </row>
    <row r="823" spans="3:15" x14ac:dyDescent="0.25">
      <c r="C823" s="25"/>
      <c r="D823" s="25"/>
      <c r="E823" s="25"/>
      <c r="F823" s="73"/>
      <c r="G823" s="25"/>
      <c r="H823" s="211"/>
      <c r="I823" s="211"/>
      <c r="J823" s="205"/>
      <c r="K823" s="205"/>
      <c r="L823" s="205"/>
      <c r="M823" s="205"/>
      <c r="N823" s="25"/>
      <c r="O823" s="73"/>
    </row>
    <row r="824" spans="3:15" x14ac:dyDescent="0.25">
      <c r="C824" s="25"/>
      <c r="D824" s="25"/>
      <c r="E824" s="25"/>
      <c r="F824" s="73"/>
      <c r="G824" s="25"/>
      <c r="H824" s="211"/>
      <c r="I824" s="211"/>
      <c r="J824" s="205"/>
      <c r="K824" s="205"/>
      <c r="L824" s="205"/>
      <c r="M824" s="205"/>
      <c r="N824" s="25"/>
      <c r="O824" s="73"/>
    </row>
    <row r="825" spans="3:15" x14ac:dyDescent="0.25">
      <c r="C825" s="25"/>
      <c r="D825" s="25"/>
      <c r="E825" s="25"/>
      <c r="F825" s="73"/>
      <c r="G825" s="25"/>
      <c r="H825" s="211"/>
      <c r="I825" s="211"/>
      <c r="J825" s="205"/>
      <c r="K825" s="205"/>
      <c r="L825" s="205"/>
      <c r="M825" s="205"/>
      <c r="N825" s="25"/>
      <c r="O825" s="73"/>
    </row>
    <row r="826" spans="3:15" x14ac:dyDescent="0.25">
      <c r="C826" s="25"/>
      <c r="D826" s="25"/>
      <c r="E826" s="25"/>
      <c r="F826" s="73"/>
      <c r="G826" s="25"/>
      <c r="H826" s="211"/>
      <c r="I826" s="211"/>
      <c r="J826" s="205"/>
      <c r="K826" s="205"/>
      <c r="L826" s="205"/>
      <c r="M826" s="205"/>
      <c r="N826" s="25"/>
      <c r="O826" s="73"/>
    </row>
    <row r="827" spans="3:15" x14ac:dyDescent="0.25">
      <c r="C827" s="25"/>
      <c r="D827" s="25"/>
      <c r="E827" s="25"/>
      <c r="F827" s="73"/>
      <c r="G827" s="25"/>
      <c r="H827" s="211"/>
      <c r="I827" s="211"/>
      <c r="J827" s="205"/>
      <c r="K827" s="205"/>
      <c r="L827" s="205"/>
      <c r="M827" s="205"/>
      <c r="N827" s="25"/>
      <c r="O827" s="73"/>
    </row>
    <row r="828" spans="3:15" x14ac:dyDescent="0.25">
      <c r="C828" s="25"/>
      <c r="D828" s="25"/>
      <c r="E828" s="25"/>
      <c r="F828" s="73"/>
      <c r="G828" s="25"/>
      <c r="H828" s="211"/>
      <c r="I828" s="211"/>
      <c r="J828" s="205"/>
      <c r="K828" s="205"/>
      <c r="L828" s="205"/>
      <c r="M828" s="205"/>
      <c r="N828" s="25"/>
      <c r="O828" s="73"/>
    </row>
    <row r="829" spans="3:15" x14ac:dyDescent="0.25">
      <c r="C829" s="25"/>
      <c r="D829" s="25"/>
      <c r="E829" s="25"/>
      <c r="F829" s="73"/>
      <c r="G829" s="25"/>
      <c r="H829" s="211"/>
      <c r="I829" s="211"/>
      <c r="J829" s="205"/>
      <c r="K829" s="205"/>
      <c r="L829" s="205"/>
      <c r="M829" s="205"/>
      <c r="N829" s="25"/>
      <c r="O829" s="73"/>
    </row>
    <row r="830" spans="3:15" x14ac:dyDescent="0.25">
      <c r="C830" s="25"/>
      <c r="D830" s="25"/>
      <c r="E830" s="25"/>
      <c r="F830" s="73"/>
      <c r="G830" s="25"/>
      <c r="H830" s="211"/>
      <c r="I830" s="211"/>
      <c r="J830" s="205"/>
      <c r="K830" s="205"/>
      <c r="L830" s="205"/>
      <c r="M830" s="205"/>
      <c r="N830" s="25"/>
      <c r="O830" s="73"/>
    </row>
    <row r="831" spans="3:15" x14ac:dyDescent="0.25">
      <c r="C831" s="25"/>
      <c r="D831" s="25"/>
      <c r="E831" s="25"/>
      <c r="F831" s="73"/>
      <c r="G831" s="25"/>
      <c r="H831" s="211"/>
      <c r="I831" s="211"/>
      <c r="J831" s="205"/>
      <c r="K831" s="205"/>
      <c r="L831" s="205"/>
      <c r="M831" s="205"/>
      <c r="N831" s="25"/>
      <c r="O831" s="73"/>
    </row>
    <row r="832" spans="3:15" x14ac:dyDescent="0.25">
      <c r="C832" s="25"/>
      <c r="D832" s="25"/>
      <c r="E832" s="25"/>
      <c r="F832" s="73"/>
      <c r="G832" s="25"/>
      <c r="H832" s="211"/>
      <c r="I832" s="211"/>
      <c r="J832" s="205"/>
      <c r="K832" s="205"/>
      <c r="L832" s="205"/>
      <c r="M832" s="205"/>
      <c r="N832" s="25"/>
      <c r="O832" s="73"/>
    </row>
    <row r="833" spans="3:15" x14ac:dyDescent="0.25">
      <c r="C833" s="25"/>
      <c r="D833" s="25"/>
      <c r="E833" s="25"/>
      <c r="F833" s="73"/>
      <c r="G833" s="25"/>
      <c r="H833" s="211"/>
      <c r="I833" s="211"/>
      <c r="J833" s="205"/>
      <c r="K833" s="205"/>
      <c r="L833" s="205"/>
      <c r="M833" s="205"/>
      <c r="N833" s="25"/>
      <c r="O833" s="73"/>
    </row>
    <row r="834" spans="3:15" x14ac:dyDescent="0.25">
      <c r="C834" s="25"/>
      <c r="D834" s="25"/>
      <c r="E834" s="25"/>
      <c r="F834" s="73"/>
      <c r="G834" s="25"/>
      <c r="H834" s="211"/>
      <c r="I834" s="211"/>
      <c r="J834" s="205"/>
      <c r="K834" s="205"/>
      <c r="L834" s="205"/>
      <c r="M834" s="205"/>
      <c r="N834" s="25"/>
      <c r="O834" s="73"/>
    </row>
    <row r="835" spans="3:15" x14ac:dyDescent="0.25">
      <c r="C835" s="25"/>
      <c r="D835" s="25"/>
      <c r="E835" s="25"/>
      <c r="F835" s="73"/>
      <c r="G835" s="25"/>
      <c r="H835" s="211"/>
      <c r="I835" s="211"/>
      <c r="J835" s="205"/>
      <c r="K835" s="205"/>
      <c r="L835" s="205"/>
      <c r="M835" s="205"/>
      <c r="N835" s="25"/>
      <c r="O835" s="73"/>
    </row>
    <row r="836" spans="3:15" x14ac:dyDescent="0.25">
      <c r="C836" s="25"/>
      <c r="D836" s="25"/>
      <c r="E836" s="25"/>
      <c r="F836" s="73"/>
      <c r="G836" s="25"/>
      <c r="H836" s="211"/>
      <c r="I836" s="211"/>
      <c r="J836" s="205"/>
      <c r="K836" s="205"/>
      <c r="L836" s="205"/>
      <c r="M836" s="205"/>
      <c r="N836" s="25"/>
      <c r="O836" s="73"/>
    </row>
    <row r="837" spans="3:15" x14ac:dyDescent="0.25">
      <c r="C837" s="25"/>
      <c r="D837" s="25"/>
      <c r="E837" s="25"/>
      <c r="F837" s="73"/>
      <c r="G837" s="25"/>
      <c r="H837" s="211"/>
      <c r="I837" s="211"/>
      <c r="J837" s="205"/>
      <c r="K837" s="205"/>
      <c r="L837" s="205"/>
      <c r="M837" s="205"/>
      <c r="N837" s="25"/>
      <c r="O837" s="73"/>
    </row>
    <row r="838" spans="3:15" x14ac:dyDescent="0.25">
      <c r="C838" s="25"/>
      <c r="D838" s="25"/>
      <c r="E838" s="25"/>
      <c r="F838" s="73"/>
      <c r="G838" s="25"/>
      <c r="H838" s="211"/>
      <c r="I838" s="211"/>
      <c r="J838" s="205"/>
      <c r="K838" s="205"/>
      <c r="L838" s="205"/>
      <c r="M838" s="205"/>
      <c r="N838" s="25"/>
      <c r="O838" s="73"/>
    </row>
    <row r="839" spans="3:15" x14ac:dyDescent="0.25">
      <c r="C839" s="25"/>
      <c r="D839" s="25"/>
      <c r="E839" s="25"/>
      <c r="F839" s="73"/>
      <c r="G839" s="25"/>
      <c r="H839" s="211"/>
      <c r="I839" s="211"/>
      <c r="J839" s="205"/>
      <c r="K839" s="205"/>
      <c r="L839" s="205"/>
      <c r="M839" s="205"/>
      <c r="N839" s="25"/>
      <c r="O839" s="73"/>
    </row>
    <row r="840" spans="3:15" x14ac:dyDescent="0.25">
      <c r="C840" s="25"/>
      <c r="D840" s="25"/>
      <c r="E840" s="25"/>
      <c r="F840" s="73"/>
      <c r="G840" s="25"/>
      <c r="H840" s="211"/>
      <c r="I840" s="211"/>
      <c r="J840" s="205"/>
      <c r="K840" s="205"/>
      <c r="L840" s="205"/>
      <c r="M840" s="205"/>
      <c r="N840" s="25"/>
      <c r="O840" s="73"/>
    </row>
    <row r="841" spans="3:15" x14ac:dyDescent="0.25">
      <c r="C841" s="25"/>
      <c r="D841" s="25"/>
      <c r="E841" s="25"/>
      <c r="F841" s="73"/>
      <c r="G841" s="25"/>
      <c r="H841" s="211"/>
      <c r="I841" s="211"/>
      <c r="J841" s="205"/>
      <c r="K841" s="205"/>
      <c r="L841" s="205"/>
      <c r="M841" s="205"/>
      <c r="N841" s="25"/>
      <c r="O841" s="73"/>
    </row>
    <row r="842" spans="3:15" x14ac:dyDescent="0.25">
      <c r="C842" s="25"/>
      <c r="D842" s="25"/>
      <c r="E842" s="25"/>
      <c r="F842" s="73"/>
      <c r="G842" s="25"/>
      <c r="H842" s="211"/>
      <c r="I842" s="211"/>
      <c r="J842" s="205"/>
      <c r="K842" s="205"/>
      <c r="L842" s="205"/>
      <c r="M842" s="205"/>
      <c r="N842" s="25"/>
      <c r="O842" s="73"/>
    </row>
    <row r="843" spans="3:15" x14ac:dyDescent="0.25">
      <c r="C843" s="25"/>
      <c r="D843" s="25"/>
      <c r="E843" s="25"/>
      <c r="F843" s="73"/>
      <c r="G843" s="25"/>
      <c r="H843" s="211"/>
      <c r="I843" s="211"/>
      <c r="J843" s="205"/>
      <c r="K843" s="205"/>
      <c r="L843" s="205"/>
      <c r="M843" s="205"/>
      <c r="N843" s="25"/>
      <c r="O843" s="73"/>
    </row>
    <row r="844" spans="3:15" x14ac:dyDescent="0.25">
      <c r="C844" s="25"/>
      <c r="D844" s="25"/>
      <c r="E844" s="25"/>
      <c r="F844" s="73"/>
      <c r="G844" s="25"/>
      <c r="H844" s="211"/>
      <c r="I844" s="211"/>
      <c r="J844" s="205"/>
      <c r="K844" s="205"/>
      <c r="L844" s="205"/>
      <c r="M844" s="205"/>
      <c r="N844" s="25"/>
      <c r="O844" s="73"/>
    </row>
    <row r="845" spans="3:15" x14ac:dyDescent="0.25">
      <c r="C845" s="25"/>
      <c r="D845" s="25"/>
      <c r="E845" s="25"/>
      <c r="F845" s="73"/>
      <c r="G845" s="25"/>
      <c r="H845" s="211"/>
      <c r="I845" s="211"/>
      <c r="J845" s="205"/>
      <c r="K845" s="205"/>
      <c r="L845" s="205"/>
      <c r="M845" s="205"/>
      <c r="N845" s="25"/>
      <c r="O845" s="73"/>
    </row>
    <row r="846" spans="3:15" x14ac:dyDescent="0.25">
      <c r="C846" s="25"/>
      <c r="D846" s="25"/>
      <c r="E846" s="25"/>
      <c r="F846" s="73"/>
      <c r="G846" s="25"/>
      <c r="H846" s="211"/>
      <c r="I846" s="211"/>
      <c r="J846" s="205"/>
      <c r="K846" s="205"/>
      <c r="L846" s="205"/>
      <c r="M846" s="205"/>
      <c r="N846" s="25"/>
      <c r="O846" s="73"/>
    </row>
    <row r="847" spans="3:15" x14ac:dyDescent="0.25">
      <c r="C847" s="25"/>
      <c r="D847" s="25"/>
      <c r="E847" s="25"/>
      <c r="F847" s="73"/>
      <c r="G847" s="25"/>
      <c r="H847" s="211"/>
      <c r="I847" s="211"/>
      <c r="J847" s="205"/>
      <c r="K847" s="205"/>
      <c r="L847" s="205"/>
      <c r="M847" s="205"/>
      <c r="N847" s="25"/>
      <c r="O847" s="73"/>
    </row>
    <row r="848" spans="3:15" x14ac:dyDescent="0.25">
      <c r="C848" s="25"/>
      <c r="D848" s="25"/>
      <c r="E848" s="25"/>
      <c r="F848" s="73"/>
      <c r="G848" s="25"/>
      <c r="H848" s="211"/>
      <c r="I848" s="211"/>
      <c r="J848" s="205"/>
      <c r="K848" s="205"/>
      <c r="L848" s="205"/>
      <c r="M848" s="205"/>
      <c r="N848" s="25"/>
      <c r="O848" s="73"/>
    </row>
    <row r="849" spans="3:15" x14ac:dyDescent="0.25">
      <c r="C849" s="25"/>
      <c r="D849" s="25"/>
      <c r="E849" s="25"/>
      <c r="F849" s="73"/>
      <c r="G849" s="25"/>
      <c r="H849" s="211"/>
      <c r="I849" s="211"/>
      <c r="J849" s="205"/>
      <c r="K849" s="205"/>
      <c r="L849" s="205"/>
      <c r="M849" s="205"/>
      <c r="N849" s="25"/>
      <c r="O849" s="73"/>
    </row>
    <row r="850" spans="3:15" x14ac:dyDescent="0.25">
      <c r="C850" s="25"/>
      <c r="D850" s="25"/>
      <c r="E850" s="25"/>
      <c r="F850" s="73"/>
      <c r="G850" s="25"/>
      <c r="H850" s="211"/>
      <c r="I850" s="211"/>
      <c r="J850" s="205"/>
      <c r="K850" s="205"/>
      <c r="L850" s="205"/>
      <c r="M850" s="205"/>
      <c r="N850" s="25"/>
      <c r="O850" s="73"/>
    </row>
    <row r="851" spans="3:15" x14ac:dyDescent="0.25">
      <c r="C851" s="25"/>
      <c r="D851" s="25"/>
      <c r="E851" s="25"/>
      <c r="F851" s="73"/>
      <c r="G851" s="25"/>
      <c r="H851" s="211"/>
      <c r="I851" s="211"/>
      <c r="J851" s="205"/>
      <c r="K851" s="205"/>
      <c r="L851" s="205"/>
      <c r="M851" s="205"/>
      <c r="N851" s="25"/>
      <c r="O851" s="73"/>
    </row>
    <row r="852" spans="3:15" x14ac:dyDescent="0.25">
      <c r="C852" s="25"/>
      <c r="D852" s="25"/>
      <c r="E852" s="25"/>
      <c r="F852" s="73"/>
      <c r="G852" s="25"/>
      <c r="H852" s="211"/>
      <c r="I852" s="211"/>
      <c r="J852" s="205"/>
      <c r="K852" s="205"/>
      <c r="L852" s="205"/>
      <c r="M852" s="205"/>
      <c r="N852" s="25"/>
      <c r="O852" s="73"/>
    </row>
    <row r="853" spans="3:15" x14ac:dyDescent="0.25">
      <c r="C853" s="25"/>
      <c r="D853" s="25"/>
      <c r="E853" s="25"/>
      <c r="F853" s="73"/>
      <c r="G853" s="25"/>
      <c r="H853" s="211"/>
      <c r="I853" s="211"/>
      <c r="J853" s="205"/>
      <c r="K853" s="205"/>
      <c r="L853" s="205"/>
      <c r="M853" s="205"/>
      <c r="N853" s="25"/>
      <c r="O853" s="73"/>
    </row>
    <row r="854" spans="3:15" x14ac:dyDescent="0.25">
      <c r="C854" s="25"/>
      <c r="D854" s="25"/>
      <c r="E854" s="25"/>
      <c r="F854" s="73"/>
      <c r="G854" s="25"/>
      <c r="H854" s="211"/>
      <c r="I854" s="211"/>
      <c r="J854" s="205"/>
      <c r="K854" s="205"/>
      <c r="L854" s="205"/>
      <c r="M854" s="205"/>
      <c r="N854" s="25"/>
      <c r="O854" s="73"/>
    </row>
    <row r="855" spans="3:15" x14ac:dyDescent="0.25">
      <c r="C855" s="25"/>
      <c r="D855" s="25"/>
      <c r="E855" s="25"/>
      <c r="F855" s="73"/>
      <c r="G855" s="25"/>
      <c r="H855" s="211"/>
      <c r="I855" s="211"/>
      <c r="J855" s="205"/>
      <c r="K855" s="205"/>
      <c r="L855" s="205"/>
      <c r="M855" s="205"/>
      <c r="N855" s="25"/>
      <c r="O855" s="73"/>
    </row>
    <row r="856" spans="3:15" x14ac:dyDescent="0.25">
      <c r="C856" s="25"/>
      <c r="D856" s="25"/>
      <c r="E856" s="25"/>
      <c r="F856" s="73"/>
      <c r="G856" s="25"/>
      <c r="H856" s="211"/>
      <c r="I856" s="211"/>
      <c r="J856" s="205"/>
      <c r="K856" s="205"/>
      <c r="L856" s="205"/>
      <c r="M856" s="205"/>
      <c r="N856" s="25"/>
      <c r="O856" s="73"/>
    </row>
    <row r="857" spans="3:15" x14ac:dyDescent="0.25">
      <c r="C857" s="25"/>
      <c r="D857" s="25"/>
      <c r="E857" s="25"/>
      <c r="F857" s="73"/>
      <c r="G857" s="25"/>
      <c r="H857" s="211"/>
      <c r="I857" s="211"/>
      <c r="J857" s="205"/>
      <c r="K857" s="205"/>
      <c r="L857" s="205"/>
      <c r="M857" s="205"/>
      <c r="N857" s="25"/>
      <c r="O857" s="73"/>
    </row>
    <row r="858" spans="3:15" x14ac:dyDescent="0.25">
      <c r="C858" s="25"/>
      <c r="D858" s="25"/>
      <c r="E858" s="25"/>
      <c r="F858" s="73"/>
      <c r="G858" s="25"/>
      <c r="H858" s="211"/>
      <c r="I858" s="211"/>
      <c r="J858" s="205"/>
      <c r="K858" s="205"/>
      <c r="L858" s="205"/>
      <c r="M858" s="205"/>
      <c r="N858" s="25"/>
      <c r="O858" s="73"/>
    </row>
    <row r="859" spans="3:15" x14ac:dyDescent="0.25">
      <c r="C859" s="25"/>
      <c r="D859" s="25"/>
      <c r="E859" s="25"/>
      <c r="F859" s="73"/>
      <c r="G859" s="25"/>
      <c r="H859" s="211"/>
      <c r="I859" s="211"/>
      <c r="J859" s="205"/>
      <c r="K859" s="205"/>
      <c r="L859" s="205"/>
      <c r="M859" s="205"/>
      <c r="N859" s="25"/>
      <c r="O859" s="73"/>
    </row>
    <row r="860" spans="3:15" x14ac:dyDescent="0.25">
      <c r="C860" s="25"/>
      <c r="D860" s="25"/>
      <c r="E860" s="25"/>
      <c r="F860" s="73"/>
      <c r="G860" s="25"/>
      <c r="H860" s="211"/>
      <c r="I860" s="211"/>
      <c r="J860" s="205"/>
      <c r="K860" s="205"/>
      <c r="L860" s="205"/>
      <c r="M860" s="205"/>
      <c r="N860" s="25"/>
      <c r="O860" s="73"/>
    </row>
    <row r="861" spans="3:15" x14ac:dyDescent="0.25">
      <c r="C861" s="25"/>
      <c r="D861" s="25"/>
      <c r="E861" s="25"/>
      <c r="F861" s="73"/>
      <c r="G861" s="25"/>
      <c r="H861" s="211"/>
      <c r="I861" s="211"/>
      <c r="J861" s="205"/>
      <c r="K861" s="205"/>
      <c r="L861" s="205"/>
      <c r="M861" s="205"/>
      <c r="N861" s="25"/>
      <c r="O861" s="73"/>
    </row>
    <row r="862" spans="3:15" x14ac:dyDescent="0.25">
      <c r="C862" s="25"/>
      <c r="D862" s="25"/>
      <c r="E862" s="25"/>
      <c r="F862" s="73"/>
      <c r="G862" s="25"/>
      <c r="H862" s="211"/>
      <c r="I862" s="211"/>
      <c r="J862" s="205"/>
      <c r="K862" s="205"/>
      <c r="L862" s="205"/>
      <c r="M862" s="205"/>
      <c r="N862" s="25"/>
      <c r="O862" s="73"/>
    </row>
    <row r="863" spans="3:15" x14ac:dyDescent="0.25">
      <c r="C863" s="25"/>
      <c r="D863" s="25"/>
      <c r="E863" s="25"/>
      <c r="F863" s="73"/>
      <c r="G863" s="25"/>
      <c r="H863" s="211"/>
      <c r="I863" s="211"/>
      <c r="J863" s="205"/>
      <c r="K863" s="205"/>
      <c r="L863" s="205"/>
      <c r="M863" s="205"/>
      <c r="N863" s="25"/>
      <c r="O863" s="73"/>
    </row>
  </sheetData>
  <autoFilter ref="A7:R387"/>
  <mergeCells count="3">
    <mergeCell ref="D5:G5"/>
    <mergeCell ref="H5:N5"/>
    <mergeCell ref="C1:N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8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opLeftCell="A22" zoomScale="80" zoomScaleNormal="80" workbookViewId="0">
      <selection activeCell="I35" sqref="I35"/>
    </sheetView>
  </sheetViews>
  <sheetFormatPr defaultRowHeight="12.75" x14ac:dyDescent="0.2"/>
  <cols>
    <col min="1" max="1" width="29.7109375" customWidth="1"/>
    <col min="2" max="2" width="15.7109375" customWidth="1"/>
    <col min="3" max="3" width="15.42578125" customWidth="1"/>
    <col min="4" max="4" width="13.85546875" customWidth="1"/>
    <col min="5" max="5" width="7.7109375" customWidth="1"/>
  </cols>
  <sheetData>
    <row r="1" spans="1:12" ht="70.5" customHeight="1" x14ac:dyDescent="0.25">
      <c r="A1" s="877" t="s">
        <v>260</v>
      </c>
      <c r="B1" s="903"/>
      <c r="C1" s="903"/>
      <c r="D1" s="903"/>
      <c r="E1" s="903"/>
      <c r="F1" s="869"/>
      <c r="G1" s="869"/>
      <c r="H1" s="869"/>
      <c r="I1" s="869"/>
      <c r="J1" s="869"/>
      <c r="K1" s="869"/>
      <c r="L1" s="869"/>
    </row>
    <row r="2" spans="1:12" ht="12.75" customHeight="1" x14ac:dyDescent="0.2"/>
    <row r="3" spans="1:12" ht="12.75" customHeight="1" x14ac:dyDescent="0.2">
      <c r="A3" s="904" t="s">
        <v>143</v>
      </c>
      <c r="B3" s="905" t="s">
        <v>261</v>
      </c>
      <c r="C3" s="906"/>
      <c r="D3" s="906"/>
      <c r="E3" s="907"/>
    </row>
    <row r="4" spans="1:12" ht="12.75" customHeight="1" x14ac:dyDescent="0.2">
      <c r="A4" s="904"/>
      <c r="B4" s="905"/>
      <c r="C4" s="906"/>
      <c r="D4" s="906"/>
      <c r="E4" s="907"/>
    </row>
    <row r="5" spans="1:12" ht="90" customHeight="1" x14ac:dyDescent="0.2">
      <c r="A5" s="904"/>
      <c r="B5" s="905"/>
      <c r="C5" s="906"/>
      <c r="D5" s="906"/>
      <c r="E5" s="907"/>
    </row>
    <row r="6" spans="1:12" ht="78" customHeight="1" x14ac:dyDescent="0.2">
      <c r="A6" s="858"/>
      <c r="B6" s="866" t="s">
        <v>128</v>
      </c>
      <c r="C6" s="866" t="s">
        <v>210</v>
      </c>
      <c r="D6" s="867" t="s">
        <v>103</v>
      </c>
      <c r="E6" s="868" t="s">
        <v>35</v>
      </c>
    </row>
    <row r="7" spans="1:12" ht="38.25" customHeight="1" x14ac:dyDescent="0.25">
      <c r="A7" s="870" t="s">
        <v>228</v>
      </c>
      <c r="B7" s="871">
        <f>'1 уровень'!D14</f>
        <v>350</v>
      </c>
      <c r="C7" s="871">
        <f>'1 уровень'!E14</f>
        <v>175</v>
      </c>
      <c r="D7" s="871">
        <f>'1 уровень'!F14</f>
        <v>0</v>
      </c>
      <c r="E7" s="872">
        <f>'1 уровень'!G14</f>
        <v>0</v>
      </c>
    </row>
    <row r="8" spans="1:12" ht="36.75" customHeight="1" x14ac:dyDescent="0.25">
      <c r="A8" s="856" t="s">
        <v>251</v>
      </c>
      <c r="B8" s="861">
        <f>'2 уровень'!C172</f>
        <v>2265</v>
      </c>
      <c r="C8" s="861">
        <f>'2 уровень'!D172</f>
        <v>1133</v>
      </c>
      <c r="D8" s="861">
        <f>'2 уровень'!E172</f>
        <v>12</v>
      </c>
      <c r="E8" s="865">
        <f>'2 уровень'!F172</f>
        <v>1.0591350397175641</v>
      </c>
    </row>
    <row r="9" spans="1:12" ht="30" customHeight="1" x14ac:dyDescent="0.25">
      <c r="A9" s="856" t="s">
        <v>225</v>
      </c>
      <c r="B9" s="861">
        <f>'1 уровень'!D34</f>
        <v>9075</v>
      </c>
      <c r="C9" s="861">
        <f>'1 уровень'!E34</f>
        <v>4538</v>
      </c>
      <c r="D9" s="861">
        <f>'1 уровень'!F34</f>
        <v>94</v>
      </c>
      <c r="E9" s="865">
        <f>'1 уровень'!G34</f>
        <v>2.0713970912296169</v>
      </c>
    </row>
    <row r="10" spans="1:12" ht="33" customHeight="1" x14ac:dyDescent="0.25">
      <c r="A10" s="856" t="s">
        <v>229</v>
      </c>
      <c r="B10" s="861">
        <f>'1 уровень'!D222</f>
        <v>442</v>
      </c>
      <c r="C10" s="861">
        <f>'1 уровень'!E222</f>
        <v>221</v>
      </c>
      <c r="D10" s="861">
        <f>'1 уровень'!F222</f>
        <v>6</v>
      </c>
      <c r="E10" s="873">
        <f>'1 уровень'!G222</f>
        <v>2.7149321266968327</v>
      </c>
    </row>
    <row r="11" spans="1:12" ht="38.25" customHeight="1" x14ac:dyDescent="0.25">
      <c r="A11" s="856" t="s">
        <v>247</v>
      </c>
      <c r="B11" s="861">
        <f>'2 уровень'!C113</f>
        <v>8705</v>
      </c>
      <c r="C11" s="861">
        <f>'2 уровень'!D113</f>
        <v>4353</v>
      </c>
      <c r="D11" s="861">
        <f>'2 уровень'!E113</f>
        <v>190</v>
      </c>
      <c r="E11" s="865">
        <f>'2 уровень'!F113</f>
        <v>4.3648058810016082</v>
      </c>
    </row>
    <row r="12" spans="1:12" ht="33" customHeight="1" x14ac:dyDescent="0.25">
      <c r="A12" s="856" t="s">
        <v>249</v>
      </c>
      <c r="B12" s="861">
        <f>'2 уровень'!C149</f>
        <v>1039</v>
      </c>
      <c r="C12" s="861">
        <f>'2 уровень'!D149</f>
        <v>520</v>
      </c>
      <c r="D12" s="861">
        <f>'2 уровень'!E149</f>
        <v>46</v>
      </c>
      <c r="E12" s="865">
        <f>'2 уровень'!F149</f>
        <v>8.8461538461538467</v>
      </c>
    </row>
    <row r="13" spans="1:12" ht="42" customHeight="1" x14ac:dyDescent="0.25">
      <c r="A13" s="856" t="s">
        <v>235</v>
      </c>
      <c r="B13" s="861">
        <f>'1 уровень'!D282</f>
        <v>3500</v>
      </c>
      <c r="C13" s="861">
        <f>'1 уровень'!E282</f>
        <v>1750</v>
      </c>
      <c r="D13" s="861">
        <f>'1 уровень'!F282</f>
        <v>203</v>
      </c>
      <c r="E13" s="865">
        <f>'1 уровень'!G282</f>
        <v>11.600000000000001</v>
      </c>
    </row>
    <row r="14" spans="1:12" ht="30" customHeight="1" x14ac:dyDescent="0.25">
      <c r="A14" s="856" t="s">
        <v>238</v>
      </c>
      <c r="B14" s="861">
        <f>'2 уровень'!C16</f>
        <v>6637</v>
      </c>
      <c r="C14" s="861">
        <f>'2 уровень'!D16</f>
        <v>3319</v>
      </c>
      <c r="D14" s="861">
        <f>'2 уровень'!E16</f>
        <v>417</v>
      </c>
      <c r="E14" s="865">
        <f>'2 уровень'!F16</f>
        <v>12.564025308827961</v>
      </c>
    </row>
    <row r="15" spans="1:12" ht="30" customHeight="1" x14ac:dyDescent="0.25">
      <c r="A15" s="856" t="s">
        <v>230</v>
      </c>
      <c r="B15" s="861">
        <f>'1 уровень'!D200</f>
        <v>400</v>
      </c>
      <c r="C15" s="861">
        <f>'1 уровень'!E200</f>
        <v>200</v>
      </c>
      <c r="D15" s="861">
        <f>'1 уровень'!F200</f>
        <v>27</v>
      </c>
      <c r="E15" s="865">
        <f>'1 уровень'!G200</f>
        <v>13.5</v>
      </c>
    </row>
    <row r="16" spans="1:12" ht="30" customHeight="1" x14ac:dyDescent="0.25">
      <c r="A16" s="856" t="s">
        <v>248</v>
      </c>
      <c r="B16" s="861">
        <f>'2 уровень'!C138</f>
        <v>3820</v>
      </c>
      <c r="C16" s="861">
        <f>'2 уровень'!D138</f>
        <v>1910</v>
      </c>
      <c r="D16" s="861">
        <f>'2 уровень'!E138</f>
        <v>273</v>
      </c>
      <c r="E16" s="865">
        <f>'2 уровень'!F138</f>
        <v>14.293193717277486</v>
      </c>
    </row>
    <row r="17" spans="1:5" ht="30" customHeight="1" x14ac:dyDescent="0.25">
      <c r="A17" s="856" t="s">
        <v>257</v>
      </c>
      <c r="B17" s="861">
        <f>'Охотск '!B15</f>
        <v>915</v>
      </c>
      <c r="C17" s="861">
        <f>'Охотск '!C15</f>
        <v>458</v>
      </c>
      <c r="D17" s="861">
        <f>'Охотск '!D15</f>
        <v>107</v>
      </c>
      <c r="E17" s="865">
        <f>'Охотск '!E15</f>
        <v>23.362445414847162</v>
      </c>
    </row>
    <row r="18" spans="1:5" ht="30" customHeight="1" x14ac:dyDescent="0.25">
      <c r="A18" s="856" t="s">
        <v>244</v>
      </c>
      <c r="B18" s="861">
        <f>'2 уровень'!C78</f>
        <v>2816</v>
      </c>
      <c r="C18" s="861">
        <f>'2 уровень'!D78</f>
        <v>1408</v>
      </c>
      <c r="D18" s="861">
        <f>'2 уровень'!E78</f>
        <v>340</v>
      </c>
      <c r="E18" s="865">
        <f>'2 уровень'!F78</f>
        <v>24.147727272727273</v>
      </c>
    </row>
    <row r="19" spans="1:5" ht="30" customHeight="1" x14ac:dyDescent="0.25">
      <c r="A19" s="856" t="s">
        <v>253</v>
      </c>
      <c r="B19" s="861">
        <f>'2 уровень'!C272</f>
        <v>4796</v>
      </c>
      <c r="C19" s="861">
        <f>'2 уровень'!D272</f>
        <v>2398</v>
      </c>
      <c r="D19" s="861">
        <f>'2 уровень'!E272</f>
        <v>607</v>
      </c>
      <c r="E19" s="865">
        <f>'2 уровень'!F272</f>
        <v>25.312760633861554</v>
      </c>
    </row>
    <row r="20" spans="1:5" ht="30" customHeight="1" x14ac:dyDescent="0.25">
      <c r="A20" s="856" t="s">
        <v>250</v>
      </c>
      <c r="B20" s="861">
        <f>'2 уровень'!C247</f>
        <v>5646</v>
      </c>
      <c r="C20" s="861">
        <f>'2 уровень'!D247</f>
        <v>2823</v>
      </c>
      <c r="D20" s="861">
        <f>'2 уровень'!E247</f>
        <v>836</v>
      </c>
      <c r="E20" s="865">
        <f>'2 уровень'!F247</f>
        <v>29.61388593694651</v>
      </c>
    </row>
    <row r="21" spans="1:5" ht="30" customHeight="1" x14ac:dyDescent="0.25">
      <c r="A21" s="856" t="s">
        <v>252</v>
      </c>
      <c r="B21" s="861">
        <f>'2 уровень'!C222</f>
        <v>3899</v>
      </c>
      <c r="C21" s="861">
        <f>'2 уровень'!D222</f>
        <v>1950</v>
      </c>
      <c r="D21" s="861">
        <f>'2 уровень'!E222</f>
        <v>591</v>
      </c>
      <c r="E21" s="865">
        <f>'2 уровень'!F222</f>
        <v>30.307692307692307</v>
      </c>
    </row>
    <row r="22" spans="1:5" ht="30" customHeight="1" x14ac:dyDescent="0.25">
      <c r="A22" s="856" t="s">
        <v>239</v>
      </c>
      <c r="B22" s="861">
        <f>'2 уровень'!C29</f>
        <v>3917</v>
      </c>
      <c r="C22" s="861">
        <f>'2 уровень'!D29</f>
        <v>1959</v>
      </c>
      <c r="D22" s="861">
        <f>'2 уровень'!E29</f>
        <v>605</v>
      </c>
      <c r="E22" s="865">
        <f>'2 уровень'!F29</f>
        <v>30.883103624298116</v>
      </c>
    </row>
    <row r="23" spans="1:5" ht="36" customHeight="1" x14ac:dyDescent="0.25">
      <c r="A23" s="856" t="s">
        <v>236</v>
      </c>
      <c r="B23" s="861">
        <f>'1 уровень'!D309</f>
        <v>7252</v>
      </c>
      <c r="C23" s="861">
        <f>'1 уровень'!E309</f>
        <v>3626</v>
      </c>
      <c r="D23" s="861">
        <f>'1 уровень'!F309</f>
        <v>1127</v>
      </c>
      <c r="E23" s="865">
        <f>'1 уровень'!G309</f>
        <v>31.081081081081081</v>
      </c>
    </row>
    <row r="24" spans="1:5" ht="36" customHeight="1" x14ac:dyDescent="0.25">
      <c r="A24" s="856" t="s">
        <v>242</v>
      </c>
      <c r="B24" s="861">
        <f>'2 уровень'!C68</f>
        <v>2829</v>
      </c>
      <c r="C24" s="861">
        <f>'2 уровень'!D68</f>
        <v>1415</v>
      </c>
      <c r="D24" s="861">
        <f>'2 уровень'!E68</f>
        <v>441</v>
      </c>
      <c r="E24" s="865">
        <f>'2 уровень'!F68</f>
        <v>31.166077738515902</v>
      </c>
    </row>
    <row r="25" spans="1:5" ht="30" customHeight="1" x14ac:dyDescent="0.25">
      <c r="A25" s="854" t="s">
        <v>220</v>
      </c>
      <c r="B25" s="859">
        <f>'1 уровень'!D138</f>
        <v>6200</v>
      </c>
      <c r="C25" s="859">
        <f>'1 уровень'!E138</f>
        <v>3100</v>
      </c>
      <c r="D25" s="859">
        <f>'1 уровень'!F138</f>
        <v>1005</v>
      </c>
      <c r="E25" s="865">
        <f>'1 уровень'!G138</f>
        <v>32.41935483870968</v>
      </c>
    </row>
    <row r="26" spans="1:5" ht="57" customHeight="1" x14ac:dyDescent="0.25">
      <c r="A26" s="856" t="s">
        <v>240</v>
      </c>
      <c r="B26" s="861">
        <f>'2 уровень'!C40</f>
        <v>5422</v>
      </c>
      <c r="C26" s="861">
        <f>'2 уровень'!D40</f>
        <v>2711</v>
      </c>
      <c r="D26" s="861">
        <f>'2 уровень'!E40</f>
        <v>884</v>
      </c>
      <c r="E26" s="865">
        <f>'2 уровень'!F40</f>
        <v>32.607893766137956</v>
      </c>
    </row>
    <row r="27" spans="1:5" ht="48" customHeight="1" x14ac:dyDescent="0.25">
      <c r="A27" s="856" t="s">
        <v>233</v>
      </c>
      <c r="B27" s="861">
        <f>'1 уровень'!D371</f>
        <v>8845</v>
      </c>
      <c r="C27" s="861">
        <f>'1 уровень'!E371</f>
        <v>4423</v>
      </c>
      <c r="D27" s="861">
        <f>'1 уровень'!F371</f>
        <v>1478</v>
      </c>
      <c r="E27" s="865">
        <f>'1 уровень'!G371</f>
        <v>33.416233325796966</v>
      </c>
    </row>
    <row r="28" spans="1:5" ht="30" customHeight="1" x14ac:dyDescent="0.25">
      <c r="A28" s="856" t="s">
        <v>234</v>
      </c>
      <c r="B28" s="861">
        <f>'1 уровень'!D256</f>
        <v>2334</v>
      </c>
      <c r="C28" s="861">
        <f>'1 уровень'!E256</f>
        <v>1167</v>
      </c>
      <c r="D28" s="861">
        <f>'1 уровень'!F256</f>
        <v>396</v>
      </c>
      <c r="E28" s="865">
        <f>'1 уровень'!G256</f>
        <v>33.933161953727506</v>
      </c>
    </row>
    <row r="29" spans="1:5" ht="30" customHeight="1" x14ac:dyDescent="0.25">
      <c r="A29" s="854" t="s">
        <v>215</v>
      </c>
      <c r="B29" s="859">
        <f>'1 уровень'!D81</f>
        <v>8139</v>
      </c>
      <c r="C29" s="859">
        <f>'1 уровень'!E81</f>
        <v>4070</v>
      </c>
      <c r="D29" s="859">
        <f>'1 уровень'!F81</f>
        <v>1487</v>
      </c>
      <c r="E29" s="865">
        <f>'1 уровень'!G81</f>
        <v>36.535626535626534</v>
      </c>
    </row>
    <row r="30" spans="1:5" ht="30" customHeight="1" x14ac:dyDescent="0.25">
      <c r="A30" s="856" t="s">
        <v>232</v>
      </c>
      <c r="B30" s="861">
        <f>'1 уровень'!D189</f>
        <v>5344</v>
      </c>
      <c r="C30" s="861">
        <f>'1 уровень'!E189</f>
        <v>2672</v>
      </c>
      <c r="D30" s="861">
        <f>'1 уровень'!F189</f>
        <v>1045</v>
      </c>
      <c r="E30" s="865">
        <f>'1 уровень'!G189</f>
        <v>39.109281437125745</v>
      </c>
    </row>
    <row r="31" spans="1:5" ht="30" customHeight="1" x14ac:dyDescent="0.25">
      <c r="A31" s="856" t="s">
        <v>255</v>
      </c>
      <c r="B31" s="861">
        <f>'2 уровень'!C322</f>
        <v>314</v>
      </c>
      <c r="C31" s="861">
        <f>'2 уровень'!D322</f>
        <v>157</v>
      </c>
      <c r="D31" s="861">
        <f>'2 уровень'!E322</f>
        <v>70</v>
      </c>
      <c r="E31" s="865">
        <f>'2 уровень'!F322</f>
        <v>44.585987261146499</v>
      </c>
    </row>
    <row r="32" spans="1:5" ht="30" customHeight="1" x14ac:dyDescent="0.25">
      <c r="A32" s="854" t="s">
        <v>213</v>
      </c>
      <c r="B32" s="859">
        <f>'1 уровень'!D63</f>
        <v>13707</v>
      </c>
      <c r="C32" s="859">
        <f>'1 уровень'!E63</f>
        <v>6854</v>
      </c>
      <c r="D32" s="859">
        <f>'1 уровень'!F63</f>
        <v>3515</v>
      </c>
      <c r="E32" s="863">
        <f>'1 уровень'!G63</f>
        <v>51.283921797490514</v>
      </c>
    </row>
    <row r="33" spans="1:5" ht="30" customHeight="1" x14ac:dyDescent="0.25">
      <c r="A33" s="856" t="s">
        <v>237</v>
      </c>
      <c r="B33" s="861">
        <f>'1 уровень'!D334</f>
        <v>2730</v>
      </c>
      <c r="C33" s="861">
        <f>'1 уровень'!E334</f>
        <v>1365</v>
      </c>
      <c r="D33" s="861">
        <f>'1 уровень'!F334</f>
        <v>713</v>
      </c>
      <c r="E33" s="865">
        <f>'1 уровень'!G334</f>
        <v>52.234432234432241</v>
      </c>
    </row>
    <row r="34" spans="1:5" ht="30" customHeight="1" x14ac:dyDescent="0.25">
      <c r="A34" s="856" t="s">
        <v>246</v>
      </c>
      <c r="B34" s="861">
        <f>'2 уровень'!C197</f>
        <v>4500</v>
      </c>
      <c r="C34" s="861">
        <f>'2 уровень'!D197</f>
        <v>2250</v>
      </c>
      <c r="D34" s="861">
        <f>'2 уровень'!E197</f>
        <v>1260</v>
      </c>
      <c r="E34" s="865">
        <f>'2 уровень'!F197</f>
        <v>56.000000000000007</v>
      </c>
    </row>
    <row r="35" spans="1:5" ht="30" customHeight="1" x14ac:dyDescent="0.25">
      <c r="A35" s="854" t="s">
        <v>218</v>
      </c>
      <c r="B35" s="859">
        <f>'1 уровень'!D116</f>
        <v>17116</v>
      </c>
      <c r="C35" s="859">
        <f>'1 уровень'!E116</f>
        <v>8558</v>
      </c>
      <c r="D35" s="859">
        <f>'1 уровень'!F116</f>
        <v>5088</v>
      </c>
      <c r="E35" s="865">
        <f>'1 уровень'!G116</f>
        <v>59.453143257770499</v>
      </c>
    </row>
    <row r="36" spans="1:5" ht="30" customHeight="1" x14ac:dyDescent="0.25">
      <c r="A36" s="855" t="s">
        <v>216</v>
      </c>
      <c r="B36" s="860">
        <f>'1 уровень'!D92</f>
        <v>2793</v>
      </c>
      <c r="C36" s="860">
        <f>'1 уровень'!E92</f>
        <v>1397</v>
      </c>
      <c r="D36" s="860">
        <f>'1 уровень'!F92</f>
        <v>850</v>
      </c>
      <c r="E36" s="865">
        <f>'1 уровень'!G92</f>
        <v>60.84466714387974</v>
      </c>
    </row>
    <row r="37" spans="1:5" ht="30" customHeight="1" x14ac:dyDescent="0.25">
      <c r="A37" s="856" t="s">
        <v>245</v>
      </c>
      <c r="B37" s="861">
        <f>'2 уровень'!C89</f>
        <v>1200</v>
      </c>
      <c r="C37" s="861">
        <f>'2 уровень'!D89</f>
        <v>600</v>
      </c>
      <c r="D37" s="861">
        <f>'2 уровень'!E89</f>
        <v>373</v>
      </c>
      <c r="E37" s="865">
        <f>'2 уровень'!F89</f>
        <v>62.166666666666671</v>
      </c>
    </row>
    <row r="38" spans="1:5" ht="30" customHeight="1" x14ac:dyDescent="0.25">
      <c r="A38" s="856" t="s">
        <v>169</v>
      </c>
      <c r="B38" s="861">
        <f>'1 уровень'!D359</f>
        <v>2026</v>
      </c>
      <c r="C38" s="861">
        <f>'1 уровень'!E359</f>
        <v>1013</v>
      </c>
      <c r="D38" s="861">
        <f>'1 уровень'!F359</f>
        <v>651</v>
      </c>
      <c r="E38" s="865">
        <f>'1 уровень'!G359</f>
        <v>64.264560710760122</v>
      </c>
    </row>
    <row r="39" spans="1:5" ht="30" customHeight="1" x14ac:dyDescent="0.25">
      <c r="A39" s="854" t="s">
        <v>214</v>
      </c>
      <c r="B39" s="859">
        <f>'1 уровень'!D72</f>
        <v>7278</v>
      </c>
      <c r="C39" s="859">
        <f>'1 уровень'!E72</f>
        <v>3639</v>
      </c>
      <c r="D39" s="859">
        <f>'1 уровень'!F72</f>
        <v>2345</v>
      </c>
      <c r="E39" s="863">
        <f>'1 уровень'!G72</f>
        <v>64.440780434185214</v>
      </c>
    </row>
    <row r="40" spans="1:5" ht="30" customHeight="1" x14ac:dyDescent="0.25">
      <c r="A40" s="856" t="s">
        <v>241</v>
      </c>
      <c r="B40" s="861">
        <f>'2 уровень'!C49</f>
        <v>14000</v>
      </c>
      <c r="C40" s="861">
        <f>'2 уровень'!D49</f>
        <v>7000</v>
      </c>
      <c r="D40" s="861">
        <f>'2 уровень'!E49</f>
        <v>4608</v>
      </c>
      <c r="E40" s="865">
        <f>'2 уровень'!F49</f>
        <v>65.828571428571422</v>
      </c>
    </row>
    <row r="41" spans="1:5" ht="30" customHeight="1" x14ac:dyDescent="0.25">
      <c r="A41" s="856" t="s">
        <v>254</v>
      </c>
      <c r="B41" s="861">
        <f>'2 уровень'!C297</f>
        <v>2500</v>
      </c>
      <c r="C41" s="861">
        <f>'2 уровень'!D297</f>
        <v>1250</v>
      </c>
      <c r="D41" s="861">
        <f>'2 уровень'!E297</f>
        <v>916</v>
      </c>
      <c r="E41" s="865">
        <f>'2 уровень'!F297</f>
        <v>73.28</v>
      </c>
    </row>
    <row r="42" spans="1:5" ht="30" customHeight="1" x14ac:dyDescent="0.25">
      <c r="A42" s="854" t="s">
        <v>217</v>
      </c>
      <c r="B42" s="859">
        <f>'1 уровень'!D105</f>
        <v>4300</v>
      </c>
      <c r="C42" s="859">
        <f>'1 уровень'!E105</f>
        <v>2150</v>
      </c>
      <c r="D42" s="859">
        <f>'1 уровень'!F105</f>
        <v>1633</v>
      </c>
      <c r="E42" s="865">
        <f>'1 уровень'!G105</f>
        <v>75.95348837209302</v>
      </c>
    </row>
    <row r="43" spans="1:5" ht="30" customHeight="1" x14ac:dyDescent="0.25">
      <c r="A43" s="854" t="s">
        <v>219</v>
      </c>
      <c r="B43" s="859">
        <f>'1 уровень'!D127</f>
        <v>3455</v>
      </c>
      <c r="C43" s="859">
        <f>'1 уровень'!E127</f>
        <v>1728</v>
      </c>
      <c r="D43" s="859">
        <f>'1 уровень'!F127</f>
        <v>1348</v>
      </c>
      <c r="E43" s="865">
        <f>'1 уровень'!G127</f>
        <v>78.009259259259252</v>
      </c>
    </row>
    <row r="44" spans="1:5" ht="44.25" customHeight="1" x14ac:dyDescent="0.25">
      <c r="A44" s="856" t="s">
        <v>256</v>
      </c>
      <c r="B44" s="861">
        <f>'Аян '!B15</f>
        <v>300</v>
      </c>
      <c r="C44" s="861">
        <f>'Аян '!C15</f>
        <v>150</v>
      </c>
      <c r="D44" s="861">
        <f>'Аян '!D15</f>
        <v>140</v>
      </c>
      <c r="E44" s="865">
        <f>'Аян '!E15</f>
        <v>93.333333333333329</v>
      </c>
    </row>
    <row r="45" spans="1:5" ht="38.25" customHeight="1" x14ac:dyDescent="0.25">
      <c r="A45" s="856" t="s">
        <v>231</v>
      </c>
      <c r="B45" s="861">
        <f>'1 уровень'!D231</f>
        <v>612</v>
      </c>
      <c r="C45" s="861">
        <f>'1 уровень'!E231</f>
        <v>306</v>
      </c>
      <c r="D45" s="861">
        <f>'1 уровень'!F231</f>
        <v>310</v>
      </c>
      <c r="E45" s="865">
        <f>'1 уровень'!G231</f>
        <v>101.30718954248366</v>
      </c>
    </row>
    <row r="46" spans="1:5" ht="30" hidden="1" customHeight="1" x14ac:dyDescent="0.25">
      <c r="A46" s="856" t="s">
        <v>221</v>
      </c>
      <c r="B46" s="861"/>
      <c r="C46" s="861"/>
      <c r="D46" s="861"/>
      <c r="E46" s="865"/>
    </row>
    <row r="47" spans="1:5" ht="30" hidden="1" customHeight="1" x14ac:dyDescent="0.25">
      <c r="A47" s="856" t="s">
        <v>222</v>
      </c>
      <c r="B47" s="861"/>
      <c r="C47" s="861"/>
      <c r="D47" s="861"/>
      <c r="E47" s="865"/>
    </row>
    <row r="48" spans="1:5" ht="30" hidden="1" customHeight="1" x14ac:dyDescent="0.25">
      <c r="A48" s="856" t="s">
        <v>223</v>
      </c>
      <c r="B48" s="861"/>
      <c r="C48" s="861"/>
      <c r="D48" s="861"/>
      <c r="E48" s="865"/>
    </row>
    <row r="49" spans="1:5" ht="30" hidden="1" customHeight="1" x14ac:dyDescent="0.25">
      <c r="A49" s="856" t="s">
        <v>224</v>
      </c>
      <c r="B49" s="861"/>
      <c r="C49" s="861"/>
      <c r="D49" s="861"/>
      <c r="E49" s="865"/>
    </row>
    <row r="50" spans="1:5" ht="30" hidden="1" customHeight="1" x14ac:dyDescent="0.25">
      <c r="A50" s="856" t="s">
        <v>226</v>
      </c>
      <c r="B50" s="861"/>
      <c r="C50" s="861"/>
      <c r="D50" s="861"/>
      <c r="E50" s="865"/>
    </row>
    <row r="51" spans="1:5" ht="30" hidden="1" customHeight="1" x14ac:dyDescent="0.25">
      <c r="A51" s="856" t="s">
        <v>227</v>
      </c>
      <c r="B51" s="861"/>
      <c r="C51" s="861"/>
      <c r="D51" s="861"/>
      <c r="E51" s="865"/>
    </row>
    <row r="52" spans="1:5" ht="30" hidden="1" customHeight="1" x14ac:dyDescent="0.25">
      <c r="A52" s="856" t="s">
        <v>243</v>
      </c>
      <c r="B52" s="861"/>
      <c r="C52" s="861"/>
      <c r="D52" s="861"/>
      <c r="E52" s="865"/>
    </row>
    <row r="53" spans="1:5" ht="24" customHeight="1" x14ac:dyDescent="0.25">
      <c r="A53" s="857" t="s">
        <v>258</v>
      </c>
      <c r="B53" s="862">
        <f>SUM(B7:B52)</f>
        <v>181418</v>
      </c>
      <c r="C53" s="862">
        <f t="shared" ref="C53:D53" si="0">SUM(C7:C52)</f>
        <v>90716</v>
      </c>
      <c r="D53" s="862">
        <f t="shared" si="0"/>
        <v>36037</v>
      </c>
      <c r="E53" s="864">
        <f>D53/C53*100</f>
        <v>39.725076061554745</v>
      </c>
    </row>
  </sheetData>
  <sortState ref="A7:E52">
    <sortCondition ref="E7:E52"/>
  </sortState>
  <mergeCells count="3">
    <mergeCell ref="A1:E1"/>
    <mergeCell ref="A3:A5"/>
    <mergeCell ref="B3:E5"/>
  </mergeCells>
  <pageMargins left="0.11811023622047245" right="0" top="0.19685039370078741" bottom="0.19685039370078741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P341"/>
  <sheetViews>
    <sheetView showZeros="0" topLeftCell="B1" zoomScale="80" zoomScaleNormal="80" zoomScaleSheetLayoutView="85" workbookViewId="0">
      <pane xSplit="1" ySplit="7" topLeftCell="C314" activePane="bottomRight" state="frozen"/>
      <selection activeCell="B1" sqref="B1"/>
      <selection pane="topRight" activeCell="C1" sqref="C1"/>
      <selection pane="bottomLeft" activeCell="B8" sqref="B8"/>
      <selection pane="bottomRight" activeCell="K40" sqref="K40"/>
    </sheetView>
  </sheetViews>
  <sheetFormatPr defaultColWidth="9.140625" defaultRowHeight="15" x14ac:dyDescent="0.25"/>
  <cols>
    <col min="1" max="1" width="5.5703125" style="5" hidden="1" customWidth="1"/>
    <col min="2" max="2" width="42.7109375" style="5" customWidth="1"/>
    <col min="3" max="3" width="13.7109375" style="5" customWidth="1"/>
    <col min="4" max="4" width="14.5703125" style="5" customWidth="1"/>
    <col min="5" max="5" width="13" style="98" customWidth="1"/>
    <col min="6" max="6" width="9.7109375" style="5" customWidth="1"/>
    <col min="7" max="7" width="15" style="5" customWidth="1"/>
    <col min="8" max="8" width="14.42578125" style="5" customWidth="1"/>
    <col min="9" max="12" width="15.28515625" style="98" customWidth="1"/>
    <col min="13" max="13" width="10" style="5" customWidth="1"/>
    <col min="14" max="14" width="13.7109375" style="13" customWidth="1"/>
    <col min="15" max="15" width="9.140625" style="13" customWidth="1"/>
    <col min="16" max="250" width="9.140625" style="13"/>
    <col min="251" max="16384" width="9.140625" style="5"/>
  </cols>
  <sheetData>
    <row r="1" spans="1:250" s="35" customFormat="1" ht="36" customHeight="1" x14ac:dyDescent="0.25">
      <c r="B1" s="877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январь-июнь  2019</v>
      </c>
      <c r="C1" s="878"/>
      <c r="D1" s="878"/>
      <c r="E1" s="878"/>
      <c r="F1" s="878"/>
      <c r="G1" s="878"/>
      <c r="H1" s="878"/>
      <c r="I1" s="878"/>
      <c r="J1" s="878"/>
      <c r="K1" s="878"/>
      <c r="L1" s="878"/>
      <c r="M1" s="878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  <c r="IA1" s="84"/>
      <c r="IB1" s="84"/>
      <c r="IC1" s="84"/>
      <c r="ID1" s="84"/>
      <c r="IE1" s="84"/>
      <c r="IF1" s="84"/>
      <c r="IG1" s="84"/>
      <c r="IH1" s="84"/>
      <c r="II1" s="84"/>
      <c r="IJ1" s="84"/>
      <c r="IK1" s="84"/>
      <c r="IL1" s="84"/>
      <c r="IM1" s="84"/>
      <c r="IN1" s="84"/>
      <c r="IO1" s="84"/>
      <c r="IP1" s="84"/>
    </row>
    <row r="2" spans="1:250" s="35" customFormat="1" ht="12" customHeight="1" x14ac:dyDescent="0.25">
      <c r="B2" s="877"/>
      <c r="C2" s="877"/>
      <c r="D2" s="877"/>
      <c r="E2" s="877"/>
      <c r="F2" s="877"/>
      <c r="G2" s="877"/>
      <c r="H2" s="877"/>
      <c r="I2" s="877"/>
      <c r="J2" s="877"/>
      <c r="K2" s="877"/>
      <c r="L2" s="877"/>
      <c r="M2" s="877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  <c r="EI2" s="84"/>
      <c r="EJ2" s="84"/>
      <c r="EK2" s="84"/>
      <c r="EL2" s="84"/>
      <c r="EM2" s="84"/>
      <c r="EN2" s="84"/>
      <c r="EO2" s="84"/>
      <c r="EP2" s="84"/>
      <c r="EQ2" s="84"/>
      <c r="ER2" s="84"/>
      <c r="ES2" s="84"/>
      <c r="ET2" s="84"/>
      <c r="EU2" s="84"/>
      <c r="EV2" s="84"/>
      <c r="EW2" s="84"/>
      <c r="EX2" s="84"/>
      <c r="EY2" s="84"/>
      <c r="EZ2" s="84"/>
      <c r="FA2" s="84"/>
      <c r="FB2" s="84"/>
      <c r="FC2" s="84"/>
      <c r="FD2" s="84"/>
      <c r="FE2" s="84"/>
      <c r="FF2" s="84"/>
      <c r="FG2" s="84"/>
      <c r="FH2" s="84"/>
      <c r="FI2" s="84"/>
      <c r="FJ2" s="84"/>
      <c r="FK2" s="84"/>
      <c r="FL2" s="84"/>
      <c r="FM2" s="84"/>
      <c r="FN2" s="84"/>
      <c r="FO2" s="84"/>
      <c r="FP2" s="84"/>
      <c r="FQ2" s="84"/>
      <c r="FR2" s="84"/>
      <c r="FS2" s="84"/>
      <c r="FT2" s="84"/>
      <c r="FU2" s="84"/>
      <c r="FV2" s="84"/>
      <c r="FW2" s="84"/>
      <c r="FX2" s="84"/>
      <c r="FY2" s="84"/>
      <c r="FZ2" s="84"/>
      <c r="GA2" s="84"/>
      <c r="GB2" s="84"/>
      <c r="GC2" s="84"/>
      <c r="GD2" s="84"/>
      <c r="GE2" s="84"/>
      <c r="GF2" s="84"/>
      <c r="GG2" s="84"/>
      <c r="GH2" s="84"/>
      <c r="GI2" s="84"/>
      <c r="GJ2" s="84"/>
      <c r="GK2" s="84"/>
      <c r="GL2" s="84"/>
      <c r="GM2" s="84"/>
      <c r="GN2" s="84"/>
      <c r="GO2" s="84"/>
      <c r="GP2" s="84"/>
      <c r="GQ2" s="84"/>
      <c r="GR2" s="84"/>
      <c r="GS2" s="84"/>
      <c r="GT2" s="84"/>
      <c r="GU2" s="84"/>
      <c r="GV2" s="84"/>
      <c r="GW2" s="84"/>
      <c r="GX2" s="84"/>
      <c r="GY2" s="84"/>
      <c r="GZ2" s="84"/>
      <c r="HA2" s="84"/>
      <c r="HB2" s="84"/>
      <c r="HC2" s="84"/>
      <c r="HD2" s="84"/>
      <c r="HE2" s="84"/>
      <c r="HF2" s="84"/>
      <c r="HG2" s="84"/>
      <c r="HH2" s="84"/>
      <c r="HI2" s="84"/>
      <c r="HJ2" s="84"/>
      <c r="HK2" s="84"/>
      <c r="HL2" s="84"/>
      <c r="HM2" s="84"/>
      <c r="HN2" s="84"/>
      <c r="HO2" s="84"/>
      <c r="HP2" s="84"/>
      <c r="HQ2" s="84"/>
      <c r="HR2" s="84"/>
      <c r="HS2" s="84"/>
      <c r="HT2" s="84"/>
      <c r="HU2" s="84"/>
      <c r="HV2" s="84"/>
      <c r="HW2" s="84"/>
      <c r="HX2" s="84"/>
      <c r="HY2" s="84"/>
      <c r="HZ2" s="84"/>
      <c r="IA2" s="84"/>
      <c r="IB2" s="84"/>
      <c r="IC2" s="84"/>
      <c r="ID2" s="84"/>
      <c r="IE2" s="84"/>
      <c r="IF2" s="84"/>
      <c r="IG2" s="84"/>
      <c r="IH2" s="84"/>
      <c r="II2" s="84"/>
      <c r="IJ2" s="84"/>
      <c r="IK2" s="84"/>
      <c r="IL2" s="84"/>
      <c r="IM2" s="84"/>
      <c r="IN2" s="84"/>
      <c r="IO2" s="84"/>
      <c r="IP2" s="84"/>
    </row>
    <row r="3" spans="1:250" hidden="1" x14ac:dyDescent="0.25">
      <c r="B3" s="97">
        <v>6</v>
      </c>
    </row>
    <row r="4" spans="1:250" ht="15.75" customHeight="1" thickBot="1" x14ac:dyDescent="0.3">
      <c r="B4" s="97"/>
    </row>
    <row r="5" spans="1:250" ht="20.25" customHeight="1" thickBot="1" x14ac:dyDescent="0.3">
      <c r="B5" s="26" t="s">
        <v>0</v>
      </c>
      <c r="C5" s="874" t="s">
        <v>102</v>
      </c>
      <c r="D5" s="875"/>
      <c r="E5" s="875"/>
      <c r="F5" s="876"/>
      <c r="G5" s="874" t="s">
        <v>101</v>
      </c>
      <c r="H5" s="875"/>
      <c r="I5" s="875"/>
      <c r="J5" s="875"/>
      <c r="K5" s="875"/>
      <c r="L5" s="875"/>
      <c r="M5" s="876"/>
    </row>
    <row r="6" spans="1:250" ht="72.75" customHeight="1" thickBot="1" x14ac:dyDescent="0.3">
      <c r="B6" s="27"/>
      <c r="C6" s="180" t="s">
        <v>128</v>
      </c>
      <c r="D6" s="180" t="str">
        <f>'1 уровень'!E6</f>
        <v>План 6 мес. 2019 г. (законченный случай)</v>
      </c>
      <c r="E6" s="181" t="s">
        <v>103</v>
      </c>
      <c r="F6" s="66" t="s">
        <v>35</v>
      </c>
      <c r="G6" s="209" t="s">
        <v>129</v>
      </c>
      <c r="H6" s="209" t="str">
        <f>'1 уровень'!I6</f>
        <v>План 6 мес. 2019 г. (тыс.руб)</v>
      </c>
      <c r="I6" s="201" t="s">
        <v>104</v>
      </c>
      <c r="J6" s="201" t="s">
        <v>141</v>
      </c>
      <c r="K6" s="201" t="s">
        <v>139</v>
      </c>
      <c r="L6" s="201" t="s">
        <v>140</v>
      </c>
      <c r="M6" s="66" t="s">
        <v>35</v>
      </c>
    </row>
    <row r="7" spans="1:250" s="13" customFormat="1" ht="15.75" thickBot="1" x14ac:dyDescent="0.3">
      <c r="B7" s="37">
        <v>1</v>
      </c>
      <c r="C7" s="37">
        <v>2</v>
      </c>
      <c r="D7" s="37">
        <v>3</v>
      </c>
      <c r="E7" s="37">
        <v>4</v>
      </c>
      <c r="F7" s="37">
        <v>5</v>
      </c>
      <c r="G7" s="318">
        <v>6</v>
      </c>
      <c r="H7" s="318">
        <v>7</v>
      </c>
      <c r="I7" s="318">
        <v>8</v>
      </c>
      <c r="J7" s="318"/>
      <c r="K7" s="318">
        <v>9</v>
      </c>
      <c r="L7" s="318">
        <v>10</v>
      </c>
      <c r="M7" s="37">
        <v>11</v>
      </c>
    </row>
    <row r="8" spans="1:250" s="13" customFormat="1" ht="19.149999999999999" customHeight="1" x14ac:dyDescent="0.25">
      <c r="A8" s="13">
        <v>1</v>
      </c>
      <c r="B8" s="59" t="s">
        <v>2</v>
      </c>
      <c r="C8" s="12"/>
      <c r="D8" s="12"/>
      <c r="E8" s="99"/>
      <c r="F8" s="12"/>
      <c r="G8" s="10"/>
      <c r="H8" s="10"/>
      <c r="I8" s="81"/>
      <c r="J8" s="81"/>
      <c r="K8" s="81"/>
      <c r="L8" s="81"/>
      <c r="M8" s="10"/>
    </row>
    <row r="9" spans="1:250" ht="31.5" customHeight="1" x14ac:dyDescent="0.25">
      <c r="A9" s="13">
        <v>1</v>
      </c>
      <c r="B9" s="102" t="s">
        <v>71</v>
      </c>
      <c r="C9" s="561"/>
      <c r="D9" s="561"/>
      <c r="E9" s="561"/>
      <c r="F9" s="561"/>
      <c r="G9" s="562"/>
      <c r="H9" s="562"/>
      <c r="I9" s="562"/>
      <c r="J9" s="562"/>
      <c r="K9" s="562"/>
      <c r="L9" s="562"/>
      <c r="M9" s="562"/>
    </row>
    <row r="10" spans="1:250" s="25" customFormat="1" ht="30" x14ac:dyDescent="0.25">
      <c r="A10" s="13">
        <v>1</v>
      </c>
      <c r="B10" s="120" t="s">
        <v>120</v>
      </c>
      <c r="C10" s="397">
        <f>SUM(C11:C14)</f>
        <v>13725</v>
      </c>
      <c r="D10" s="397">
        <f>SUM(D11:D14)</f>
        <v>6864</v>
      </c>
      <c r="E10" s="397">
        <f>SUM(E11:E14)</f>
        <v>7210</v>
      </c>
      <c r="F10" s="354">
        <f t="shared" ref="F10:F19" si="0">E10/D10*100</f>
        <v>105.04079254079255</v>
      </c>
      <c r="G10" s="563">
        <f t="shared" ref="G10:L10" si="1">SUM(G11:G14)</f>
        <v>26793.347317000003</v>
      </c>
      <c r="H10" s="563">
        <f t="shared" si="1"/>
        <v>13396.670000000002</v>
      </c>
      <c r="I10" s="563">
        <f t="shared" si="1"/>
        <v>13977.514999999999</v>
      </c>
      <c r="J10" s="563">
        <f t="shared" si="1"/>
        <v>580.84499999999809</v>
      </c>
      <c r="K10" s="563">
        <f t="shared" si="1"/>
        <v>-200.41266999999999</v>
      </c>
      <c r="L10" s="563">
        <f t="shared" si="1"/>
        <v>13777.10233</v>
      </c>
      <c r="M10" s="563">
        <f>I10/H10*100</f>
        <v>104.3357416432591</v>
      </c>
    </row>
    <row r="11" spans="1:250" s="25" customFormat="1" ht="30" x14ac:dyDescent="0.25">
      <c r="A11" s="13">
        <v>1</v>
      </c>
      <c r="B11" s="47" t="s">
        <v>79</v>
      </c>
      <c r="C11" s="397">
        <v>10353</v>
      </c>
      <c r="D11" s="398">
        <f t="shared" ref="D11:D18" si="2">ROUND(C11/12*$B$3,0)</f>
        <v>5177</v>
      </c>
      <c r="E11" s="397">
        <v>5960</v>
      </c>
      <c r="F11" s="354">
        <f t="shared" si="0"/>
        <v>115.12458953061619</v>
      </c>
      <c r="G11" s="563">
        <v>19116.907677000003</v>
      </c>
      <c r="H11" s="564">
        <f>ROUND(G11/12*$B$3,2)</f>
        <v>9558.4500000000007</v>
      </c>
      <c r="I11" s="565">
        <f t="shared" ref="I11:I14" si="3">L11-K11</f>
        <v>10192.683939999999</v>
      </c>
      <c r="J11" s="565">
        <f t="shared" ref="J11:J74" si="4">I11-H11</f>
        <v>634.23393999999826</v>
      </c>
      <c r="K11" s="565">
        <v>-87.473409999999987</v>
      </c>
      <c r="L11" s="565">
        <v>10105.210529999998</v>
      </c>
      <c r="M11" s="563">
        <f>I11/H11*100</f>
        <v>106.63532204489219</v>
      </c>
    </row>
    <row r="12" spans="1:250" s="25" customFormat="1" ht="30" x14ac:dyDescent="0.25">
      <c r="A12" s="13">
        <v>1</v>
      </c>
      <c r="B12" s="47" t="s">
        <v>80</v>
      </c>
      <c r="C12" s="397">
        <v>3046</v>
      </c>
      <c r="D12" s="398">
        <f>ROUND(C12/12*$B$3,0)</f>
        <v>1523</v>
      </c>
      <c r="E12" s="397">
        <v>921</v>
      </c>
      <c r="F12" s="354">
        <f t="shared" si="0"/>
        <v>60.47275114904793</v>
      </c>
      <c r="G12" s="563">
        <v>5537.2015599999995</v>
      </c>
      <c r="H12" s="566">
        <f t="shared" ref="H12:H14" si="5">ROUND(G12/12*$B$3,2)</f>
        <v>2768.6</v>
      </c>
      <c r="I12" s="565">
        <f t="shared" si="3"/>
        <v>1625.9067399999999</v>
      </c>
      <c r="J12" s="565">
        <f t="shared" si="4"/>
        <v>-1142.69326</v>
      </c>
      <c r="K12" s="565">
        <v>-32.881819999999998</v>
      </c>
      <c r="L12" s="565">
        <v>1593.0249199999998</v>
      </c>
      <c r="M12" s="563">
        <f t="shared" ref="M12:M20" si="6">I12/H12*100</f>
        <v>58.726675576103446</v>
      </c>
    </row>
    <row r="13" spans="1:250" s="25" customFormat="1" ht="45" x14ac:dyDescent="0.25">
      <c r="A13" s="13">
        <v>1</v>
      </c>
      <c r="B13" s="47" t="s">
        <v>114</v>
      </c>
      <c r="C13" s="397">
        <v>65</v>
      </c>
      <c r="D13" s="398">
        <f t="shared" si="2"/>
        <v>33</v>
      </c>
      <c r="E13" s="397">
        <v>64</v>
      </c>
      <c r="F13" s="354">
        <f t="shared" si="0"/>
        <v>193.93939393939394</v>
      </c>
      <c r="G13" s="563">
        <v>426.53520000000003</v>
      </c>
      <c r="H13" s="566">
        <f t="shared" si="5"/>
        <v>213.27</v>
      </c>
      <c r="I13" s="565">
        <f t="shared" si="3"/>
        <v>419.97311999999994</v>
      </c>
      <c r="J13" s="565">
        <f t="shared" si="4"/>
        <v>206.70311999999993</v>
      </c>
      <c r="K13" s="565">
        <v>-6.5620799999999999</v>
      </c>
      <c r="L13" s="565">
        <v>413.41103999999996</v>
      </c>
      <c r="M13" s="563">
        <f t="shared" si="6"/>
        <v>196.92086088057388</v>
      </c>
    </row>
    <row r="14" spans="1:250" s="25" customFormat="1" ht="30" x14ac:dyDescent="0.25">
      <c r="A14" s="13">
        <v>1</v>
      </c>
      <c r="B14" s="47" t="s">
        <v>115</v>
      </c>
      <c r="C14" s="397">
        <v>261</v>
      </c>
      <c r="D14" s="398">
        <f t="shared" si="2"/>
        <v>131</v>
      </c>
      <c r="E14" s="397">
        <v>265</v>
      </c>
      <c r="F14" s="354">
        <f t="shared" si="0"/>
        <v>202.29007633587787</v>
      </c>
      <c r="G14" s="563">
        <v>1712.7028799999998</v>
      </c>
      <c r="H14" s="566">
        <f t="shared" si="5"/>
        <v>856.35</v>
      </c>
      <c r="I14" s="565">
        <f t="shared" si="3"/>
        <v>1738.9512</v>
      </c>
      <c r="J14" s="565">
        <f t="shared" si="4"/>
        <v>882.60119999999995</v>
      </c>
      <c r="K14" s="565">
        <v>-73.495360000000005</v>
      </c>
      <c r="L14" s="565">
        <v>1665.4558400000001</v>
      </c>
      <c r="M14" s="563">
        <f t="shared" si="6"/>
        <v>203.06547556489753</v>
      </c>
    </row>
    <row r="15" spans="1:250" s="25" customFormat="1" ht="44.25" customHeight="1" x14ac:dyDescent="0.25">
      <c r="A15" s="13">
        <v>1</v>
      </c>
      <c r="B15" s="120" t="s">
        <v>112</v>
      </c>
      <c r="C15" s="397">
        <f>SUM(C16:C18)</f>
        <v>22919</v>
      </c>
      <c r="D15" s="397">
        <f>SUM(D16:D18)</f>
        <v>11461</v>
      </c>
      <c r="E15" s="397">
        <f>SUM(E16:E18)</f>
        <v>9216</v>
      </c>
      <c r="F15" s="354">
        <f t="shared" si="0"/>
        <v>80.411831428322131</v>
      </c>
      <c r="G15" s="565">
        <f t="shared" ref="G15:L15" si="7">SUM(G16:G18)</f>
        <v>48249.670299999998</v>
      </c>
      <c r="H15" s="565">
        <f t="shared" si="7"/>
        <v>24124.839999999997</v>
      </c>
      <c r="I15" s="565">
        <f t="shared" si="7"/>
        <v>20800.954670000003</v>
      </c>
      <c r="J15" s="565">
        <f t="shared" si="7"/>
        <v>-3323.8853299999973</v>
      </c>
      <c r="K15" s="565">
        <f t="shared" si="7"/>
        <v>-21.62735</v>
      </c>
      <c r="L15" s="565">
        <f t="shared" si="7"/>
        <v>20779.32732</v>
      </c>
      <c r="M15" s="563">
        <f t="shared" si="6"/>
        <v>86.222145597649586</v>
      </c>
    </row>
    <row r="16" spans="1:250" s="25" customFormat="1" ht="30" x14ac:dyDescent="0.25">
      <c r="A16" s="13">
        <v>1</v>
      </c>
      <c r="B16" s="47" t="s">
        <v>108</v>
      </c>
      <c r="C16" s="397">
        <v>6637</v>
      </c>
      <c r="D16" s="398">
        <f t="shared" si="2"/>
        <v>3319</v>
      </c>
      <c r="E16" s="397">
        <v>417</v>
      </c>
      <c r="F16" s="354">
        <f t="shared" si="0"/>
        <v>12.564025308827961</v>
      </c>
      <c r="G16" s="566">
        <v>5976.87925</v>
      </c>
      <c r="H16" s="566">
        <f t="shared" ref="H16:H19" si="8">ROUND(G16/12*$B$3,2)</f>
        <v>2988.44</v>
      </c>
      <c r="I16" s="565">
        <f t="shared" ref="I16:I19" si="9">L16-K16</f>
        <v>713.35953000000006</v>
      </c>
      <c r="J16" s="563">
        <f t="shared" si="4"/>
        <v>-2275.0804699999999</v>
      </c>
      <c r="K16" s="563">
        <v>-21.62735</v>
      </c>
      <c r="L16" s="563">
        <v>691.73218000000008</v>
      </c>
      <c r="M16" s="563">
        <f t="shared" si="6"/>
        <v>23.870632503915086</v>
      </c>
    </row>
    <row r="17" spans="1:250" s="25" customFormat="1" ht="60" customHeight="1" x14ac:dyDescent="0.25">
      <c r="A17" s="13">
        <v>1</v>
      </c>
      <c r="B17" s="47" t="s">
        <v>119</v>
      </c>
      <c r="C17" s="397">
        <v>15043</v>
      </c>
      <c r="D17" s="398">
        <f t="shared" si="2"/>
        <v>7522</v>
      </c>
      <c r="E17" s="397">
        <v>7276</v>
      </c>
      <c r="F17" s="354">
        <f t="shared" si="0"/>
        <v>96.72959319329965</v>
      </c>
      <c r="G17" s="566">
        <v>40900.412700000001</v>
      </c>
      <c r="H17" s="566">
        <f t="shared" si="8"/>
        <v>20450.21</v>
      </c>
      <c r="I17" s="565">
        <f t="shared" si="9"/>
        <v>18433.304070000002</v>
      </c>
      <c r="J17" s="565">
        <f t="shared" si="4"/>
        <v>-2016.9059299999972</v>
      </c>
      <c r="K17" s="565">
        <v>0</v>
      </c>
      <c r="L17" s="565">
        <v>18433.304070000002</v>
      </c>
      <c r="M17" s="563">
        <f t="shared" si="6"/>
        <v>90.137480593108833</v>
      </c>
    </row>
    <row r="18" spans="1:250" s="25" customFormat="1" ht="45" x14ac:dyDescent="0.25">
      <c r="A18" s="13">
        <v>1</v>
      </c>
      <c r="B18" s="47" t="s">
        <v>109</v>
      </c>
      <c r="C18" s="397">
        <v>1239</v>
      </c>
      <c r="D18" s="398">
        <f t="shared" si="2"/>
        <v>620</v>
      </c>
      <c r="E18" s="397">
        <v>1523</v>
      </c>
      <c r="F18" s="354">
        <f t="shared" si="0"/>
        <v>245.64516129032259</v>
      </c>
      <c r="G18" s="566">
        <v>1372.3783500000002</v>
      </c>
      <c r="H18" s="566">
        <f t="shared" si="8"/>
        <v>686.19</v>
      </c>
      <c r="I18" s="565">
        <f t="shared" si="9"/>
        <v>1654.2910699999998</v>
      </c>
      <c r="J18" s="565">
        <f t="shared" si="4"/>
        <v>968.10106999999971</v>
      </c>
      <c r="K18" s="565">
        <v>0</v>
      </c>
      <c r="L18" s="565">
        <v>1654.2910699999998</v>
      </c>
      <c r="M18" s="563">
        <f t="shared" si="6"/>
        <v>241.08352934318478</v>
      </c>
    </row>
    <row r="19" spans="1:250" s="25" customFormat="1" ht="30.75" thickBot="1" x14ac:dyDescent="0.3">
      <c r="A19" s="13">
        <v>1</v>
      </c>
      <c r="B19" s="272" t="s">
        <v>123</v>
      </c>
      <c r="C19" s="397">
        <v>26486</v>
      </c>
      <c r="D19" s="398">
        <f>ROUND(C19/12*$B$3,0)</f>
        <v>13243</v>
      </c>
      <c r="E19" s="397">
        <v>16953</v>
      </c>
      <c r="F19" s="354">
        <f t="shared" si="0"/>
        <v>128.01480027184172</v>
      </c>
      <c r="G19" s="563">
        <v>25776.70492</v>
      </c>
      <c r="H19" s="566">
        <f t="shared" si="8"/>
        <v>12888.35</v>
      </c>
      <c r="I19" s="565">
        <f t="shared" si="9"/>
        <v>16576.0363</v>
      </c>
      <c r="J19" s="565">
        <f t="shared" si="4"/>
        <v>3687.6862999999994</v>
      </c>
      <c r="K19" s="565">
        <v>-186.02171999999999</v>
      </c>
      <c r="L19" s="565">
        <v>16390.014579999999</v>
      </c>
      <c r="M19" s="563">
        <f>I19/H19*100</f>
        <v>128.61255552495081</v>
      </c>
    </row>
    <row r="20" spans="1:250" s="8" customFormat="1" ht="15.75" thickBot="1" x14ac:dyDescent="0.3">
      <c r="A20" s="13">
        <v>1</v>
      </c>
      <c r="B20" s="77" t="s">
        <v>3</v>
      </c>
      <c r="C20" s="404"/>
      <c r="D20" s="404"/>
      <c r="E20" s="404"/>
      <c r="F20" s="567"/>
      <c r="G20" s="568">
        <f t="shared" ref="G20:L20" si="10">G10+G15+G19</f>
        <v>100819.72253700001</v>
      </c>
      <c r="H20" s="568">
        <f t="shared" si="10"/>
        <v>50409.859999999993</v>
      </c>
      <c r="I20" s="568">
        <f t="shared" si="10"/>
        <v>51354.505970000006</v>
      </c>
      <c r="J20" s="568">
        <f t="shared" si="10"/>
        <v>944.64597000000003</v>
      </c>
      <c r="K20" s="568">
        <f t="shared" si="10"/>
        <v>-408.06173999999999</v>
      </c>
      <c r="L20" s="568">
        <f t="shared" si="10"/>
        <v>50946.444229999994</v>
      </c>
      <c r="M20" s="569">
        <f t="shared" si="6"/>
        <v>101.87393095319052</v>
      </c>
    </row>
    <row r="21" spans="1:250" ht="14.25" customHeight="1" x14ac:dyDescent="0.25">
      <c r="A21" s="13">
        <v>1</v>
      </c>
      <c r="B21" s="52"/>
      <c r="C21" s="570"/>
      <c r="D21" s="570"/>
      <c r="E21" s="570"/>
      <c r="F21" s="570"/>
      <c r="G21" s="571"/>
      <c r="H21" s="571"/>
      <c r="I21" s="571"/>
      <c r="J21" s="571">
        <f t="shared" si="4"/>
        <v>0</v>
      </c>
      <c r="K21" s="571"/>
      <c r="L21" s="571"/>
      <c r="M21" s="571"/>
    </row>
    <row r="22" spans="1:250" s="16" customFormat="1" ht="27.75" customHeight="1" x14ac:dyDescent="0.25">
      <c r="A22" s="13">
        <v>1</v>
      </c>
      <c r="B22" s="102" t="s">
        <v>72</v>
      </c>
      <c r="C22" s="572"/>
      <c r="D22" s="572"/>
      <c r="E22" s="572"/>
      <c r="F22" s="572"/>
      <c r="G22" s="562"/>
      <c r="H22" s="562"/>
      <c r="I22" s="562"/>
      <c r="J22" s="562">
        <f t="shared" si="4"/>
        <v>0</v>
      </c>
      <c r="K22" s="562"/>
      <c r="L22" s="562"/>
      <c r="M22" s="562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</row>
    <row r="23" spans="1:250" s="25" customFormat="1" ht="30" x14ac:dyDescent="0.25">
      <c r="A23" s="13">
        <v>1</v>
      </c>
      <c r="B23" s="120" t="s">
        <v>120</v>
      </c>
      <c r="C23" s="397">
        <f>SUM(C24:C27)</f>
        <v>7843</v>
      </c>
      <c r="D23" s="397">
        <f>SUM(D24:D27)</f>
        <v>3922</v>
      </c>
      <c r="E23" s="397">
        <f>SUM(E24:E27)</f>
        <v>4109</v>
      </c>
      <c r="F23" s="354">
        <f>E23/D23*100</f>
        <v>104.7679755226925</v>
      </c>
      <c r="G23" s="563">
        <f t="shared" ref="G23:L23" si="11">SUM(G24:G27)</f>
        <v>13714.968596999999</v>
      </c>
      <c r="H23" s="563">
        <f t="shared" si="11"/>
        <v>6857.48</v>
      </c>
      <c r="I23" s="563">
        <f t="shared" si="11"/>
        <v>6960.1399999999994</v>
      </c>
      <c r="J23" s="563">
        <f t="shared" si="11"/>
        <v>102.6599999999994</v>
      </c>
      <c r="K23" s="563">
        <f t="shared" si="11"/>
        <v>-247.35910999999999</v>
      </c>
      <c r="L23" s="563">
        <f t="shared" si="11"/>
        <v>6712.7808899999991</v>
      </c>
      <c r="M23" s="563">
        <f>I23/H23*100</f>
        <v>101.49705139497307</v>
      </c>
    </row>
    <row r="24" spans="1:250" s="25" customFormat="1" ht="30" x14ac:dyDescent="0.25">
      <c r="A24" s="13">
        <v>1</v>
      </c>
      <c r="B24" s="47" t="s">
        <v>79</v>
      </c>
      <c r="C24" s="397">
        <v>6033</v>
      </c>
      <c r="D24" s="398">
        <f>ROUND(C24/12*$B$3,0)</f>
        <v>3017</v>
      </c>
      <c r="E24" s="397">
        <v>3193</v>
      </c>
      <c r="F24" s="354">
        <f>E24/D24*100</f>
        <v>105.83360954590653</v>
      </c>
      <c r="G24" s="563">
        <v>10139.988797</v>
      </c>
      <c r="H24" s="566">
        <f t="shared" ref="H24:H27" si="12">ROUND(G24/12*$B$3,2)</f>
        <v>5069.99</v>
      </c>
      <c r="I24" s="565">
        <f t="shared" ref="I24:I32" si="13">L24-K24</f>
        <v>4975.1492599999992</v>
      </c>
      <c r="J24" s="565">
        <f t="shared" si="4"/>
        <v>-94.840740000000551</v>
      </c>
      <c r="K24" s="565">
        <v>-198.69341999999997</v>
      </c>
      <c r="L24" s="565">
        <v>4776.4558399999996</v>
      </c>
      <c r="M24" s="563">
        <f>I24/H24*100</f>
        <v>98.129370274892054</v>
      </c>
    </row>
    <row r="25" spans="1:250" s="25" customFormat="1" ht="30" x14ac:dyDescent="0.25">
      <c r="A25" s="13">
        <v>1</v>
      </c>
      <c r="B25" s="47" t="s">
        <v>80</v>
      </c>
      <c r="C25" s="397">
        <v>1750</v>
      </c>
      <c r="D25" s="398">
        <f>ROUND(C25/12*$B$3,0)</f>
        <v>875</v>
      </c>
      <c r="E25" s="397">
        <v>855</v>
      </c>
      <c r="F25" s="354">
        <f>E25/D25*100</f>
        <v>97.714285714285708</v>
      </c>
      <c r="G25" s="563">
        <v>3181.2550000000001</v>
      </c>
      <c r="H25" s="566">
        <f t="shared" si="12"/>
        <v>1590.63</v>
      </c>
      <c r="I25" s="565">
        <f t="shared" si="13"/>
        <v>1584.7038600000001</v>
      </c>
      <c r="J25" s="565">
        <f t="shared" si="4"/>
        <v>-5.9261400000000322</v>
      </c>
      <c r="K25" s="565">
        <v>-48.665690000000005</v>
      </c>
      <c r="L25" s="565">
        <v>1536.03817</v>
      </c>
      <c r="M25" s="563">
        <f t="shared" ref="M25:M33" si="14">I25/H25*100</f>
        <v>99.627434412779834</v>
      </c>
    </row>
    <row r="26" spans="1:250" s="25" customFormat="1" ht="42.75" customHeight="1" x14ac:dyDescent="0.25">
      <c r="A26" s="13">
        <v>1</v>
      </c>
      <c r="B26" s="47" t="s">
        <v>114</v>
      </c>
      <c r="C26" s="397"/>
      <c r="D26" s="398">
        <f>ROUND(C26/12*$B$3,0)</f>
        <v>0</v>
      </c>
      <c r="E26" s="397"/>
      <c r="F26" s="354"/>
      <c r="G26" s="563"/>
      <c r="H26" s="566">
        <f t="shared" si="12"/>
        <v>0</v>
      </c>
      <c r="I26" s="565">
        <f t="shared" si="13"/>
        <v>0</v>
      </c>
      <c r="J26" s="565">
        <f t="shared" si="4"/>
        <v>0</v>
      </c>
      <c r="K26" s="565"/>
      <c r="L26" s="565"/>
      <c r="M26" s="563"/>
    </row>
    <row r="27" spans="1:250" s="25" customFormat="1" ht="30" x14ac:dyDescent="0.25">
      <c r="A27" s="13">
        <v>1</v>
      </c>
      <c r="B27" s="47" t="s">
        <v>115</v>
      </c>
      <c r="C27" s="397">
        <v>60</v>
      </c>
      <c r="D27" s="398">
        <f>ROUND(C27/12*$B$3,0)</f>
        <v>30</v>
      </c>
      <c r="E27" s="397">
        <v>61</v>
      </c>
      <c r="F27" s="354">
        <f t="shared" ref="F27:F31" si="15">E27/D27*100</f>
        <v>203.33333333333331</v>
      </c>
      <c r="G27" s="563">
        <v>393.72480000000002</v>
      </c>
      <c r="H27" s="566">
        <f t="shared" si="12"/>
        <v>196.86</v>
      </c>
      <c r="I27" s="565">
        <f t="shared" si="13"/>
        <v>400.28688</v>
      </c>
      <c r="J27" s="565">
        <f t="shared" si="4"/>
        <v>203.42687999999998</v>
      </c>
      <c r="K27" s="565"/>
      <c r="L27" s="565">
        <v>400.28688</v>
      </c>
      <c r="M27" s="563">
        <f t="shared" si="14"/>
        <v>203.33581225236208</v>
      </c>
    </row>
    <row r="28" spans="1:250" s="25" customFormat="1" ht="30" x14ac:dyDescent="0.25">
      <c r="A28" s="13">
        <v>1</v>
      </c>
      <c r="B28" s="120" t="s">
        <v>112</v>
      </c>
      <c r="C28" s="397">
        <f>SUM(C29:C31)</f>
        <v>9577</v>
      </c>
      <c r="D28" s="397">
        <f>SUM(D29:D31)</f>
        <v>4789</v>
      </c>
      <c r="E28" s="397">
        <f>SUM(E29:E31)</f>
        <v>3770</v>
      </c>
      <c r="F28" s="354">
        <f t="shared" si="15"/>
        <v>78.722071413656295</v>
      </c>
      <c r="G28" s="565">
        <f t="shared" ref="G28:L28" si="16">SUM(G29:G31)</f>
        <v>15358.86075</v>
      </c>
      <c r="H28" s="565">
        <f t="shared" si="16"/>
        <v>7679.43</v>
      </c>
      <c r="I28" s="565">
        <f t="shared" si="16"/>
        <v>8530.3950899999982</v>
      </c>
      <c r="J28" s="565">
        <f t="shared" si="16"/>
        <v>850.96508999999901</v>
      </c>
      <c r="K28" s="565">
        <f t="shared" si="16"/>
        <v>-5.1281099999999995</v>
      </c>
      <c r="L28" s="565">
        <f t="shared" si="16"/>
        <v>8525.2669799999985</v>
      </c>
      <c r="M28" s="563">
        <f t="shared" si="14"/>
        <v>111.08109703454549</v>
      </c>
    </row>
    <row r="29" spans="1:250" s="25" customFormat="1" ht="30" x14ac:dyDescent="0.25">
      <c r="A29" s="13">
        <v>1</v>
      </c>
      <c r="B29" s="47" t="s">
        <v>108</v>
      </c>
      <c r="C29" s="397">
        <v>3917</v>
      </c>
      <c r="D29" s="398">
        <f>ROUND(C29/12*$B$3,0)</f>
        <v>1959</v>
      </c>
      <c r="E29" s="397">
        <v>605</v>
      </c>
      <c r="F29" s="354">
        <f t="shared" si="15"/>
        <v>30.883103624298116</v>
      </c>
      <c r="G29" s="566">
        <v>3852.9992499999998</v>
      </c>
      <c r="H29" s="566">
        <f t="shared" ref="H29:H32" si="17">ROUND(G29/12*$B$3,2)</f>
        <v>1926.5</v>
      </c>
      <c r="I29" s="565">
        <f t="shared" si="13"/>
        <v>1166.8123699999999</v>
      </c>
      <c r="J29" s="563">
        <f t="shared" si="4"/>
        <v>-759.68763000000013</v>
      </c>
      <c r="K29" s="563">
        <v>-5.1281099999999995</v>
      </c>
      <c r="L29" s="563">
        <v>1161.6842599999998</v>
      </c>
      <c r="M29" s="563">
        <f t="shared" si="14"/>
        <v>60.566434985725401</v>
      </c>
    </row>
    <row r="30" spans="1:250" s="25" customFormat="1" ht="61.5" customHeight="1" x14ac:dyDescent="0.25">
      <c r="A30" s="13">
        <v>1</v>
      </c>
      <c r="B30" s="47" t="s">
        <v>119</v>
      </c>
      <c r="C30" s="397">
        <v>3250</v>
      </c>
      <c r="D30" s="398">
        <f t="shared" ref="D30:D32" si="18">ROUND(C30/12*$B$3,0)</f>
        <v>1625</v>
      </c>
      <c r="E30" s="397">
        <v>2097</v>
      </c>
      <c r="F30" s="354">
        <f t="shared" si="15"/>
        <v>129.04615384615386</v>
      </c>
      <c r="G30" s="566">
        <v>8836.4249999999993</v>
      </c>
      <c r="H30" s="566">
        <f t="shared" si="17"/>
        <v>4418.21</v>
      </c>
      <c r="I30" s="565">
        <f t="shared" si="13"/>
        <v>6167.7823299999991</v>
      </c>
      <c r="J30" s="565">
        <f t="shared" si="4"/>
        <v>1749.5723299999991</v>
      </c>
      <c r="K30" s="565">
        <v>0</v>
      </c>
      <c r="L30" s="565">
        <v>6167.7823299999991</v>
      </c>
      <c r="M30" s="563">
        <f t="shared" si="14"/>
        <v>139.59912113729314</v>
      </c>
    </row>
    <row r="31" spans="1:250" s="25" customFormat="1" ht="45" x14ac:dyDescent="0.25">
      <c r="A31" s="13">
        <v>1</v>
      </c>
      <c r="B31" s="47" t="s">
        <v>109</v>
      </c>
      <c r="C31" s="397">
        <v>2410</v>
      </c>
      <c r="D31" s="398">
        <f t="shared" si="18"/>
        <v>1205</v>
      </c>
      <c r="E31" s="397">
        <v>1068</v>
      </c>
      <c r="F31" s="354">
        <f t="shared" si="15"/>
        <v>88.630705394190869</v>
      </c>
      <c r="G31" s="566">
        <v>2669.4364999999998</v>
      </c>
      <c r="H31" s="566">
        <f t="shared" si="17"/>
        <v>1334.72</v>
      </c>
      <c r="I31" s="565">
        <f t="shared" si="13"/>
        <v>1195.8003900000001</v>
      </c>
      <c r="J31" s="565">
        <f t="shared" si="4"/>
        <v>-138.91960999999992</v>
      </c>
      <c r="K31" s="565">
        <v>0</v>
      </c>
      <c r="L31" s="565">
        <v>1195.8003900000001</v>
      </c>
      <c r="M31" s="563">
        <f t="shared" si="14"/>
        <v>89.591853722128988</v>
      </c>
    </row>
    <row r="32" spans="1:250" s="25" customFormat="1" ht="30.75" thickBot="1" x14ac:dyDescent="0.3">
      <c r="A32" s="13">
        <v>1</v>
      </c>
      <c r="B32" s="272" t="s">
        <v>123</v>
      </c>
      <c r="C32" s="397">
        <v>12500</v>
      </c>
      <c r="D32" s="398">
        <f t="shared" si="18"/>
        <v>6250</v>
      </c>
      <c r="E32" s="397">
        <v>6287</v>
      </c>
      <c r="F32" s="354">
        <f>E32/D32*100</f>
        <v>100.592</v>
      </c>
      <c r="G32" s="563">
        <v>12165.25</v>
      </c>
      <c r="H32" s="566">
        <f t="shared" si="17"/>
        <v>6082.63</v>
      </c>
      <c r="I32" s="565">
        <f t="shared" si="13"/>
        <v>6123.5002400000003</v>
      </c>
      <c r="J32" s="565">
        <f t="shared" si="4"/>
        <v>40.870240000000194</v>
      </c>
      <c r="K32" s="565">
        <v>-23.193150000000003</v>
      </c>
      <c r="L32" s="565">
        <v>6100.3070900000002</v>
      </c>
      <c r="M32" s="563">
        <f>I32/H32*100</f>
        <v>100.67191724632274</v>
      </c>
    </row>
    <row r="33" spans="1:250" s="25" customFormat="1" ht="17.25" customHeight="1" thickBot="1" x14ac:dyDescent="0.3">
      <c r="A33" s="13">
        <v>1</v>
      </c>
      <c r="B33" s="77" t="s">
        <v>3</v>
      </c>
      <c r="C33" s="404"/>
      <c r="D33" s="404"/>
      <c r="E33" s="404"/>
      <c r="F33" s="567"/>
      <c r="G33" s="568">
        <f t="shared" ref="G33:L33" si="19">G28+G23+G32</f>
        <v>41239.079346999999</v>
      </c>
      <c r="H33" s="568">
        <f t="shared" si="19"/>
        <v>20619.54</v>
      </c>
      <c r="I33" s="568">
        <f t="shared" si="19"/>
        <v>21614.035329999999</v>
      </c>
      <c r="J33" s="568">
        <f t="shared" si="19"/>
        <v>994.4953299999986</v>
      </c>
      <c r="K33" s="568">
        <f t="shared" si="19"/>
        <v>-275.68036999999998</v>
      </c>
      <c r="L33" s="568">
        <f t="shared" si="19"/>
        <v>21338.354959999997</v>
      </c>
      <c r="M33" s="569">
        <f t="shared" si="14"/>
        <v>104.82307233818018</v>
      </c>
    </row>
    <row r="34" spans="1:250" s="22" customFormat="1" ht="15" customHeight="1" x14ac:dyDescent="0.25">
      <c r="A34" s="13">
        <v>1</v>
      </c>
      <c r="B34" s="60"/>
      <c r="C34" s="573"/>
      <c r="D34" s="573"/>
      <c r="E34" s="573"/>
      <c r="F34" s="573"/>
      <c r="G34" s="574"/>
      <c r="H34" s="574"/>
      <c r="I34" s="574"/>
      <c r="J34" s="574">
        <f t="shared" si="4"/>
        <v>0</v>
      </c>
      <c r="K34" s="574"/>
      <c r="L34" s="574"/>
      <c r="M34" s="574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</row>
    <row r="35" spans="1:250" s="6" customFormat="1" ht="32.25" customHeight="1" x14ac:dyDescent="0.25">
      <c r="A35" s="13">
        <v>1</v>
      </c>
      <c r="B35" s="102" t="s">
        <v>73</v>
      </c>
      <c r="C35" s="572"/>
      <c r="D35" s="572"/>
      <c r="E35" s="572"/>
      <c r="F35" s="572"/>
      <c r="G35" s="562"/>
      <c r="H35" s="562"/>
      <c r="I35" s="562"/>
      <c r="J35" s="562">
        <f t="shared" si="4"/>
        <v>0</v>
      </c>
      <c r="K35" s="562"/>
      <c r="L35" s="562"/>
      <c r="M35" s="562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</row>
    <row r="36" spans="1:250" s="25" customFormat="1" ht="30" x14ac:dyDescent="0.25">
      <c r="A36" s="13">
        <v>1</v>
      </c>
      <c r="B36" s="120" t="s">
        <v>120</v>
      </c>
      <c r="C36" s="397">
        <f>SUM(C37:C38)</f>
        <v>10362</v>
      </c>
      <c r="D36" s="397">
        <f>SUM(D37:D38)</f>
        <v>5182</v>
      </c>
      <c r="E36" s="397">
        <f>SUM(E37:E38)</f>
        <v>5056</v>
      </c>
      <c r="F36" s="354">
        <f t="shared" ref="F36:F41" si="20">E36/D36*100</f>
        <v>97.568506368197603</v>
      </c>
      <c r="G36" s="563">
        <f t="shared" ref="G36:L36" si="21">SUM(G37:G38)</f>
        <v>18066.344353</v>
      </c>
      <c r="H36" s="563">
        <f t="shared" si="21"/>
        <v>9033.17</v>
      </c>
      <c r="I36" s="563">
        <f t="shared" si="21"/>
        <v>7914.0433499999999</v>
      </c>
      <c r="J36" s="575">
        <f t="shared" si="21"/>
        <v>-1119.1266500000002</v>
      </c>
      <c r="K36" s="575">
        <f t="shared" si="21"/>
        <v>-15.389049999999999</v>
      </c>
      <c r="L36" s="575">
        <f t="shared" si="21"/>
        <v>7898.6543000000001</v>
      </c>
      <c r="M36" s="575">
        <f t="shared" ref="M36:M42" si="22">I36/H36*100</f>
        <v>87.610920086746958</v>
      </c>
    </row>
    <row r="37" spans="1:250" s="25" customFormat="1" ht="30" x14ac:dyDescent="0.25">
      <c r="A37" s="13">
        <v>1</v>
      </c>
      <c r="B37" s="47" t="s">
        <v>79</v>
      </c>
      <c r="C37" s="397">
        <v>8017</v>
      </c>
      <c r="D37" s="398">
        <f>ROUND(C37/12*$B$3,0)</f>
        <v>4009</v>
      </c>
      <c r="E37" s="397">
        <v>4018</v>
      </c>
      <c r="F37" s="354">
        <f t="shared" si="20"/>
        <v>100.22449488650535</v>
      </c>
      <c r="G37" s="563">
        <v>13803.462653000001</v>
      </c>
      <c r="H37" s="566">
        <f t="shared" ref="H37:H38" si="23">ROUND(G37/12*$B$3,2)</f>
        <v>6901.73</v>
      </c>
      <c r="I37" s="565">
        <f t="shared" ref="I37:I38" si="24">L37-K37</f>
        <v>6145.9639899999993</v>
      </c>
      <c r="J37" s="575">
        <f t="shared" si="4"/>
        <v>-755.76601000000028</v>
      </c>
      <c r="K37" s="575">
        <v>-14.527299999999999</v>
      </c>
      <c r="L37" s="575">
        <v>6131.4366899999995</v>
      </c>
      <c r="M37" s="575">
        <f t="shared" si="22"/>
        <v>89.049614951613577</v>
      </c>
    </row>
    <row r="38" spans="1:250" s="25" customFormat="1" ht="30" x14ac:dyDescent="0.25">
      <c r="A38" s="13">
        <v>1</v>
      </c>
      <c r="B38" s="47" t="s">
        <v>80</v>
      </c>
      <c r="C38" s="397">
        <v>2345</v>
      </c>
      <c r="D38" s="398">
        <f>ROUND(C38/12*$B$3,0)</f>
        <v>1173</v>
      </c>
      <c r="E38" s="397">
        <v>1038</v>
      </c>
      <c r="F38" s="354">
        <f t="shared" si="20"/>
        <v>88.491048593350385</v>
      </c>
      <c r="G38" s="563">
        <v>4262.8816999999999</v>
      </c>
      <c r="H38" s="566">
        <f t="shared" si="23"/>
        <v>2131.44</v>
      </c>
      <c r="I38" s="565">
        <f t="shared" si="24"/>
        <v>1768.0793600000002</v>
      </c>
      <c r="J38" s="575">
        <f t="shared" si="4"/>
        <v>-363.36063999999988</v>
      </c>
      <c r="K38" s="575">
        <v>-0.86175000000000002</v>
      </c>
      <c r="L38" s="575">
        <v>1767.2176100000001</v>
      </c>
      <c r="M38" s="575">
        <f t="shared" si="22"/>
        <v>82.952340201929218</v>
      </c>
    </row>
    <row r="39" spans="1:250" s="25" customFormat="1" ht="30" x14ac:dyDescent="0.25">
      <c r="A39" s="13">
        <v>1</v>
      </c>
      <c r="B39" s="120" t="s">
        <v>112</v>
      </c>
      <c r="C39" s="397">
        <f>SUM(C40)</f>
        <v>5422</v>
      </c>
      <c r="D39" s="397">
        <f t="shared" ref="D39:L39" si="25">SUM(D40)</f>
        <v>2711</v>
      </c>
      <c r="E39" s="397">
        <f t="shared" si="25"/>
        <v>884</v>
      </c>
      <c r="F39" s="354">
        <f t="shared" si="20"/>
        <v>32.607893766137956</v>
      </c>
      <c r="G39" s="565">
        <f t="shared" si="25"/>
        <v>5348.6755000000003</v>
      </c>
      <c r="H39" s="565">
        <f t="shared" si="25"/>
        <v>2674.34</v>
      </c>
      <c r="I39" s="565">
        <f t="shared" si="25"/>
        <v>1559.1202699999999</v>
      </c>
      <c r="J39" s="576">
        <f t="shared" si="25"/>
        <v>-1115.2197300000003</v>
      </c>
      <c r="K39" s="576">
        <f t="shared" si="25"/>
        <v>-0.41649999999999998</v>
      </c>
      <c r="L39" s="576">
        <f t="shared" si="25"/>
        <v>1558.7037699999998</v>
      </c>
      <c r="M39" s="575">
        <f t="shared" si="22"/>
        <v>58.299254021552969</v>
      </c>
    </row>
    <row r="40" spans="1:250" s="25" customFormat="1" ht="30" x14ac:dyDescent="0.25">
      <c r="A40" s="13">
        <v>1</v>
      </c>
      <c r="B40" s="174" t="s">
        <v>108</v>
      </c>
      <c r="C40" s="399">
        <v>5422</v>
      </c>
      <c r="D40" s="426">
        <f>ROUND(C40/12*$B$3,0)</f>
        <v>2711</v>
      </c>
      <c r="E40" s="399">
        <v>884</v>
      </c>
      <c r="F40" s="577">
        <f t="shared" si="20"/>
        <v>32.607893766137956</v>
      </c>
      <c r="G40" s="578">
        <v>5348.6755000000003</v>
      </c>
      <c r="H40" s="566">
        <f t="shared" ref="H40:H41" si="26">ROUND(G40/12*$B$3,2)</f>
        <v>2674.34</v>
      </c>
      <c r="I40" s="565">
        <f t="shared" ref="I40:I41" si="27">L40-K40</f>
        <v>1559.1202699999999</v>
      </c>
      <c r="J40" s="575">
        <f t="shared" si="4"/>
        <v>-1115.2197300000003</v>
      </c>
      <c r="K40" s="575">
        <v>-0.41649999999999998</v>
      </c>
      <c r="L40" s="575">
        <v>1558.7037699999998</v>
      </c>
      <c r="M40" s="575">
        <f t="shared" si="22"/>
        <v>58.299254021552969</v>
      </c>
    </row>
    <row r="41" spans="1:250" s="25" customFormat="1" ht="30.75" thickBot="1" x14ac:dyDescent="0.3">
      <c r="A41" s="13">
        <v>1</v>
      </c>
      <c r="B41" s="272" t="s">
        <v>123</v>
      </c>
      <c r="C41" s="397">
        <v>11460</v>
      </c>
      <c r="D41" s="398">
        <f>ROUND(C41/12*$B$3,0)</f>
        <v>5730</v>
      </c>
      <c r="E41" s="397">
        <v>4554</v>
      </c>
      <c r="F41" s="354">
        <f t="shared" si="20"/>
        <v>79.47643979057591</v>
      </c>
      <c r="G41" s="563">
        <v>11153.101200000001</v>
      </c>
      <c r="H41" s="566">
        <f t="shared" si="26"/>
        <v>5576.55</v>
      </c>
      <c r="I41" s="565">
        <f t="shared" si="27"/>
        <v>4432.0438800000002</v>
      </c>
      <c r="J41" s="575">
        <f t="shared" si="4"/>
        <v>-1144.50612</v>
      </c>
      <c r="K41" s="575">
        <v>-17.907219999999999</v>
      </c>
      <c r="L41" s="575">
        <v>4414.1366600000001</v>
      </c>
      <c r="M41" s="575">
        <f>I41/H41*100</f>
        <v>79.476448341716662</v>
      </c>
    </row>
    <row r="42" spans="1:250" s="25" customFormat="1" ht="17.25" customHeight="1" thickBot="1" x14ac:dyDescent="0.3">
      <c r="A42" s="13">
        <v>1</v>
      </c>
      <c r="B42" s="77" t="s">
        <v>3</v>
      </c>
      <c r="C42" s="404"/>
      <c r="D42" s="404"/>
      <c r="E42" s="404"/>
      <c r="F42" s="567"/>
      <c r="G42" s="568">
        <f t="shared" ref="G42:L42" si="28">G36+G39+G41</f>
        <v>34568.121053000003</v>
      </c>
      <c r="H42" s="568">
        <f t="shared" si="28"/>
        <v>17284.060000000001</v>
      </c>
      <c r="I42" s="568">
        <f t="shared" si="28"/>
        <v>13905.2075</v>
      </c>
      <c r="J42" s="568">
        <f t="shared" si="28"/>
        <v>-3378.8525000000004</v>
      </c>
      <c r="K42" s="568">
        <f t="shared" si="28"/>
        <v>-33.712769999999999</v>
      </c>
      <c r="L42" s="568">
        <f t="shared" si="28"/>
        <v>13871.49473</v>
      </c>
      <c r="M42" s="579">
        <f t="shared" si="22"/>
        <v>80.451048538364248</v>
      </c>
    </row>
    <row r="43" spans="1:250" ht="15" customHeight="1" x14ac:dyDescent="0.25">
      <c r="A43" s="13">
        <v>1</v>
      </c>
      <c r="B43" s="62"/>
      <c r="C43" s="570"/>
      <c r="D43" s="570"/>
      <c r="E43" s="570"/>
      <c r="F43" s="570"/>
      <c r="G43" s="580"/>
      <c r="H43" s="580"/>
      <c r="I43" s="580"/>
      <c r="J43" s="580">
        <f t="shared" si="4"/>
        <v>0</v>
      </c>
      <c r="K43" s="580"/>
      <c r="L43" s="580"/>
      <c r="M43" s="580"/>
    </row>
    <row r="44" spans="1:250" ht="33" customHeight="1" x14ac:dyDescent="0.25">
      <c r="A44" s="13">
        <v>1</v>
      </c>
      <c r="B44" s="102" t="s">
        <v>74</v>
      </c>
      <c r="C44" s="572"/>
      <c r="D44" s="572"/>
      <c r="E44" s="572"/>
      <c r="F44" s="572"/>
      <c r="G44" s="562"/>
      <c r="H44" s="562"/>
      <c r="I44" s="562"/>
      <c r="J44" s="562">
        <f t="shared" si="4"/>
        <v>0</v>
      </c>
      <c r="K44" s="562"/>
      <c r="L44" s="562"/>
      <c r="M44" s="562"/>
    </row>
    <row r="45" spans="1:250" s="25" customFormat="1" ht="30" x14ac:dyDescent="0.25">
      <c r="A45" s="13">
        <v>1</v>
      </c>
      <c r="B45" s="120" t="s">
        <v>120</v>
      </c>
      <c r="C45" s="397">
        <f>SUM(C46:C47)</f>
        <v>24234</v>
      </c>
      <c r="D45" s="397">
        <f>SUM(D46:D47)</f>
        <v>12118</v>
      </c>
      <c r="E45" s="397">
        <f>SUM(E46:E47)</f>
        <v>12865</v>
      </c>
      <c r="F45" s="354">
        <f t="shared" ref="F45:F50" si="29">E45/D45*100</f>
        <v>106.16438356164383</v>
      </c>
      <c r="G45" s="563">
        <f t="shared" ref="G45:L45" si="30">SUM(G46:G47)</f>
        <v>44304.968159000011</v>
      </c>
      <c r="H45" s="563">
        <f t="shared" si="30"/>
        <v>22152.49</v>
      </c>
      <c r="I45" s="563">
        <f t="shared" si="30"/>
        <v>22477.587119999997</v>
      </c>
      <c r="J45" s="575">
        <f t="shared" si="30"/>
        <v>325.09711999999763</v>
      </c>
      <c r="K45" s="575">
        <f t="shared" si="30"/>
        <v>-36.545140000000004</v>
      </c>
      <c r="L45" s="575">
        <f t="shared" si="30"/>
        <v>22441.041979999998</v>
      </c>
      <c r="M45" s="575">
        <f t="shared" ref="M45:M51" si="31">I45/H45*100</f>
        <v>101.46754211377591</v>
      </c>
    </row>
    <row r="46" spans="1:250" s="25" customFormat="1" ht="30" x14ac:dyDescent="0.25">
      <c r="A46" s="13">
        <v>1</v>
      </c>
      <c r="B46" s="47" t="s">
        <v>79</v>
      </c>
      <c r="C46" s="397">
        <v>19231</v>
      </c>
      <c r="D46" s="398">
        <f>ROUND(C46/12*$B$3,0)</f>
        <v>9616</v>
      </c>
      <c r="E46" s="397">
        <v>9990</v>
      </c>
      <c r="F46" s="354">
        <f t="shared" si="29"/>
        <v>103.88935108153079</v>
      </c>
      <c r="G46" s="563">
        <v>35210.214579000007</v>
      </c>
      <c r="H46" s="566">
        <f t="shared" ref="H46:H47" si="32">ROUND(G46/12*$B$3,2)</f>
        <v>17605.11</v>
      </c>
      <c r="I46" s="565">
        <f t="shared" ref="I46:I47" si="33">L46-K46</f>
        <v>17055.485259999998</v>
      </c>
      <c r="J46" s="575">
        <f t="shared" si="4"/>
        <v>-549.62474000000293</v>
      </c>
      <c r="K46" s="575">
        <v>-24.323270000000001</v>
      </c>
      <c r="L46" s="575">
        <v>17031.161989999997</v>
      </c>
      <c r="M46" s="575">
        <f t="shared" si="31"/>
        <v>96.878038592204177</v>
      </c>
    </row>
    <row r="47" spans="1:250" s="25" customFormat="1" ht="30" x14ac:dyDescent="0.25">
      <c r="A47" s="13">
        <v>1</v>
      </c>
      <c r="B47" s="47" t="s">
        <v>80</v>
      </c>
      <c r="C47" s="397">
        <v>5003</v>
      </c>
      <c r="D47" s="398">
        <f>ROUND(C47/12*$B$3,0)</f>
        <v>2502</v>
      </c>
      <c r="E47" s="397">
        <v>2875</v>
      </c>
      <c r="F47" s="354">
        <f t="shared" si="29"/>
        <v>114.90807354116708</v>
      </c>
      <c r="G47" s="563">
        <v>9094.7535800000005</v>
      </c>
      <c r="H47" s="566">
        <f t="shared" si="32"/>
        <v>4547.38</v>
      </c>
      <c r="I47" s="565">
        <f t="shared" si="33"/>
        <v>5422.1018600000007</v>
      </c>
      <c r="J47" s="575">
        <f t="shared" si="4"/>
        <v>874.72186000000056</v>
      </c>
      <c r="K47" s="575">
        <v>-12.221869999999999</v>
      </c>
      <c r="L47" s="575">
        <v>5409.8799900000004</v>
      </c>
      <c r="M47" s="575">
        <f t="shared" si="31"/>
        <v>119.23573266364369</v>
      </c>
    </row>
    <row r="48" spans="1:250" s="25" customFormat="1" ht="30" x14ac:dyDescent="0.25">
      <c r="A48" s="13">
        <v>1</v>
      </c>
      <c r="B48" s="121" t="s">
        <v>112</v>
      </c>
      <c r="C48" s="397">
        <f>SUM(C49)</f>
        <v>14000</v>
      </c>
      <c r="D48" s="397">
        <f t="shared" ref="D48:L48" si="34">SUM(D49)</f>
        <v>7000</v>
      </c>
      <c r="E48" s="397">
        <f t="shared" si="34"/>
        <v>4608</v>
      </c>
      <c r="F48" s="354">
        <f t="shared" si="29"/>
        <v>65.828571428571422</v>
      </c>
      <c r="G48" s="565">
        <f t="shared" si="34"/>
        <v>12843.5</v>
      </c>
      <c r="H48" s="565">
        <f t="shared" si="34"/>
        <v>6421.75</v>
      </c>
      <c r="I48" s="565">
        <f t="shared" si="34"/>
        <v>8818.734669999998</v>
      </c>
      <c r="J48" s="576">
        <f t="shared" si="34"/>
        <v>2396.984669999998</v>
      </c>
      <c r="K48" s="576">
        <f t="shared" si="34"/>
        <v>-36.082550000000005</v>
      </c>
      <c r="L48" s="576">
        <f t="shared" si="34"/>
        <v>8782.6521199999988</v>
      </c>
      <c r="M48" s="575">
        <f t="shared" si="31"/>
        <v>137.32603527075952</v>
      </c>
    </row>
    <row r="49" spans="1:14" s="25" customFormat="1" ht="30" x14ac:dyDescent="0.25">
      <c r="A49" s="13">
        <v>1</v>
      </c>
      <c r="B49" s="174" t="s">
        <v>108</v>
      </c>
      <c r="C49" s="399">
        <v>14000</v>
      </c>
      <c r="D49" s="426">
        <f>ROUND(C49/12*$B$3,0)</f>
        <v>7000</v>
      </c>
      <c r="E49" s="399">
        <v>4608</v>
      </c>
      <c r="F49" s="577">
        <f t="shared" si="29"/>
        <v>65.828571428571422</v>
      </c>
      <c r="G49" s="578">
        <v>12843.5</v>
      </c>
      <c r="H49" s="566">
        <f t="shared" ref="H49:H50" si="35">ROUND(G49/12*$B$3,2)</f>
        <v>6421.75</v>
      </c>
      <c r="I49" s="565">
        <f t="shared" ref="I49:I50" si="36">L49-K49</f>
        <v>8818.734669999998</v>
      </c>
      <c r="J49" s="575">
        <f t="shared" si="4"/>
        <v>2396.984669999998</v>
      </c>
      <c r="K49" s="575">
        <v>-36.082550000000005</v>
      </c>
      <c r="L49" s="575">
        <v>8782.6521199999988</v>
      </c>
      <c r="M49" s="575">
        <f t="shared" si="31"/>
        <v>137.32603527075952</v>
      </c>
      <c r="N49" s="853"/>
    </row>
    <row r="50" spans="1:14" s="25" customFormat="1" ht="30.75" thickBot="1" x14ac:dyDescent="0.3">
      <c r="A50" s="13">
        <v>1</v>
      </c>
      <c r="B50" s="79" t="s">
        <v>123</v>
      </c>
      <c r="C50" s="397">
        <v>36600</v>
      </c>
      <c r="D50" s="398">
        <f>ROUND(C50/12*$B$3,0)</f>
        <v>18300</v>
      </c>
      <c r="E50" s="397">
        <v>15451</v>
      </c>
      <c r="F50" s="354">
        <f t="shared" si="29"/>
        <v>84.431693989071036</v>
      </c>
      <c r="G50" s="563">
        <v>35619.851999999999</v>
      </c>
      <c r="H50" s="566">
        <f t="shared" si="35"/>
        <v>17809.93</v>
      </c>
      <c r="I50" s="565">
        <f t="shared" si="36"/>
        <v>15048.229960000001</v>
      </c>
      <c r="J50" s="575">
        <f t="shared" si="4"/>
        <v>-2761.7000399999997</v>
      </c>
      <c r="K50" s="575">
        <v>-131.04965000000004</v>
      </c>
      <c r="L50" s="575">
        <v>14917.18031</v>
      </c>
      <c r="M50" s="575">
        <f>I50/H50*100</f>
        <v>84.49348178235401</v>
      </c>
    </row>
    <row r="51" spans="1:14" s="25" customFormat="1" ht="15" customHeight="1" thickBot="1" x14ac:dyDescent="0.3">
      <c r="A51" s="13">
        <v>1</v>
      </c>
      <c r="B51" s="77" t="s">
        <v>3</v>
      </c>
      <c r="C51" s="404"/>
      <c r="D51" s="404"/>
      <c r="E51" s="404"/>
      <c r="F51" s="567"/>
      <c r="G51" s="568">
        <f t="shared" ref="G51:L51" si="37">G45+G48+G50</f>
        <v>92768.32015900001</v>
      </c>
      <c r="H51" s="568">
        <f t="shared" si="37"/>
        <v>46384.17</v>
      </c>
      <c r="I51" s="568">
        <f t="shared" si="37"/>
        <v>46344.551749999999</v>
      </c>
      <c r="J51" s="568">
        <f t="shared" si="37"/>
        <v>-39.618250000004082</v>
      </c>
      <c r="K51" s="568">
        <f t="shared" si="37"/>
        <v>-203.67734000000004</v>
      </c>
      <c r="L51" s="568">
        <f t="shared" si="37"/>
        <v>46140.874409999997</v>
      </c>
      <c r="M51" s="579">
        <f t="shared" si="31"/>
        <v>99.914586700592039</v>
      </c>
    </row>
    <row r="52" spans="1:14" ht="15" customHeight="1" x14ac:dyDescent="0.25">
      <c r="A52" s="13">
        <v>1</v>
      </c>
      <c r="B52" s="61"/>
      <c r="C52" s="581"/>
      <c r="D52" s="581"/>
      <c r="E52" s="573"/>
      <c r="F52" s="581"/>
      <c r="G52" s="582"/>
      <c r="H52" s="582"/>
      <c r="I52" s="574"/>
      <c r="J52" s="574">
        <f t="shared" si="4"/>
        <v>0</v>
      </c>
      <c r="K52" s="574"/>
      <c r="L52" s="574"/>
      <c r="M52" s="582"/>
    </row>
    <row r="53" spans="1:14" ht="29.25" x14ac:dyDescent="0.25">
      <c r="A53" s="13">
        <v>1</v>
      </c>
      <c r="B53" s="101" t="s">
        <v>75</v>
      </c>
      <c r="C53" s="583"/>
      <c r="D53" s="583"/>
      <c r="E53" s="583"/>
      <c r="F53" s="583"/>
      <c r="G53" s="562"/>
      <c r="H53" s="562"/>
      <c r="I53" s="562"/>
      <c r="J53" s="562">
        <f t="shared" si="4"/>
        <v>0</v>
      </c>
      <c r="K53" s="562"/>
      <c r="L53" s="562"/>
      <c r="M53" s="562"/>
    </row>
    <row r="54" spans="1:14" s="25" customFormat="1" ht="30" x14ac:dyDescent="0.25">
      <c r="A54" s="13">
        <v>1</v>
      </c>
      <c r="B54" s="120" t="s">
        <v>120</v>
      </c>
      <c r="C54" s="397">
        <f>SUM(C55:C56)</f>
        <v>620</v>
      </c>
      <c r="D54" s="397">
        <f>SUM(D55:D56)</f>
        <v>310</v>
      </c>
      <c r="E54" s="397">
        <f>SUM(E55:E56)</f>
        <v>560</v>
      </c>
      <c r="F54" s="354">
        <f t="shared" ref="F54:F60" si="38">E54/D54*100</f>
        <v>180.64516129032256</v>
      </c>
      <c r="G54" s="563">
        <f t="shared" ref="G54:L54" si="39">SUM(G55:G56)</f>
        <v>4068.4895999999999</v>
      </c>
      <c r="H54" s="563">
        <f t="shared" si="39"/>
        <v>2034.24</v>
      </c>
      <c r="I54" s="563">
        <f t="shared" si="39"/>
        <v>3674.7647999999999</v>
      </c>
      <c r="J54" s="563">
        <f t="shared" si="39"/>
        <v>1640.5248000000001</v>
      </c>
      <c r="K54" s="563">
        <f t="shared" si="39"/>
        <v>-32.810400000000001</v>
      </c>
      <c r="L54" s="563">
        <f t="shared" si="39"/>
        <v>3641.9544000000005</v>
      </c>
      <c r="M54" s="563">
        <f>I54/H54*100</f>
        <v>180.64558754129305</v>
      </c>
    </row>
    <row r="55" spans="1:14" s="25" customFormat="1" ht="49.5" customHeight="1" x14ac:dyDescent="0.25">
      <c r="A55" s="13">
        <v>1</v>
      </c>
      <c r="B55" s="47" t="s">
        <v>114</v>
      </c>
      <c r="C55" s="397">
        <v>120</v>
      </c>
      <c r="D55" s="398">
        <f>ROUND(C55/12*$B$3,0)</f>
        <v>60</v>
      </c>
      <c r="E55" s="397">
        <v>117</v>
      </c>
      <c r="F55" s="354">
        <f t="shared" si="38"/>
        <v>195</v>
      </c>
      <c r="G55" s="563">
        <v>787.44960000000003</v>
      </c>
      <c r="H55" s="566">
        <f t="shared" ref="H55:H56" si="40">ROUND(G55/12*$B$3,2)</f>
        <v>393.72</v>
      </c>
      <c r="I55" s="565">
        <f t="shared" ref="I55:I56" si="41">L55-K55</f>
        <v>767.76336000000015</v>
      </c>
      <c r="J55" s="563">
        <f t="shared" si="4"/>
        <v>374.04336000000012</v>
      </c>
      <c r="K55" s="563">
        <v>0</v>
      </c>
      <c r="L55" s="563">
        <v>767.76336000000015</v>
      </c>
      <c r="M55" s="563">
        <f t="shared" ref="M55:M61" si="42">I55/H55*100</f>
        <v>195.00237732398662</v>
      </c>
    </row>
    <row r="56" spans="1:14" s="25" customFormat="1" ht="30" x14ac:dyDescent="0.25">
      <c r="A56" s="13">
        <v>1</v>
      </c>
      <c r="B56" s="47" t="s">
        <v>115</v>
      </c>
      <c r="C56" s="397">
        <v>500</v>
      </c>
      <c r="D56" s="398">
        <f>ROUND(C56/12*$B$3,0)</f>
        <v>250</v>
      </c>
      <c r="E56" s="397">
        <v>443</v>
      </c>
      <c r="F56" s="354">
        <f t="shared" si="38"/>
        <v>177.2</v>
      </c>
      <c r="G56" s="563">
        <v>3281.04</v>
      </c>
      <c r="H56" s="566">
        <f t="shared" si="40"/>
        <v>1640.52</v>
      </c>
      <c r="I56" s="565">
        <f t="shared" si="41"/>
        <v>2907.00144</v>
      </c>
      <c r="J56" s="563">
        <f t="shared" si="4"/>
        <v>1266.48144</v>
      </c>
      <c r="K56" s="563">
        <v>-32.810400000000001</v>
      </c>
      <c r="L56" s="563">
        <v>2874.1910400000002</v>
      </c>
      <c r="M56" s="563">
        <f t="shared" si="42"/>
        <v>177.2</v>
      </c>
    </row>
    <row r="57" spans="1:14" s="25" customFormat="1" ht="30" x14ac:dyDescent="0.25">
      <c r="A57" s="13">
        <v>1</v>
      </c>
      <c r="B57" s="120" t="s">
        <v>112</v>
      </c>
      <c r="C57" s="397">
        <f>SUM(C58:C59)</f>
        <v>48100</v>
      </c>
      <c r="D57" s="397">
        <f>SUM(D58:D59)</f>
        <v>24050</v>
      </c>
      <c r="E57" s="397">
        <f>SUM(E58:E59)</f>
        <v>23364</v>
      </c>
      <c r="F57" s="354">
        <f t="shared" si="38"/>
        <v>97.147609147609145</v>
      </c>
      <c r="G57" s="563">
        <f t="shared" ref="G57:L57" si="43">SUM(G58:G59)</f>
        <v>98392.964999999997</v>
      </c>
      <c r="H57" s="563">
        <f t="shared" si="43"/>
        <v>49196.479999999996</v>
      </c>
      <c r="I57" s="563">
        <f t="shared" si="43"/>
        <v>47466.467660000002</v>
      </c>
      <c r="J57" s="563">
        <f t="shared" si="43"/>
        <v>-1730.0123399999975</v>
      </c>
      <c r="K57" s="563">
        <f t="shared" si="43"/>
        <v>-87.58135</v>
      </c>
      <c r="L57" s="563">
        <f t="shared" si="43"/>
        <v>47378.886310000002</v>
      </c>
      <c r="M57" s="563">
        <f t="shared" si="42"/>
        <v>96.483463166470457</v>
      </c>
    </row>
    <row r="58" spans="1:14" s="25" customFormat="1" ht="60" x14ac:dyDescent="0.25">
      <c r="A58" s="13">
        <v>1</v>
      </c>
      <c r="B58" s="47" t="s">
        <v>119</v>
      </c>
      <c r="C58" s="397">
        <v>28000</v>
      </c>
      <c r="D58" s="398">
        <f t="shared" ref="D58:D60" si="44">ROUND(C58/12*$B$3,0)</f>
        <v>14000</v>
      </c>
      <c r="E58" s="397">
        <v>13956</v>
      </c>
      <c r="F58" s="354">
        <f t="shared" si="38"/>
        <v>99.685714285714283</v>
      </c>
      <c r="G58" s="566">
        <v>76129.2</v>
      </c>
      <c r="H58" s="566">
        <f t="shared" ref="H58:H60" si="45">ROUND(G58/12*$B$3,2)</f>
        <v>38064.6</v>
      </c>
      <c r="I58" s="565">
        <f t="shared" ref="I58:I60" si="46">L58-K58</f>
        <v>36991.578320000001</v>
      </c>
      <c r="J58" s="563">
        <f t="shared" si="4"/>
        <v>-1073.021679999998</v>
      </c>
      <c r="K58" s="563">
        <v>-81.310730000000007</v>
      </c>
      <c r="L58" s="563">
        <v>36910.267590000003</v>
      </c>
      <c r="M58" s="563">
        <f t="shared" si="42"/>
        <v>97.181050950226719</v>
      </c>
    </row>
    <row r="59" spans="1:14" s="25" customFormat="1" ht="45" x14ac:dyDescent="0.25">
      <c r="A59" s="13">
        <v>1</v>
      </c>
      <c r="B59" s="47" t="s">
        <v>109</v>
      </c>
      <c r="C59" s="397">
        <v>20100</v>
      </c>
      <c r="D59" s="398">
        <f t="shared" si="44"/>
        <v>10050</v>
      </c>
      <c r="E59" s="397">
        <v>9408</v>
      </c>
      <c r="F59" s="354">
        <f t="shared" si="38"/>
        <v>93.611940298507463</v>
      </c>
      <c r="G59" s="566">
        <v>22263.764999999999</v>
      </c>
      <c r="H59" s="566">
        <f t="shared" si="45"/>
        <v>11131.88</v>
      </c>
      <c r="I59" s="565">
        <f t="shared" si="46"/>
        <v>10474.88934</v>
      </c>
      <c r="J59" s="563">
        <f t="shared" si="4"/>
        <v>-656.99065999999948</v>
      </c>
      <c r="K59" s="563">
        <v>-6.2706200000000001</v>
      </c>
      <c r="L59" s="563">
        <v>10468.61872</v>
      </c>
      <c r="M59" s="563">
        <f t="shared" si="42"/>
        <v>94.098115861831062</v>
      </c>
    </row>
    <row r="60" spans="1:14" s="25" customFormat="1" ht="38.1" customHeight="1" thickBot="1" x14ac:dyDescent="0.3">
      <c r="A60" s="13">
        <v>1</v>
      </c>
      <c r="B60" s="272" t="s">
        <v>123</v>
      </c>
      <c r="C60" s="397">
        <v>26600</v>
      </c>
      <c r="D60" s="398">
        <f t="shared" si="44"/>
        <v>13300</v>
      </c>
      <c r="E60" s="397">
        <v>10790</v>
      </c>
      <c r="F60" s="354">
        <f t="shared" si="38"/>
        <v>81.127819548872182</v>
      </c>
      <c r="G60" s="563">
        <v>25887.651999999998</v>
      </c>
      <c r="H60" s="566">
        <f t="shared" si="45"/>
        <v>12943.83</v>
      </c>
      <c r="I60" s="565">
        <f t="shared" si="46"/>
        <v>10508.829560000002</v>
      </c>
      <c r="J60" s="563">
        <f t="shared" si="4"/>
        <v>-2435.000439999998</v>
      </c>
      <c r="K60" s="563">
        <v>-29.63231</v>
      </c>
      <c r="L60" s="563">
        <v>10479.197250000001</v>
      </c>
      <c r="M60" s="563">
        <f t="shared" si="42"/>
        <v>81.18794483549307</v>
      </c>
    </row>
    <row r="61" spans="1:14" s="25" customFormat="1" ht="15.75" thickBot="1" x14ac:dyDescent="0.3">
      <c r="A61" s="13">
        <v>1</v>
      </c>
      <c r="B61" s="77" t="s">
        <v>3</v>
      </c>
      <c r="C61" s="404"/>
      <c r="D61" s="404"/>
      <c r="E61" s="404"/>
      <c r="F61" s="567"/>
      <c r="G61" s="584">
        <f t="shared" ref="G61:L61" si="47">G57+G54+G60</f>
        <v>128349.1066</v>
      </c>
      <c r="H61" s="584">
        <f t="shared" si="47"/>
        <v>64174.549999999996</v>
      </c>
      <c r="I61" s="584">
        <f t="shared" si="47"/>
        <v>61650.062019999998</v>
      </c>
      <c r="J61" s="584">
        <f t="shared" si="47"/>
        <v>-2524.4879799999953</v>
      </c>
      <c r="K61" s="584">
        <f t="shared" si="47"/>
        <v>-150.02405999999999</v>
      </c>
      <c r="L61" s="584">
        <f t="shared" si="47"/>
        <v>61500.037960000001</v>
      </c>
      <c r="M61" s="584">
        <f t="shared" si="42"/>
        <v>96.066216311606397</v>
      </c>
    </row>
    <row r="62" spans="1:14" ht="15" customHeight="1" x14ac:dyDescent="0.25">
      <c r="A62" s="13">
        <v>1</v>
      </c>
      <c r="B62" s="52"/>
      <c r="C62" s="585"/>
      <c r="D62" s="585"/>
      <c r="E62" s="586"/>
      <c r="F62" s="585"/>
      <c r="G62" s="587"/>
      <c r="H62" s="587"/>
      <c r="I62" s="588"/>
      <c r="J62" s="588">
        <f t="shared" si="4"/>
        <v>0</v>
      </c>
      <c r="K62" s="588"/>
      <c r="L62" s="588"/>
      <c r="M62" s="587"/>
    </row>
    <row r="63" spans="1:14" ht="29.25" customHeight="1" x14ac:dyDescent="0.25">
      <c r="A63" s="13">
        <v>1</v>
      </c>
      <c r="B63" s="102" t="s">
        <v>76</v>
      </c>
      <c r="C63" s="583"/>
      <c r="D63" s="583"/>
      <c r="E63" s="583"/>
      <c r="F63" s="583"/>
      <c r="G63" s="562"/>
      <c r="H63" s="562"/>
      <c r="I63" s="562"/>
      <c r="J63" s="562">
        <f t="shared" si="4"/>
        <v>0</v>
      </c>
      <c r="K63" s="562"/>
      <c r="L63" s="562"/>
      <c r="M63" s="562"/>
    </row>
    <row r="64" spans="1:14" s="25" customFormat="1" ht="32.450000000000003" customHeight="1" x14ac:dyDescent="0.25">
      <c r="A64" s="13">
        <v>1</v>
      </c>
      <c r="B64" s="120" t="s">
        <v>120</v>
      </c>
      <c r="C64" s="397">
        <f>SUM(C65:C66)</f>
        <v>6573</v>
      </c>
      <c r="D64" s="397">
        <f>SUM(D65:D66)</f>
        <v>3287</v>
      </c>
      <c r="E64" s="397">
        <f>SUM(E65:E66)</f>
        <v>3479</v>
      </c>
      <c r="F64" s="354">
        <f t="shared" ref="F64:F69" si="48">E64/D64*100</f>
        <v>105.84119257681776</v>
      </c>
      <c r="G64" s="563">
        <f t="shared" ref="G64:L64" si="49">SUM(G65:G66)</f>
        <v>11094.960977999999</v>
      </c>
      <c r="H64" s="563">
        <f t="shared" si="49"/>
        <v>5547.48</v>
      </c>
      <c r="I64" s="563">
        <f t="shared" si="49"/>
        <v>5439.0437999999995</v>
      </c>
      <c r="J64" s="563">
        <f t="shared" si="49"/>
        <v>-108.43620000000033</v>
      </c>
      <c r="K64" s="563">
        <f t="shared" si="49"/>
        <v>-49.695230000000002</v>
      </c>
      <c r="L64" s="563">
        <f t="shared" si="49"/>
        <v>5389.3485699999992</v>
      </c>
      <c r="M64" s="563">
        <f t="shared" ref="M64:M70" si="50">I64/H64*100</f>
        <v>98.045307058340001</v>
      </c>
    </row>
    <row r="65" spans="1:13" s="25" customFormat="1" ht="38.1" customHeight="1" x14ac:dyDescent="0.25">
      <c r="A65" s="13">
        <v>1</v>
      </c>
      <c r="B65" s="47" t="s">
        <v>79</v>
      </c>
      <c r="C65" s="397">
        <v>5102</v>
      </c>
      <c r="D65" s="398">
        <f>ROUND(C65/12*$B$3,0)</f>
        <v>2551</v>
      </c>
      <c r="E65" s="397">
        <v>2482</v>
      </c>
      <c r="F65" s="354">
        <f t="shared" si="48"/>
        <v>97.295178361426892</v>
      </c>
      <c r="G65" s="563">
        <v>8420.8889179999987</v>
      </c>
      <c r="H65" s="566">
        <f t="shared" ref="H65:H66" si="51">ROUND(G65/12*$B$3,2)</f>
        <v>4210.4399999999996</v>
      </c>
      <c r="I65" s="565">
        <f t="shared" ref="I65:I66" si="52">L65-K65</f>
        <v>3594.3036399999996</v>
      </c>
      <c r="J65" s="563">
        <f t="shared" si="4"/>
        <v>-616.13635999999997</v>
      </c>
      <c r="K65" s="563">
        <v>-34.901520000000005</v>
      </c>
      <c r="L65" s="563">
        <v>3559.4021199999997</v>
      </c>
      <c r="M65" s="563">
        <f t="shared" si="50"/>
        <v>85.366461462459981</v>
      </c>
    </row>
    <row r="66" spans="1:13" s="25" customFormat="1" ht="38.1" customHeight="1" x14ac:dyDescent="0.25">
      <c r="A66" s="13">
        <v>1</v>
      </c>
      <c r="B66" s="47" t="s">
        <v>80</v>
      </c>
      <c r="C66" s="397">
        <v>1471</v>
      </c>
      <c r="D66" s="398">
        <f>ROUND(C66/12*$B$3,0)</f>
        <v>736</v>
      </c>
      <c r="E66" s="397">
        <v>997</v>
      </c>
      <c r="F66" s="354">
        <f t="shared" si="48"/>
        <v>135.46195652173913</v>
      </c>
      <c r="G66" s="563">
        <v>2674.07206</v>
      </c>
      <c r="H66" s="566">
        <f t="shared" si="51"/>
        <v>1337.04</v>
      </c>
      <c r="I66" s="565">
        <f t="shared" si="52"/>
        <v>1844.7401599999996</v>
      </c>
      <c r="J66" s="563">
        <f t="shared" si="4"/>
        <v>507.70015999999964</v>
      </c>
      <c r="K66" s="563">
        <v>-14.793709999999999</v>
      </c>
      <c r="L66" s="563">
        <v>1829.9464499999997</v>
      </c>
      <c r="M66" s="563">
        <f t="shared" si="50"/>
        <v>137.97194997905819</v>
      </c>
    </row>
    <row r="67" spans="1:13" s="25" customFormat="1" ht="30" x14ac:dyDescent="0.25">
      <c r="A67" s="13">
        <v>1</v>
      </c>
      <c r="B67" s="121" t="s">
        <v>112</v>
      </c>
      <c r="C67" s="397">
        <f>SUM(C68)</f>
        <v>2829</v>
      </c>
      <c r="D67" s="397">
        <f t="shared" ref="D67:L67" si="53">SUM(D68)</f>
        <v>1415</v>
      </c>
      <c r="E67" s="397">
        <f t="shared" si="53"/>
        <v>441</v>
      </c>
      <c r="F67" s="354">
        <f t="shared" si="48"/>
        <v>31.166077738515902</v>
      </c>
      <c r="G67" s="565">
        <f t="shared" si="53"/>
        <v>2299.4472500000002</v>
      </c>
      <c r="H67" s="565">
        <f t="shared" si="53"/>
        <v>1149.72</v>
      </c>
      <c r="I67" s="565">
        <f t="shared" si="53"/>
        <v>836.14841000000035</v>
      </c>
      <c r="J67" s="565">
        <f t="shared" si="53"/>
        <v>-313.57158999999967</v>
      </c>
      <c r="K67" s="565">
        <f t="shared" si="53"/>
        <v>0</v>
      </c>
      <c r="L67" s="565">
        <f t="shared" si="53"/>
        <v>836.14841000000035</v>
      </c>
      <c r="M67" s="563">
        <f t="shared" si="50"/>
        <v>72.726264655742298</v>
      </c>
    </row>
    <row r="68" spans="1:13" s="25" customFormat="1" ht="38.1" customHeight="1" x14ac:dyDescent="0.25">
      <c r="A68" s="13">
        <v>1</v>
      </c>
      <c r="B68" s="174" t="s">
        <v>108</v>
      </c>
      <c r="C68" s="399">
        <v>2829</v>
      </c>
      <c r="D68" s="426">
        <f>ROUND(C68/12*$B$3,0)</f>
        <v>1415</v>
      </c>
      <c r="E68" s="399">
        <v>441</v>
      </c>
      <c r="F68" s="577">
        <f t="shared" si="48"/>
        <v>31.166077738515902</v>
      </c>
      <c r="G68" s="578">
        <v>2299.4472500000002</v>
      </c>
      <c r="H68" s="566">
        <f t="shared" ref="H68:H69" si="54">ROUND(G68/12*$B$3,2)</f>
        <v>1149.72</v>
      </c>
      <c r="I68" s="565">
        <f t="shared" ref="I68:I69" si="55">L68-K68</f>
        <v>836.14841000000035</v>
      </c>
      <c r="J68" s="575">
        <f t="shared" si="4"/>
        <v>-313.57158999999967</v>
      </c>
      <c r="K68" s="575">
        <v>0</v>
      </c>
      <c r="L68" s="575">
        <v>836.14841000000035</v>
      </c>
      <c r="M68" s="575">
        <f t="shared" si="50"/>
        <v>72.726264655742298</v>
      </c>
    </row>
    <row r="69" spans="1:13" s="25" customFormat="1" ht="38.1" customHeight="1" thickBot="1" x14ac:dyDescent="0.3">
      <c r="A69" s="13">
        <v>1</v>
      </c>
      <c r="B69" s="272" t="s">
        <v>123</v>
      </c>
      <c r="C69" s="397">
        <v>6260</v>
      </c>
      <c r="D69" s="398">
        <f>ROUND(C69/12*$B$3,0)</f>
        <v>3130</v>
      </c>
      <c r="E69" s="397">
        <v>3092</v>
      </c>
      <c r="F69" s="354">
        <f t="shared" si="48"/>
        <v>98.785942492012779</v>
      </c>
      <c r="G69" s="563">
        <v>6092.3572000000004</v>
      </c>
      <c r="H69" s="566">
        <f t="shared" si="54"/>
        <v>3046.18</v>
      </c>
      <c r="I69" s="565">
        <f t="shared" si="55"/>
        <v>3011.1426799999999</v>
      </c>
      <c r="J69" s="563">
        <f t="shared" si="4"/>
        <v>-35.037319999999909</v>
      </c>
      <c r="K69" s="563">
        <v>-21.44135</v>
      </c>
      <c r="L69" s="563">
        <v>2989.7013299999999</v>
      </c>
      <c r="M69" s="563">
        <f>I69/H69*100</f>
        <v>98.849794824993936</v>
      </c>
    </row>
    <row r="70" spans="1:13" s="25" customFormat="1" ht="20.25" customHeight="1" thickBot="1" x14ac:dyDescent="0.3">
      <c r="A70" s="13">
        <v>1</v>
      </c>
      <c r="B70" s="77" t="s">
        <v>3</v>
      </c>
      <c r="C70" s="404"/>
      <c r="D70" s="404"/>
      <c r="E70" s="404"/>
      <c r="F70" s="567"/>
      <c r="G70" s="568">
        <f t="shared" ref="G70:L70" si="56">G64+G67+G69</f>
        <v>19486.765427999999</v>
      </c>
      <c r="H70" s="568">
        <f t="shared" si="56"/>
        <v>9743.3799999999992</v>
      </c>
      <c r="I70" s="568">
        <f t="shared" si="56"/>
        <v>9286.3348900000001</v>
      </c>
      <c r="J70" s="568">
        <f t="shared" si="56"/>
        <v>-457.04510999999991</v>
      </c>
      <c r="K70" s="568">
        <f t="shared" si="56"/>
        <v>-71.136580000000009</v>
      </c>
      <c r="L70" s="568">
        <f t="shared" si="56"/>
        <v>9215.1983099999998</v>
      </c>
      <c r="M70" s="584">
        <f t="shared" si="50"/>
        <v>95.309172894827071</v>
      </c>
    </row>
    <row r="71" spans="1:13" ht="15" customHeight="1" x14ac:dyDescent="0.25">
      <c r="A71" s="13">
        <v>1</v>
      </c>
      <c r="B71" s="52"/>
      <c r="C71" s="589"/>
      <c r="D71" s="589"/>
      <c r="E71" s="570"/>
      <c r="F71" s="589"/>
      <c r="G71" s="590"/>
      <c r="H71" s="590"/>
      <c r="I71" s="571"/>
      <c r="J71" s="571">
        <f t="shared" si="4"/>
        <v>0</v>
      </c>
      <c r="K71" s="571"/>
      <c r="L71" s="571"/>
      <c r="M71" s="590"/>
    </row>
    <row r="72" spans="1:13" ht="44.25" customHeight="1" x14ac:dyDescent="0.25">
      <c r="A72" s="13">
        <v>1</v>
      </c>
      <c r="B72" s="50" t="s">
        <v>92</v>
      </c>
      <c r="C72" s="583"/>
      <c r="D72" s="583"/>
      <c r="E72" s="583"/>
      <c r="F72" s="583"/>
      <c r="G72" s="562"/>
      <c r="H72" s="562"/>
      <c r="I72" s="562"/>
      <c r="J72" s="562">
        <f t="shared" si="4"/>
        <v>0</v>
      </c>
      <c r="K72" s="562"/>
      <c r="L72" s="562"/>
      <c r="M72" s="562"/>
    </row>
    <row r="73" spans="1:13" s="25" customFormat="1" ht="30" x14ac:dyDescent="0.25">
      <c r="A73" s="13">
        <v>1</v>
      </c>
      <c r="B73" s="120" t="s">
        <v>120</v>
      </c>
      <c r="C73" s="397">
        <f>SUM(C74:C75,C76)</f>
        <v>6544</v>
      </c>
      <c r="D73" s="397">
        <f>SUM(D74:D75,D76)</f>
        <v>3272</v>
      </c>
      <c r="E73" s="397">
        <f>SUM(E74:E75,E76)</f>
        <v>1237</v>
      </c>
      <c r="F73" s="397">
        <f>SUM(F74:F75,F76)</f>
        <v>83.805128867088342</v>
      </c>
      <c r="G73" s="359">
        <f>SUM(G74:G75,G76)</f>
        <v>12041.612760000002</v>
      </c>
      <c r="H73" s="563">
        <f>SUM(H74:H75)</f>
        <v>6020.8</v>
      </c>
      <c r="I73" s="563">
        <f>SUM(I74:I75)</f>
        <v>1765.9589099999998</v>
      </c>
      <c r="J73" s="563">
        <f>SUM(J74:J75)</f>
        <v>-4254.8410899999999</v>
      </c>
      <c r="K73" s="563">
        <f>SUM(K74:K75)</f>
        <v>-90.670890000000014</v>
      </c>
      <c r="L73" s="563">
        <f>SUM(L74:L75)</f>
        <v>1675.28802</v>
      </c>
      <c r="M73" s="563">
        <f t="shared" ref="M73:M82" si="57">I73/H73*100</f>
        <v>29.330967811586493</v>
      </c>
    </row>
    <row r="74" spans="1:13" s="25" customFormat="1" ht="30" x14ac:dyDescent="0.25">
      <c r="A74" s="13">
        <v>1</v>
      </c>
      <c r="B74" s="47" t="s">
        <v>79</v>
      </c>
      <c r="C74" s="397">
        <v>5080</v>
      </c>
      <c r="D74" s="398">
        <f>ROUND(C74/12*$B$3,0)</f>
        <v>2540</v>
      </c>
      <c r="E74" s="397">
        <v>876</v>
      </c>
      <c r="F74" s="354">
        <f t="shared" ref="F74:F81" si="58">E74/D74*100</f>
        <v>34.488188976377955</v>
      </c>
      <c r="G74" s="563">
        <v>9380.2657200000012</v>
      </c>
      <c r="H74" s="566">
        <f t="shared" ref="H74:H76" si="59">ROUND(G74/12*$B$3,2)</f>
        <v>4690.13</v>
      </c>
      <c r="I74" s="563">
        <f t="shared" ref="I74:I81" si="60">L74-K74</f>
        <v>1117.2242299999998</v>
      </c>
      <c r="J74" s="563">
        <f t="shared" si="4"/>
        <v>-3572.9057700000003</v>
      </c>
      <c r="K74" s="563">
        <v>-39.451889999999999</v>
      </c>
      <c r="L74" s="563">
        <v>1077.7723399999998</v>
      </c>
      <c r="M74" s="563">
        <f t="shared" si="57"/>
        <v>23.820751876813645</v>
      </c>
    </row>
    <row r="75" spans="1:13" s="25" customFormat="1" ht="30" x14ac:dyDescent="0.25">
      <c r="A75" s="13">
        <v>1</v>
      </c>
      <c r="B75" s="47" t="s">
        <v>80</v>
      </c>
      <c r="C75" s="397">
        <v>1464</v>
      </c>
      <c r="D75" s="398">
        <f>ROUND(C75/12*$B$3,0)</f>
        <v>732</v>
      </c>
      <c r="E75" s="397">
        <v>361</v>
      </c>
      <c r="F75" s="354">
        <f t="shared" si="58"/>
        <v>49.31693989071038</v>
      </c>
      <c r="G75" s="563">
        <v>2661.3470400000001</v>
      </c>
      <c r="H75" s="566">
        <f t="shared" si="59"/>
        <v>1330.67</v>
      </c>
      <c r="I75" s="563">
        <f t="shared" si="60"/>
        <v>648.73468000000014</v>
      </c>
      <c r="J75" s="563">
        <f t="shared" ref="J75:J138" si="61">I75-H75</f>
        <v>-681.93531999999993</v>
      </c>
      <c r="K75" s="563">
        <v>-51.219000000000008</v>
      </c>
      <c r="L75" s="563">
        <v>597.51568000000009</v>
      </c>
      <c r="M75" s="563">
        <f t="shared" si="57"/>
        <v>48.752484086963719</v>
      </c>
    </row>
    <row r="76" spans="1:13" s="25" customFormat="1" ht="51" customHeight="1" x14ac:dyDescent="0.25">
      <c r="A76" s="13">
        <v>1</v>
      </c>
      <c r="B76" s="47" t="s">
        <v>122</v>
      </c>
      <c r="C76" s="397"/>
      <c r="D76" s="398"/>
      <c r="E76" s="397"/>
      <c r="F76" s="354"/>
      <c r="G76" s="563"/>
      <c r="H76" s="566">
        <f t="shared" si="59"/>
        <v>0</v>
      </c>
      <c r="I76" s="563">
        <f t="shared" si="60"/>
        <v>0</v>
      </c>
      <c r="J76" s="563">
        <f t="shared" si="61"/>
        <v>0</v>
      </c>
      <c r="K76" s="563"/>
      <c r="L76" s="563"/>
      <c r="M76" s="563"/>
    </row>
    <row r="77" spans="1:13" s="25" customFormat="1" ht="30" x14ac:dyDescent="0.25">
      <c r="A77" s="13">
        <v>1</v>
      </c>
      <c r="B77" s="121" t="s">
        <v>112</v>
      </c>
      <c r="C77" s="397">
        <f>SUM(C78:C80)</f>
        <v>4768</v>
      </c>
      <c r="D77" s="397">
        <f>SUM(D78:D80)</f>
        <v>2384</v>
      </c>
      <c r="E77" s="397">
        <f>SUM(E78:E80)</f>
        <v>1178</v>
      </c>
      <c r="F77" s="354">
        <f t="shared" si="58"/>
        <v>49.412751677852349</v>
      </c>
      <c r="G77" s="565">
        <f t="shared" ref="G77:L77" si="62">SUM(G78:G80)</f>
        <v>8168.9417999999996</v>
      </c>
      <c r="H77" s="565">
        <f t="shared" si="62"/>
        <v>4084.47</v>
      </c>
      <c r="I77" s="565">
        <f t="shared" si="62"/>
        <v>2422.0951800000003</v>
      </c>
      <c r="J77" s="565">
        <f t="shared" si="62"/>
        <v>-1662.3748199999995</v>
      </c>
      <c r="K77" s="565">
        <f t="shared" si="62"/>
        <v>-18.981449999999999</v>
      </c>
      <c r="L77" s="565">
        <f t="shared" si="62"/>
        <v>2403.11373</v>
      </c>
      <c r="M77" s="563">
        <f t="shared" si="57"/>
        <v>59.300109438923542</v>
      </c>
    </row>
    <row r="78" spans="1:13" s="25" customFormat="1" ht="30" x14ac:dyDescent="0.25">
      <c r="A78" s="13">
        <v>1</v>
      </c>
      <c r="B78" s="47" t="s">
        <v>108</v>
      </c>
      <c r="C78" s="397">
        <v>2816</v>
      </c>
      <c r="D78" s="398">
        <f>ROUND(C78/12*$B$3,0)</f>
        <v>1408</v>
      </c>
      <c r="E78" s="397">
        <v>340</v>
      </c>
      <c r="F78" s="354">
        <f t="shared" si="58"/>
        <v>24.147727272727273</v>
      </c>
      <c r="G78" s="566">
        <v>3035.6640000000002</v>
      </c>
      <c r="H78" s="566">
        <f t="shared" ref="H78:H81" si="63">ROUND(G78/12*$B$3,2)</f>
        <v>1517.83</v>
      </c>
      <c r="I78" s="563">
        <f t="shared" si="60"/>
        <v>679.65824000000009</v>
      </c>
      <c r="J78" s="563">
        <f t="shared" si="61"/>
        <v>-838.17175999999984</v>
      </c>
      <c r="K78" s="563">
        <v>-6.9039899999999994</v>
      </c>
      <c r="L78" s="563">
        <v>672.75425000000007</v>
      </c>
      <c r="M78" s="563">
        <f t="shared" si="57"/>
        <v>44.77828478815151</v>
      </c>
    </row>
    <row r="79" spans="1:13" s="25" customFormat="1" ht="56.25" customHeight="1" x14ac:dyDescent="0.25">
      <c r="A79" s="13">
        <v>1</v>
      </c>
      <c r="B79" s="47" t="s">
        <v>119</v>
      </c>
      <c r="C79" s="397">
        <v>1844</v>
      </c>
      <c r="D79" s="398">
        <f t="shared" ref="D79:D81" si="64">ROUND(C79/12*$B$3,0)</f>
        <v>922</v>
      </c>
      <c r="E79" s="397">
        <v>610</v>
      </c>
      <c r="F79" s="354">
        <f t="shared" si="58"/>
        <v>66.160520607375275</v>
      </c>
      <c r="G79" s="566">
        <v>5013.6516000000001</v>
      </c>
      <c r="H79" s="566">
        <f t="shared" si="63"/>
        <v>2506.83</v>
      </c>
      <c r="I79" s="563">
        <f t="shared" si="60"/>
        <v>1497.2087200000003</v>
      </c>
      <c r="J79" s="563">
        <f t="shared" si="61"/>
        <v>-1009.6212799999996</v>
      </c>
      <c r="K79" s="563">
        <v>-7.4764799999999996</v>
      </c>
      <c r="L79" s="563">
        <v>1489.7322400000003</v>
      </c>
      <c r="M79" s="563">
        <f t="shared" si="57"/>
        <v>59.725179609307389</v>
      </c>
    </row>
    <row r="80" spans="1:13" s="25" customFormat="1" ht="48" customHeight="1" x14ac:dyDescent="0.25">
      <c r="A80" s="13">
        <v>1</v>
      </c>
      <c r="B80" s="47" t="s">
        <v>121</v>
      </c>
      <c r="C80" s="397">
        <v>108</v>
      </c>
      <c r="D80" s="398">
        <f t="shared" si="64"/>
        <v>54</v>
      </c>
      <c r="E80" s="397">
        <v>228</v>
      </c>
      <c r="F80" s="354">
        <f t="shared" si="58"/>
        <v>422.22222222222223</v>
      </c>
      <c r="G80" s="566">
        <v>119.62620000000001</v>
      </c>
      <c r="H80" s="566">
        <f t="shared" si="63"/>
        <v>59.81</v>
      </c>
      <c r="I80" s="563">
        <f t="shared" si="60"/>
        <v>245.22821999999999</v>
      </c>
      <c r="J80" s="563">
        <f t="shared" si="61"/>
        <v>185.41821999999999</v>
      </c>
      <c r="K80" s="563">
        <v>-4.6009799999999998</v>
      </c>
      <c r="L80" s="563">
        <v>240.62724</v>
      </c>
      <c r="M80" s="563">
        <f t="shared" si="57"/>
        <v>410.01207155993978</v>
      </c>
    </row>
    <row r="81" spans="1:13" s="25" customFormat="1" ht="30" x14ac:dyDescent="0.25">
      <c r="A81" s="13">
        <v>1</v>
      </c>
      <c r="B81" s="272" t="s">
        <v>123</v>
      </c>
      <c r="C81" s="591">
        <v>3000</v>
      </c>
      <c r="D81" s="426">
        <f t="shared" si="64"/>
        <v>1500</v>
      </c>
      <c r="E81" s="399">
        <v>835</v>
      </c>
      <c r="F81" s="577">
        <f t="shared" si="58"/>
        <v>55.666666666666664</v>
      </c>
      <c r="G81" s="575">
        <v>2919.66</v>
      </c>
      <c r="H81" s="592">
        <f t="shared" si="63"/>
        <v>1459.83</v>
      </c>
      <c r="I81" s="563">
        <f t="shared" si="60"/>
        <v>816.53158000000019</v>
      </c>
      <c r="J81" s="575">
        <f t="shared" si="61"/>
        <v>-643.29841999999974</v>
      </c>
      <c r="K81" s="575">
        <v>-41.781550000000003</v>
      </c>
      <c r="L81" s="575">
        <v>774.75003000000015</v>
      </c>
      <c r="M81" s="575">
        <f t="shared" si="57"/>
        <v>55.933333333333344</v>
      </c>
    </row>
    <row r="82" spans="1:13" s="25" customFormat="1" ht="15" customHeight="1" x14ac:dyDescent="0.25">
      <c r="A82" s="13">
        <v>1</v>
      </c>
      <c r="B82" s="7" t="s">
        <v>3</v>
      </c>
      <c r="C82" s="593"/>
      <c r="D82" s="594"/>
      <c r="E82" s="594"/>
      <c r="F82" s="595"/>
      <c r="G82" s="596">
        <f t="shared" ref="G82:L82" si="65">G73+G77+G81</f>
        <v>23130.21456</v>
      </c>
      <c r="H82" s="597">
        <f t="shared" si="65"/>
        <v>11565.1</v>
      </c>
      <c r="I82" s="596">
        <f t="shared" si="65"/>
        <v>5004.5856699999995</v>
      </c>
      <c r="J82" s="596">
        <f t="shared" si="65"/>
        <v>-6560.5143299999991</v>
      </c>
      <c r="K82" s="596">
        <f t="shared" si="65"/>
        <v>-151.43389000000002</v>
      </c>
      <c r="L82" s="596">
        <f t="shared" si="65"/>
        <v>4853.1517800000001</v>
      </c>
      <c r="M82" s="596">
        <f t="shared" si="57"/>
        <v>43.273172475810838</v>
      </c>
    </row>
    <row r="83" spans="1:13" s="25" customFormat="1" ht="15.75" customHeight="1" x14ac:dyDescent="0.25">
      <c r="A83" s="13">
        <v>1</v>
      </c>
      <c r="C83" s="598"/>
      <c r="D83" s="598"/>
      <c r="E83" s="599"/>
      <c r="F83" s="598"/>
      <c r="G83" s="596"/>
      <c r="H83" s="596"/>
      <c r="I83" s="600"/>
      <c r="J83" s="600">
        <f t="shared" si="61"/>
        <v>0</v>
      </c>
      <c r="K83" s="600"/>
      <c r="L83" s="600"/>
      <c r="M83" s="596"/>
    </row>
    <row r="84" spans="1:13" ht="29.25" customHeight="1" x14ac:dyDescent="0.25">
      <c r="A84" s="13">
        <v>1</v>
      </c>
      <c r="B84" s="50" t="s">
        <v>93</v>
      </c>
      <c r="C84" s="601"/>
      <c r="D84" s="601"/>
      <c r="E84" s="583"/>
      <c r="F84" s="601"/>
      <c r="G84" s="602"/>
      <c r="H84" s="602"/>
      <c r="I84" s="562"/>
      <c r="J84" s="562">
        <f t="shared" si="61"/>
        <v>0</v>
      </c>
      <c r="K84" s="562"/>
      <c r="L84" s="562"/>
      <c r="M84" s="602"/>
    </row>
    <row r="85" spans="1:13" s="25" customFormat="1" ht="30" x14ac:dyDescent="0.25">
      <c r="A85" s="13">
        <v>1</v>
      </c>
      <c r="B85" s="120" t="s">
        <v>120</v>
      </c>
      <c r="C85" s="397">
        <f>SUM(C86:C87)</f>
        <v>2525</v>
      </c>
      <c r="D85" s="397">
        <f>SUM(D86:D87)</f>
        <v>1263</v>
      </c>
      <c r="E85" s="397">
        <f>SUM(E86:E87)</f>
        <v>1149</v>
      </c>
      <c r="F85" s="354">
        <f t="shared" ref="F85:F90" si="66">E85/D85*100</f>
        <v>90.973871733966746</v>
      </c>
      <c r="G85" s="563">
        <f t="shared" ref="G85:L85" si="67">SUM(G86:G87)</f>
        <v>4718.3685660000001</v>
      </c>
      <c r="H85" s="563">
        <f t="shared" si="67"/>
        <v>2359.1800000000003</v>
      </c>
      <c r="I85" s="563">
        <f t="shared" si="67"/>
        <v>1845.9773499999999</v>
      </c>
      <c r="J85" s="563">
        <f t="shared" si="67"/>
        <v>-513.20265000000018</v>
      </c>
      <c r="K85" s="563">
        <f t="shared" si="67"/>
        <v>-11.31776</v>
      </c>
      <c r="L85" s="563">
        <f t="shared" si="67"/>
        <v>1834.6595899999998</v>
      </c>
      <c r="M85" s="563">
        <f t="shared" ref="M85:M103" si="68">I85/H85*100</f>
        <v>78.246566603650408</v>
      </c>
    </row>
    <row r="86" spans="1:13" s="25" customFormat="1" ht="38.1" customHeight="1" x14ac:dyDescent="0.25">
      <c r="A86" s="13">
        <v>1</v>
      </c>
      <c r="B86" s="47" t="s">
        <v>79</v>
      </c>
      <c r="C86" s="397">
        <v>2034</v>
      </c>
      <c r="D86" s="398">
        <f>ROUND(C86/12*$B$3,0)</f>
        <v>1017</v>
      </c>
      <c r="E86" s="397">
        <v>962</v>
      </c>
      <c r="F86" s="354">
        <f t="shared" si="66"/>
        <v>94.591937069813184</v>
      </c>
      <c r="G86" s="563">
        <v>3825.7993059999999</v>
      </c>
      <c r="H86" s="566">
        <f t="shared" ref="H86:H87" si="69">ROUND(G86/12*$B$3,2)</f>
        <v>1912.9</v>
      </c>
      <c r="I86" s="563">
        <f t="shared" ref="I86:I87" si="70">L86-K86</f>
        <v>1482.1807199999998</v>
      </c>
      <c r="J86" s="563">
        <f t="shared" si="61"/>
        <v>-430.71928000000025</v>
      </c>
      <c r="K86" s="563">
        <v>-6.4322800000000004</v>
      </c>
      <c r="L86" s="563">
        <v>1475.7484399999998</v>
      </c>
      <c r="M86" s="563">
        <f t="shared" si="68"/>
        <v>77.483439803439794</v>
      </c>
    </row>
    <row r="87" spans="1:13" s="25" customFormat="1" ht="38.1" customHeight="1" x14ac:dyDescent="0.25">
      <c r="A87" s="13">
        <v>1</v>
      </c>
      <c r="B87" s="47" t="s">
        <v>80</v>
      </c>
      <c r="C87" s="397">
        <v>491</v>
      </c>
      <c r="D87" s="398">
        <f>ROUND(C87/12*$B$3,0)</f>
        <v>246</v>
      </c>
      <c r="E87" s="397">
        <v>187</v>
      </c>
      <c r="F87" s="354">
        <f t="shared" si="66"/>
        <v>76.016260162601625</v>
      </c>
      <c r="G87" s="563">
        <v>892.56925999999987</v>
      </c>
      <c r="H87" s="566">
        <f t="shared" si="69"/>
        <v>446.28</v>
      </c>
      <c r="I87" s="563">
        <f t="shared" si="70"/>
        <v>363.79662999999999</v>
      </c>
      <c r="J87" s="563">
        <f t="shared" si="61"/>
        <v>-82.483369999999979</v>
      </c>
      <c r="K87" s="563">
        <v>-4.8854799999999994</v>
      </c>
      <c r="L87" s="563">
        <v>358.91115000000002</v>
      </c>
      <c r="M87" s="563">
        <f t="shared" si="68"/>
        <v>81.517574168683339</v>
      </c>
    </row>
    <row r="88" spans="1:13" s="25" customFormat="1" ht="30" x14ac:dyDescent="0.25">
      <c r="A88" s="13">
        <v>1</v>
      </c>
      <c r="B88" s="121" t="s">
        <v>112</v>
      </c>
      <c r="C88" s="397">
        <f>SUM(C89)</f>
        <v>1200</v>
      </c>
      <c r="D88" s="397">
        <f t="shared" ref="D88:L88" si="71">SUM(D89)</f>
        <v>600</v>
      </c>
      <c r="E88" s="397">
        <f t="shared" si="71"/>
        <v>373</v>
      </c>
      <c r="F88" s="354">
        <f t="shared" si="66"/>
        <v>62.166666666666671</v>
      </c>
      <c r="G88" s="565">
        <f t="shared" si="71"/>
        <v>1272.3</v>
      </c>
      <c r="H88" s="565">
        <f t="shared" si="71"/>
        <v>636.15</v>
      </c>
      <c r="I88" s="565">
        <f t="shared" si="71"/>
        <v>651.68633000000011</v>
      </c>
      <c r="J88" s="565">
        <f t="shared" si="71"/>
        <v>15.536330000000135</v>
      </c>
      <c r="K88" s="565">
        <f t="shared" si="71"/>
        <v>0</v>
      </c>
      <c r="L88" s="565">
        <f t="shared" si="71"/>
        <v>651.68633000000011</v>
      </c>
      <c r="M88" s="563">
        <f t="shared" si="68"/>
        <v>102.44224318163957</v>
      </c>
    </row>
    <row r="89" spans="1:13" s="25" customFormat="1" ht="30" x14ac:dyDescent="0.25">
      <c r="A89" s="13">
        <v>1</v>
      </c>
      <c r="B89" s="196" t="s">
        <v>108</v>
      </c>
      <c r="C89" s="397">
        <v>1200</v>
      </c>
      <c r="D89" s="398">
        <f>ROUND(C89/12*$B$3,0)</f>
        <v>600</v>
      </c>
      <c r="E89" s="397">
        <v>373</v>
      </c>
      <c r="F89" s="354">
        <f t="shared" si="66"/>
        <v>62.166666666666671</v>
      </c>
      <c r="G89" s="566">
        <v>1272.3</v>
      </c>
      <c r="H89" s="566">
        <f t="shared" ref="H89:H90" si="72">ROUND(G89/12*$B$3,2)</f>
        <v>636.15</v>
      </c>
      <c r="I89" s="563">
        <f t="shared" ref="I89:I90" si="73">L89-K89</f>
        <v>651.68633000000011</v>
      </c>
      <c r="J89" s="563">
        <f t="shared" si="61"/>
        <v>15.536330000000135</v>
      </c>
      <c r="K89" s="563">
        <v>0</v>
      </c>
      <c r="L89" s="563">
        <v>651.68633000000011</v>
      </c>
      <c r="M89" s="563">
        <f t="shared" si="68"/>
        <v>102.44224318163957</v>
      </c>
    </row>
    <row r="90" spans="1:13" s="25" customFormat="1" ht="30.75" thickBot="1" x14ac:dyDescent="0.3">
      <c r="A90" s="13">
        <v>1</v>
      </c>
      <c r="B90" s="288" t="s">
        <v>123</v>
      </c>
      <c r="C90" s="399">
        <v>200</v>
      </c>
      <c r="D90" s="426">
        <f>ROUND(C90/12*$B$3,0)</f>
        <v>100</v>
      </c>
      <c r="E90" s="399">
        <v>71</v>
      </c>
      <c r="F90" s="577">
        <f t="shared" si="66"/>
        <v>71</v>
      </c>
      <c r="G90" s="575">
        <v>194.64400000000001</v>
      </c>
      <c r="H90" s="578">
        <f t="shared" si="72"/>
        <v>97.32</v>
      </c>
      <c r="I90" s="563">
        <f t="shared" si="73"/>
        <v>69.098619999999983</v>
      </c>
      <c r="J90" s="575">
        <f t="shared" si="61"/>
        <v>-28.221380000000011</v>
      </c>
      <c r="K90" s="575">
        <v>-2.82233</v>
      </c>
      <c r="L90" s="575">
        <v>66.276289999999989</v>
      </c>
      <c r="M90" s="575">
        <f t="shared" si="68"/>
        <v>71.001459103986832</v>
      </c>
    </row>
    <row r="91" spans="1:13" s="25" customFormat="1" ht="23.25" customHeight="1" thickBot="1" x14ac:dyDescent="0.3">
      <c r="A91" s="13">
        <v>1</v>
      </c>
      <c r="B91" s="77" t="s">
        <v>3</v>
      </c>
      <c r="C91" s="404"/>
      <c r="D91" s="404"/>
      <c r="E91" s="404"/>
      <c r="F91" s="567"/>
      <c r="G91" s="568">
        <f t="shared" ref="G91:L91" si="74">G85+G88+G90</f>
        <v>6185.3125660000005</v>
      </c>
      <c r="H91" s="568">
        <f t="shared" si="74"/>
        <v>3092.6500000000005</v>
      </c>
      <c r="I91" s="568">
        <f t="shared" si="74"/>
        <v>2566.7623000000003</v>
      </c>
      <c r="J91" s="568">
        <f t="shared" si="74"/>
        <v>-525.8877</v>
      </c>
      <c r="K91" s="568">
        <f t="shared" si="74"/>
        <v>-14.140090000000001</v>
      </c>
      <c r="L91" s="568">
        <f t="shared" si="74"/>
        <v>2552.6222099999995</v>
      </c>
      <c r="M91" s="584">
        <f t="shared" si="68"/>
        <v>82.9955636751653</v>
      </c>
    </row>
    <row r="92" spans="1:13" ht="15" customHeight="1" x14ac:dyDescent="0.25">
      <c r="A92" s="13">
        <v>1</v>
      </c>
      <c r="B92" s="144" t="s">
        <v>91</v>
      </c>
      <c r="C92" s="603"/>
      <c r="D92" s="603"/>
      <c r="E92" s="603"/>
      <c r="F92" s="603"/>
      <c r="G92" s="604"/>
      <c r="H92" s="604"/>
      <c r="I92" s="604"/>
      <c r="J92" s="604">
        <f t="shared" si="61"/>
        <v>0</v>
      </c>
      <c r="K92" s="604"/>
      <c r="L92" s="604"/>
      <c r="M92" s="604"/>
    </row>
    <row r="93" spans="1:13" ht="30" x14ac:dyDescent="0.25">
      <c r="A93" s="13">
        <v>1</v>
      </c>
      <c r="B93" s="128" t="s">
        <v>120</v>
      </c>
      <c r="C93" s="605">
        <f>SUM(C10,C23,C36,C45,C54,C64,C73,C85)</f>
        <v>72426</v>
      </c>
      <c r="D93" s="605">
        <f>SUM(D10,D23,D36,D45,D54,D64,D73,D85)</f>
        <v>36218</v>
      </c>
      <c r="E93" s="605">
        <f>SUM(E10,E23,E36,E45,E54,E64,E73,E85)</f>
        <v>35665</v>
      </c>
      <c r="F93" s="605">
        <f t="shared" ref="F93:F102" si="75">E93/D93*100</f>
        <v>98.473134905295709</v>
      </c>
      <c r="G93" s="606">
        <f t="shared" ref="G93:L93" si="76">SUM(G10,G23,G36,G45,G54,G64,G73,G85)</f>
        <v>134803.06033000001</v>
      </c>
      <c r="H93" s="606">
        <f t="shared" si="76"/>
        <v>67401.510000000009</v>
      </c>
      <c r="I93" s="606">
        <f t="shared" si="76"/>
        <v>64055.030329999994</v>
      </c>
      <c r="J93" s="606">
        <f t="shared" si="76"/>
        <v>-3346.4796700000052</v>
      </c>
      <c r="K93" s="606">
        <f t="shared" si="76"/>
        <v>-684.20024999999998</v>
      </c>
      <c r="L93" s="606">
        <f t="shared" si="76"/>
        <v>63370.83008</v>
      </c>
      <c r="M93" s="606">
        <f t="shared" si="68"/>
        <v>95.035007865550767</v>
      </c>
    </row>
    <row r="94" spans="1:13" ht="30" x14ac:dyDescent="0.25">
      <c r="A94" s="13">
        <v>1</v>
      </c>
      <c r="B94" s="127" t="s">
        <v>79</v>
      </c>
      <c r="C94" s="605">
        <f t="shared" ref="C94:E95" si="77">SUM(C86,C74,C65,C46,C37,C24,C11)</f>
        <v>55850</v>
      </c>
      <c r="D94" s="605">
        <f t="shared" si="77"/>
        <v>27927</v>
      </c>
      <c r="E94" s="605">
        <f t="shared" si="77"/>
        <v>27481</v>
      </c>
      <c r="F94" s="605">
        <f t="shared" si="75"/>
        <v>98.402979195760381</v>
      </c>
      <c r="G94" s="606">
        <f t="shared" ref="G94:L95" si="78">SUM(G86,G74,G65,G46,G37,G24,G11)</f>
        <v>99897.527650000004</v>
      </c>
      <c r="H94" s="606">
        <f t="shared" si="78"/>
        <v>49948.75</v>
      </c>
      <c r="I94" s="606">
        <f t="shared" si="78"/>
        <v>44562.991039999994</v>
      </c>
      <c r="J94" s="606">
        <f t="shared" ref="J94" si="79">SUM(J86,J74,J65,J46,J37,J24,J11)</f>
        <v>-5385.7589600000065</v>
      </c>
      <c r="K94" s="606">
        <f t="shared" si="78"/>
        <v>-405.80308999999994</v>
      </c>
      <c r="L94" s="606">
        <f t="shared" si="78"/>
        <v>44157.187949999992</v>
      </c>
      <c r="M94" s="606">
        <f t="shared" si="68"/>
        <v>89.21742994569432</v>
      </c>
    </row>
    <row r="95" spans="1:13" ht="30" x14ac:dyDescent="0.25">
      <c r="A95" s="13">
        <v>1</v>
      </c>
      <c r="B95" s="127" t="s">
        <v>80</v>
      </c>
      <c r="C95" s="605">
        <f t="shared" si="77"/>
        <v>15570</v>
      </c>
      <c r="D95" s="605">
        <f t="shared" si="77"/>
        <v>7787</v>
      </c>
      <c r="E95" s="605">
        <f t="shared" si="77"/>
        <v>7234</v>
      </c>
      <c r="F95" s="605">
        <f t="shared" si="75"/>
        <v>92.898420444330299</v>
      </c>
      <c r="G95" s="606">
        <f t="shared" si="78"/>
        <v>28304.080199999997</v>
      </c>
      <c r="H95" s="606">
        <f t="shared" si="78"/>
        <v>14152.039999999999</v>
      </c>
      <c r="I95" s="606">
        <f t="shared" si="78"/>
        <v>13258.06329</v>
      </c>
      <c r="J95" s="606">
        <f t="shared" ref="J95" si="80">SUM(J87,J75,J66,J47,J38,J25,J12)</f>
        <v>-893.97670999999968</v>
      </c>
      <c r="K95" s="606">
        <f t="shared" si="78"/>
        <v>-165.52932000000001</v>
      </c>
      <c r="L95" s="606">
        <f t="shared" si="78"/>
        <v>13092.53397</v>
      </c>
      <c r="M95" s="606">
        <f t="shared" si="68"/>
        <v>93.683054103860655</v>
      </c>
    </row>
    <row r="96" spans="1:13" ht="45" x14ac:dyDescent="0.25">
      <c r="A96" s="13">
        <v>1</v>
      </c>
      <c r="B96" s="127" t="s">
        <v>114</v>
      </c>
      <c r="C96" s="605">
        <f t="shared" ref="C96:E97" si="81">SUM(C55,C26,C13)</f>
        <v>185</v>
      </c>
      <c r="D96" s="605">
        <f t="shared" si="81"/>
        <v>93</v>
      </c>
      <c r="E96" s="605">
        <f t="shared" si="81"/>
        <v>181</v>
      </c>
      <c r="F96" s="605">
        <f t="shared" si="75"/>
        <v>194.6236559139785</v>
      </c>
      <c r="G96" s="606">
        <f t="shared" ref="G96:L97" si="82">SUM(G55,G26,G13)</f>
        <v>1213.9848000000002</v>
      </c>
      <c r="H96" s="606">
        <f t="shared" si="82"/>
        <v>606.99</v>
      </c>
      <c r="I96" s="606">
        <f t="shared" si="82"/>
        <v>1187.73648</v>
      </c>
      <c r="J96" s="606">
        <f t="shared" ref="J96" si="83">SUM(J55,J26,J13)</f>
        <v>580.74648000000002</v>
      </c>
      <c r="K96" s="606">
        <f t="shared" si="82"/>
        <v>-6.5620799999999999</v>
      </c>
      <c r="L96" s="606">
        <f t="shared" si="82"/>
        <v>1181.1744000000001</v>
      </c>
      <c r="M96" s="606">
        <f t="shared" si="68"/>
        <v>195.67644936489893</v>
      </c>
    </row>
    <row r="97" spans="1:13" ht="30" x14ac:dyDescent="0.25">
      <c r="A97" s="13">
        <v>1</v>
      </c>
      <c r="B97" s="127" t="s">
        <v>115</v>
      </c>
      <c r="C97" s="605">
        <f t="shared" si="81"/>
        <v>821</v>
      </c>
      <c r="D97" s="605">
        <f t="shared" si="81"/>
        <v>411</v>
      </c>
      <c r="E97" s="605">
        <f t="shared" si="81"/>
        <v>769</v>
      </c>
      <c r="F97" s="605">
        <f t="shared" si="75"/>
        <v>187.10462287104625</v>
      </c>
      <c r="G97" s="606">
        <f t="shared" si="82"/>
        <v>5387.4676799999997</v>
      </c>
      <c r="H97" s="606">
        <f t="shared" si="82"/>
        <v>2693.73</v>
      </c>
      <c r="I97" s="606">
        <f t="shared" si="82"/>
        <v>5046.2395200000001</v>
      </c>
      <c r="J97" s="606">
        <f t="shared" ref="J97" si="84">SUM(J56,J27,J14)</f>
        <v>2352.5095200000001</v>
      </c>
      <c r="K97" s="606">
        <f t="shared" si="82"/>
        <v>-106.30576000000001</v>
      </c>
      <c r="L97" s="606">
        <f t="shared" si="82"/>
        <v>4939.9337599999999</v>
      </c>
      <c r="M97" s="606">
        <f t="shared" si="68"/>
        <v>187.33278836408996</v>
      </c>
    </row>
    <row r="98" spans="1:13" ht="30" x14ac:dyDescent="0.25">
      <c r="A98" s="13">
        <v>1</v>
      </c>
      <c r="B98" s="128" t="s">
        <v>112</v>
      </c>
      <c r="C98" s="605">
        <f>SUM(C88,C77,C67,C57,C48,C39,C28,C15)</f>
        <v>108815</v>
      </c>
      <c r="D98" s="605">
        <f>SUM(D88,D77,D67,D57,D48,D39,D28,D15)</f>
        <v>54410</v>
      </c>
      <c r="E98" s="605">
        <f>SUM(E88,E77,E67,E57,E48,E39,E28,E15)</f>
        <v>43834</v>
      </c>
      <c r="F98" s="605">
        <f t="shared" si="75"/>
        <v>80.562396618268707</v>
      </c>
      <c r="G98" s="606">
        <f t="shared" ref="G98:L98" si="85">SUM(G88,G77,G67,G57,G48,G39,G28,G15)</f>
        <v>191934.36059999999</v>
      </c>
      <c r="H98" s="606">
        <f t="shared" si="85"/>
        <v>95967.18</v>
      </c>
      <c r="I98" s="606">
        <f t="shared" si="85"/>
        <v>91085.602280000006</v>
      </c>
      <c r="J98" s="606">
        <f t="shared" si="85"/>
        <v>-4881.5777199999975</v>
      </c>
      <c r="K98" s="606">
        <f t="shared" si="85"/>
        <v>-169.81731000000002</v>
      </c>
      <c r="L98" s="606">
        <f t="shared" si="85"/>
        <v>90915.784969999993</v>
      </c>
      <c r="M98" s="606">
        <f t="shared" si="68"/>
        <v>94.913284187364894</v>
      </c>
    </row>
    <row r="99" spans="1:13" ht="30" x14ac:dyDescent="0.25">
      <c r="A99" s="13">
        <v>1</v>
      </c>
      <c r="B99" s="127" t="s">
        <v>108</v>
      </c>
      <c r="C99" s="605">
        <f>SUM(C89,C78,C68,C49,C40,C29,C16)</f>
        <v>36821</v>
      </c>
      <c r="D99" s="605">
        <f>SUM(D89,D78,D68,D49,D40,D29,D16)</f>
        <v>18412</v>
      </c>
      <c r="E99" s="605">
        <f>SUM(E89,E78,E68,E49,E40,E29,E16)</f>
        <v>7668</v>
      </c>
      <c r="F99" s="605">
        <f t="shared" si="75"/>
        <v>41.646752118183791</v>
      </c>
      <c r="G99" s="606">
        <f t="shared" ref="G99:L99" si="86">SUM(G89,G78,G68,G49,G40,G29,G16)</f>
        <v>34629.465250000001</v>
      </c>
      <c r="H99" s="606">
        <f t="shared" si="86"/>
        <v>17314.73</v>
      </c>
      <c r="I99" s="606">
        <f t="shared" si="86"/>
        <v>14425.519819999998</v>
      </c>
      <c r="J99" s="606">
        <f t="shared" si="86"/>
        <v>-2889.2101800000019</v>
      </c>
      <c r="K99" s="606">
        <f t="shared" si="86"/>
        <v>-70.158500000000004</v>
      </c>
      <c r="L99" s="606">
        <f t="shared" si="86"/>
        <v>14355.36132</v>
      </c>
      <c r="M99" s="606">
        <f t="shared" si="68"/>
        <v>83.313570699629722</v>
      </c>
    </row>
    <row r="100" spans="1:13" ht="60" x14ac:dyDescent="0.25">
      <c r="A100" s="13">
        <v>1</v>
      </c>
      <c r="B100" s="127" t="s">
        <v>81</v>
      </c>
      <c r="C100" s="605">
        <f t="shared" ref="C100:E101" si="87">SUM(C79,C58,C30,C17)</f>
        <v>48137</v>
      </c>
      <c r="D100" s="605">
        <f t="shared" si="87"/>
        <v>24069</v>
      </c>
      <c r="E100" s="605">
        <f t="shared" si="87"/>
        <v>23939</v>
      </c>
      <c r="F100" s="605">
        <f t="shared" si="75"/>
        <v>99.459886160621551</v>
      </c>
      <c r="G100" s="606">
        <f t="shared" ref="G100:L101" si="88">SUM(G79,G58,G30,G17)</f>
        <v>130879.6893</v>
      </c>
      <c r="H100" s="606">
        <f t="shared" si="88"/>
        <v>65439.85</v>
      </c>
      <c r="I100" s="606">
        <f t="shared" si="88"/>
        <v>63089.87344000001</v>
      </c>
      <c r="J100" s="606">
        <f t="shared" ref="J100" si="89">SUM(J79,J58,J30,J17)</f>
        <v>-2349.9765599999955</v>
      </c>
      <c r="K100" s="606">
        <f t="shared" si="88"/>
        <v>-88.787210000000002</v>
      </c>
      <c r="L100" s="606">
        <f t="shared" si="88"/>
        <v>63001.086230000001</v>
      </c>
      <c r="M100" s="606">
        <f t="shared" si="68"/>
        <v>96.408951793135245</v>
      </c>
    </row>
    <row r="101" spans="1:13" ht="45" x14ac:dyDescent="0.25">
      <c r="A101" s="13">
        <v>1</v>
      </c>
      <c r="B101" s="127" t="s">
        <v>109</v>
      </c>
      <c r="C101" s="605">
        <f t="shared" si="87"/>
        <v>23857</v>
      </c>
      <c r="D101" s="605">
        <f t="shared" si="87"/>
        <v>11929</v>
      </c>
      <c r="E101" s="605">
        <f t="shared" si="87"/>
        <v>12227</v>
      </c>
      <c r="F101" s="605">
        <f t="shared" si="75"/>
        <v>102.49811384022132</v>
      </c>
      <c r="G101" s="605">
        <f t="shared" si="88"/>
        <v>26425.206049999997</v>
      </c>
      <c r="H101" s="605">
        <f t="shared" si="88"/>
        <v>13212.599999999999</v>
      </c>
      <c r="I101" s="607">
        <f t="shared" si="88"/>
        <v>13570.20902</v>
      </c>
      <c r="J101" s="607">
        <f t="shared" ref="J101" si="90">SUM(J80,J59,J31,J18)</f>
        <v>357.60902000000033</v>
      </c>
      <c r="K101" s="607">
        <f t="shared" si="88"/>
        <v>-10.871600000000001</v>
      </c>
      <c r="L101" s="607">
        <f t="shared" si="88"/>
        <v>13559.33742</v>
      </c>
      <c r="M101" s="606">
        <f t="shared" si="68"/>
        <v>102.70657569289921</v>
      </c>
    </row>
    <row r="102" spans="1:13" ht="30" x14ac:dyDescent="0.25">
      <c r="A102" s="13">
        <v>1</v>
      </c>
      <c r="B102" s="275" t="s">
        <v>123</v>
      </c>
      <c r="C102" s="608">
        <f t="shared" ref="C102:E103" si="91">SUM(C90,C81,C69,C60,C50,C41,C32,C19)</f>
        <v>123106</v>
      </c>
      <c r="D102" s="608">
        <f t="shared" si="91"/>
        <v>61553</v>
      </c>
      <c r="E102" s="608">
        <f t="shared" si="91"/>
        <v>58033</v>
      </c>
      <c r="F102" s="605">
        <f t="shared" si="75"/>
        <v>94.281351030818968</v>
      </c>
      <c r="G102" s="608">
        <f t="shared" ref="G102:L103" si="92">SUM(G90,G81,G69,G60,G50,G41,G32,G19)</f>
        <v>119809.22132</v>
      </c>
      <c r="H102" s="608">
        <f t="shared" si="92"/>
        <v>59904.619999999995</v>
      </c>
      <c r="I102" s="608">
        <f t="shared" si="92"/>
        <v>56585.412820000005</v>
      </c>
      <c r="J102" s="608">
        <f t="shared" ref="J102" si="93">SUM(J90,J81,J69,J60,J50,J41,J32,J19)</f>
        <v>-3319.2071799999976</v>
      </c>
      <c r="K102" s="608">
        <f t="shared" si="92"/>
        <v>-453.84928000000002</v>
      </c>
      <c r="L102" s="608">
        <f t="shared" si="92"/>
        <v>56131.563540000003</v>
      </c>
      <c r="M102" s="606">
        <f t="shared" si="68"/>
        <v>94.459179976435891</v>
      </c>
    </row>
    <row r="103" spans="1:13" ht="15.75" thickBot="1" x14ac:dyDescent="0.3">
      <c r="A103" s="13">
        <v>1</v>
      </c>
      <c r="B103" s="225" t="s">
        <v>117</v>
      </c>
      <c r="C103" s="609">
        <f t="shared" si="91"/>
        <v>0</v>
      </c>
      <c r="D103" s="609">
        <f t="shared" si="91"/>
        <v>0</v>
      </c>
      <c r="E103" s="609">
        <f t="shared" si="91"/>
        <v>0</v>
      </c>
      <c r="F103" s="609"/>
      <c r="G103" s="610">
        <f t="shared" si="92"/>
        <v>446546.64224999998</v>
      </c>
      <c r="H103" s="610">
        <f t="shared" si="92"/>
        <v>223273.30999999997</v>
      </c>
      <c r="I103" s="610">
        <f t="shared" si="92"/>
        <v>211726.04543</v>
      </c>
      <c r="J103" s="610">
        <f t="shared" ref="J103" si="94">SUM(J91,J82,J70,J61,J51,J42,J33,J20)</f>
        <v>-11547.264570000001</v>
      </c>
      <c r="K103" s="610">
        <f t="shared" si="92"/>
        <v>-1307.8668400000001</v>
      </c>
      <c r="L103" s="610">
        <f t="shared" si="92"/>
        <v>210418.17859</v>
      </c>
      <c r="M103" s="610">
        <f t="shared" si="68"/>
        <v>94.828193047346332</v>
      </c>
    </row>
    <row r="104" spans="1:13" ht="15" customHeight="1" x14ac:dyDescent="0.25">
      <c r="A104" s="13">
        <v>1</v>
      </c>
      <c r="B104" s="3"/>
      <c r="C104" s="611"/>
      <c r="D104" s="611"/>
      <c r="E104" s="612"/>
      <c r="F104" s="611"/>
      <c r="G104" s="613"/>
      <c r="H104" s="613"/>
      <c r="I104" s="614"/>
      <c r="J104" s="614">
        <f t="shared" si="61"/>
        <v>0</v>
      </c>
      <c r="K104" s="614"/>
      <c r="L104" s="614"/>
      <c r="M104" s="613"/>
    </row>
    <row r="105" spans="1:13" ht="14.25" customHeight="1" thickBot="1" x14ac:dyDescent="0.3">
      <c r="A105" s="13">
        <v>1</v>
      </c>
      <c r="B105" s="63" t="s">
        <v>13</v>
      </c>
      <c r="C105" s="615"/>
      <c r="D105" s="615"/>
      <c r="E105" s="519"/>
      <c r="F105" s="615"/>
      <c r="G105" s="616"/>
      <c r="H105" s="616"/>
      <c r="I105" s="563"/>
      <c r="J105" s="563">
        <f t="shared" si="61"/>
        <v>0</v>
      </c>
      <c r="K105" s="563"/>
      <c r="L105" s="563"/>
      <c r="M105" s="616"/>
    </row>
    <row r="106" spans="1:13" ht="29.25" x14ac:dyDescent="0.25">
      <c r="A106" s="13">
        <v>1</v>
      </c>
      <c r="B106" s="85" t="s">
        <v>54</v>
      </c>
      <c r="C106" s="617"/>
      <c r="D106" s="617"/>
      <c r="E106" s="617"/>
      <c r="F106" s="617"/>
      <c r="G106" s="618"/>
      <c r="H106" s="618"/>
      <c r="I106" s="618"/>
      <c r="J106" s="618">
        <f t="shared" si="61"/>
        <v>0</v>
      </c>
      <c r="K106" s="618"/>
      <c r="L106" s="618"/>
      <c r="M106" s="563"/>
    </row>
    <row r="107" spans="1:13" s="25" customFormat="1" ht="30" x14ac:dyDescent="0.25">
      <c r="A107" s="13">
        <v>1</v>
      </c>
      <c r="B107" s="142" t="s">
        <v>120</v>
      </c>
      <c r="C107" s="397">
        <f>SUM(C108:C111)</f>
        <v>15562</v>
      </c>
      <c r="D107" s="397">
        <f>SUM(D108:D111)</f>
        <v>7782</v>
      </c>
      <c r="E107" s="397">
        <f>SUM(E108:E111)</f>
        <v>2004</v>
      </c>
      <c r="F107" s="397">
        <f t="shared" ref="F107:F115" si="95">E107/D107*100</f>
        <v>25.751734772552044</v>
      </c>
      <c r="G107" s="563">
        <f t="shared" ref="G107:L107" si="96">SUM(G108:G111)</f>
        <v>24445.1309</v>
      </c>
      <c r="H107" s="563">
        <f t="shared" si="96"/>
        <v>12222.57</v>
      </c>
      <c r="I107" s="563">
        <f t="shared" si="96"/>
        <v>5222.1062199999997</v>
      </c>
      <c r="J107" s="563">
        <f t="shared" si="96"/>
        <v>-7000.46378</v>
      </c>
      <c r="K107" s="563">
        <f t="shared" si="96"/>
        <v>-165.40639999999996</v>
      </c>
      <c r="L107" s="563">
        <f t="shared" si="96"/>
        <v>5056.6998199999998</v>
      </c>
      <c r="M107" s="619">
        <f t="shared" ref="M107:M117" si="97">I107/H107*100</f>
        <v>42.725107894657178</v>
      </c>
    </row>
    <row r="108" spans="1:13" s="25" customFormat="1" ht="30" x14ac:dyDescent="0.25">
      <c r="A108" s="13">
        <v>1</v>
      </c>
      <c r="B108" s="47" t="s">
        <v>79</v>
      </c>
      <c r="C108" s="397">
        <v>11687</v>
      </c>
      <c r="D108" s="398">
        <f t="shared" ref="D108:D116" si="98">ROUND(C108/12*$B$3,0)</f>
        <v>5844</v>
      </c>
      <c r="E108" s="397">
        <v>1514</v>
      </c>
      <c r="F108" s="397">
        <f t="shared" si="95"/>
        <v>25.906913073237508</v>
      </c>
      <c r="G108" s="563">
        <v>15365.65302</v>
      </c>
      <c r="H108" s="566">
        <f t="shared" ref="H108:H113" si="99">ROUND(G108/12*$B$3,2)</f>
        <v>7682.83</v>
      </c>
      <c r="I108" s="563">
        <f t="shared" ref="I108:I116" si="100">L108-K108</f>
        <v>2521.31673</v>
      </c>
      <c r="J108" s="563">
        <f t="shared" si="61"/>
        <v>-5161.5132699999995</v>
      </c>
      <c r="K108" s="563">
        <v>-78.062359999999984</v>
      </c>
      <c r="L108" s="563">
        <v>2443.2543700000001</v>
      </c>
      <c r="M108" s="619">
        <f t="shared" si="97"/>
        <v>32.817551995814043</v>
      </c>
    </row>
    <row r="109" spans="1:13" s="25" customFormat="1" ht="30" x14ac:dyDescent="0.25">
      <c r="A109" s="13">
        <v>1</v>
      </c>
      <c r="B109" s="47" t="s">
        <v>80</v>
      </c>
      <c r="C109" s="397">
        <v>3446</v>
      </c>
      <c r="D109" s="398">
        <f t="shared" si="98"/>
        <v>1723</v>
      </c>
      <c r="E109" s="397">
        <v>110</v>
      </c>
      <c r="F109" s="397">
        <f t="shared" si="95"/>
        <v>6.3842135809634355</v>
      </c>
      <c r="G109" s="563">
        <v>6264.3455599999998</v>
      </c>
      <c r="H109" s="566">
        <f t="shared" si="99"/>
        <v>3132.17</v>
      </c>
      <c r="I109" s="563">
        <f t="shared" si="100"/>
        <v>207.19909000000001</v>
      </c>
      <c r="J109" s="563">
        <f t="shared" si="61"/>
        <v>-2924.97091</v>
      </c>
      <c r="K109" s="563">
        <v>-9.2551699999999997</v>
      </c>
      <c r="L109" s="563">
        <v>197.94392000000002</v>
      </c>
      <c r="M109" s="619">
        <f t="shared" si="97"/>
        <v>6.6151929812238803</v>
      </c>
    </row>
    <row r="110" spans="1:13" s="25" customFormat="1" ht="45" x14ac:dyDescent="0.25">
      <c r="A110" s="13">
        <v>1</v>
      </c>
      <c r="B110" s="47" t="s">
        <v>114</v>
      </c>
      <c r="C110" s="397">
        <v>49</v>
      </c>
      <c r="D110" s="398">
        <f t="shared" si="98"/>
        <v>25</v>
      </c>
      <c r="E110" s="397">
        <f>36+3</f>
        <v>39</v>
      </c>
      <c r="F110" s="397">
        <f t="shared" si="95"/>
        <v>156</v>
      </c>
      <c r="G110" s="563">
        <v>321.54192</v>
      </c>
      <c r="H110" s="566">
        <f t="shared" si="99"/>
        <v>160.77000000000001</v>
      </c>
      <c r="I110" s="563">
        <f t="shared" si="100"/>
        <v>255.92111999999997</v>
      </c>
      <c r="J110" s="563">
        <f t="shared" si="61"/>
        <v>95.151119999999963</v>
      </c>
      <c r="K110" s="563">
        <v>-9.1869399999999999</v>
      </c>
      <c r="L110" s="563">
        <v>246.73417999999998</v>
      </c>
      <c r="M110" s="619">
        <f t="shared" si="97"/>
        <v>159.18462399701434</v>
      </c>
    </row>
    <row r="111" spans="1:13" s="25" customFormat="1" ht="30" x14ac:dyDescent="0.25">
      <c r="A111" s="13">
        <v>1</v>
      </c>
      <c r="B111" s="47" t="s">
        <v>115</v>
      </c>
      <c r="C111" s="397">
        <v>380</v>
      </c>
      <c r="D111" s="398">
        <f t="shared" si="98"/>
        <v>190</v>
      </c>
      <c r="E111" s="397">
        <f>233+108</f>
        <v>341</v>
      </c>
      <c r="F111" s="397">
        <f t="shared" si="95"/>
        <v>179.47368421052633</v>
      </c>
      <c r="G111" s="563">
        <v>2493.5904</v>
      </c>
      <c r="H111" s="566">
        <f t="shared" si="99"/>
        <v>1246.8</v>
      </c>
      <c r="I111" s="563">
        <f t="shared" si="100"/>
        <v>2237.6692799999996</v>
      </c>
      <c r="J111" s="563">
        <f t="shared" si="61"/>
        <v>990.86927999999966</v>
      </c>
      <c r="K111" s="563">
        <v>-68.901929999999993</v>
      </c>
      <c r="L111" s="563">
        <v>2168.7673499999996</v>
      </c>
      <c r="M111" s="619">
        <f t="shared" si="97"/>
        <v>179.47299326275262</v>
      </c>
    </row>
    <row r="112" spans="1:13" s="25" customFormat="1" ht="30" x14ac:dyDescent="0.25">
      <c r="A112" s="13">
        <v>1</v>
      </c>
      <c r="B112" s="142" t="s">
        <v>112</v>
      </c>
      <c r="C112" s="397">
        <f>SUM(C113:C115)</f>
        <v>23831</v>
      </c>
      <c r="D112" s="397">
        <f>SUM(D113:D115)</f>
        <v>11916</v>
      </c>
      <c r="E112" s="397">
        <f>SUM(E113:E115)</f>
        <v>7951</v>
      </c>
      <c r="F112" s="397">
        <f t="shared" si="95"/>
        <v>66.725411211816038</v>
      </c>
      <c r="G112" s="565">
        <f t="shared" ref="G112:L112" si="101">SUM(G113:G115)</f>
        <v>43806.136369999993</v>
      </c>
      <c r="H112" s="565">
        <f t="shared" si="101"/>
        <v>21903.07</v>
      </c>
      <c r="I112" s="565">
        <f t="shared" si="101"/>
        <v>17843.964320000003</v>
      </c>
      <c r="J112" s="565">
        <f t="shared" si="101"/>
        <v>-4059.1056799999997</v>
      </c>
      <c r="K112" s="565">
        <f t="shared" si="101"/>
        <v>-79.570639999999997</v>
      </c>
      <c r="L112" s="565">
        <f t="shared" si="101"/>
        <v>17764.393680000001</v>
      </c>
      <c r="M112" s="619">
        <f t="shared" si="97"/>
        <v>81.467868750818965</v>
      </c>
    </row>
    <row r="113" spans="1:250" s="25" customFormat="1" ht="30" x14ac:dyDescent="0.25">
      <c r="A113" s="13">
        <v>1</v>
      </c>
      <c r="B113" s="47" t="s">
        <v>108</v>
      </c>
      <c r="C113" s="397">
        <v>8705</v>
      </c>
      <c r="D113" s="398">
        <f t="shared" si="98"/>
        <v>4353</v>
      </c>
      <c r="E113" s="397">
        <v>190</v>
      </c>
      <c r="F113" s="397">
        <f t="shared" si="95"/>
        <v>4.3648058810016082</v>
      </c>
      <c r="G113" s="563">
        <v>7929.4762499999997</v>
      </c>
      <c r="H113" s="566">
        <f t="shared" si="99"/>
        <v>3964.74</v>
      </c>
      <c r="I113" s="563">
        <f t="shared" si="100"/>
        <v>375.43876999999992</v>
      </c>
      <c r="J113" s="563">
        <f t="shared" si="61"/>
        <v>-3589.30123</v>
      </c>
      <c r="K113" s="563">
        <v>-67.927689999999998</v>
      </c>
      <c r="L113" s="563">
        <v>307.51107999999994</v>
      </c>
      <c r="M113" s="619">
        <f t="shared" si="97"/>
        <v>9.469442384620427</v>
      </c>
    </row>
    <row r="114" spans="1:250" s="25" customFormat="1" ht="60" x14ac:dyDescent="0.25">
      <c r="A114" s="13">
        <v>1</v>
      </c>
      <c r="B114" s="47" t="s">
        <v>119</v>
      </c>
      <c r="C114" s="397">
        <v>11000</v>
      </c>
      <c r="D114" s="398">
        <f t="shared" si="98"/>
        <v>5500</v>
      </c>
      <c r="E114" s="397">
        <v>6083</v>
      </c>
      <c r="F114" s="397">
        <f t="shared" si="95"/>
        <v>110.60000000000001</v>
      </c>
      <c r="G114" s="563">
        <v>31471.66</v>
      </c>
      <c r="H114" s="566">
        <f t="shared" ref="H114:H116" si="102">ROUND(G114/12*$B$3,2)</f>
        <v>15735.83</v>
      </c>
      <c r="I114" s="563">
        <f t="shared" si="100"/>
        <v>15682.170620000001</v>
      </c>
      <c r="J114" s="563">
        <f t="shared" si="61"/>
        <v>-53.659379999999146</v>
      </c>
      <c r="K114" s="563">
        <v>-11.642950000000001</v>
      </c>
      <c r="L114" s="563">
        <v>15670.527670000001</v>
      </c>
      <c r="M114" s="619">
        <f t="shared" si="97"/>
        <v>99.658998730921738</v>
      </c>
    </row>
    <row r="115" spans="1:250" s="25" customFormat="1" ht="45" x14ac:dyDescent="0.25">
      <c r="A115" s="13">
        <v>1</v>
      </c>
      <c r="B115" s="47" t="s">
        <v>109</v>
      </c>
      <c r="C115" s="397">
        <v>4126</v>
      </c>
      <c r="D115" s="398">
        <f t="shared" si="98"/>
        <v>2063</v>
      </c>
      <c r="E115" s="397">
        <v>1678</v>
      </c>
      <c r="F115" s="397">
        <f t="shared" si="95"/>
        <v>81.337857489093551</v>
      </c>
      <c r="G115" s="563">
        <v>4405.0001199999988</v>
      </c>
      <c r="H115" s="566">
        <f t="shared" si="102"/>
        <v>2202.5</v>
      </c>
      <c r="I115" s="563">
        <f t="shared" si="100"/>
        <v>1786.3549299999997</v>
      </c>
      <c r="J115" s="563">
        <f t="shared" si="61"/>
        <v>-416.14507000000026</v>
      </c>
      <c r="K115" s="563">
        <v>0</v>
      </c>
      <c r="L115" s="563">
        <v>1786.3549299999997</v>
      </c>
      <c r="M115" s="619">
        <f t="shared" si="97"/>
        <v>81.105785698070363</v>
      </c>
    </row>
    <row r="116" spans="1:250" s="25" customFormat="1" ht="30.75" thickBot="1" x14ac:dyDescent="0.3">
      <c r="A116" s="13">
        <v>1</v>
      </c>
      <c r="B116" s="79" t="s">
        <v>123</v>
      </c>
      <c r="C116" s="397">
        <v>43000</v>
      </c>
      <c r="D116" s="398">
        <f t="shared" si="98"/>
        <v>21500</v>
      </c>
      <c r="E116" s="397">
        <v>17052</v>
      </c>
      <c r="F116" s="354">
        <f>E116/D116*100</f>
        <v>79.311627906976739</v>
      </c>
      <c r="G116" s="563">
        <v>41848.46</v>
      </c>
      <c r="H116" s="566">
        <f t="shared" si="102"/>
        <v>20924.23</v>
      </c>
      <c r="I116" s="563">
        <f t="shared" si="100"/>
        <v>16600.213540000001</v>
      </c>
      <c r="J116" s="575">
        <f t="shared" si="61"/>
        <v>-4324.0164599999989</v>
      </c>
      <c r="K116" s="575">
        <v>-41.794040000000003</v>
      </c>
      <c r="L116" s="575">
        <v>16558.4195</v>
      </c>
      <c r="M116" s="575">
        <f>I116/H116*100</f>
        <v>79.334883720930236</v>
      </c>
    </row>
    <row r="117" spans="1:250" s="8" customFormat="1" ht="15.75" thickBot="1" x14ac:dyDescent="0.3">
      <c r="A117" s="13">
        <v>1</v>
      </c>
      <c r="B117" s="226" t="s">
        <v>3</v>
      </c>
      <c r="C117" s="455"/>
      <c r="D117" s="455"/>
      <c r="E117" s="455"/>
      <c r="F117" s="456"/>
      <c r="G117" s="620">
        <f t="shared" ref="G117:L117" si="103">G112+G107+G116</f>
        <v>110099.72727</v>
      </c>
      <c r="H117" s="620">
        <f t="shared" si="103"/>
        <v>55049.869999999995</v>
      </c>
      <c r="I117" s="620">
        <f t="shared" si="103"/>
        <v>39666.284079999998</v>
      </c>
      <c r="J117" s="620">
        <f t="shared" si="103"/>
        <v>-15383.585919999998</v>
      </c>
      <c r="K117" s="620">
        <f t="shared" si="103"/>
        <v>-286.77107999999998</v>
      </c>
      <c r="L117" s="620">
        <f t="shared" si="103"/>
        <v>39379.513000000006</v>
      </c>
      <c r="M117" s="584">
        <f t="shared" si="97"/>
        <v>72.055182110330136</v>
      </c>
    </row>
    <row r="118" spans="1:250" ht="15" customHeight="1" x14ac:dyDescent="0.25">
      <c r="A118" s="13">
        <v>1</v>
      </c>
      <c r="B118" s="145" t="s">
        <v>94</v>
      </c>
      <c r="C118" s="621"/>
      <c r="D118" s="621"/>
      <c r="E118" s="621"/>
      <c r="F118" s="621"/>
      <c r="G118" s="622"/>
      <c r="H118" s="622"/>
      <c r="I118" s="622"/>
      <c r="J118" s="622">
        <f t="shared" si="61"/>
        <v>0</v>
      </c>
      <c r="K118" s="622"/>
      <c r="L118" s="622"/>
      <c r="M118" s="622"/>
    </row>
    <row r="119" spans="1:250" s="6" customFormat="1" ht="43.5" customHeight="1" x14ac:dyDescent="0.25">
      <c r="A119" s="13">
        <v>1</v>
      </c>
      <c r="B119" s="146" t="s">
        <v>120</v>
      </c>
      <c r="C119" s="623">
        <f t="shared" ref="C119:E127" si="104">C107</f>
        <v>15562</v>
      </c>
      <c r="D119" s="623">
        <f t="shared" si="104"/>
        <v>7782</v>
      </c>
      <c r="E119" s="623">
        <f t="shared" si="104"/>
        <v>2004</v>
      </c>
      <c r="F119" s="624">
        <f>E119/D119*100</f>
        <v>25.751734772552044</v>
      </c>
      <c r="G119" s="625">
        <f t="shared" ref="G119:M127" si="105">G107</f>
        <v>24445.1309</v>
      </c>
      <c r="H119" s="625">
        <f t="shared" si="105"/>
        <v>12222.57</v>
      </c>
      <c r="I119" s="625">
        <f t="shared" si="105"/>
        <v>5222.1062199999997</v>
      </c>
      <c r="J119" s="625">
        <f t="shared" ref="J119" si="106">J107</f>
        <v>-7000.46378</v>
      </c>
      <c r="K119" s="625">
        <f t="shared" si="105"/>
        <v>-165.40639999999996</v>
      </c>
      <c r="L119" s="625">
        <f t="shared" si="105"/>
        <v>5056.6998199999998</v>
      </c>
      <c r="M119" s="625">
        <f t="shared" si="105"/>
        <v>42.725107894657178</v>
      </c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  <c r="IP119" s="8"/>
    </row>
    <row r="120" spans="1:250" s="6" customFormat="1" ht="30" x14ac:dyDescent="0.25">
      <c r="A120" s="13">
        <v>1</v>
      </c>
      <c r="B120" s="122" t="s">
        <v>79</v>
      </c>
      <c r="C120" s="623">
        <f t="shared" si="104"/>
        <v>11687</v>
      </c>
      <c r="D120" s="623">
        <f t="shared" si="104"/>
        <v>5844</v>
      </c>
      <c r="E120" s="623">
        <f t="shared" si="104"/>
        <v>1514</v>
      </c>
      <c r="F120" s="624">
        <f>E120/D120*100</f>
        <v>25.906913073237508</v>
      </c>
      <c r="G120" s="625">
        <f t="shared" si="105"/>
        <v>15365.65302</v>
      </c>
      <c r="H120" s="625">
        <f t="shared" si="105"/>
        <v>7682.83</v>
      </c>
      <c r="I120" s="625">
        <f t="shared" si="105"/>
        <v>2521.31673</v>
      </c>
      <c r="J120" s="625">
        <f t="shared" ref="J120" si="107">J108</f>
        <v>-5161.5132699999995</v>
      </c>
      <c r="K120" s="625">
        <f t="shared" si="105"/>
        <v>-78.062359999999984</v>
      </c>
      <c r="L120" s="625">
        <f t="shared" si="105"/>
        <v>2443.2543700000001</v>
      </c>
      <c r="M120" s="625">
        <f t="shared" si="105"/>
        <v>32.817551995814043</v>
      </c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</row>
    <row r="121" spans="1:250" s="6" customFormat="1" ht="30" x14ac:dyDescent="0.25">
      <c r="A121" s="13">
        <v>1</v>
      </c>
      <c r="B121" s="122" t="s">
        <v>80</v>
      </c>
      <c r="C121" s="623">
        <f t="shared" si="104"/>
        <v>3446</v>
      </c>
      <c r="D121" s="623">
        <f t="shared" si="104"/>
        <v>1723</v>
      </c>
      <c r="E121" s="623">
        <f t="shared" si="104"/>
        <v>110</v>
      </c>
      <c r="F121" s="624">
        <f>E121/D121*100</f>
        <v>6.3842135809634355</v>
      </c>
      <c r="G121" s="625">
        <f t="shared" si="105"/>
        <v>6264.3455599999998</v>
      </c>
      <c r="H121" s="625">
        <f t="shared" si="105"/>
        <v>3132.17</v>
      </c>
      <c r="I121" s="625">
        <f t="shared" si="105"/>
        <v>207.19909000000001</v>
      </c>
      <c r="J121" s="625">
        <f t="shared" ref="J121" si="108">J109</f>
        <v>-2924.97091</v>
      </c>
      <c r="K121" s="625">
        <f t="shared" si="105"/>
        <v>-9.2551699999999997</v>
      </c>
      <c r="L121" s="625">
        <f t="shared" si="105"/>
        <v>197.94392000000002</v>
      </c>
      <c r="M121" s="625">
        <f t="shared" si="105"/>
        <v>6.6151929812238803</v>
      </c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</row>
    <row r="122" spans="1:250" s="6" customFormat="1" ht="43.5" customHeight="1" x14ac:dyDescent="0.25">
      <c r="A122" s="13">
        <v>1</v>
      </c>
      <c r="B122" s="122" t="s">
        <v>114</v>
      </c>
      <c r="C122" s="623">
        <f t="shared" si="104"/>
        <v>49</v>
      </c>
      <c r="D122" s="623">
        <f t="shared" si="104"/>
        <v>25</v>
      </c>
      <c r="E122" s="623">
        <f t="shared" si="104"/>
        <v>39</v>
      </c>
      <c r="F122" s="624">
        <f>E122/D122*100</f>
        <v>156</v>
      </c>
      <c r="G122" s="625">
        <f t="shared" si="105"/>
        <v>321.54192</v>
      </c>
      <c r="H122" s="625">
        <f t="shared" si="105"/>
        <v>160.77000000000001</v>
      </c>
      <c r="I122" s="625">
        <f t="shared" si="105"/>
        <v>255.92111999999997</v>
      </c>
      <c r="J122" s="625">
        <f t="shared" ref="J122" si="109">J110</f>
        <v>95.151119999999963</v>
      </c>
      <c r="K122" s="625">
        <f t="shared" si="105"/>
        <v>-9.1869399999999999</v>
      </c>
      <c r="L122" s="625">
        <f t="shared" si="105"/>
        <v>246.73417999999998</v>
      </c>
      <c r="M122" s="625">
        <f t="shared" si="105"/>
        <v>159.18462399701434</v>
      </c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</row>
    <row r="123" spans="1:250" s="6" customFormat="1" ht="30" x14ac:dyDescent="0.25">
      <c r="A123" s="13">
        <v>1</v>
      </c>
      <c r="B123" s="122" t="s">
        <v>115</v>
      </c>
      <c r="C123" s="623">
        <f t="shared" si="104"/>
        <v>380</v>
      </c>
      <c r="D123" s="623">
        <f t="shared" si="104"/>
        <v>190</v>
      </c>
      <c r="E123" s="623">
        <f t="shared" si="104"/>
        <v>341</v>
      </c>
      <c r="F123" s="624"/>
      <c r="G123" s="625">
        <f t="shared" si="105"/>
        <v>2493.5904</v>
      </c>
      <c r="H123" s="625">
        <f t="shared" si="105"/>
        <v>1246.8</v>
      </c>
      <c r="I123" s="625">
        <f t="shared" si="105"/>
        <v>2237.6692799999996</v>
      </c>
      <c r="J123" s="625">
        <f t="shared" ref="J123" si="110">J111</f>
        <v>990.86927999999966</v>
      </c>
      <c r="K123" s="625">
        <f t="shared" si="105"/>
        <v>-68.901929999999993</v>
      </c>
      <c r="L123" s="625">
        <f t="shared" si="105"/>
        <v>2168.7673499999996</v>
      </c>
      <c r="M123" s="625">
        <f t="shared" si="105"/>
        <v>179.47299326275262</v>
      </c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</row>
    <row r="124" spans="1:250" s="6" customFormat="1" ht="45" customHeight="1" x14ac:dyDescent="0.25">
      <c r="A124" s="13">
        <v>1</v>
      </c>
      <c r="B124" s="146" t="s">
        <v>112</v>
      </c>
      <c r="C124" s="626">
        <f t="shared" si="104"/>
        <v>23831</v>
      </c>
      <c r="D124" s="626">
        <f t="shared" si="104"/>
        <v>11916</v>
      </c>
      <c r="E124" s="626">
        <f t="shared" si="104"/>
        <v>7951</v>
      </c>
      <c r="F124" s="626">
        <f t="shared" ref="F124:F129" si="111">F112</f>
        <v>66.725411211816038</v>
      </c>
      <c r="G124" s="625">
        <f t="shared" si="105"/>
        <v>43806.136369999993</v>
      </c>
      <c r="H124" s="625">
        <f t="shared" si="105"/>
        <v>21903.07</v>
      </c>
      <c r="I124" s="625">
        <f t="shared" si="105"/>
        <v>17843.964320000003</v>
      </c>
      <c r="J124" s="625">
        <f t="shared" ref="J124" si="112">J112</f>
        <v>-4059.1056799999997</v>
      </c>
      <c r="K124" s="625">
        <f t="shared" si="105"/>
        <v>-79.570639999999997</v>
      </c>
      <c r="L124" s="625">
        <f t="shared" si="105"/>
        <v>17764.393680000001</v>
      </c>
      <c r="M124" s="625">
        <f t="shared" si="105"/>
        <v>81.467868750818965</v>
      </c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</row>
    <row r="125" spans="1:250" s="6" customFormat="1" ht="30" x14ac:dyDescent="0.25">
      <c r="A125" s="13">
        <v>1</v>
      </c>
      <c r="B125" s="122" t="s">
        <v>108</v>
      </c>
      <c r="C125" s="626">
        <f t="shared" si="104"/>
        <v>8705</v>
      </c>
      <c r="D125" s="626">
        <f t="shared" si="104"/>
        <v>4353</v>
      </c>
      <c r="E125" s="626">
        <f t="shared" si="104"/>
        <v>190</v>
      </c>
      <c r="F125" s="626">
        <f t="shared" si="111"/>
        <v>4.3648058810016082</v>
      </c>
      <c r="G125" s="625">
        <f t="shared" si="105"/>
        <v>7929.4762499999997</v>
      </c>
      <c r="H125" s="625">
        <f t="shared" si="105"/>
        <v>3964.74</v>
      </c>
      <c r="I125" s="625">
        <f t="shared" si="105"/>
        <v>375.43876999999992</v>
      </c>
      <c r="J125" s="625">
        <f t="shared" ref="J125" si="113">J113</f>
        <v>-3589.30123</v>
      </c>
      <c r="K125" s="625">
        <f t="shared" si="105"/>
        <v>-67.927689999999998</v>
      </c>
      <c r="L125" s="625">
        <f t="shared" si="105"/>
        <v>307.51107999999994</v>
      </c>
      <c r="M125" s="625">
        <f t="shared" si="105"/>
        <v>9.469442384620427</v>
      </c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</row>
    <row r="126" spans="1:250" s="6" customFormat="1" ht="45" customHeight="1" x14ac:dyDescent="0.25">
      <c r="A126" s="13">
        <v>1</v>
      </c>
      <c r="B126" s="122" t="s">
        <v>81</v>
      </c>
      <c r="C126" s="626">
        <f t="shared" si="104"/>
        <v>11000</v>
      </c>
      <c r="D126" s="626">
        <f t="shared" si="104"/>
        <v>5500</v>
      </c>
      <c r="E126" s="626">
        <f t="shared" si="104"/>
        <v>6083</v>
      </c>
      <c r="F126" s="626">
        <f t="shared" si="111"/>
        <v>110.60000000000001</v>
      </c>
      <c r="G126" s="625">
        <f t="shared" si="105"/>
        <v>31471.66</v>
      </c>
      <c r="H126" s="625">
        <f t="shared" si="105"/>
        <v>15735.83</v>
      </c>
      <c r="I126" s="625">
        <f t="shared" si="105"/>
        <v>15682.170620000001</v>
      </c>
      <c r="J126" s="625">
        <f t="shared" ref="J126" si="114">J114</f>
        <v>-53.659379999999146</v>
      </c>
      <c r="K126" s="625">
        <f t="shared" si="105"/>
        <v>-11.642950000000001</v>
      </c>
      <c r="L126" s="625">
        <f t="shared" si="105"/>
        <v>15670.527670000001</v>
      </c>
      <c r="M126" s="625">
        <f t="shared" si="105"/>
        <v>99.658998730921738</v>
      </c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</row>
    <row r="127" spans="1:250" s="6" customFormat="1" ht="45" customHeight="1" x14ac:dyDescent="0.25">
      <c r="A127" s="13">
        <v>1</v>
      </c>
      <c r="B127" s="122" t="s">
        <v>109</v>
      </c>
      <c r="C127" s="626">
        <f t="shared" si="104"/>
        <v>4126</v>
      </c>
      <c r="D127" s="626">
        <f t="shared" si="104"/>
        <v>2063</v>
      </c>
      <c r="E127" s="626">
        <f t="shared" si="104"/>
        <v>1678</v>
      </c>
      <c r="F127" s="626">
        <f t="shared" si="111"/>
        <v>81.337857489093551</v>
      </c>
      <c r="G127" s="625">
        <f t="shared" si="105"/>
        <v>4405.0001199999988</v>
      </c>
      <c r="H127" s="625">
        <f t="shared" si="105"/>
        <v>2202.5</v>
      </c>
      <c r="I127" s="625">
        <f t="shared" si="105"/>
        <v>1786.3549299999997</v>
      </c>
      <c r="J127" s="625">
        <f t="shared" ref="J127" si="115">J115</f>
        <v>-416.14507000000026</v>
      </c>
      <c r="K127" s="625">
        <f t="shared" si="105"/>
        <v>0</v>
      </c>
      <c r="L127" s="625">
        <f t="shared" si="105"/>
        <v>1786.3549299999997</v>
      </c>
      <c r="M127" s="625">
        <f t="shared" si="105"/>
        <v>81.105785698070363</v>
      </c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</row>
    <row r="128" spans="1:250" s="6" customFormat="1" ht="38.1" customHeight="1" x14ac:dyDescent="0.25">
      <c r="A128" s="13"/>
      <c r="B128" s="278" t="s">
        <v>123</v>
      </c>
      <c r="C128" s="627">
        <f>SUM(C116)</f>
        <v>43000</v>
      </c>
      <c r="D128" s="627">
        <f>SUM(D116)</f>
        <v>21500</v>
      </c>
      <c r="E128" s="627">
        <f>SUM(E116)</f>
        <v>17052</v>
      </c>
      <c r="F128" s="626">
        <f t="shared" si="111"/>
        <v>79.311627906976739</v>
      </c>
      <c r="G128" s="627">
        <f t="shared" ref="G128:L128" si="116">SUM(G116)</f>
        <v>41848.46</v>
      </c>
      <c r="H128" s="627">
        <f t="shared" si="116"/>
        <v>20924.23</v>
      </c>
      <c r="I128" s="627">
        <f t="shared" si="116"/>
        <v>16600.213540000001</v>
      </c>
      <c r="J128" s="627">
        <f t="shared" si="116"/>
        <v>-4324.0164599999989</v>
      </c>
      <c r="K128" s="627">
        <f t="shared" si="116"/>
        <v>-41.794040000000003</v>
      </c>
      <c r="L128" s="627">
        <f t="shared" si="116"/>
        <v>16558.4195</v>
      </c>
      <c r="M128" s="625">
        <f>M116</f>
        <v>79.334883720930236</v>
      </c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</row>
    <row r="129" spans="1:250" s="6" customFormat="1" ht="15" customHeight="1" thickBot="1" x14ac:dyDescent="0.3">
      <c r="A129" s="13">
        <v>1</v>
      </c>
      <c r="B129" s="227" t="s">
        <v>117</v>
      </c>
      <c r="C129" s="628">
        <f>C117</f>
        <v>0</v>
      </c>
      <c r="D129" s="628">
        <f>D117</f>
        <v>0</v>
      </c>
      <c r="E129" s="628">
        <f>E117</f>
        <v>0</v>
      </c>
      <c r="F129" s="628">
        <f t="shared" si="111"/>
        <v>0</v>
      </c>
      <c r="G129" s="629">
        <f t="shared" ref="G129:L129" si="117">G117</f>
        <v>110099.72727</v>
      </c>
      <c r="H129" s="629">
        <f t="shared" si="117"/>
        <v>55049.869999999995</v>
      </c>
      <c r="I129" s="629">
        <f t="shared" si="117"/>
        <v>39666.284079999998</v>
      </c>
      <c r="J129" s="629">
        <f t="shared" si="117"/>
        <v>-15383.585919999998</v>
      </c>
      <c r="K129" s="629">
        <f t="shared" si="117"/>
        <v>-286.77107999999998</v>
      </c>
      <c r="L129" s="629">
        <f t="shared" si="117"/>
        <v>39379.513000000006</v>
      </c>
      <c r="M129" s="629">
        <f>M117</f>
        <v>72.055182110330136</v>
      </c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</row>
    <row r="130" spans="1:250" ht="15" customHeight="1" thickBot="1" x14ac:dyDescent="0.3">
      <c r="A130" s="13">
        <v>1</v>
      </c>
      <c r="B130" s="58" t="s">
        <v>5</v>
      </c>
      <c r="C130" s="546"/>
      <c r="D130" s="546"/>
      <c r="E130" s="392"/>
      <c r="F130" s="546"/>
      <c r="G130" s="630"/>
      <c r="H130" s="630"/>
      <c r="I130" s="631"/>
      <c r="J130" s="631">
        <f t="shared" si="61"/>
        <v>0</v>
      </c>
      <c r="K130" s="631"/>
      <c r="L130" s="631"/>
      <c r="M130" s="630"/>
    </row>
    <row r="131" spans="1:250" ht="31.5" customHeight="1" x14ac:dyDescent="0.25">
      <c r="A131" s="13">
        <v>1</v>
      </c>
      <c r="B131" s="86" t="s">
        <v>50</v>
      </c>
      <c r="C131" s="354"/>
      <c r="D131" s="354"/>
      <c r="E131" s="354"/>
      <c r="F131" s="354"/>
      <c r="G131" s="632"/>
      <c r="H131" s="632"/>
      <c r="I131" s="632"/>
      <c r="J131" s="632">
        <f t="shared" si="61"/>
        <v>0</v>
      </c>
      <c r="K131" s="632"/>
      <c r="L131" s="632"/>
      <c r="M131" s="632"/>
    </row>
    <row r="132" spans="1:250" s="25" customFormat="1" ht="27.95" customHeight="1" x14ac:dyDescent="0.25">
      <c r="A132" s="13">
        <v>1</v>
      </c>
      <c r="B132" s="48" t="s">
        <v>120</v>
      </c>
      <c r="C132" s="397">
        <f>SUM(C133:C136)</f>
        <v>5175</v>
      </c>
      <c r="D132" s="397">
        <f>SUM(D133:D136)</f>
        <v>2589</v>
      </c>
      <c r="E132" s="397">
        <f>SUM(E133:E136)</f>
        <v>1640</v>
      </c>
      <c r="F132" s="397">
        <f>E132/D132*100</f>
        <v>63.344920818848969</v>
      </c>
      <c r="G132" s="563">
        <f t="shared" ref="G132:L132" si="118">SUM(G133:G136)</f>
        <v>9016.6877599999989</v>
      </c>
      <c r="H132" s="563">
        <f t="shared" si="118"/>
        <v>4508.34</v>
      </c>
      <c r="I132" s="563">
        <f t="shared" si="118"/>
        <v>3555.8909199999998</v>
      </c>
      <c r="J132" s="563">
        <f t="shared" si="118"/>
        <v>-952.44908000000009</v>
      </c>
      <c r="K132" s="563">
        <f t="shared" si="118"/>
        <v>-96.155789999999996</v>
      </c>
      <c r="L132" s="563">
        <f t="shared" si="118"/>
        <v>3459.73513</v>
      </c>
      <c r="M132" s="563">
        <f t="shared" ref="M132:M142" si="119">I132/H132*100</f>
        <v>78.873619114796128</v>
      </c>
    </row>
    <row r="133" spans="1:250" s="25" customFormat="1" ht="27.95" customHeight="1" x14ac:dyDescent="0.25">
      <c r="A133" s="13">
        <v>1</v>
      </c>
      <c r="B133" s="47" t="s">
        <v>79</v>
      </c>
      <c r="C133" s="397">
        <v>3871</v>
      </c>
      <c r="D133" s="398">
        <f>ROUND(C133/12*$B$3,0)</f>
        <v>1936</v>
      </c>
      <c r="E133" s="397">
        <v>974</v>
      </c>
      <c r="F133" s="397">
        <f>E133/D133*100</f>
        <v>50.309917355371901</v>
      </c>
      <c r="G133" s="616">
        <v>5683.1216599999998</v>
      </c>
      <c r="H133" s="566">
        <f t="shared" ref="H133:H136" si="120">ROUND(G133/12*$B$3,2)</f>
        <v>2841.56</v>
      </c>
      <c r="I133" s="563">
        <f t="shared" ref="I133:I141" si="121">L133-K133</f>
        <v>1860.9943599999997</v>
      </c>
      <c r="J133" s="563">
        <f t="shared" si="61"/>
        <v>-980.56564000000026</v>
      </c>
      <c r="K133" s="563">
        <v>-75.902509999999992</v>
      </c>
      <c r="L133" s="563">
        <v>1785.0918499999998</v>
      </c>
      <c r="M133" s="563">
        <f t="shared" si="119"/>
        <v>65.491995945888874</v>
      </c>
    </row>
    <row r="134" spans="1:250" s="25" customFormat="1" ht="27.95" customHeight="1" x14ac:dyDescent="0.25">
      <c r="A134" s="13">
        <v>1</v>
      </c>
      <c r="B134" s="47" t="s">
        <v>80</v>
      </c>
      <c r="C134" s="397">
        <v>1101</v>
      </c>
      <c r="D134" s="398">
        <f>ROUND(C134/12*$B$3,0)</f>
        <v>551</v>
      </c>
      <c r="E134" s="397">
        <v>567</v>
      </c>
      <c r="F134" s="397">
        <f>E134/D134*100</f>
        <v>102.9038112522686</v>
      </c>
      <c r="G134" s="616">
        <v>2001.4638599999998</v>
      </c>
      <c r="H134" s="566">
        <f t="shared" si="120"/>
        <v>1000.73</v>
      </c>
      <c r="I134" s="563">
        <f t="shared" si="121"/>
        <v>1045.2506400000002</v>
      </c>
      <c r="J134" s="563">
        <f t="shared" si="61"/>
        <v>44.520640000000185</v>
      </c>
      <c r="K134" s="563">
        <v>-19.597069999999999</v>
      </c>
      <c r="L134" s="563">
        <v>1025.6535700000002</v>
      </c>
      <c r="M134" s="563">
        <f t="shared" si="119"/>
        <v>104.44881636405425</v>
      </c>
    </row>
    <row r="135" spans="1:250" s="25" customFormat="1" ht="27.95" customHeight="1" x14ac:dyDescent="0.25">
      <c r="A135" s="13">
        <v>1</v>
      </c>
      <c r="B135" s="47" t="s">
        <v>114</v>
      </c>
      <c r="C135" s="397">
        <v>54</v>
      </c>
      <c r="D135" s="398">
        <f>ROUND(C135/12*$B$3,0)</f>
        <v>27</v>
      </c>
      <c r="E135" s="397">
        <v>54</v>
      </c>
      <c r="F135" s="397">
        <f>E135/D135*100</f>
        <v>200</v>
      </c>
      <c r="G135" s="563">
        <v>354.35232000000002</v>
      </c>
      <c r="H135" s="566">
        <f t="shared" si="120"/>
        <v>177.18</v>
      </c>
      <c r="I135" s="563">
        <f t="shared" si="121"/>
        <v>354.35232000000002</v>
      </c>
      <c r="J135" s="563">
        <f t="shared" si="61"/>
        <v>177.17232000000001</v>
      </c>
      <c r="K135" s="563">
        <v>0</v>
      </c>
      <c r="L135" s="563">
        <v>354.35232000000002</v>
      </c>
      <c r="M135" s="563">
        <f t="shared" si="119"/>
        <v>199.99566542499153</v>
      </c>
    </row>
    <row r="136" spans="1:250" s="25" customFormat="1" ht="27.95" customHeight="1" x14ac:dyDescent="0.25">
      <c r="A136" s="13">
        <v>1</v>
      </c>
      <c r="B136" s="47" t="s">
        <v>115</v>
      </c>
      <c r="C136" s="397">
        <v>149</v>
      </c>
      <c r="D136" s="398">
        <f>ROUND(C136/12*$B$3,0)</f>
        <v>75</v>
      </c>
      <c r="E136" s="397">
        <v>45</v>
      </c>
      <c r="F136" s="397">
        <f t="shared" ref="F136:F140" si="122">E136/D136*100</f>
        <v>60</v>
      </c>
      <c r="G136" s="563">
        <v>977.74992000000009</v>
      </c>
      <c r="H136" s="566">
        <f t="shared" si="120"/>
        <v>488.87</v>
      </c>
      <c r="I136" s="563">
        <f t="shared" si="121"/>
        <v>295.29359999999997</v>
      </c>
      <c r="J136" s="563">
        <f t="shared" si="61"/>
        <v>-193.57640000000004</v>
      </c>
      <c r="K136" s="563">
        <v>-0.65621000000000007</v>
      </c>
      <c r="L136" s="563">
        <v>294.63738999999998</v>
      </c>
      <c r="M136" s="563">
        <f t="shared" si="119"/>
        <v>60.403297400126817</v>
      </c>
    </row>
    <row r="137" spans="1:250" s="25" customFormat="1" ht="27.95" customHeight="1" x14ac:dyDescent="0.25">
      <c r="A137" s="13">
        <v>1</v>
      </c>
      <c r="B137" s="48" t="s">
        <v>112</v>
      </c>
      <c r="C137" s="397">
        <f>SUM(C138:C140)</f>
        <v>9740</v>
      </c>
      <c r="D137" s="397">
        <f>SUM(D138:D140)</f>
        <v>4870</v>
      </c>
      <c r="E137" s="397">
        <f>SUM(E138:E140)</f>
        <v>1560</v>
      </c>
      <c r="F137" s="397">
        <f t="shared" si="122"/>
        <v>32.032854209445581</v>
      </c>
      <c r="G137" s="565">
        <f t="shared" ref="G137:L137" si="123">SUM(G138:G140)</f>
        <v>18996.3534</v>
      </c>
      <c r="H137" s="565">
        <f t="shared" si="123"/>
        <v>9498.18</v>
      </c>
      <c r="I137" s="565">
        <f t="shared" si="123"/>
        <v>3151.3931799999996</v>
      </c>
      <c r="J137" s="565">
        <f t="shared" si="123"/>
        <v>-6346.7868200000012</v>
      </c>
      <c r="K137" s="565">
        <f t="shared" si="123"/>
        <v>0</v>
      </c>
      <c r="L137" s="565">
        <f t="shared" si="123"/>
        <v>3151.3931799999996</v>
      </c>
      <c r="M137" s="563">
        <f t="shared" si="119"/>
        <v>33.1789161713086</v>
      </c>
    </row>
    <row r="138" spans="1:250" s="25" customFormat="1" ht="27.95" customHeight="1" x14ac:dyDescent="0.25">
      <c r="A138" s="13">
        <v>1</v>
      </c>
      <c r="B138" s="47" t="s">
        <v>108</v>
      </c>
      <c r="C138" s="397">
        <v>3820</v>
      </c>
      <c r="D138" s="398">
        <f>ROUND(C138/12*$B$3,0)</f>
        <v>1910</v>
      </c>
      <c r="E138" s="397">
        <v>273</v>
      </c>
      <c r="F138" s="397">
        <f t="shared" si="122"/>
        <v>14.293193717277486</v>
      </c>
      <c r="G138" s="563">
        <v>3350.1550000000002</v>
      </c>
      <c r="H138" s="566">
        <f t="shared" ref="H138:H141" si="124">ROUND(G138/12*$B$3,2)</f>
        <v>1675.08</v>
      </c>
      <c r="I138" s="563">
        <f t="shared" si="121"/>
        <v>502.92311000000001</v>
      </c>
      <c r="J138" s="563">
        <f t="shared" si="61"/>
        <v>-1172.15689</v>
      </c>
      <c r="K138" s="563">
        <v>0</v>
      </c>
      <c r="L138" s="563">
        <v>502.92311000000001</v>
      </c>
      <c r="M138" s="563">
        <f t="shared" si="119"/>
        <v>30.02382632471285</v>
      </c>
    </row>
    <row r="139" spans="1:250" s="25" customFormat="1" ht="55.5" customHeight="1" x14ac:dyDescent="0.25">
      <c r="A139" s="13">
        <v>1</v>
      </c>
      <c r="B139" s="47" t="s">
        <v>119</v>
      </c>
      <c r="C139" s="397">
        <v>5200</v>
      </c>
      <c r="D139" s="398">
        <f t="shared" ref="D139:D141" si="125">ROUND(C139/12*$B$3,0)</f>
        <v>2600</v>
      </c>
      <c r="E139" s="397">
        <v>936</v>
      </c>
      <c r="F139" s="397">
        <f t="shared" si="122"/>
        <v>36</v>
      </c>
      <c r="G139" s="563">
        <v>14877.512000000001</v>
      </c>
      <c r="H139" s="566">
        <f t="shared" si="124"/>
        <v>7438.76</v>
      </c>
      <c r="I139" s="563">
        <f t="shared" si="121"/>
        <v>2267.0787199999995</v>
      </c>
      <c r="J139" s="563">
        <f t="shared" ref="J139:J202" si="126">I139-H139</f>
        <v>-5171.6812800000007</v>
      </c>
      <c r="K139" s="563">
        <v>0</v>
      </c>
      <c r="L139" s="563">
        <v>2267.0787199999995</v>
      </c>
      <c r="M139" s="563">
        <f t="shared" si="119"/>
        <v>30.476567599976335</v>
      </c>
    </row>
    <row r="140" spans="1:250" s="25" customFormat="1" ht="48" customHeight="1" x14ac:dyDescent="0.25">
      <c r="A140" s="13">
        <v>1</v>
      </c>
      <c r="B140" s="47" t="s">
        <v>109</v>
      </c>
      <c r="C140" s="397">
        <v>720</v>
      </c>
      <c r="D140" s="398">
        <f t="shared" si="125"/>
        <v>360</v>
      </c>
      <c r="E140" s="397">
        <v>351</v>
      </c>
      <c r="F140" s="397">
        <f t="shared" si="122"/>
        <v>97.5</v>
      </c>
      <c r="G140" s="563">
        <v>768.68639999999994</v>
      </c>
      <c r="H140" s="566">
        <f t="shared" si="124"/>
        <v>384.34</v>
      </c>
      <c r="I140" s="563">
        <f t="shared" si="121"/>
        <v>381.39135000000005</v>
      </c>
      <c r="J140" s="563">
        <f t="shared" si="126"/>
        <v>-2.9486499999999296</v>
      </c>
      <c r="K140" s="563">
        <v>0</v>
      </c>
      <c r="L140" s="563">
        <v>381.39135000000005</v>
      </c>
      <c r="M140" s="563">
        <f t="shared" si="119"/>
        <v>99.232801686007193</v>
      </c>
    </row>
    <row r="141" spans="1:250" s="25" customFormat="1" ht="27.95" customHeight="1" thickBot="1" x14ac:dyDescent="0.3">
      <c r="A141" s="13"/>
      <c r="B141" s="274" t="s">
        <v>123</v>
      </c>
      <c r="C141" s="397">
        <v>5100</v>
      </c>
      <c r="D141" s="398">
        <f t="shared" si="125"/>
        <v>2550</v>
      </c>
      <c r="E141" s="397">
        <v>2627</v>
      </c>
      <c r="F141" s="397">
        <f>E141/D141*100</f>
        <v>103.01960784313727</v>
      </c>
      <c r="G141" s="563">
        <v>4963.4219999999996</v>
      </c>
      <c r="H141" s="566">
        <f t="shared" si="124"/>
        <v>2481.71</v>
      </c>
      <c r="I141" s="563">
        <f t="shared" si="121"/>
        <v>2561.5150400000002</v>
      </c>
      <c r="J141" s="563">
        <f t="shared" si="126"/>
        <v>79.80504000000019</v>
      </c>
      <c r="K141" s="563">
        <v>-27.347470000000001</v>
      </c>
      <c r="L141" s="563">
        <v>2534.1675700000001</v>
      </c>
      <c r="M141" s="563">
        <f>I141/H141*100</f>
        <v>103.21572786506079</v>
      </c>
    </row>
    <row r="142" spans="1:250" s="25" customFormat="1" ht="15" customHeight="1" thickBot="1" x14ac:dyDescent="0.3">
      <c r="A142" s="13">
        <v>1</v>
      </c>
      <c r="B142" s="126" t="s">
        <v>3</v>
      </c>
      <c r="C142" s="553"/>
      <c r="D142" s="553"/>
      <c r="E142" s="553"/>
      <c r="F142" s="633"/>
      <c r="G142" s="634">
        <f t="shared" ref="G142:L142" si="127">G137+G132+G141</f>
        <v>32976.463159999999</v>
      </c>
      <c r="H142" s="634">
        <f t="shared" si="127"/>
        <v>16488.23</v>
      </c>
      <c r="I142" s="634">
        <f t="shared" si="127"/>
        <v>9268.7991399999992</v>
      </c>
      <c r="J142" s="634">
        <f t="shared" si="127"/>
        <v>-7219.4308600000013</v>
      </c>
      <c r="K142" s="634">
        <f t="shared" si="127"/>
        <v>-123.50326</v>
      </c>
      <c r="L142" s="634">
        <f t="shared" si="127"/>
        <v>9145.2958799999997</v>
      </c>
      <c r="M142" s="634">
        <f t="shared" si="119"/>
        <v>56.21464001897111</v>
      </c>
    </row>
    <row r="143" spans="1:250" s="25" customFormat="1" ht="15" customHeight="1" thickBot="1" x14ac:dyDescent="0.3">
      <c r="A143" s="13">
        <v>1</v>
      </c>
      <c r="C143" s="635"/>
      <c r="D143" s="635"/>
      <c r="E143" s="636"/>
      <c r="F143" s="637"/>
      <c r="G143" s="638"/>
      <c r="H143" s="638"/>
      <c r="I143" s="639"/>
      <c r="J143" s="639">
        <f t="shared" si="126"/>
        <v>0</v>
      </c>
      <c r="K143" s="639"/>
      <c r="L143" s="639"/>
      <c r="M143" s="638"/>
    </row>
    <row r="144" spans="1:250" ht="43.5" x14ac:dyDescent="0.25">
      <c r="A144" s="13">
        <v>1</v>
      </c>
      <c r="B144" s="191" t="s">
        <v>58</v>
      </c>
      <c r="C144" s="417"/>
      <c r="D144" s="417"/>
      <c r="E144" s="417"/>
      <c r="F144" s="417"/>
      <c r="G144" s="640"/>
      <c r="H144" s="640"/>
      <c r="I144" s="640"/>
      <c r="J144" s="640">
        <f t="shared" si="126"/>
        <v>0</v>
      </c>
      <c r="K144" s="640"/>
      <c r="L144" s="640"/>
      <c r="M144" s="640"/>
    </row>
    <row r="145" spans="1:13" s="25" customFormat="1" ht="30" customHeight="1" x14ac:dyDescent="0.25">
      <c r="A145" s="13">
        <v>1</v>
      </c>
      <c r="B145" s="48" t="s">
        <v>120</v>
      </c>
      <c r="C145" s="397">
        <f>SUM(C146:C147)</f>
        <v>1729</v>
      </c>
      <c r="D145" s="397">
        <f>SUM(D146:D147)</f>
        <v>865</v>
      </c>
      <c r="E145" s="397">
        <f>SUM(E146:E147)</f>
        <v>795</v>
      </c>
      <c r="F145" s="397">
        <f t="shared" ref="F145:F150" si="128">E145/D145*100</f>
        <v>91.907514450867055</v>
      </c>
      <c r="G145" s="563">
        <f t="shared" ref="G145:L145" si="129">SUM(G146:G147)</f>
        <v>2612.9039400000001</v>
      </c>
      <c r="H145" s="563">
        <f t="shared" si="129"/>
        <v>1306.45</v>
      </c>
      <c r="I145" s="563">
        <f t="shared" si="129"/>
        <v>1386.8684199999998</v>
      </c>
      <c r="J145" s="563">
        <f t="shared" si="129"/>
        <v>80.418419999999799</v>
      </c>
      <c r="K145" s="563">
        <f t="shared" si="129"/>
        <v>-37.322019999999995</v>
      </c>
      <c r="L145" s="563">
        <f t="shared" si="129"/>
        <v>1349.5463999999997</v>
      </c>
      <c r="M145" s="563">
        <f t="shared" ref="M145:M151" si="130">I145/H145*100</f>
        <v>106.15549159937233</v>
      </c>
    </row>
    <row r="146" spans="1:13" s="25" customFormat="1" ht="30" customHeight="1" x14ac:dyDescent="0.25">
      <c r="A146" s="13">
        <v>1</v>
      </c>
      <c r="B146" s="47" t="s">
        <v>79</v>
      </c>
      <c r="C146" s="397">
        <v>1340</v>
      </c>
      <c r="D146" s="398">
        <f>ROUND(C146/12*$B$3,0)</f>
        <v>670</v>
      </c>
      <c r="E146" s="397">
        <v>542</v>
      </c>
      <c r="F146" s="397">
        <f t="shared" si="128"/>
        <v>80.895522388059703</v>
      </c>
      <c r="G146" s="563">
        <v>1905.7564</v>
      </c>
      <c r="H146" s="566">
        <f t="shared" ref="H146:H147" si="131">ROUND(G146/12*$B$3,2)</f>
        <v>952.88</v>
      </c>
      <c r="I146" s="563">
        <f t="shared" ref="I146:I147" si="132">L146-K146</f>
        <v>904.21530999999982</v>
      </c>
      <c r="J146" s="563">
        <f t="shared" si="126"/>
        <v>-48.664690000000178</v>
      </c>
      <c r="K146" s="563">
        <v>-37.322019999999995</v>
      </c>
      <c r="L146" s="563">
        <v>866.89328999999987</v>
      </c>
      <c r="M146" s="563">
        <f t="shared" si="130"/>
        <v>94.892883678952217</v>
      </c>
    </row>
    <row r="147" spans="1:13" s="25" customFormat="1" ht="30" customHeight="1" x14ac:dyDescent="0.25">
      <c r="A147" s="13">
        <v>1</v>
      </c>
      <c r="B147" s="47" t="s">
        <v>80</v>
      </c>
      <c r="C147" s="397">
        <v>389</v>
      </c>
      <c r="D147" s="398">
        <f>ROUND(C147/12*$B$3,0)</f>
        <v>195</v>
      </c>
      <c r="E147" s="397">
        <v>253</v>
      </c>
      <c r="F147" s="397">
        <f t="shared" si="128"/>
        <v>129.74358974358975</v>
      </c>
      <c r="G147" s="563">
        <v>707.14753999999994</v>
      </c>
      <c r="H147" s="566">
        <f t="shared" si="131"/>
        <v>353.57</v>
      </c>
      <c r="I147" s="563">
        <f t="shared" si="132"/>
        <v>482.65310999999997</v>
      </c>
      <c r="J147" s="563">
        <f t="shared" si="126"/>
        <v>129.08310999999998</v>
      </c>
      <c r="K147" s="563">
        <v>0</v>
      </c>
      <c r="L147" s="563">
        <v>482.65310999999997</v>
      </c>
      <c r="M147" s="563">
        <f t="shared" si="130"/>
        <v>136.50850185253273</v>
      </c>
    </row>
    <row r="148" spans="1:13" s="25" customFormat="1" ht="30" customHeight="1" x14ac:dyDescent="0.25">
      <c r="A148" s="13">
        <v>1</v>
      </c>
      <c r="B148" s="48" t="s">
        <v>112</v>
      </c>
      <c r="C148" s="397">
        <f>SUM(C149)</f>
        <v>1039</v>
      </c>
      <c r="D148" s="397">
        <f t="shared" ref="D148:L148" si="133">SUM(D149)</f>
        <v>520</v>
      </c>
      <c r="E148" s="397">
        <f t="shared" si="133"/>
        <v>46</v>
      </c>
      <c r="F148" s="397">
        <f t="shared" si="128"/>
        <v>8.8461538461538467</v>
      </c>
      <c r="G148" s="565">
        <f t="shared" si="133"/>
        <v>701.59974999999997</v>
      </c>
      <c r="H148" s="565">
        <f t="shared" si="133"/>
        <v>350.8</v>
      </c>
      <c r="I148" s="565">
        <f t="shared" si="133"/>
        <v>82.985349999999997</v>
      </c>
      <c r="J148" s="565">
        <f t="shared" si="133"/>
        <v>-267.81465000000003</v>
      </c>
      <c r="K148" s="565">
        <f t="shared" si="133"/>
        <v>0</v>
      </c>
      <c r="L148" s="565">
        <f t="shared" si="133"/>
        <v>82.985349999999997</v>
      </c>
      <c r="M148" s="563">
        <f t="shared" si="130"/>
        <v>23.656029076396806</v>
      </c>
    </row>
    <row r="149" spans="1:13" s="25" customFormat="1" ht="30" customHeight="1" x14ac:dyDescent="0.25">
      <c r="A149" s="13">
        <v>1</v>
      </c>
      <c r="B149" s="47" t="s">
        <v>108</v>
      </c>
      <c r="C149" s="397">
        <v>1039</v>
      </c>
      <c r="D149" s="398">
        <f>ROUND(C149/12*$B$3,0)</f>
        <v>520</v>
      </c>
      <c r="E149" s="397">
        <v>46</v>
      </c>
      <c r="F149" s="397">
        <f t="shared" si="128"/>
        <v>8.8461538461538467</v>
      </c>
      <c r="G149" s="563">
        <v>701.59974999999997</v>
      </c>
      <c r="H149" s="566">
        <f t="shared" ref="H149:H150" si="134">ROUND(G149/12*$B$3,2)</f>
        <v>350.8</v>
      </c>
      <c r="I149" s="563">
        <f t="shared" ref="I149:I150" si="135">L149-K149</f>
        <v>82.985349999999997</v>
      </c>
      <c r="J149" s="563">
        <f t="shared" si="126"/>
        <v>-267.81465000000003</v>
      </c>
      <c r="K149" s="563">
        <v>0</v>
      </c>
      <c r="L149" s="563">
        <v>82.985349999999997</v>
      </c>
      <c r="M149" s="563">
        <f t="shared" si="130"/>
        <v>23.656029076396806</v>
      </c>
    </row>
    <row r="150" spans="1:13" s="25" customFormat="1" ht="30" customHeight="1" thickBot="1" x14ac:dyDescent="0.3">
      <c r="A150" s="13"/>
      <c r="B150" s="288" t="s">
        <v>123</v>
      </c>
      <c r="C150" s="399">
        <v>720</v>
      </c>
      <c r="D150" s="426">
        <f>ROUND(C150/12*$B$3,0)</f>
        <v>360</v>
      </c>
      <c r="E150" s="399">
        <v>290</v>
      </c>
      <c r="F150" s="399">
        <f t="shared" si="128"/>
        <v>80.555555555555557</v>
      </c>
      <c r="G150" s="575">
        <v>700.71839999999997</v>
      </c>
      <c r="H150" s="578">
        <f t="shared" si="134"/>
        <v>350.36</v>
      </c>
      <c r="I150" s="563">
        <f t="shared" si="135"/>
        <v>282.49763999999999</v>
      </c>
      <c r="J150" s="575">
        <f t="shared" si="126"/>
        <v>-67.862360000000024</v>
      </c>
      <c r="K150" s="575">
        <v>-1.8799599999999999</v>
      </c>
      <c r="L150" s="575">
        <v>280.61768000000001</v>
      </c>
      <c r="M150" s="575">
        <f>I150/H150*100</f>
        <v>80.630677017924413</v>
      </c>
    </row>
    <row r="151" spans="1:13" s="25" customFormat="1" ht="17.25" customHeight="1" thickBot="1" x14ac:dyDescent="0.3">
      <c r="A151" s="13">
        <v>1</v>
      </c>
      <c r="B151" s="126" t="s">
        <v>3</v>
      </c>
      <c r="C151" s="455"/>
      <c r="D151" s="455"/>
      <c r="E151" s="455"/>
      <c r="F151" s="456"/>
      <c r="G151" s="620">
        <f t="shared" ref="G151:L151" si="136">G145+G148+G150</f>
        <v>4015.2220900000002</v>
      </c>
      <c r="H151" s="620">
        <f t="shared" si="136"/>
        <v>2007.6100000000001</v>
      </c>
      <c r="I151" s="620">
        <f t="shared" si="136"/>
        <v>1752.3514099999998</v>
      </c>
      <c r="J151" s="620">
        <f t="shared" si="136"/>
        <v>-255.25859000000025</v>
      </c>
      <c r="K151" s="620">
        <f t="shared" si="136"/>
        <v>-39.201979999999992</v>
      </c>
      <c r="L151" s="620">
        <f t="shared" si="136"/>
        <v>1713.1494299999997</v>
      </c>
      <c r="M151" s="584">
        <f t="shared" si="130"/>
        <v>87.285449365165519</v>
      </c>
    </row>
    <row r="152" spans="1:13" x14ac:dyDescent="0.25">
      <c r="A152" s="13">
        <v>1</v>
      </c>
      <c r="B152" s="148" t="s">
        <v>95</v>
      </c>
      <c r="C152" s="641"/>
      <c r="D152" s="641"/>
      <c r="E152" s="641"/>
      <c r="F152" s="641"/>
      <c r="G152" s="642"/>
      <c r="H152" s="642"/>
      <c r="I152" s="642"/>
      <c r="J152" s="642">
        <f t="shared" si="126"/>
        <v>0</v>
      </c>
      <c r="K152" s="642"/>
      <c r="L152" s="642"/>
      <c r="M152" s="642"/>
    </row>
    <row r="153" spans="1:13" ht="27.95" customHeight="1" x14ac:dyDescent="0.25">
      <c r="A153" s="13">
        <v>1</v>
      </c>
      <c r="B153" s="149" t="s">
        <v>120</v>
      </c>
      <c r="C153" s="643">
        <f t="shared" ref="C153:E155" si="137">C145+C132</f>
        <v>6904</v>
      </c>
      <c r="D153" s="643">
        <f t="shared" si="137"/>
        <v>3454</v>
      </c>
      <c r="E153" s="643">
        <f t="shared" si="137"/>
        <v>2435</v>
      </c>
      <c r="F153" s="643">
        <f>E153/D153*100</f>
        <v>70.497973364215412</v>
      </c>
      <c r="G153" s="644">
        <f t="shared" ref="G153:L155" si="138">SUM(G145,G132)</f>
        <v>11629.591699999999</v>
      </c>
      <c r="H153" s="644">
        <f t="shared" si="138"/>
        <v>5814.79</v>
      </c>
      <c r="I153" s="644">
        <f t="shared" si="138"/>
        <v>4942.7593399999996</v>
      </c>
      <c r="J153" s="644">
        <f t="shared" ref="J153" si="139">SUM(J145,J132)</f>
        <v>-872.03066000000035</v>
      </c>
      <c r="K153" s="644">
        <f t="shared" si="138"/>
        <v>-133.47780999999998</v>
      </c>
      <c r="L153" s="644">
        <f t="shared" si="138"/>
        <v>4809.2815300000002</v>
      </c>
      <c r="M153" s="644">
        <f>I153/H153*100</f>
        <v>85.003230383212454</v>
      </c>
    </row>
    <row r="154" spans="1:13" ht="27.95" customHeight="1" x14ac:dyDescent="0.25">
      <c r="A154" s="13">
        <v>1</v>
      </c>
      <c r="B154" s="150" t="s">
        <v>79</v>
      </c>
      <c r="C154" s="643">
        <f t="shared" si="137"/>
        <v>5211</v>
      </c>
      <c r="D154" s="643">
        <f t="shared" si="137"/>
        <v>2606</v>
      </c>
      <c r="E154" s="643">
        <f t="shared" si="137"/>
        <v>1516</v>
      </c>
      <c r="F154" s="643">
        <f>E154/D154*100</f>
        <v>58.173445894090555</v>
      </c>
      <c r="G154" s="644">
        <f t="shared" si="138"/>
        <v>7588.87806</v>
      </c>
      <c r="H154" s="644">
        <f t="shared" si="138"/>
        <v>3794.44</v>
      </c>
      <c r="I154" s="644">
        <f t="shared" si="138"/>
        <v>2765.2096699999993</v>
      </c>
      <c r="J154" s="644">
        <f t="shared" ref="J154" si="140">SUM(J146,J133)</f>
        <v>-1029.2303300000003</v>
      </c>
      <c r="K154" s="644">
        <f t="shared" si="138"/>
        <v>-113.22452999999999</v>
      </c>
      <c r="L154" s="644">
        <f t="shared" si="138"/>
        <v>2651.9851399999998</v>
      </c>
      <c r="M154" s="644">
        <f t="shared" ref="M154:M163" si="141">I154/H154*100</f>
        <v>72.875303602112538</v>
      </c>
    </row>
    <row r="155" spans="1:13" ht="27.95" customHeight="1" x14ac:dyDescent="0.25">
      <c r="A155" s="13">
        <v>1</v>
      </c>
      <c r="B155" s="150" t="s">
        <v>80</v>
      </c>
      <c r="C155" s="643">
        <f t="shared" si="137"/>
        <v>1490</v>
      </c>
      <c r="D155" s="643">
        <f t="shared" si="137"/>
        <v>746</v>
      </c>
      <c r="E155" s="643">
        <f t="shared" si="137"/>
        <v>820</v>
      </c>
      <c r="F155" s="643">
        <f>E155/D155*100</f>
        <v>109.91957104557642</v>
      </c>
      <c r="G155" s="644">
        <f t="shared" si="138"/>
        <v>2708.6113999999998</v>
      </c>
      <c r="H155" s="644">
        <f t="shared" si="138"/>
        <v>1354.3</v>
      </c>
      <c r="I155" s="644">
        <f t="shared" si="138"/>
        <v>1527.9037500000002</v>
      </c>
      <c r="J155" s="644">
        <f t="shared" ref="J155" si="142">SUM(J147,J134)</f>
        <v>173.60375000000016</v>
      </c>
      <c r="K155" s="644">
        <f t="shared" si="138"/>
        <v>-19.597069999999999</v>
      </c>
      <c r="L155" s="644">
        <f t="shared" si="138"/>
        <v>1508.3066800000001</v>
      </c>
      <c r="M155" s="644">
        <f t="shared" si="141"/>
        <v>112.81870708114894</v>
      </c>
    </row>
    <row r="156" spans="1:13" ht="27.95" customHeight="1" x14ac:dyDescent="0.25">
      <c r="A156" s="13">
        <v>1</v>
      </c>
      <c r="B156" s="150" t="s">
        <v>114</v>
      </c>
      <c r="C156" s="643">
        <f t="shared" ref="C156:E157" si="143">C135</f>
        <v>54</v>
      </c>
      <c r="D156" s="643">
        <f t="shared" si="143"/>
        <v>27</v>
      </c>
      <c r="E156" s="643">
        <f t="shared" si="143"/>
        <v>54</v>
      </c>
      <c r="F156" s="643">
        <f>E156/D156*100</f>
        <v>200</v>
      </c>
      <c r="G156" s="644">
        <f t="shared" ref="G156:L157" si="144">G135</f>
        <v>354.35232000000002</v>
      </c>
      <c r="H156" s="644">
        <f t="shared" si="144"/>
        <v>177.18</v>
      </c>
      <c r="I156" s="644">
        <f t="shared" si="144"/>
        <v>354.35232000000002</v>
      </c>
      <c r="J156" s="644">
        <f t="shared" ref="J156" si="145">J135</f>
        <v>177.17232000000001</v>
      </c>
      <c r="K156" s="644">
        <f t="shared" si="144"/>
        <v>0</v>
      </c>
      <c r="L156" s="644">
        <f t="shared" si="144"/>
        <v>354.35232000000002</v>
      </c>
      <c r="M156" s="644">
        <f t="shared" si="141"/>
        <v>199.99566542499153</v>
      </c>
    </row>
    <row r="157" spans="1:13" ht="27.95" customHeight="1" x14ac:dyDescent="0.25">
      <c r="A157" s="13">
        <v>1</v>
      </c>
      <c r="B157" s="150" t="s">
        <v>115</v>
      </c>
      <c r="C157" s="643">
        <f t="shared" si="143"/>
        <v>149</v>
      </c>
      <c r="D157" s="643">
        <f t="shared" si="143"/>
        <v>75</v>
      </c>
      <c r="E157" s="643">
        <f t="shared" si="143"/>
        <v>45</v>
      </c>
      <c r="F157" s="643">
        <f>E157/D157*100</f>
        <v>60</v>
      </c>
      <c r="G157" s="644">
        <f t="shared" si="144"/>
        <v>977.74992000000009</v>
      </c>
      <c r="H157" s="644">
        <f t="shared" si="144"/>
        <v>488.87</v>
      </c>
      <c r="I157" s="644">
        <f t="shared" si="144"/>
        <v>295.29359999999997</v>
      </c>
      <c r="J157" s="644">
        <f t="shared" ref="J157" si="146">J136</f>
        <v>-193.57640000000004</v>
      </c>
      <c r="K157" s="644">
        <f t="shared" si="144"/>
        <v>-0.65621000000000007</v>
      </c>
      <c r="L157" s="644">
        <f t="shared" si="144"/>
        <v>294.63738999999998</v>
      </c>
      <c r="M157" s="644">
        <f t="shared" si="141"/>
        <v>60.403297400126817</v>
      </c>
    </row>
    <row r="158" spans="1:13" ht="27.95" customHeight="1" x14ac:dyDescent="0.25">
      <c r="A158" s="13">
        <v>1</v>
      </c>
      <c r="B158" s="149" t="s">
        <v>112</v>
      </c>
      <c r="C158" s="643">
        <f t="shared" ref="C158:L158" si="147">SUM(C148,C137)</f>
        <v>10779</v>
      </c>
      <c r="D158" s="643">
        <f t="shared" si="147"/>
        <v>5390</v>
      </c>
      <c r="E158" s="643">
        <f t="shared" si="147"/>
        <v>1606</v>
      </c>
      <c r="F158" s="643">
        <f t="shared" si="147"/>
        <v>40.879008055599428</v>
      </c>
      <c r="G158" s="644">
        <f t="shared" si="147"/>
        <v>19697.953150000001</v>
      </c>
      <c r="H158" s="644">
        <f t="shared" si="147"/>
        <v>9848.98</v>
      </c>
      <c r="I158" s="644">
        <f t="shared" si="147"/>
        <v>3234.3785299999995</v>
      </c>
      <c r="J158" s="644">
        <f t="shared" ref="J158" si="148">SUM(J148,J137)</f>
        <v>-6614.6014700000014</v>
      </c>
      <c r="K158" s="644">
        <f t="shared" si="147"/>
        <v>0</v>
      </c>
      <c r="L158" s="644">
        <f t="shared" si="147"/>
        <v>3234.3785299999995</v>
      </c>
      <c r="M158" s="644">
        <f t="shared" si="141"/>
        <v>32.839730916297924</v>
      </c>
    </row>
    <row r="159" spans="1:13" ht="27.95" customHeight="1" x14ac:dyDescent="0.25">
      <c r="A159" s="13">
        <v>1</v>
      </c>
      <c r="B159" s="150" t="s">
        <v>108</v>
      </c>
      <c r="C159" s="643">
        <f t="shared" ref="C159:L159" si="149">SUM(C149,C138)</f>
        <v>4859</v>
      </c>
      <c r="D159" s="643">
        <f t="shared" si="149"/>
        <v>2430</v>
      </c>
      <c r="E159" s="643">
        <f t="shared" si="149"/>
        <v>319</v>
      </c>
      <c r="F159" s="643">
        <f t="shared" si="149"/>
        <v>23.139347563431333</v>
      </c>
      <c r="G159" s="644">
        <f t="shared" si="149"/>
        <v>4051.7547500000001</v>
      </c>
      <c r="H159" s="644">
        <f t="shared" si="149"/>
        <v>2025.8799999999999</v>
      </c>
      <c r="I159" s="644">
        <f t="shared" si="149"/>
        <v>585.90845999999999</v>
      </c>
      <c r="J159" s="644">
        <f t="shared" ref="J159" si="150">SUM(J149,J138)</f>
        <v>-1439.97154</v>
      </c>
      <c r="K159" s="644">
        <f t="shared" si="149"/>
        <v>0</v>
      </c>
      <c r="L159" s="644">
        <f t="shared" si="149"/>
        <v>585.90845999999999</v>
      </c>
      <c r="M159" s="644">
        <f t="shared" si="141"/>
        <v>28.921182893359926</v>
      </c>
    </row>
    <row r="160" spans="1:13" ht="60" x14ac:dyDescent="0.25">
      <c r="A160" s="13">
        <v>1</v>
      </c>
      <c r="B160" s="150" t="s">
        <v>81</v>
      </c>
      <c r="C160" s="643">
        <f t="shared" ref="C160:L160" si="151">C139</f>
        <v>5200</v>
      </c>
      <c r="D160" s="643">
        <f t="shared" si="151"/>
        <v>2600</v>
      </c>
      <c r="E160" s="643">
        <f t="shared" si="151"/>
        <v>936</v>
      </c>
      <c r="F160" s="643">
        <f t="shared" si="151"/>
        <v>36</v>
      </c>
      <c r="G160" s="644">
        <f t="shared" si="151"/>
        <v>14877.512000000001</v>
      </c>
      <c r="H160" s="644">
        <f t="shared" si="151"/>
        <v>7438.76</v>
      </c>
      <c r="I160" s="644">
        <f t="shared" si="151"/>
        <v>2267.0787199999995</v>
      </c>
      <c r="J160" s="644">
        <f t="shared" ref="J160" si="152">J139</f>
        <v>-5171.6812800000007</v>
      </c>
      <c r="K160" s="644">
        <f t="shared" si="151"/>
        <v>0</v>
      </c>
      <c r="L160" s="644">
        <f t="shared" si="151"/>
        <v>2267.0787199999995</v>
      </c>
      <c r="M160" s="644">
        <f t="shared" si="141"/>
        <v>30.476567599976335</v>
      </c>
    </row>
    <row r="161" spans="1:13" ht="45" x14ac:dyDescent="0.25">
      <c r="A161" s="13">
        <v>1</v>
      </c>
      <c r="B161" s="150" t="s">
        <v>109</v>
      </c>
      <c r="C161" s="643">
        <f t="shared" ref="C161:L161" si="153">C140</f>
        <v>720</v>
      </c>
      <c r="D161" s="643">
        <f t="shared" si="153"/>
        <v>360</v>
      </c>
      <c r="E161" s="643">
        <f t="shared" si="153"/>
        <v>351</v>
      </c>
      <c r="F161" s="643">
        <f t="shared" si="153"/>
        <v>97.5</v>
      </c>
      <c r="G161" s="644">
        <f t="shared" si="153"/>
        <v>768.68639999999994</v>
      </c>
      <c r="H161" s="644">
        <f t="shared" si="153"/>
        <v>384.34</v>
      </c>
      <c r="I161" s="644">
        <f t="shared" si="153"/>
        <v>381.39135000000005</v>
      </c>
      <c r="J161" s="644">
        <f t="shared" ref="J161" si="154">J140</f>
        <v>-2.9486499999999296</v>
      </c>
      <c r="K161" s="644">
        <f t="shared" si="153"/>
        <v>0</v>
      </c>
      <c r="L161" s="644">
        <f t="shared" si="153"/>
        <v>381.39135000000005</v>
      </c>
      <c r="M161" s="644">
        <f t="shared" si="141"/>
        <v>99.232801686007193</v>
      </c>
    </row>
    <row r="162" spans="1:13" ht="35.25" customHeight="1" x14ac:dyDescent="0.25">
      <c r="A162" s="13"/>
      <c r="B162" s="279" t="s">
        <v>123</v>
      </c>
      <c r="C162" s="645">
        <f t="shared" ref="C162:E163" si="155">SUM(C150,C141)</f>
        <v>5820</v>
      </c>
      <c r="D162" s="645">
        <f t="shared" si="155"/>
        <v>2910</v>
      </c>
      <c r="E162" s="645">
        <f t="shared" si="155"/>
        <v>2917</v>
      </c>
      <c r="F162" s="646">
        <f>F141</f>
        <v>103.01960784313727</v>
      </c>
      <c r="G162" s="645">
        <f t="shared" ref="G162:L163" si="156">SUM(G150,G141)</f>
        <v>5664.1403999999993</v>
      </c>
      <c r="H162" s="645">
        <f t="shared" si="156"/>
        <v>2832.07</v>
      </c>
      <c r="I162" s="645">
        <f t="shared" si="156"/>
        <v>2844.0126800000003</v>
      </c>
      <c r="J162" s="645">
        <f t="shared" ref="J162" si="157">SUM(J150,J141)</f>
        <v>11.942680000000166</v>
      </c>
      <c r="K162" s="645">
        <f t="shared" si="156"/>
        <v>-29.227430000000002</v>
      </c>
      <c r="L162" s="645">
        <f t="shared" si="156"/>
        <v>2814.7852499999999</v>
      </c>
      <c r="M162" s="647">
        <f t="shared" si="141"/>
        <v>100.42169437902314</v>
      </c>
    </row>
    <row r="163" spans="1:13" x14ac:dyDescent="0.25">
      <c r="A163" s="13">
        <v>1</v>
      </c>
      <c r="B163" s="187" t="s">
        <v>106</v>
      </c>
      <c r="C163" s="648">
        <f t="shared" si="155"/>
        <v>0</v>
      </c>
      <c r="D163" s="648">
        <f t="shared" si="155"/>
        <v>0</v>
      </c>
      <c r="E163" s="648">
        <f t="shared" si="155"/>
        <v>0</v>
      </c>
      <c r="F163" s="648">
        <f>SUM(F151,F142)</f>
        <v>0</v>
      </c>
      <c r="G163" s="649">
        <f t="shared" si="156"/>
        <v>36991.685250000002</v>
      </c>
      <c r="H163" s="649">
        <f t="shared" si="156"/>
        <v>18495.84</v>
      </c>
      <c r="I163" s="649">
        <f t="shared" si="156"/>
        <v>11021.150549999998</v>
      </c>
      <c r="J163" s="649">
        <f t="shared" ref="J163" si="158">SUM(J151,J142)</f>
        <v>-7474.6894500000017</v>
      </c>
      <c r="K163" s="649">
        <f t="shared" si="156"/>
        <v>-162.70524</v>
      </c>
      <c r="L163" s="649">
        <f t="shared" si="156"/>
        <v>10858.445309999999</v>
      </c>
      <c r="M163" s="649">
        <f t="shared" si="141"/>
        <v>59.587185821244113</v>
      </c>
    </row>
    <row r="164" spans="1:13" ht="15.75" thickBot="1" x14ac:dyDescent="0.3">
      <c r="A164" s="13">
        <v>1</v>
      </c>
      <c r="B164" s="147" t="s">
        <v>6</v>
      </c>
      <c r="C164" s="650"/>
      <c r="D164" s="650"/>
      <c r="E164" s="651"/>
      <c r="F164" s="650"/>
      <c r="G164" s="652"/>
      <c r="H164" s="652"/>
      <c r="I164" s="653"/>
      <c r="J164" s="653">
        <f t="shared" si="126"/>
        <v>0</v>
      </c>
      <c r="K164" s="653"/>
      <c r="L164" s="653"/>
      <c r="M164" s="652"/>
    </row>
    <row r="165" spans="1:13" ht="50.25" customHeight="1" x14ac:dyDescent="0.25">
      <c r="A165" s="13">
        <v>1</v>
      </c>
      <c r="B165" s="87" t="s">
        <v>53</v>
      </c>
      <c r="C165" s="654"/>
      <c r="D165" s="563"/>
      <c r="E165" s="563"/>
      <c r="F165" s="654"/>
      <c r="G165" s="563"/>
      <c r="H165" s="563"/>
      <c r="I165" s="563"/>
      <c r="J165" s="563"/>
      <c r="K165" s="563"/>
      <c r="L165" s="563"/>
      <c r="M165" s="563"/>
    </row>
    <row r="166" spans="1:13" s="25" customFormat="1" ht="30" x14ac:dyDescent="0.25">
      <c r="A166" s="13">
        <v>1</v>
      </c>
      <c r="B166" s="48" t="s">
        <v>120</v>
      </c>
      <c r="C166" s="397">
        <f>SUM(C167:C170)</f>
        <v>4474</v>
      </c>
      <c r="D166" s="397">
        <f>SUM(D167:D170)</f>
        <v>2239</v>
      </c>
      <c r="E166" s="397">
        <f>SUM(E167:E170)</f>
        <v>998</v>
      </c>
      <c r="F166" s="397">
        <f>E166/D166*100</f>
        <v>44.573470299240732</v>
      </c>
      <c r="G166" s="563">
        <f t="shared" ref="G166:L166" si="159">SUM(G167:G170)</f>
        <v>7122.4394800000009</v>
      </c>
      <c r="H166" s="563">
        <f t="shared" si="159"/>
        <v>3561.2200000000003</v>
      </c>
      <c r="I166" s="563">
        <f t="shared" si="159"/>
        <v>2545.7358600000002</v>
      </c>
      <c r="J166" s="563">
        <f t="shared" si="159"/>
        <v>-1015.4841399999998</v>
      </c>
      <c r="K166" s="563">
        <f t="shared" si="159"/>
        <v>-137.39518000000001</v>
      </c>
      <c r="L166" s="563">
        <f t="shared" si="159"/>
        <v>2408.3406800000002</v>
      </c>
      <c r="M166" s="563">
        <f t="shared" ref="M166:M176" si="160">I166/H166*100</f>
        <v>71.484936622842739</v>
      </c>
    </row>
    <row r="167" spans="1:13" s="25" customFormat="1" ht="30" x14ac:dyDescent="0.25">
      <c r="A167" s="13">
        <v>1</v>
      </c>
      <c r="B167" s="47" t="s">
        <v>79</v>
      </c>
      <c r="C167" s="397">
        <v>3355</v>
      </c>
      <c r="D167" s="398">
        <f t="shared" ref="D167:D174" si="161">ROUND(C167/12*$B$3,0)</f>
        <v>1678</v>
      </c>
      <c r="E167" s="397">
        <v>602</v>
      </c>
      <c r="F167" s="397">
        <f>E167/D167*100</f>
        <v>35.876042908224079</v>
      </c>
      <c r="G167" s="563">
        <v>4272.2483000000002</v>
      </c>
      <c r="H167" s="566">
        <f t="shared" ref="H167:H170" si="162">ROUND(G167/12*$B$3,2)</f>
        <v>2136.12</v>
      </c>
      <c r="I167" s="563">
        <f t="shared" ref="I167:I175" si="163">L167-K167</f>
        <v>1196.0765800000001</v>
      </c>
      <c r="J167" s="563">
        <f t="shared" si="126"/>
        <v>-940.04341999999974</v>
      </c>
      <c r="K167" s="563">
        <v>-119.88813</v>
      </c>
      <c r="L167" s="563">
        <v>1076.1884500000001</v>
      </c>
      <c r="M167" s="563">
        <f t="shared" si="160"/>
        <v>55.992948898001991</v>
      </c>
    </row>
    <row r="168" spans="1:13" s="25" customFormat="1" ht="35.1" customHeight="1" x14ac:dyDescent="0.25">
      <c r="A168" s="13">
        <v>1</v>
      </c>
      <c r="B168" s="47" t="s">
        <v>80</v>
      </c>
      <c r="C168" s="397">
        <v>947</v>
      </c>
      <c r="D168" s="398">
        <f t="shared" si="161"/>
        <v>474</v>
      </c>
      <c r="E168" s="397">
        <v>266</v>
      </c>
      <c r="F168" s="397">
        <f>E168/D168*100</f>
        <v>56.118143459915615</v>
      </c>
      <c r="G168" s="563">
        <v>1721.51342</v>
      </c>
      <c r="H168" s="566">
        <f t="shared" si="162"/>
        <v>860.76</v>
      </c>
      <c r="I168" s="563">
        <f t="shared" si="163"/>
        <v>496.58888000000002</v>
      </c>
      <c r="J168" s="563">
        <f t="shared" si="126"/>
        <v>-364.17111999999997</v>
      </c>
      <c r="K168" s="563">
        <v>-17.50705</v>
      </c>
      <c r="L168" s="563">
        <v>479.08183000000002</v>
      </c>
      <c r="M168" s="563">
        <f t="shared" si="160"/>
        <v>57.691909475347373</v>
      </c>
    </row>
    <row r="169" spans="1:13" s="25" customFormat="1" ht="45" x14ac:dyDescent="0.25">
      <c r="A169" s="13">
        <v>1</v>
      </c>
      <c r="B169" s="47" t="s">
        <v>114</v>
      </c>
      <c r="C169" s="397">
        <v>17</v>
      </c>
      <c r="D169" s="398">
        <f t="shared" si="161"/>
        <v>9</v>
      </c>
      <c r="E169" s="397">
        <v>15</v>
      </c>
      <c r="F169" s="397">
        <f>E169/D169*100</f>
        <v>166.66666666666669</v>
      </c>
      <c r="G169" s="563">
        <v>111.55536000000001</v>
      </c>
      <c r="H169" s="566">
        <f t="shared" si="162"/>
        <v>55.78</v>
      </c>
      <c r="I169" s="563">
        <f t="shared" si="163"/>
        <v>98.431200000000004</v>
      </c>
      <c r="J169" s="563">
        <f t="shared" si="126"/>
        <v>42.651200000000003</v>
      </c>
      <c r="K169" s="563">
        <v>0</v>
      </c>
      <c r="L169" s="563">
        <v>98.431200000000004</v>
      </c>
      <c r="M169" s="563">
        <f t="shared" si="160"/>
        <v>176.46324847615634</v>
      </c>
    </row>
    <row r="170" spans="1:13" s="25" customFormat="1" ht="30" x14ac:dyDescent="0.25">
      <c r="A170" s="13">
        <v>1</v>
      </c>
      <c r="B170" s="47" t="s">
        <v>115</v>
      </c>
      <c r="C170" s="397">
        <v>155</v>
      </c>
      <c r="D170" s="398">
        <f t="shared" si="161"/>
        <v>78</v>
      </c>
      <c r="E170" s="397">
        <v>115</v>
      </c>
      <c r="F170" s="397">
        <f>E170/D170*100</f>
        <v>147.43589743589746</v>
      </c>
      <c r="G170" s="563">
        <v>1017.1224</v>
      </c>
      <c r="H170" s="566">
        <f t="shared" si="162"/>
        <v>508.56</v>
      </c>
      <c r="I170" s="563">
        <f t="shared" si="163"/>
        <v>754.63919999999996</v>
      </c>
      <c r="J170" s="563">
        <f t="shared" si="126"/>
        <v>246.07919999999996</v>
      </c>
      <c r="K170" s="563">
        <v>0</v>
      </c>
      <c r="L170" s="563">
        <v>754.63919999999996</v>
      </c>
      <c r="M170" s="563">
        <f>I170/H170*100</f>
        <v>148.38744690891929</v>
      </c>
    </row>
    <row r="171" spans="1:13" s="25" customFormat="1" ht="30" x14ac:dyDescent="0.25">
      <c r="A171" s="13">
        <v>1</v>
      </c>
      <c r="B171" s="48" t="s">
        <v>112</v>
      </c>
      <c r="C171" s="397">
        <f>SUM(C172:C174)</f>
        <v>6265</v>
      </c>
      <c r="D171" s="397">
        <f>SUM(D172:D174)</f>
        <v>3133</v>
      </c>
      <c r="E171" s="397">
        <f>SUM(E172:E174)</f>
        <v>618</v>
      </c>
      <c r="F171" s="397">
        <f t="shared" ref="F171:F174" si="164">E171/D171*100</f>
        <v>19.725502713054581</v>
      </c>
      <c r="G171" s="565">
        <f t="shared" ref="G171:L171" si="165">SUM(G172:G174)</f>
        <v>12448.986249999998</v>
      </c>
      <c r="H171" s="565">
        <f t="shared" si="165"/>
        <v>6224.5</v>
      </c>
      <c r="I171" s="565">
        <f t="shared" si="165"/>
        <v>884.30865999999992</v>
      </c>
      <c r="J171" s="565">
        <f t="shared" si="165"/>
        <v>-5340.1913400000003</v>
      </c>
      <c r="K171" s="565">
        <f t="shared" si="165"/>
        <v>-124.92986999999999</v>
      </c>
      <c r="L171" s="565">
        <f t="shared" si="165"/>
        <v>759.37878999999998</v>
      </c>
      <c r="M171" s="563">
        <f t="shared" si="160"/>
        <v>14.206902723110288</v>
      </c>
    </row>
    <row r="172" spans="1:13" s="25" customFormat="1" ht="30" x14ac:dyDescent="0.25">
      <c r="A172" s="13">
        <v>1</v>
      </c>
      <c r="B172" s="47" t="s">
        <v>108</v>
      </c>
      <c r="C172" s="397">
        <v>2265</v>
      </c>
      <c r="D172" s="398">
        <f>ROUND(C172/12*$B$3,0)</f>
        <v>1133</v>
      </c>
      <c r="E172" s="397">
        <v>12</v>
      </c>
      <c r="F172" s="397">
        <f t="shared" si="164"/>
        <v>1.0591350397175641</v>
      </c>
      <c r="G172" s="563">
        <v>1901.4662499999999</v>
      </c>
      <c r="H172" s="566">
        <f t="shared" ref="H172:H175" si="166">ROUND(G172/12*$B$3,2)</f>
        <v>950.73</v>
      </c>
      <c r="I172" s="563">
        <f t="shared" si="163"/>
        <v>19.841189999999997</v>
      </c>
      <c r="J172" s="563">
        <f t="shared" si="126"/>
        <v>-930.88881000000003</v>
      </c>
      <c r="K172" s="563">
        <v>0</v>
      </c>
      <c r="L172" s="563">
        <v>19.841189999999997</v>
      </c>
      <c r="M172" s="563">
        <f t="shared" si="160"/>
        <v>2.0869426651099676</v>
      </c>
    </row>
    <row r="173" spans="1:13" s="25" customFormat="1" ht="64.5" customHeight="1" x14ac:dyDescent="0.25">
      <c r="A173" s="13">
        <v>1</v>
      </c>
      <c r="B173" s="47" t="s">
        <v>119</v>
      </c>
      <c r="C173" s="397">
        <v>3500</v>
      </c>
      <c r="D173" s="398">
        <f t="shared" si="161"/>
        <v>1750</v>
      </c>
      <c r="E173" s="397">
        <v>296</v>
      </c>
      <c r="F173" s="397">
        <f t="shared" si="164"/>
        <v>16.914285714285715</v>
      </c>
      <c r="G173" s="563">
        <v>10013.709999999999</v>
      </c>
      <c r="H173" s="566">
        <f t="shared" si="166"/>
        <v>5006.8599999999997</v>
      </c>
      <c r="I173" s="563">
        <f t="shared" si="163"/>
        <v>579.49358999999993</v>
      </c>
      <c r="J173" s="563">
        <f t="shared" si="126"/>
        <v>-4427.3664099999996</v>
      </c>
      <c r="K173" s="563">
        <v>-123.21804999999999</v>
      </c>
      <c r="L173" s="563">
        <v>456.27553999999998</v>
      </c>
      <c r="M173" s="563">
        <f t="shared" si="160"/>
        <v>11.573992282588289</v>
      </c>
    </row>
    <row r="174" spans="1:13" s="25" customFormat="1" ht="45" x14ac:dyDescent="0.25">
      <c r="A174" s="13">
        <v>1</v>
      </c>
      <c r="B174" s="47" t="s">
        <v>109</v>
      </c>
      <c r="C174" s="397">
        <v>500</v>
      </c>
      <c r="D174" s="398">
        <f t="shared" si="161"/>
        <v>250</v>
      </c>
      <c r="E174" s="397">
        <v>310</v>
      </c>
      <c r="F174" s="397">
        <f t="shared" si="164"/>
        <v>124</v>
      </c>
      <c r="G174" s="563">
        <v>533.80999999999995</v>
      </c>
      <c r="H174" s="566">
        <f t="shared" si="166"/>
        <v>266.91000000000003</v>
      </c>
      <c r="I174" s="563">
        <f t="shared" si="163"/>
        <v>284.97388000000001</v>
      </c>
      <c r="J174" s="563">
        <f t="shared" si="126"/>
        <v>18.063879999999983</v>
      </c>
      <c r="K174" s="563">
        <v>-1.7118199999999999</v>
      </c>
      <c r="L174" s="563">
        <v>283.26206000000002</v>
      </c>
      <c r="M174" s="563">
        <f t="shared" si="160"/>
        <v>106.76777940129631</v>
      </c>
    </row>
    <row r="175" spans="1:13" s="25" customFormat="1" ht="35.1" customHeight="1" thickBot="1" x14ac:dyDescent="0.3">
      <c r="A175" s="13"/>
      <c r="B175" s="288" t="s">
        <v>123</v>
      </c>
      <c r="C175" s="399">
        <v>7150</v>
      </c>
      <c r="D175" s="426">
        <f>ROUND(C175/12*$B$3,0)</f>
        <v>3575</v>
      </c>
      <c r="E175" s="399">
        <v>3182</v>
      </c>
      <c r="F175" s="399">
        <f>E175/D175*100</f>
        <v>89.006993006993014</v>
      </c>
      <c r="G175" s="575">
        <v>6958.5230000000001</v>
      </c>
      <c r="H175" s="578">
        <f t="shared" si="166"/>
        <v>3479.26</v>
      </c>
      <c r="I175" s="563">
        <f t="shared" si="163"/>
        <v>3109.4378999999999</v>
      </c>
      <c r="J175" s="575">
        <f t="shared" si="126"/>
        <v>-369.82210000000032</v>
      </c>
      <c r="K175" s="575">
        <v>-3.8928799999999999</v>
      </c>
      <c r="L175" s="575">
        <v>3105.54502</v>
      </c>
      <c r="M175" s="575">
        <f>I175/H175*100</f>
        <v>89.370667900645529</v>
      </c>
    </row>
    <row r="176" spans="1:13" s="8" customFormat="1" ht="15.75" thickBot="1" x14ac:dyDescent="0.3">
      <c r="A176" s="13">
        <v>1</v>
      </c>
      <c r="B176" s="77" t="s">
        <v>3</v>
      </c>
      <c r="C176" s="455"/>
      <c r="D176" s="455"/>
      <c r="E176" s="455"/>
      <c r="F176" s="455"/>
      <c r="G176" s="584">
        <f t="shared" ref="G176:L176" si="167">G171+G166+G175</f>
        <v>26529.94873</v>
      </c>
      <c r="H176" s="584">
        <f t="shared" si="167"/>
        <v>13264.980000000001</v>
      </c>
      <c r="I176" s="584">
        <f t="shared" si="167"/>
        <v>6539.4824200000003</v>
      </c>
      <c r="J176" s="584">
        <f t="shared" si="167"/>
        <v>-6725.4975800000002</v>
      </c>
      <c r="K176" s="584">
        <f t="shared" si="167"/>
        <v>-266.21793000000002</v>
      </c>
      <c r="L176" s="584">
        <f t="shared" si="167"/>
        <v>6273.2644899999996</v>
      </c>
      <c r="M176" s="584">
        <f t="shared" si="160"/>
        <v>49.298848697849522</v>
      </c>
    </row>
    <row r="177" spans="1:250" ht="15" customHeight="1" x14ac:dyDescent="0.25">
      <c r="A177" s="13">
        <v>1</v>
      </c>
      <c r="B177" s="157" t="s">
        <v>96</v>
      </c>
      <c r="C177" s="655"/>
      <c r="D177" s="655"/>
      <c r="E177" s="655"/>
      <c r="F177" s="655"/>
      <c r="G177" s="656"/>
      <c r="H177" s="656"/>
      <c r="I177" s="656"/>
      <c r="J177" s="656">
        <f t="shared" si="126"/>
        <v>0</v>
      </c>
      <c r="K177" s="656"/>
      <c r="L177" s="656"/>
      <c r="M177" s="656"/>
    </row>
    <row r="178" spans="1:250" s="6" customFormat="1" ht="30" x14ac:dyDescent="0.25">
      <c r="A178" s="13">
        <v>1</v>
      </c>
      <c r="B178" s="128" t="s">
        <v>120</v>
      </c>
      <c r="C178" s="657">
        <f t="shared" ref="C178:M178" si="168">C166</f>
        <v>4474</v>
      </c>
      <c r="D178" s="657">
        <f t="shared" si="168"/>
        <v>2239</v>
      </c>
      <c r="E178" s="657">
        <f t="shared" si="168"/>
        <v>998</v>
      </c>
      <c r="F178" s="657">
        <f t="shared" si="168"/>
        <v>44.573470299240732</v>
      </c>
      <c r="G178" s="658">
        <f t="shared" si="168"/>
        <v>7122.4394800000009</v>
      </c>
      <c r="H178" s="658">
        <f t="shared" si="168"/>
        <v>3561.2200000000003</v>
      </c>
      <c r="I178" s="658">
        <f t="shared" si="168"/>
        <v>2545.7358600000002</v>
      </c>
      <c r="J178" s="658">
        <f t="shared" ref="J178" si="169">J166</f>
        <v>-1015.4841399999998</v>
      </c>
      <c r="K178" s="658">
        <f t="shared" si="168"/>
        <v>-137.39518000000001</v>
      </c>
      <c r="L178" s="658">
        <f t="shared" si="168"/>
        <v>2408.3406800000002</v>
      </c>
      <c r="M178" s="658">
        <f t="shared" si="168"/>
        <v>71.484936622842739</v>
      </c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</row>
    <row r="179" spans="1:250" s="6" customFormat="1" ht="30" x14ac:dyDescent="0.25">
      <c r="A179" s="13">
        <v>1</v>
      </c>
      <c r="B179" s="127" t="s">
        <v>79</v>
      </c>
      <c r="C179" s="657">
        <f t="shared" ref="C179:M179" si="170">C167</f>
        <v>3355</v>
      </c>
      <c r="D179" s="657">
        <f t="shared" si="170"/>
        <v>1678</v>
      </c>
      <c r="E179" s="657">
        <f t="shared" si="170"/>
        <v>602</v>
      </c>
      <c r="F179" s="657">
        <f t="shared" si="170"/>
        <v>35.876042908224079</v>
      </c>
      <c r="G179" s="658">
        <f t="shared" si="170"/>
        <v>4272.2483000000002</v>
      </c>
      <c r="H179" s="658">
        <f t="shared" si="170"/>
        <v>2136.12</v>
      </c>
      <c r="I179" s="658">
        <f t="shared" si="170"/>
        <v>1196.0765800000001</v>
      </c>
      <c r="J179" s="658">
        <f t="shared" ref="J179" si="171">J167</f>
        <v>-940.04341999999974</v>
      </c>
      <c r="K179" s="658">
        <f t="shared" si="170"/>
        <v>-119.88813</v>
      </c>
      <c r="L179" s="658">
        <f t="shared" si="170"/>
        <v>1076.1884500000001</v>
      </c>
      <c r="M179" s="658">
        <f t="shared" si="170"/>
        <v>55.992948898001991</v>
      </c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</row>
    <row r="180" spans="1:250" s="6" customFormat="1" ht="30" x14ac:dyDescent="0.25">
      <c r="A180" s="13">
        <v>1</v>
      </c>
      <c r="B180" s="127" t="s">
        <v>80</v>
      </c>
      <c r="C180" s="657">
        <f t="shared" ref="C180:M180" si="172">C168</f>
        <v>947</v>
      </c>
      <c r="D180" s="657">
        <f t="shared" si="172"/>
        <v>474</v>
      </c>
      <c r="E180" s="657">
        <f t="shared" si="172"/>
        <v>266</v>
      </c>
      <c r="F180" s="657">
        <f t="shared" si="172"/>
        <v>56.118143459915615</v>
      </c>
      <c r="G180" s="658">
        <f t="shared" si="172"/>
        <v>1721.51342</v>
      </c>
      <c r="H180" s="658">
        <f t="shared" si="172"/>
        <v>860.76</v>
      </c>
      <c r="I180" s="658">
        <f t="shared" si="172"/>
        <v>496.58888000000002</v>
      </c>
      <c r="J180" s="658">
        <f t="shared" ref="J180" si="173">J168</f>
        <v>-364.17111999999997</v>
      </c>
      <c r="K180" s="658">
        <f t="shared" si="172"/>
        <v>-17.50705</v>
      </c>
      <c r="L180" s="658">
        <f t="shared" si="172"/>
        <v>479.08183000000002</v>
      </c>
      <c r="M180" s="658">
        <f t="shared" si="172"/>
        <v>57.691909475347373</v>
      </c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</row>
    <row r="181" spans="1:250" s="6" customFormat="1" ht="45" x14ac:dyDescent="0.25">
      <c r="A181" s="13">
        <v>1</v>
      </c>
      <c r="B181" s="127" t="s">
        <v>114</v>
      </c>
      <c r="C181" s="657">
        <f t="shared" ref="C181:M181" si="174">C169</f>
        <v>17</v>
      </c>
      <c r="D181" s="657">
        <f t="shared" si="174"/>
        <v>9</v>
      </c>
      <c r="E181" s="657">
        <f t="shared" si="174"/>
        <v>15</v>
      </c>
      <c r="F181" s="657">
        <f t="shared" si="174"/>
        <v>166.66666666666669</v>
      </c>
      <c r="G181" s="658">
        <f t="shared" si="174"/>
        <v>111.55536000000001</v>
      </c>
      <c r="H181" s="658">
        <f t="shared" si="174"/>
        <v>55.78</v>
      </c>
      <c r="I181" s="658">
        <f t="shared" si="174"/>
        <v>98.431200000000004</v>
      </c>
      <c r="J181" s="658">
        <f t="shared" ref="J181" si="175">J169</f>
        <v>42.651200000000003</v>
      </c>
      <c r="K181" s="658">
        <f t="shared" si="174"/>
        <v>0</v>
      </c>
      <c r="L181" s="658">
        <f t="shared" si="174"/>
        <v>98.431200000000004</v>
      </c>
      <c r="M181" s="658">
        <f t="shared" si="174"/>
        <v>176.46324847615634</v>
      </c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</row>
    <row r="182" spans="1:250" s="6" customFormat="1" ht="30" x14ac:dyDescent="0.25">
      <c r="A182" s="13">
        <v>1</v>
      </c>
      <c r="B182" s="127" t="s">
        <v>115</v>
      </c>
      <c r="C182" s="657">
        <f t="shared" ref="C182:M182" si="176">C170</f>
        <v>155</v>
      </c>
      <c r="D182" s="657">
        <f t="shared" si="176"/>
        <v>78</v>
      </c>
      <c r="E182" s="657">
        <f t="shared" si="176"/>
        <v>115</v>
      </c>
      <c r="F182" s="657">
        <f t="shared" si="176"/>
        <v>147.43589743589746</v>
      </c>
      <c r="G182" s="658">
        <f t="shared" si="176"/>
        <v>1017.1224</v>
      </c>
      <c r="H182" s="658">
        <f t="shared" si="176"/>
        <v>508.56</v>
      </c>
      <c r="I182" s="658">
        <f t="shared" si="176"/>
        <v>754.63919999999996</v>
      </c>
      <c r="J182" s="658">
        <f t="shared" ref="J182" si="177">J170</f>
        <v>246.07919999999996</v>
      </c>
      <c r="K182" s="658">
        <f t="shared" si="176"/>
        <v>0</v>
      </c>
      <c r="L182" s="658">
        <f t="shared" si="176"/>
        <v>754.63919999999996</v>
      </c>
      <c r="M182" s="658">
        <f t="shared" si="176"/>
        <v>148.38744690891929</v>
      </c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</row>
    <row r="183" spans="1:250" s="6" customFormat="1" ht="30" x14ac:dyDescent="0.25">
      <c r="A183" s="13">
        <v>1</v>
      </c>
      <c r="B183" s="128" t="s">
        <v>112</v>
      </c>
      <c r="C183" s="657">
        <f t="shared" ref="C183:M183" si="178">C171</f>
        <v>6265</v>
      </c>
      <c r="D183" s="657">
        <f t="shared" si="178"/>
        <v>3133</v>
      </c>
      <c r="E183" s="657">
        <f t="shared" si="178"/>
        <v>618</v>
      </c>
      <c r="F183" s="657">
        <f t="shared" si="178"/>
        <v>19.725502713054581</v>
      </c>
      <c r="G183" s="658">
        <f t="shared" si="178"/>
        <v>12448.986249999998</v>
      </c>
      <c r="H183" s="658">
        <f t="shared" si="178"/>
        <v>6224.5</v>
      </c>
      <c r="I183" s="658">
        <f t="shared" si="178"/>
        <v>884.30865999999992</v>
      </c>
      <c r="J183" s="658">
        <f t="shared" ref="J183" si="179">J171</f>
        <v>-5340.1913400000003</v>
      </c>
      <c r="K183" s="658">
        <f t="shared" si="178"/>
        <v>-124.92986999999999</v>
      </c>
      <c r="L183" s="658">
        <f t="shared" si="178"/>
        <v>759.37878999999998</v>
      </c>
      <c r="M183" s="658">
        <f t="shared" si="178"/>
        <v>14.206902723110288</v>
      </c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</row>
    <row r="184" spans="1:250" s="6" customFormat="1" ht="30" x14ac:dyDescent="0.25">
      <c r="A184" s="13">
        <v>1</v>
      </c>
      <c r="B184" s="127" t="s">
        <v>108</v>
      </c>
      <c r="C184" s="657">
        <f t="shared" ref="C184:M184" si="180">C172</f>
        <v>2265</v>
      </c>
      <c r="D184" s="657">
        <f t="shared" si="180"/>
        <v>1133</v>
      </c>
      <c r="E184" s="657">
        <f t="shared" si="180"/>
        <v>12</v>
      </c>
      <c r="F184" s="657">
        <f t="shared" si="180"/>
        <v>1.0591350397175641</v>
      </c>
      <c r="G184" s="658">
        <f t="shared" si="180"/>
        <v>1901.4662499999999</v>
      </c>
      <c r="H184" s="658">
        <f t="shared" si="180"/>
        <v>950.73</v>
      </c>
      <c r="I184" s="658">
        <f t="shared" si="180"/>
        <v>19.841189999999997</v>
      </c>
      <c r="J184" s="658">
        <f t="shared" ref="J184" si="181">J172</f>
        <v>-930.88881000000003</v>
      </c>
      <c r="K184" s="658">
        <f t="shared" si="180"/>
        <v>0</v>
      </c>
      <c r="L184" s="658">
        <f t="shared" si="180"/>
        <v>19.841189999999997</v>
      </c>
      <c r="M184" s="658">
        <f t="shared" si="180"/>
        <v>2.0869426651099676</v>
      </c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</row>
    <row r="185" spans="1:250" s="6" customFormat="1" ht="60" x14ac:dyDescent="0.25">
      <c r="A185" s="13">
        <v>1</v>
      </c>
      <c r="B185" s="127" t="s">
        <v>81</v>
      </c>
      <c r="C185" s="657">
        <f t="shared" ref="C185:M185" si="182">C173</f>
        <v>3500</v>
      </c>
      <c r="D185" s="657">
        <f t="shared" si="182"/>
        <v>1750</v>
      </c>
      <c r="E185" s="657">
        <f t="shared" si="182"/>
        <v>296</v>
      </c>
      <c r="F185" s="657">
        <f t="shared" si="182"/>
        <v>16.914285714285715</v>
      </c>
      <c r="G185" s="658">
        <f t="shared" si="182"/>
        <v>10013.709999999999</v>
      </c>
      <c r="H185" s="658">
        <f t="shared" si="182"/>
        <v>5006.8599999999997</v>
      </c>
      <c r="I185" s="658">
        <f t="shared" si="182"/>
        <v>579.49358999999993</v>
      </c>
      <c r="J185" s="658">
        <f t="shared" ref="J185" si="183">J173</f>
        <v>-4427.3664099999996</v>
      </c>
      <c r="K185" s="658">
        <f t="shared" si="182"/>
        <v>-123.21804999999999</v>
      </c>
      <c r="L185" s="658">
        <f t="shared" si="182"/>
        <v>456.27553999999998</v>
      </c>
      <c r="M185" s="658">
        <f t="shared" si="182"/>
        <v>11.573992282588289</v>
      </c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</row>
    <row r="186" spans="1:250" s="6" customFormat="1" ht="45" x14ac:dyDescent="0.25">
      <c r="A186" s="13">
        <v>1</v>
      </c>
      <c r="B186" s="127" t="s">
        <v>109</v>
      </c>
      <c r="C186" s="657">
        <f t="shared" ref="C186:M186" si="184">C174</f>
        <v>500</v>
      </c>
      <c r="D186" s="657">
        <f t="shared" si="184"/>
        <v>250</v>
      </c>
      <c r="E186" s="657">
        <f t="shared" si="184"/>
        <v>310</v>
      </c>
      <c r="F186" s="657">
        <f t="shared" si="184"/>
        <v>124</v>
      </c>
      <c r="G186" s="658">
        <f t="shared" si="184"/>
        <v>533.80999999999995</v>
      </c>
      <c r="H186" s="658">
        <f t="shared" si="184"/>
        <v>266.91000000000003</v>
      </c>
      <c r="I186" s="658">
        <f t="shared" si="184"/>
        <v>284.97388000000001</v>
      </c>
      <c r="J186" s="658">
        <f t="shared" ref="J186" si="185">J174</f>
        <v>18.063879999999983</v>
      </c>
      <c r="K186" s="658">
        <f t="shared" si="184"/>
        <v>-1.7118199999999999</v>
      </c>
      <c r="L186" s="658">
        <f t="shared" si="184"/>
        <v>283.26206000000002</v>
      </c>
      <c r="M186" s="658">
        <f t="shared" si="184"/>
        <v>106.76777940129631</v>
      </c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</row>
    <row r="187" spans="1:250" s="6" customFormat="1" ht="30" x14ac:dyDescent="0.25">
      <c r="A187" s="13"/>
      <c r="B187" s="214" t="s">
        <v>123</v>
      </c>
      <c r="C187" s="659">
        <f t="shared" ref="C187:M187" si="186">SUM(C175)</f>
        <v>7150</v>
      </c>
      <c r="D187" s="659">
        <f t="shared" si="186"/>
        <v>3575</v>
      </c>
      <c r="E187" s="659">
        <f t="shared" si="186"/>
        <v>3182</v>
      </c>
      <c r="F187" s="659">
        <f t="shared" si="186"/>
        <v>89.006993006993014</v>
      </c>
      <c r="G187" s="659">
        <f t="shared" si="186"/>
        <v>6958.5230000000001</v>
      </c>
      <c r="H187" s="659">
        <f t="shared" si="186"/>
        <v>3479.26</v>
      </c>
      <c r="I187" s="659">
        <f t="shared" si="186"/>
        <v>3109.4378999999999</v>
      </c>
      <c r="J187" s="659">
        <f t="shared" ref="J187" si="187">SUM(J175)</f>
        <v>-369.82210000000032</v>
      </c>
      <c r="K187" s="659">
        <f t="shared" si="186"/>
        <v>-3.8928799999999999</v>
      </c>
      <c r="L187" s="659">
        <f t="shared" si="186"/>
        <v>3105.54502</v>
      </c>
      <c r="M187" s="659">
        <f t="shared" si="186"/>
        <v>89.370667900645529</v>
      </c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</row>
    <row r="188" spans="1:250" ht="15.75" thickBot="1" x14ac:dyDescent="0.3">
      <c r="A188" s="13">
        <v>1</v>
      </c>
      <c r="B188" s="228" t="s">
        <v>107</v>
      </c>
      <c r="C188" s="660">
        <f t="shared" ref="C188:M188" si="188">C176</f>
        <v>0</v>
      </c>
      <c r="D188" s="660">
        <f t="shared" si="188"/>
        <v>0</v>
      </c>
      <c r="E188" s="660">
        <f t="shared" si="188"/>
        <v>0</v>
      </c>
      <c r="F188" s="660">
        <f t="shared" si="188"/>
        <v>0</v>
      </c>
      <c r="G188" s="661">
        <f t="shared" si="188"/>
        <v>26529.94873</v>
      </c>
      <c r="H188" s="661">
        <f t="shared" si="188"/>
        <v>13264.980000000001</v>
      </c>
      <c r="I188" s="661">
        <f t="shared" si="188"/>
        <v>6539.4824200000003</v>
      </c>
      <c r="J188" s="661">
        <f t="shared" ref="J188" si="189">J176</f>
        <v>-6725.4975800000002</v>
      </c>
      <c r="K188" s="661">
        <f t="shared" si="188"/>
        <v>-266.21793000000002</v>
      </c>
      <c r="L188" s="661">
        <f t="shared" si="188"/>
        <v>6273.2644899999996</v>
      </c>
      <c r="M188" s="661">
        <f t="shared" si="188"/>
        <v>49.298848697849522</v>
      </c>
    </row>
    <row r="189" spans="1:250" ht="15.75" thickBot="1" x14ac:dyDescent="0.3">
      <c r="A189" s="13">
        <v>1</v>
      </c>
      <c r="B189" s="58" t="s">
        <v>7</v>
      </c>
      <c r="C189" s="662"/>
      <c r="D189" s="662"/>
      <c r="E189" s="663"/>
      <c r="F189" s="662"/>
      <c r="G189" s="664"/>
      <c r="H189" s="664"/>
      <c r="I189" s="665"/>
      <c r="J189" s="665">
        <f t="shared" si="126"/>
        <v>0</v>
      </c>
      <c r="K189" s="665"/>
      <c r="L189" s="665"/>
      <c r="M189" s="664"/>
    </row>
    <row r="190" spans="1:250" ht="34.5" customHeight="1" x14ac:dyDescent="0.25">
      <c r="A190" s="13">
        <v>1</v>
      </c>
      <c r="B190" s="85" t="s">
        <v>124</v>
      </c>
      <c r="C190" s="615"/>
      <c r="D190" s="615"/>
      <c r="E190" s="519"/>
      <c r="F190" s="615"/>
      <c r="G190" s="616"/>
      <c r="H190" s="616"/>
      <c r="I190" s="563"/>
      <c r="J190" s="563">
        <f t="shared" si="126"/>
        <v>0</v>
      </c>
      <c r="K190" s="563"/>
      <c r="L190" s="563"/>
      <c r="M190" s="616"/>
    </row>
    <row r="191" spans="1:250" s="25" customFormat="1" ht="30" x14ac:dyDescent="0.25">
      <c r="A191" s="13">
        <v>1</v>
      </c>
      <c r="B191" s="48" t="s">
        <v>120</v>
      </c>
      <c r="C191" s="397">
        <f>SUM(C192:C195)</f>
        <v>7372</v>
      </c>
      <c r="D191" s="397">
        <f>SUM(D192:D195)</f>
        <v>3686</v>
      </c>
      <c r="E191" s="397">
        <f>SUM(E192:E195)</f>
        <v>3807</v>
      </c>
      <c r="F191" s="397">
        <f>E191/D191*100</f>
        <v>103.28269126424307</v>
      </c>
      <c r="G191" s="563">
        <f t="shared" ref="G191:L191" si="190">SUM(G192:G195)</f>
        <v>13612.039360000002</v>
      </c>
      <c r="H191" s="563">
        <f t="shared" si="190"/>
        <v>6806.02</v>
      </c>
      <c r="I191" s="563">
        <f t="shared" si="190"/>
        <v>7589.0889399999996</v>
      </c>
      <c r="J191" s="563">
        <f t="shared" si="190"/>
        <v>783.06894000000011</v>
      </c>
      <c r="K191" s="563">
        <f t="shared" si="190"/>
        <v>-246.77246000000002</v>
      </c>
      <c r="L191" s="563">
        <f t="shared" si="190"/>
        <v>7342.3164800000004</v>
      </c>
      <c r="M191" s="563">
        <f>I191/H191*100</f>
        <v>111.5055339243787</v>
      </c>
    </row>
    <row r="192" spans="1:250" s="25" customFormat="1" ht="30" x14ac:dyDescent="0.25">
      <c r="A192" s="13">
        <v>1</v>
      </c>
      <c r="B192" s="47" t="s">
        <v>79</v>
      </c>
      <c r="C192" s="397">
        <v>5620</v>
      </c>
      <c r="D192" s="398">
        <f t="shared" ref="D192:D199" si="191">ROUND(C192/12*$B$3,0)</f>
        <v>2810</v>
      </c>
      <c r="E192" s="397">
        <v>2497</v>
      </c>
      <c r="F192" s="397">
        <f>E192/D192*100</f>
        <v>88.861209964412808</v>
      </c>
      <c r="G192" s="616">
        <v>9231.6052000000018</v>
      </c>
      <c r="H192" s="566">
        <f t="shared" ref="H192:H195" si="192">ROUND(G192/12*$B$3,2)</f>
        <v>4615.8</v>
      </c>
      <c r="I192" s="563">
        <f t="shared" ref="I192:I195" si="193">L192-K192</f>
        <v>4170.3738400000002</v>
      </c>
      <c r="J192" s="563">
        <f t="shared" si="126"/>
        <v>-445.42615999999998</v>
      </c>
      <c r="K192" s="563">
        <v>-142.14819</v>
      </c>
      <c r="L192" s="563">
        <v>4028.2256500000003</v>
      </c>
      <c r="M192" s="563">
        <f t="shared" ref="M192:M201" si="194">I192/H192*100</f>
        <v>90.349968369513405</v>
      </c>
    </row>
    <row r="193" spans="1:13" s="25" customFormat="1" ht="30" x14ac:dyDescent="0.25">
      <c r="A193" s="13">
        <v>1</v>
      </c>
      <c r="B193" s="47" t="s">
        <v>80</v>
      </c>
      <c r="C193" s="397">
        <v>1500</v>
      </c>
      <c r="D193" s="398">
        <f t="shared" si="191"/>
        <v>750</v>
      </c>
      <c r="E193" s="397">
        <v>1078</v>
      </c>
      <c r="F193" s="397">
        <f>E193/D193*100</f>
        <v>143.73333333333335</v>
      </c>
      <c r="G193" s="563">
        <v>2726.79</v>
      </c>
      <c r="H193" s="566">
        <f t="shared" si="192"/>
        <v>1363.4</v>
      </c>
      <c r="I193" s="563">
        <f t="shared" si="193"/>
        <v>1896.3125400000001</v>
      </c>
      <c r="J193" s="563">
        <f t="shared" si="126"/>
        <v>532.91254000000004</v>
      </c>
      <c r="K193" s="563">
        <v>-55.408659999999998</v>
      </c>
      <c r="L193" s="563">
        <v>1840.9038800000001</v>
      </c>
      <c r="M193" s="563">
        <f t="shared" si="194"/>
        <v>139.08702801818981</v>
      </c>
    </row>
    <row r="194" spans="1:13" s="25" customFormat="1" ht="45" x14ac:dyDescent="0.25">
      <c r="A194" s="13">
        <v>1</v>
      </c>
      <c r="B194" s="47" t="s">
        <v>114</v>
      </c>
      <c r="C194" s="397">
        <v>60</v>
      </c>
      <c r="D194" s="398">
        <f t="shared" si="191"/>
        <v>30</v>
      </c>
      <c r="E194" s="397">
        <v>42</v>
      </c>
      <c r="F194" s="397">
        <f>E194/D194*100</f>
        <v>140</v>
      </c>
      <c r="G194" s="563">
        <v>393.72480000000002</v>
      </c>
      <c r="H194" s="566">
        <f t="shared" si="192"/>
        <v>196.86</v>
      </c>
      <c r="I194" s="563">
        <f t="shared" si="193"/>
        <v>275.60736000000003</v>
      </c>
      <c r="J194" s="563">
        <f t="shared" si="126"/>
        <v>78.747360000000015</v>
      </c>
      <c r="K194" s="563">
        <v>-16.40521</v>
      </c>
      <c r="L194" s="563">
        <v>259.20215000000002</v>
      </c>
      <c r="M194" s="563">
        <f t="shared" si="194"/>
        <v>140.00170679670833</v>
      </c>
    </row>
    <row r="195" spans="1:13" s="25" customFormat="1" ht="30" x14ac:dyDescent="0.25">
      <c r="A195" s="13">
        <v>1</v>
      </c>
      <c r="B195" s="47" t="s">
        <v>115</v>
      </c>
      <c r="C195" s="397">
        <v>192</v>
      </c>
      <c r="D195" s="398">
        <f t="shared" si="191"/>
        <v>96</v>
      </c>
      <c r="E195" s="397">
        <v>190</v>
      </c>
      <c r="F195" s="397">
        <f t="shared" ref="F195:F199" si="195">E195/D195*100</f>
        <v>197.91666666666669</v>
      </c>
      <c r="G195" s="563">
        <v>1259.9193599999999</v>
      </c>
      <c r="H195" s="566">
        <f t="shared" si="192"/>
        <v>629.96</v>
      </c>
      <c r="I195" s="563">
        <f t="shared" si="193"/>
        <v>1246.7952</v>
      </c>
      <c r="J195" s="563">
        <f t="shared" si="126"/>
        <v>616.83519999999999</v>
      </c>
      <c r="K195" s="563">
        <v>-32.810400000000001</v>
      </c>
      <c r="L195" s="563">
        <v>1213.9848</v>
      </c>
      <c r="M195" s="563">
        <f t="shared" si="194"/>
        <v>197.91656613118292</v>
      </c>
    </row>
    <row r="196" spans="1:13" s="25" customFormat="1" ht="30" x14ac:dyDescent="0.25">
      <c r="A196" s="13">
        <v>1</v>
      </c>
      <c r="B196" s="48" t="s">
        <v>112</v>
      </c>
      <c r="C196" s="397">
        <f>SUM(C197:C199)</f>
        <v>10369</v>
      </c>
      <c r="D196" s="397">
        <f>SUM(D197:D199)</f>
        <v>5185</v>
      </c>
      <c r="E196" s="397">
        <f>SUM(E197:E199)</f>
        <v>4069</v>
      </c>
      <c r="F196" s="397">
        <f t="shared" si="195"/>
        <v>78.476374156219862</v>
      </c>
      <c r="G196" s="565">
        <f t="shared" ref="G196:L196" si="196">SUM(G197:G199)</f>
        <v>20270.376540000001</v>
      </c>
      <c r="H196" s="565">
        <f t="shared" si="196"/>
        <v>10135.18</v>
      </c>
      <c r="I196" s="565">
        <f t="shared" si="196"/>
        <v>10391.884979999999</v>
      </c>
      <c r="J196" s="565">
        <f t="shared" si="196"/>
        <v>256.70497999999992</v>
      </c>
      <c r="K196" s="565">
        <f t="shared" si="196"/>
        <v>-7.3576800000000002</v>
      </c>
      <c r="L196" s="565">
        <f t="shared" si="196"/>
        <v>10384.5273</v>
      </c>
      <c r="M196" s="563">
        <f t="shared" si="194"/>
        <v>102.53281125742215</v>
      </c>
    </row>
    <row r="197" spans="1:13" s="25" customFormat="1" ht="30" x14ac:dyDescent="0.25">
      <c r="A197" s="13">
        <v>1</v>
      </c>
      <c r="B197" s="47" t="s">
        <v>108</v>
      </c>
      <c r="C197" s="397">
        <v>4500</v>
      </c>
      <c r="D197" s="398">
        <f t="shared" si="191"/>
        <v>2250</v>
      </c>
      <c r="E197" s="397">
        <v>1260</v>
      </c>
      <c r="F197" s="397">
        <f t="shared" si="195"/>
        <v>56.000000000000007</v>
      </c>
      <c r="G197" s="563">
        <v>4761.125</v>
      </c>
      <c r="H197" s="566">
        <f t="shared" ref="H197:H200" si="197">ROUND(G197/12*$B$3,2)</f>
        <v>2380.56</v>
      </c>
      <c r="I197" s="563">
        <f t="shared" ref="I197:I200" si="198">L197-K197</f>
        <v>2508.69218</v>
      </c>
      <c r="J197" s="563">
        <f t="shared" si="126"/>
        <v>128.13218000000006</v>
      </c>
      <c r="K197" s="563">
        <v>-7.3576800000000002</v>
      </c>
      <c r="L197" s="563">
        <v>2501.3344999999999</v>
      </c>
      <c r="M197" s="563">
        <f t="shared" si="194"/>
        <v>105.38243858587894</v>
      </c>
    </row>
    <row r="198" spans="1:13" s="25" customFormat="1" ht="60" x14ac:dyDescent="0.25">
      <c r="A198" s="13">
        <v>1</v>
      </c>
      <c r="B198" s="47" t="s">
        <v>119</v>
      </c>
      <c r="C198" s="397">
        <v>5154</v>
      </c>
      <c r="D198" s="398">
        <f t="shared" si="191"/>
        <v>2577</v>
      </c>
      <c r="E198" s="397">
        <v>2636</v>
      </c>
      <c r="F198" s="397">
        <f t="shared" si="195"/>
        <v>102.28948389600309</v>
      </c>
      <c r="G198" s="563">
        <v>14745.90324</v>
      </c>
      <c r="H198" s="566">
        <f t="shared" si="197"/>
        <v>7372.95</v>
      </c>
      <c r="I198" s="563">
        <f t="shared" si="198"/>
        <v>7694.7594799999997</v>
      </c>
      <c r="J198" s="563">
        <f t="shared" si="126"/>
        <v>321.80947999999989</v>
      </c>
      <c r="K198" s="563">
        <v>0</v>
      </c>
      <c r="L198" s="563">
        <v>7694.7594799999997</v>
      </c>
      <c r="M198" s="563">
        <f t="shared" si="194"/>
        <v>104.36473162031479</v>
      </c>
    </row>
    <row r="199" spans="1:13" s="25" customFormat="1" ht="45" x14ac:dyDescent="0.25">
      <c r="A199" s="13">
        <v>1</v>
      </c>
      <c r="B199" s="47" t="s">
        <v>109</v>
      </c>
      <c r="C199" s="397">
        <v>715</v>
      </c>
      <c r="D199" s="398">
        <f t="shared" si="191"/>
        <v>358</v>
      </c>
      <c r="E199" s="397">
        <v>173</v>
      </c>
      <c r="F199" s="397">
        <f t="shared" si="195"/>
        <v>48.324022346368714</v>
      </c>
      <c r="G199" s="563">
        <v>763.34829999999988</v>
      </c>
      <c r="H199" s="566">
        <f t="shared" si="197"/>
        <v>381.67</v>
      </c>
      <c r="I199" s="563">
        <f t="shared" si="198"/>
        <v>188.43331999999998</v>
      </c>
      <c r="J199" s="563">
        <f t="shared" si="126"/>
        <v>-193.23668000000004</v>
      </c>
      <c r="K199" s="563">
        <v>0</v>
      </c>
      <c r="L199" s="563">
        <v>188.43331999999998</v>
      </c>
      <c r="M199" s="563">
        <f t="shared" si="194"/>
        <v>49.370744360311257</v>
      </c>
    </row>
    <row r="200" spans="1:13" s="25" customFormat="1" ht="30" x14ac:dyDescent="0.25">
      <c r="A200" s="13"/>
      <c r="B200" s="272" t="s">
        <v>123</v>
      </c>
      <c r="C200" s="397">
        <v>13000</v>
      </c>
      <c r="D200" s="398">
        <f>ROUND(C200/12*$B$3,0)</f>
        <v>6500</v>
      </c>
      <c r="E200" s="397">
        <v>5989</v>
      </c>
      <c r="F200" s="397">
        <f>E200/D200*100</f>
        <v>92.138461538461542</v>
      </c>
      <c r="G200" s="563">
        <v>12651.86</v>
      </c>
      <c r="H200" s="566">
        <f t="shared" si="197"/>
        <v>6325.93</v>
      </c>
      <c r="I200" s="563">
        <f t="shared" si="198"/>
        <v>5830.9985799999995</v>
      </c>
      <c r="J200" s="563">
        <f t="shared" si="126"/>
        <v>-494.9314200000008</v>
      </c>
      <c r="K200" s="563">
        <v>-7.0554400000000008</v>
      </c>
      <c r="L200" s="563">
        <v>5823.9431399999994</v>
      </c>
      <c r="M200" s="563">
        <f>I200/H200*100</f>
        <v>92.176147696860369</v>
      </c>
    </row>
    <row r="201" spans="1:13" s="25" customFormat="1" ht="15.75" thickBot="1" x14ac:dyDescent="0.3">
      <c r="A201" s="13">
        <v>1</v>
      </c>
      <c r="B201" s="7" t="s">
        <v>3</v>
      </c>
      <c r="C201" s="553"/>
      <c r="D201" s="553"/>
      <c r="E201" s="553"/>
      <c r="F201" s="553"/>
      <c r="G201" s="634">
        <f t="shared" ref="G201:L201" si="199">G196+G191+G200</f>
        <v>46534.275900000008</v>
      </c>
      <c r="H201" s="634">
        <f t="shared" si="199"/>
        <v>23267.13</v>
      </c>
      <c r="I201" s="634">
        <f t="shared" si="199"/>
        <v>23811.972499999996</v>
      </c>
      <c r="J201" s="634">
        <f t="shared" si="199"/>
        <v>544.84249999999929</v>
      </c>
      <c r="K201" s="634">
        <f t="shared" si="199"/>
        <v>-261.18558000000002</v>
      </c>
      <c r="L201" s="634">
        <f t="shared" si="199"/>
        <v>23550.786919999999</v>
      </c>
      <c r="M201" s="634">
        <f t="shared" si="194"/>
        <v>102.341683310318</v>
      </c>
    </row>
    <row r="202" spans="1:13" ht="29.25" x14ac:dyDescent="0.25">
      <c r="A202" s="13">
        <v>1</v>
      </c>
      <c r="B202" s="159" t="s">
        <v>97</v>
      </c>
      <c r="C202" s="666"/>
      <c r="D202" s="666"/>
      <c r="E202" s="666"/>
      <c r="F202" s="666"/>
      <c r="G202" s="667"/>
      <c r="H202" s="667"/>
      <c r="I202" s="667"/>
      <c r="J202" s="667">
        <f t="shared" si="126"/>
        <v>0</v>
      </c>
      <c r="K202" s="667"/>
      <c r="L202" s="667"/>
      <c r="M202" s="667"/>
    </row>
    <row r="203" spans="1:13" ht="30" x14ac:dyDescent="0.25">
      <c r="A203" s="13">
        <v>1</v>
      </c>
      <c r="B203" s="158" t="s">
        <v>120</v>
      </c>
      <c r="C203" s="668">
        <f t="shared" ref="C203:M211" si="200">C191</f>
        <v>7372</v>
      </c>
      <c r="D203" s="668">
        <f t="shared" si="200"/>
        <v>3686</v>
      </c>
      <c r="E203" s="668">
        <f t="shared" si="200"/>
        <v>3807</v>
      </c>
      <c r="F203" s="668">
        <f t="shared" si="200"/>
        <v>103.28269126424307</v>
      </c>
      <c r="G203" s="669">
        <f t="shared" si="200"/>
        <v>13612.039360000002</v>
      </c>
      <c r="H203" s="669">
        <f t="shared" si="200"/>
        <v>6806.02</v>
      </c>
      <c r="I203" s="669">
        <f t="shared" si="200"/>
        <v>7589.0889399999996</v>
      </c>
      <c r="J203" s="669">
        <f t="shared" ref="J203" si="201">J191</f>
        <v>783.06894000000011</v>
      </c>
      <c r="K203" s="669">
        <f t="shared" ref="K203:L203" si="202">K191</f>
        <v>-246.77246000000002</v>
      </c>
      <c r="L203" s="669">
        <f t="shared" si="202"/>
        <v>7342.3164800000004</v>
      </c>
      <c r="M203" s="669">
        <f t="shared" si="200"/>
        <v>111.5055339243787</v>
      </c>
    </row>
    <row r="204" spans="1:13" ht="30" x14ac:dyDescent="0.25">
      <c r="A204" s="13">
        <v>1</v>
      </c>
      <c r="B204" s="88" t="s">
        <v>79</v>
      </c>
      <c r="C204" s="668">
        <f t="shared" si="200"/>
        <v>5620</v>
      </c>
      <c r="D204" s="668">
        <f t="shared" si="200"/>
        <v>2810</v>
      </c>
      <c r="E204" s="668">
        <f t="shared" si="200"/>
        <v>2497</v>
      </c>
      <c r="F204" s="668">
        <f t="shared" si="200"/>
        <v>88.861209964412808</v>
      </c>
      <c r="G204" s="669">
        <f t="shared" si="200"/>
        <v>9231.6052000000018</v>
      </c>
      <c r="H204" s="669">
        <f t="shared" si="200"/>
        <v>4615.8</v>
      </c>
      <c r="I204" s="669">
        <f t="shared" si="200"/>
        <v>4170.3738400000002</v>
      </c>
      <c r="J204" s="669">
        <f t="shared" ref="J204" si="203">J192</f>
        <v>-445.42615999999998</v>
      </c>
      <c r="K204" s="669">
        <f t="shared" ref="K204:L204" si="204">K192</f>
        <v>-142.14819</v>
      </c>
      <c r="L204" s="669">
        <f t="shared" si="204"/>
        <v>4028.2256500000003</v>
      </c>
      <c r="M204" s="669">
        <f t="shared" si="200"/>
        <v>90.349968369513405</v>
      </c>
    </row>
    <row r="205" spans="1:13" ht="30" x14ac:dyDescent="0.25">
      <c r="A205" s="13">
        <v>1</v>
      </c>
      <c r="B205" s="88" t="s">
        <v>80</v>
      </c>
      <c r="C205" s="668">
        <f t="shared" si="200"/>
        <v>1500</v>
      </c>
      <c r="D205" s="668">
        <f t="shared" si="200"/>
        <v>750</v>
      </c>
      <c r="E205" s="668">
        <f t="shared" si="200"/>
        <v>1078</v>
      </c>
      <c r="F205" s="668">
        <f t="shared" si="200"/>
        <v>143.73333333333335</v>
      </c>
      <c r="G205" s="669">
        <f t="shared" si="200"/>
        <v>2726.79</v>
      </c>
      <c r="H205" s="669">
        <f t="shared" si="200"/>
        <v>1363.4</v>
      </c>
      <c r="I205" s="669">
        <f t="shared" si="200"/>
        <v>1896.3125400000001</v>
      </c>
      <c r="J205" s="669">
        <f t="shared" ref="J205" si="205">J193</f>
        <v>532.91254000000004</v>
      </c>
      <c r="K205" s="669">
        <f t="shared" ref="K205:L205" si="206">K193</f>
        <v>-55.408659999999998</v>
      </c>
      <c r="L205" s="669">
        <f t="shared" si="206"/>
        <v>1840.9038800000001</v>
      </c>
      <c r="M205" s="669">
        <f t="shared" si="200"/>
        <v>139.08702801818981</v>
      </c>
    </row>
    <row r="206" spans="1:13" ht="45" x14ac:dyDescent="0.25">
      <c r="A206" s="13">
        <v>1</v>
      </c>
      <c r="B206" s="88" t="s">
        <v>114</v>
      </c>
      <c r="C206" s="668">
        <f t="shared" si="200"/>
        <v>60</v>
      </c>
      <c r="D206" s="668">
        <f t="shared" si="200"/>
        <v>30</v>
      </c>
      <c r="E206" s="668">
        <f t="shared" si="200"/>
        <v>42</v>
      </c>
      <c r="F206" s="668">
        <f t="shared" si="200"/>
        <v>140</v>
      </c>
      <c r="G206" s="669">
        <f t="shared" si="200"/>
        <v>393.72480000000002</v>
      </c>
      <c r="H206" s="669">
        <f t="shared" si="200"/>
        <v>196.86</v>
      </c>
      <c r="I206" s="669">
        <f t="shared" si="200"/>
        <v>275.60736000000003</v>
      </c>
      <c r="J206" s="669">
        <f t="shared" ref="J206" si="207">J194</f>
        <v>78.747360000000015</v>
      </c>
      <c r="K206" s="669">
        <f t="shared" ref="K206:L206" si="208">K194</f>
        <v>-16.40521</v>
      </c>
      <c r="L206" s="669">
        <f t="shared" si="208"/>
        <v>259.20215000000002</v>
      </c>
      <c r="M206" s="669">
        <f t="shared" si="200"/>
        <v>140.00170679670833</v>
      </c>
    </row>
    <row r="207" spans="1:13" ht="30" x14ac:dyDescent="0.25">
      <c r="A207" s="13">
        <v>1</v>
      </c>
      <c r="B207" s="88" t="s">
        <v>115</v>
      </c>
      <c r="C207" s="668">
        <f t="shared" si="200"/>
        <v>192</v>
      </c>
      <c r="D207" s="668">
        <f t="shared" si="200"/>
        <v>96</v>
      </c>
      <c r="E207" s="668">
        <f t="shared" si="200"/>
        <v>190</v>
      </c>
      <c r="F207" s="668">
        <f t="shared" si="200"/>
        <v>197.91666666666669</v>
      </c>
      <c r="G207" s="669">
        <f t="shared" si="200"/>
        <v>1259.9193599999999</v>
      </c>
      <c r="H207" s="669">
        <f t="shared" si="200"/>
        <v>629.96</v>
      </c>
      <c r="I207" s="669">
        <f t="shared" si="200"/>
        <v>1246.7952</v>
      </c>
      <c r="J207" s="669">
        <f t="shared" ref="J207" si="209">J195</f>
        <v>616.83519999999999</v>
      </c>
      <c r="K207" s="669">
        <f t="shared" ref="K207:L207" si="210">K195</f>
        <v>-32.810400000000001</v>
      </c>
      <c r="L207" s="669">
        <f t="shared" si="210"/>
        <v>1213.9848</v>
      </c>
      <c r="M207" s="669">
        <f t="shared" si="200"/>
        <v>197.91656613118292</v>
      </c>
    </row>
    <row r="208" spans="1:13" ht="30" x14ac:dyDescent="0.25">
      <c r="A208" s="13">
        <v>1</v>
      </c>
      <c r="B208" s="158" t="s">
        <v>112</v>
      </c>
      <c r="C208" s="668">
        <f t="shared" si="200"/>
        <v>10369</v>
      </c>
      <c r="D208" s="668">
        <f t="shared" si="200"/>
        <v>5185</v>
      </c>
      <c r="E208" s="668">
        <f t="shared" si="200"/>
        <v>4069</v>
      </c>
      <c r="F208" s="668">
        <f t="shared" si="200"/>
        <v>78.476374156219862</v>
      </c>
      <c r="G208" s="669">
        <f t="shared" si="200"/>
        <v>20270.376540000001</v>
      </c>
      <c r="H208" s="669">
        <f t="shared" si="200"/>
        <v>10135.18</v>
      </c>
      <c r="I208" s="669">
        <f t="shared" si="200"/>
        <v>10391.884979999999</v>
      </c>
      <c r="J208" s="669">
        <f t="shared" ref="J208" si="211">J196</f>
        <v>256.70497999999992</v>
      </c>
      <c r="K208" s="669">
        <f t="shared" ref="K208:L208" si="212">K196</f>
        <v>-7.3576800000000002</v>
      </c>
      <c r="L208" s="669">
        <f t="shared" si="212"/>
        <v>10384.5273</v>
      </c>
      <c r="M208" s="669">
        <f t="shared" si="200"/>
        <v>102.53281125742215</v>
      </c>
    </row>
    <row r="209" spans="1:13" ht="30" x14ac:dyDescent="0.25">
      <c r="A209" s="13">
        <v>1</v>
      </c>
      <c r="B209" s="88" t="s">
        <v>108</v>
      </c>
      <c r="C209" s="668">
        <f t="shared" si="200"/>
        <v>4500</v>
      </c>
      <c r="D209" s="668">
        <f t="shared" si="200"/>
        <v>2250</v>
      </c>
      <c r="E209" s="668">
        <f t="shared" si="200"/>
        <v>1260</v>
      </c>
      <c r="F209" s="668">
        <f t="shared" si="200"/>
        <v>56.000000000000007</v>
      </c>
      <c r="G209" s="669">
        <f t="shared" si="200"/>
        <v>4761.125</v>
      </c>
      <c r="H209" s="669">
        <f t="shared" si="200"/>
        <v>2380.56</v>
      </c>
      <c r="I209" s="669">
        <f t="shared" si="200"/>
        <v>2508.69218</v>
      </c>
      <c r="J209" s="669">
        <f t="shared" ref="J209" si="213">J197</f>
        <v>128.13218000000006</v>
      </c>
      <c r="K209" s="669">
        <f t="shared" ref="K209:L209" si="214">K197</f>
        <v>-7.3576800000000002</v>
      </c>
      <c r="L209" s="669">
        <f t="shared" si="214"/>
        <v>2501.3344999999999</v>
      </c>
      <c r="M209" s="669">
        <f t="shared" si="200"/>
        <v>105.38243858587894</v>
      </c>
    </row>
    <row r="210" spans="1:13" ht="60" x14ac:dyDescent="0.25">
      <c r="A210" s="13">
        <v>1</v>
      </c>
      <c r="B210" s="88" t="s">
        <v>81</v>
      </c>
      <c r="C210" s="668">
        <f t="shared" si="200"/>
        <v>5154</v>
      </c>
      <c r="D210" s="668">
        <f t="shared" si="200"/>
        <v>2577</v>
      </c>
      <c r="E210" s="668">
        <f t="shared" si="200"/>
        <v>2636</v>
      </c>
      <c r="F210" s="668">
        <f t="shared" si="200"/>
        <v>102.28948389600309</v>
      </c>
      <c r="G210" s="669">
        <f t="shared" si="200"/>
        <v>14745.90324</v>
      </c>
      <c r="H210" s="669">
        <f t="shared" si="200"/>
        <v>7372.95</v>
      </c>
      <c r="I210" s="669">
        <f t="shared" si="200"/>
        <v>7694.7594799999997</v>
      </c>
      <c r="J210" s="669">
        <f t="shared" ref="J210" si="215">J198</f>
        <v>321.80947999999989</v>
      </c>
      <c r="K210" s="669">
        <f t="shared" ref="K210:L210" si="216">K198</f>
        <v>0</v>
      </c>
      <c r="L210" s="669">
        <f t="shared" si="216"/>
        <v>7694.7594799999997</v>
      </c>
      <c r="M210" s="669">
        <f t="shared" si="200"/>
        <v>104.36473162031479</v>
      </c>
    </row>
    <row r="211" spans="1:13" ht="45" x14ac:dyDescent="0.25">
      <c r="A211" s="13">
        <v>1</v>
      </c>
      <c r="B211" s="88" t="s">
        <v>109</v>
      </c>
      <c r="C211" s="668">
        <f t="shared" si="200"/>
        <v>715</v>
      </c>
      <c r="D211" s="668">
        <f t="shared" si="200"/>
        <v>358</v>
      </c>
      <c r="E211" s="668">
        <f t="shared" si="200"/>
        <v>173</v>
      </c>
      <c r="F211" s="668">
        <f t="shared" si="200"/>
        <v>48.324022346368714</v>
      </c>
      <c r="G211" s="669">
        <f t="shared" si="200"/>
        <v>763.34829999999988</v>
      </c>
      <c r="H211" s="669">
        <f t="shared" si="200"/>
        <v>381.67</v>
      </c>
      <c r="I211" s="669">
        <f t="shared" si="200"/>
        <v>188.43331999999998</v>
      </c>
      <c r="J211" s="669">
        <f t="shared" ref="J211" si="217">J199</f>
        <v>-193.23668000000004</v>
      </c>
      <c r="K211" s="669">
        <f t="shared" ref="K211:L211" si="218">K199</f>
        <v>0</v>
      </c>
      <c r="L211" s="669">
        <f t="shared" si="218"/>
        <v>188.43331999999998</v>
      </c>
      <c r="M211" s="669">
        <f t="shared" si="200"/>
        <v>49.370744360311257</v>
      </c>
    </row>
    <row r="212" spans="1:13" ht="30" x14ac:dyDescent="0.25">
      <c r="A212" s="13"/>
      <c r="B212" s="88" t="s">
        <v>123</v>
      </c>
      <c r="C212" s="668">
        <f t="shared" ref="C212:M212" si="219">SUM(C200)</f>
        <v>13000</v>
      </c>
      <c r="D212" s="668">
        <f t="shared" si="219"/>
        <v>6500</v>
      </c>
      <c r="E212" s="668">
        <f t="shared" si="219"/>
        <v>5989</v>
      </c>
      <c r="F212" s="668">
        <f t="shared" si="219"/>
        <v>92.138461538461542</v>
      </c>
      <c r="G212" s="668">
        <f t="shared" si="219"/>
        <v>12651.86</v>
      </c>
      <c r="H212" s="668">
        <f t="shared" si="219"/>
        <v>6325.93</v>
      </c>
      <c r="I212" s="668">
        <f t="shared" si="219"/>
        <v>5830.9985799999995</v>
      </c>
      <c r="J212" s="668">
        <f t="shared" ref="J212" si="220">SUM(J200)</f>
        <v>-494.9314200000008</v>
      </c>
      <c r="K212" s="668">
        <f t="shared" ref="K212:L212" si="221">SUM(K200)</f>
        <v>-7.0554400000000008</v>
      </c>
      <c r="L212" s="668">
        <f t="shared" si="221"/>
        <v>5823.9431399999994</v>
      </c>
      <c r="M212" s="668">
        <f t="shared" si="219"/>
        <v>92.176147696860369</v>
      </c>
    </row>
    <row r="213" spans="1:13" x14ac:dyDescent="0.25">
      <c r="A213" s="13">
        <v>1</v>
      </c>
      <c r="B213" s="89" t="s">
        <v>4</v>
      </c>
      <c r="C213" s="670">
        <f t="shared" ref="C213:M213" si="222">C201</f>
        <v>0</v>
      </c>
      <c r="D213" s="670">
        <f t="shared" si="222"/>
        <v>0</v>
      </c>
      <c r="E213" s="670">
        <f t="shared" si="222"/>
        <v>0</v>
      </c>
      <c r="F213" s="670">
        <f t="shared" si="222"/>
        <v>0</v>
      </c>
      <c r="G213" s="671">
        <f t="shared" si="222"/>
        <v>46534.275900000008</v>
      </c>
      <c r="H213" s="671">
        <f t="shared" si="222"/>
        <v>23267.13</v>
      </c>
      <c r="I213" s="671">
        <f t="shared" si="222"/>
        <v>23811.972499999996</v>
      </c>
      <c r="J213" s="671">
        <f t="shared" ref="J213" si="223">J201</f>
        <v>544.84249999999929</v>
      </c>
      <c r="K213" s="671">
        <f t="shared" ref="K213:L213" si="224">K201</f>
        <v>-261.18558000000002</v>
      </c>
      <c r="L213" s="671">
        <f t="shared" si="224"/>
        <v>23550.786919999999</v>
      </c>
      <c r="M213" s="671">
        <f t="shared" si="222"/>
        <v>102.341683310318</v>
      </c>
    </row>
    <row r="214" spans="1:13" ht="15.75" thickBot="1" x14ac:dyDescent="0.3">
      <c r="A214" s="13">
        <v>1</v>
      </c>
      <c r="B214" s="58" t="s">
        <v>8</v>
      </c>
      <c r="C214" s="662"/>
      <c r="D214" s="662"/>
      <c r="E214" s="663"/>
      <c r="F214" s="662"/>
      <c r="G214" s="664"/>
      <c r="H214" s="664"/>
      <c r="I214" s="665"/>
      <c r="J214" s="665">
        <f t="shared" ref="J214:J265" si="225">I214-H214</f>
        <v>0</v>
      </c>
      <c r="K214" s="665"/>
      <c r="L214" s="665"/>
      <c r="M214" s="664"/>
    </row>
    <row r="215" spans="1:13" ht="45.75" customHeight="1" x14ac:dyDescent="0.25">
      <c r="A215" s="13">
        <v>1</v>
      </c>
      <c r="B215" s="85" t="s">
        <v>52</v>
      </c>
      <c r="C215" s="519"/>
      <c r="D215" s="519"/>
      <c r="E215" s="519"/>
      <c r="F215" s="519"/>
      <c r="G215" s="563"/>
      <c r="H215" s="563"/>
      <c r="I215" s="563"/>
      <c r="J215" s="563">
        <f t="shared" si="225"/>
        <v>0</v>
      </c>
      <c r="K215" s="563"/>
      <c r="L215" s="563"/>
      <c r="M215" s="563"/>
    </row>
    <row r="216" spans="1:13" s="25" customFormat="1" ht="30" x14ac:dyDescent="0.25">
      <c r="A216" s="13">
        <v>1</v>
      </c>
      <c r="B216" s="48" t="s">
        <v>120</v>
      </c>
      <c r="C216" s="397">
        <f>SUM(C217:C220)</f>
        <v>7228</v>
      </c>
      <c r="D216" s="397">
        <f>SUM(D217:D220)</f>
        <v>3615</v>
      </c>
      <c r="E216" s="397">
        <f>SUM(E217:E220)</f>
        <v>2242</v>
      </c>
      <c r="F216" s="397">
        <f t="shared" ref="F216:F225" si="226">E216/D216*100</f>
        <v>62.019363762102351</v>
      </c>
      <c r="G216" s="563">
        <f t="shared" ref="G216:L216" si="227">SUM(G217:G220)</f>
        <v>11151.1271</v>
      </c>
      <c r="H216" s="563">
        <f t="shared" si="227"/>
        <v>5575.57</v>
      </c>
      <c r="I216" s="563">
        <f t="shared" si="227"/>
        <v>4507.7781200000009</v>
      </c>
      <c r="J216" s="563">
        <f t="shared" si="227"/>
        <v>-1067.7918799999993</v>
      </c>
      <c r="K216" s="563">
        <f t="shared" si="227"/>
        <v>-43.874010000000006</v>
      </c>
      <c r="L216" s="563">
        <f t="shared" si="227"/>
        <v>4463.9041100000004</v>
      </c>
      <c r="M216" s="563">
        <f t="shared" ref="M216:M226" si="228">I216/H216*100</f>
        <v>80.848740487519677</v>
      </c>
    </row>
    <row r="217" spans="1:13" s="25" customFormat="1" ht="30" x14ac:dyDescent="0.25">
      <c r="A217" s="13">
        <v>1</v>
      </c>
      <c r="B217" s="47" t="s">
        <v>79</v>
      </c>
      <c r="C217" s="397">
        <v>5467</v>
      </c>
      <c r="D217" s="398">
        <f t="shared" ref="D217:D224" si="229">ROUND(C217/12*$B$3,0)</f>
        <v>2734</v>
      </c>
      <c r="E217" s="397">
        <v>1675</v>
      </c>
      <c r="F217" s="397">
        <f t="shared" si="226"/>
        <v>61.265544989027063</v>
      </c>
      <c r="G217" s="563">
        <v>7091.1718200000005</v>
      </c>
      <c r="H217" s="566">
        <f t="shared" ref="H217:H220" si="230">ROUND(G217/12*$B$3,2)</f>
        <v>3545.59</v>
      </c>
      <c r="I217" s="563">
        <f t="shared" ref="I217:I225" si="231">L217-K217</f>
        <v>2702.6163000000006</v>
      </c>
      <c r="J217" s="563">
        <f t="shared" si="225"/>
        <v>-842.97369999999955</v>
      </c>
      <c r="K217" s="563">
        <v>-43.012260000000005</v>
      </c>
      <c r="L217" s="563">
        <v>2659.6040400000006</v>
      </c>
      <c r="M217" s="563">
        <f t="shared" si="228"/>
        <v>76.224727055299695</v>
      </c>
    </row>
    <row r="218" spans="1:13" s="25" customFormat="1" ht="30" x14ac:dyDescent="0.25">
      <c r="A218" s="13">
        <v>1</v>
      </c>
      <c r="B218" s="47" t="s">
        <v>80</v>
      </c>
      <c r="C218" s="397">
        <v>1580</v>
      </c>
      <c r="D218" s="398">
        <f t="shared" si="229"/>
        <v>790</v>
      </c>
      <c r="E218" s="397">
        <v>398</v>
      </c>
      <c r="F218" s="397">
        <f t="shared" si="226"/>
        <v>50.379746835443044</v>
      </c>
      <c r="G218" s="563">
        <v>2872.2187999999996</v>
      </c>
      <c r="H218" s="566">
        <f t="shared" si="230"/>
        <v>1436.11</v>
      </c>
      <c r="I218" s="563">
        <f t="shared" si="231"/>
        <v>696.17030000000011</v>
      </c>
      <c r="J218" s="563">
        <f t="shared" si="225"/>
        <v>-739.93969999999979</v>
      </c>
      <c r="K218" s="563">
        <v>-0.86175000000000002</v>
      </c>
      <c r="L218" s="563">
        <v>695.30855000000008</v>
      </c>
      <c r="M218" s="563">
        <f t="shared" si="228"/>
        <v>48.476112554052278</v>
      </c>
    </row>
    <row r="219" spans="1:13" s="25" customFormat="1" ht="45" x14ac:dyDescent="0.25">
      <c r="A219" s="13">
        <v>1</v>
      </c>
      <c r="B219" s="47" t="s">
        <v>114</v>
      </c>
      <c r="C219" s="397">
        <v>54</v>
      </c>
      <c r="D219" s="398">
        <f t="shared" si="229"/>
        <v>27</v>
      </c>
      <c r="E219" s="397">
        <v>48</v>
      </c>
      <c r="F219" s="397">
        <f t="shared" si="226"/>
        <v>177.77777777777777</v>
      </c>
      <c r="G219" s="563">
        <v>354.35232000000002</v>
      </c>
      <c r="H219" s="566">
        <f t="shared" si="230"/>
        <v>177.18</v>
      </c>
      <c r="I219" s="563">
        <f t="shared" si="231"/>
        <v>314.97984000000002</v>
      </c>
      <c r="J219" s="563">
        <f t="shared" si="225"/>
        <v>137.79984000000002</v>
      </c>
      <c r="K219" s="563">
        <v>0</v>
      </c>
      <c r="L219" s="563">
        <v>314.97984000000002</v>
      </c>
      <c r="M219" s="563">
        <f t="shared" si="228"/>
        <v>177.7739248222147</v>
      </c>
    </row>
    <row r="220" spans="1:13" s="25" customFormat="1" ht="30" x14ac:dyDescent="0.25">
      <c r="A220" s="13">
        <v>1</v>
      </c>
      <c r="B220" s="47" t="s">
        <v>115</v>
      </c>
      <c r="C220" s="397">
        <v>127</v>
      </c>
      <c r="D220" s="398">
        <f t="shared" si="229"/>
        <v>64</v>
      </c>
      <c r="E220" s="397">
        <v>121</v>
      </c>
      <c r="F220" s="397">
        <f t="shared" si="226"/>
        <v>189.0625</v>
      </c>
      <c r="G220" s="563">
        <v>833.38416000000007</v>
      </c>
      <c r="H220" s="566">
        <f t="shared" si="230"/>
        <v>416.69</v>
      </c>
      <c r="I220" s="563">
        <f t="shared" si="231"/>
        <v>794.01167999999996</v>
      </c>
      <c r="J220" s="563">
        <f t="shared" si="225"/>
        <v>377.32167999999996</v>
      </c>
      <c r="K220" s="563">
        <v>0</v>
      </c>
      <c r="L220" s="563">
        <v>794.01167999999996</v>
      </c>
      <c r="M220" s="563">
        <f t="shared" si="228"/>
        <v>190.55213228059228</v>
      </c>
    </row>
    <row r="221" spans="1:13" s="25" customFormat="1" ht="30" x14ac:dyDescent="0.25">
      <c r="A221" s="13">
        <v>1</v>
      </c>
      <c r="B221" s="48" t="s">
        <v>112</v>
      </c>
      <c r="C221" s="397">
        <f>SUM(C222:C224)</f>
        <v>12111</v>
      </c>
      <c r="D221" s="397">
        <f>SUM(D222:D224)</f>
        <v>6057</v>
      </c>
      <c r="E221" s="397">
        <f>SUM(E222:E224)</f>
        <v>4945</v>
      </c>
      <c r="F221" s="397">
        <f t="shared" si="226"/>
        <v>81.641076440482081</v>
      </c>
      <c r="G221" s="565">
        <f t="shared" ref="G221:L221" si="232">SUM(G222:G224)</f>
        <v>22853.96459</v>
      </c>
      <c r="H221" s="565">
        <f t="shared" si="232"/>
        <v>11426.979999999998</v>
      </c>
      <c r="I221" s="565">
        <f t="shared" si="232"/>
        <v>13439.086269999998</v>
      </c>
      <c r="J221" s="565">
        <f t="shared" si="232"/>
        <v>2012.1062699999984</v>
      </c>
      <c r="K221" s="565">
        <f t="shared" si="232"/>
        <v>-28.23462</v>
      </c>
      <c r="L221" s="565">
        <f t="shared" si="232"/>
        <v>13410.851649999999</v>
      </c>
      <c r="M221" s="563">
        <f t="shared" si="228"/>
        <v>117.6083818296698</v>
      </c>
    </row>
    <row r="222" spans="1:13" s="25" customFormat="1" ht="30" x14ac:dyDescent="0.25">
      <c r="A222" s="13">
        <v>1</v>
      </c>
      <c r="B222" s="47" t="s">
        <v>108</v>
      </c>
      <c r="C222" s="397">
        <v>3899</v>
      </c>
      <c r="D222" s="398">
        <f t="shared" si="229"/>
        <v>1950</v>
      </c>
      <c r="E222" s="397">
        <v>591</v>
      </c>
      <c r="F222" s="397">
        <f t="shared" si="226"/>
        <v>30.307692307692307</v>
      </c>
      <c r="G222" s="563">
        <v>3083.9147499999999</v>
      </c>
      <c r="H222" s="566">
        <f t="shared" ref="H222:H225" si="233">ROUND(G222/12*$B$3,2)</f>
        <v>1541.96</v>
      </c>
      <c r="I222" s="563">
        <f t="shared" si="231"/>
        <v>1247.98119</v>
      </c>
      <c r="J222" s="563">
        <f t="shared" si="225"/>
        <v>-293.97881000000007</v>
      </c>
      <c r="K222" s="563">
        <v>0</v>
      </c>
      <c r="L222" s="563">
        <v>1247.98119</v>
      </c>
      <c r="M222" s="563">
        <f t="shared" si="228"/>
        <v>80.934731769955121</v>
      </c>
    </row>
    <row r="223" spans="1:13" s="25" customFormat="1" ht="60" x14ac:dyDescent="0.25">
      <c r="A223" s="13">
        <v>1</v>
      </c>
      <c r="B223" s="47" t="s">
        <v>119</v>
      </c>
      <c r="C223" s="397">
        <v>6135</v>
      </c>
      <c r="D223" s="398">
        <f t="shared" si="229"/>
        <v>3068</v>
      </c>
      <c r="E223" s="397">
        <v>3334</v>
      </c>
      <c r="F223" s="397">
        <f t="shared" si="226"/>
        <v>108.67014341590613</v>
      </c>
      <c r="G223" s="563">
        <v>17552.6031</v>
      </c>
      <c r="H223" s="566">
        <f t="shared" si="233"/>
        <v>8776.2999999999993</v>
      </c>
      <c r="I223" s="563">
        <f t="shared" si="231"/>
        <v>11043.572949999998</v>
      </c>
      <c r="J223" s="563">
        <f t="shared" si="225"/>
        <v>2267.2729499999987</v>
      </c>
      <c r="K223" s="563">
        <v>-28.23462</v>
      </c>
      <c r="L223" s="563">
        <v>11015.338329999999</v>
      </c>
      <c r="M223" s="563">
        <f t="shared" si="228"/>
        <v>125.83404111071863</v>
      </c>
    </row>
    <row r="224" spans="1:13" s="25" customFormat="1" ht="45" x14ac:dyDescent="0.25">
      <c r="A224" s="13">
        <v>1</v>
      </c>
      <c r="B224" s="47" t="s">
        <v>109</v>
      </c>
      <c r="C224" s="397">
        <v>2077</v>
      </c>
      <c r="D224" s="398">
        <f t="shared" si="229"/>
        <v>1039</v>
      </c>
      <c r="E224" s="397">
        <v>1020</v>
      </c>
      <c r="F224" s="397">
        <f t="shared" si="226"/>
        <v>98.171318575553414</v>
      </c>
      <c r="G224" s="563">
        <v>2217.4467399999999</v>
      </c>
      <c r="H224" s="566">
        <f t="shared" si="233"/>
        <v>1108.72</v>
      </c>
      <c r="I224" s="563">
        <f t="shared" si="231"/>
        <v>1147.5321299999998</v>
      </c>
      <c r="J224" s="563">
        <f t="shared" si="225"/>
        <v>38.812129999999797</v>
      </c>
      <c r="K224" s="563">
        <v>0</v>
      </c>
      <c r="L224" s="563">
        <v>1147.5321299999998</v>
      </c>
      <c r="M224" s="563">
        <f t="shared" si="228"/>
        <v>103.50062504509702</v>
      </c>
    </row>
    <row r="225" spans="1:250" s="25" customFormat="1" ht="30.75" thickBot="1" x14ac:dyDescent="0.3">
      <c r="A225" s="13"/>
      <c r="B225" s="272" t="s">
        <v>123</v>
      </c>
      <c r="C225" s="397">
        <v>8300</v>
      </c>
      <c r="D225" s="398">
        <f>ROUND(C225/12*$B$3,0)</f>
        <v>4150</v>
      </c>
      <c r="E225" s="397">
        <v>2549</v>
      </c>
      <c r="F225" s="397">
        <f t="shared" si="226"/>
        <v>61.421686746987945</v>
      </c>
      <c r="G225" s="563">
        <v>8077.7259999999997</v>
      </c>
      <c r="H225" s="566">
        <f t="shared" si="233"/>
        <v>4038.86</v>
      </c>
      <c r="I225" s="563">
        <f t="shared" si="231"/>
        <v>2481.7110000000007</v>
      </c>
      <c r="J225" s="563">
        <f t="shared" si="225"/>
        <v>-1557.1489999999994</v>
      </c>
      <c r="K225" s="563">
        <v>-4.8661000000000003</v>
      </c>
      <c r="L225" s="563">
        <v>2476.8449000000005</v>
      </c>
      <c r="M225" s="563">
        <f>I225/H225*100</f>
        <v>61.445828773465792</v>
      </c>
    </row>
    <row r="226" spans="1:250" s="25" customFormat="1" ht="16.5" customHeight="1" thickBot="1" x14ac:dyDescent="0.3">
      <c r="A226" s="13">
        <v>1</v>
      </c>
      <c r="B226" s="126" t="s">
        <v>3</v>
      </c>
      <c r="C226" s="455"/>
      <c r="D226" s="455"/>
      <c r="E226" s="455"/>
      <c r="F226" s="455"/>
      <c r="G226" s="620">
        <f t="shared" ref="G226:L226" si="234">G221+G216+G225</f>
        <v>42082.817690000003</v>
      </c>
      <c r="H226" s="620">
        <f t="shared" si="234"/>
        <v>21041.409999999996</v>
      </c>
      <c r="I226" s="620">
        <f t="shared" si="234"/>
        <v>20428.575389999998</v>
      </c>
      <c r="J226" s="620">
        <f t="shared" si="234"/>
        <v>-612.83461000000034</v>
      </c>
      <c r="K226" s="620">
        <f t="shared" si="234"/>
        <v>-76.974730000000008</v>
      </c>
      <c r="L226" s="620">
        <f t="shared" si="234"/>
        <v>20351.60066</v>
      </c>
      <c r="M226" s="584">
        <f t="shared" si="228"/>
        <v>97.087483158210418</v>
      </c>
    </row>
    <row r="227" spans="1:250" x14ac:dyDescent="0.25">
      <c r="A227" s="13">
        <v>1</v>
      </c>
      <c r="B227" s="160" t="s">
        <v>98</v>
      </c>
      <c r="C227" s="672"/>
      <c r="D227" s="672"/>
      <c r="E227" s="672"/>
      <c r="F227" s="672"/>
      <c r="G227" s="673"/>
      <c r="H227" s="673"/>
      <c r="I227" s="673"/>
      <c r="J227" s="673">
        <f t="shared" si="225"/>
        <v>0</v>
      </c>
      <c r="K227" s="673"/>
      <c r="L227" s="673"/>
      <c r="M227" s="673"/>
    </row>
    <row r="228" spans="1:250" s="6" customFormat="1" ht="30" x14ac:dyDescent="0.25">
      <c r="A228" s="13">
        <v>1</v>
      </c>
      <c r="B228" s="143" t="s">
        <v>120</v>
      </c>
      <c r="C228" s="674">
        <f t="shared" ref="C228:M228" si="235">C216</f>
        <v>7228</v>
      </c>
      <c r="D228" s="674">
        <f t="shared" si="235"/>
        <v>3615</v>
      </c>
      <c r="E228" s="674">
        <f t="shared" si="235"/>
        <v>2242</v>
      </c>
      <c r="F228" s="674">
        <f t="shared" si="235"/>
        <v>62.019363762102351</v>
      </c>
      <c r="G228" s="675">
        <f t="shared" si="235"/>
        <v>11151.1271</v>
      </c>
      <c r="H228" s="675">
        <f t="shared" si="235"/>
        <v>5575.57</v>
      </c>
      <c r="I228" s="675">
        <f t="shared" si="235"/>
        <v>4507.7781200000009</v>
      </c>
      <c r="J228" s="675">
        <f t="shared" ref="J228" si="236">J216</f>
        <v>-1067.7918799999993</v>
      </c>
      <c r="K228" s="675">
        <f t="shared" si="235"/>
        <v>-43.874010000000006</v>
      </c>
      <c r="L228" s="675">
        <f t="shared" si="235"/>
        <v>4463.9041100000004</v>
      </c>
      <c r="M228" s="675">
        <f t="shared" si="235"/>
        <v>80.848740487519677</v>
      </c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  <c r="EM228" s="8"/>
      <c r="EN228" s="8"/>
      <c r="EO228" s="8"/>
      <c r="EP228" s="8"/>
      <c r="EQ228" s="8"/>
      <c r="ER228" s="8"/>
      <c r="ES228" s="8"/>
      <c r="ET228" s="8"/>
      <c r="EU228" s="8"/>
      <c r="EV228" s="8"/>
      <c r="EW228" s="8"/>
      <c r="EX228" s="8"/>
      <c r="EY228" s="8"/>
      <c r="EZ228" s="8"/>
      <c r="FA228" s="8"/>
      <c r="FB228" s="8"/>
      <c r="FC228" s="8"/>
      <c r="FD228" s="8"/>
      <c r="FE228" s="8"/>
      <c r="FF228" s="8"/>
      <c r="FG228" s="8"/>
      <c r="FH228" s="8"/>
      <c r="FI228" s="8"/>
      <c r="FJ228" s="8"/>
      <c r="FK228" s="8"/>
      <c r="FL228" s="8"/>
      <c r="FM228" s="8"/>
      <c r="FN228" s="8"/>
      <c r="FO228" s="8"/>
      <c r="FP228" s="8"/>
      <c r="FQ228" s="8"/>
      <c r="FR228" s="8"/>
      <c r="FS228" s="8"/>
      <c r="FT228" s="8"/>
      <c r="FU228" s="8"/>
      <c r="FV228" s="8"/>
      <c r="FW228" s="8"/>
      <c r="FX228" s="8"/>
      <c r="FY228" s="8"/>
      <c r="FZ228" s="8"/>
      <c r="GA228" s="8"/>
      <c r="GB228" s="8"/>
      <c r="GC228" s="8"/>
      <c r="GD228" s="8"/>
      <c r="GE228" s="8"/>
      <c r="GF228" s="8"/>
      <c r="GG228" s="8"/>
      <c r="GH228" s="8"/>
      <c r="GI228" s="8"/>
      <c r="GJ228" s="8"/>
      <c r="GK228" s="8"/>
      <c r="GL228" s="8"/>
      <c r="GM228" s="8"/>
      <c r="GN228" s="8"/>
      <c r="GO228" s="8"/>
      <c r="GP228" s="8"/>
      <c r="GQ228" s="8"/>
      <c r="GR228" s="8"/>
      <c r="GS228" s="8"/>
      <c r="GT228" s="8"/>
      <c r="GU228" s="8"/>
      <c r="GV228" s="8"/>
      <c r="GW228" s="8"/>
      <c r="GX228" s="8"/>
      <c r="GY228" s="8"/>
      <c r="GZ228" s="8"/>
      <c r="HA228" s="8"/>
      <c r="HB228" s="8"/>
      <c r="HC228" s="8"/>
      <c r="HD228" s="8"/>
      <c r="HE228" s="8"/>
      <c r="HF228" s="8"/>
      <c r="HG228" s="8"/>
      <c r="HH228" s="8"/>
      <c r="HI228" s="8"/>
      <c r="HJ228" s="8"/>
      <c r="HK228" s="8"/>
      <c r="HL228" s="8"/>
      <c r="HM228" s="8"/>
      <c r="HN228" s="8"/>
      <c r="HO228" s="8"/>
      <c r="HP228" s="8"/>
      <c r="HQ228" s="8"/>
      <c r="HR228" s="8"/>
      <c r="HS228" s="8"/>
      <c r="HT228" s="8"/>
      <c r="HU228" s="8"/>
      <c r="HV228" s="8"/>
      <c r="HW228" s="8"/>
      <c r="HX228" s="8"/>
      <c r="HY228" s="8"/>
      <c r="HZ228" s="8"/>
      <c r="IA228" s="8"/>
      <c r="IB228" s="8"/>
      <c r="IC228" s="8"/>
      <c r="ID228" s="8"/>
      <c r="IE228" s="8"/>
      <c r="IF228" s="8"/>
      <c r="IG228" s="8"/>
      <c r="IH228" s="8"/>
      <c r="II228" s="8"/>
      <c r="IJ228" s="8"/>
      <c r="IK228" s="8"/>
      <c r="IL228" s="8"/>
      <c r="IM228" s="8"/>
      <c r="IN228" s="8"/>
      <c r="IO228" s="8"/>
      <c r="IP228" s="8"/>
    </row>
    <row r="229" spans="1:250" s="6" customFormat="1" ht="30" x14ac:dyDescent="0.25">
      <c r="A229" s="13">
        <v>1</v>
      </c>
      <c r="B229" s="141" t="s">
        <v>79</v>
      </c>
      <c r="C229" s="674">
        <f t="shared" ref="C229:M229" si="237">C217</f>
        <v>5467</v>
      </c>
      <c r="D229" s="674">
        <f t="shared" si="237"/>
        <v>2734</v>
      </c>
      <c r="E229" s="674">
        <f t="shared" si="237"/>
        <v>1675</v>
      </c>
      <c r="F229" s="674">
        <f t="shared" si="237"/>
        <v>61.265544989027063</v>
      </c>
      <c r="G229" s="675">
        <f t="shared" si="237"/>
        <v>7091.1718200000005</v>
      </c>
      <c r="H229" s="675">
        <f t="shared" si="237"/>
        <v>3545.59</v>
      </c>
      <c r="I229" s="675">
        <f t="shared" si="237"/>
        <v>2702.6163000000006</v>
      </c>
      <c r="J229" s="675">
        <f t="shared" ref="J229" si="238">J217</f>
        <v>-842.97369999999955</v>
      </c>
      <c r="K229" s="675">
        <f t="shared" si="237"/>
        <v>-43.012260000000005</v>
      </c>
      <c r="L229" s="675">
        <f t="shared" si="237"/>
        <v>2659.6040400000006</v>
      </c>
      <c r="M229" s="675">
        <f t="shared" si="237"/>
        <v>76.224727055299695</v>
      </c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  <c r="IP229" s="8"/>
    </row>
    <row r="230" spans="1:250" s="6" customFormat="1" ht="30" x14ac:dyDescent="0.25">
      <c r="A230" s="13">
        <v>1</v>
      </c>
      <c r="B230" s="141" t="s">
        <v>80</v>
      </c>
      <c r="C230" s="674">
        <f t="shared" ref="C230:M230" si="239">C218</f>
        <v>1580</v>
      </c>
      <c r="D230" s="674">
        <f t="shared" si="239"/>
        <v>790</v>
      </c>
      <c r="E230" s="674">
        <f t="shared" si="239"/>
        <v>398</v>
      </c>
      <c r="F230" s="674">
        <f t="shared" si="239"/>
        <v>50.379746835443044</v>
      </c>
      <c r="G230" s="675">
        <f t="shared" si="239"/>
        <v>2872.2187999999996</v>
      </c>
      <c r="H230" s="675">
        <f t="shared" si="239"/>
        <v>1436.11</v>
      </c>
      <c r="I230" s="675">
        <f t="shared" si="239"/>
        <v>696.17030000000011</v>
      </c>
      <c r="J230" s="675">
        <f t="shared" ref="J230" si="240">J218</f>
        <v>-739.93969999999979</v>
      </c>
      <c r="K230" s="675">
        <f t="shared" si="239"/>
        <v>-0.86175000000000002</v>
      </c>
      <c r="L230" s="675">
        <f t="shared" si="239"/>
        <v>695.30855000000008</v>
      </c>
      <c r="M230" s="675">
        <f t="shared" si="239"/>
        <v>48.476112554052278</v>
      </c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  <c r="IP230" s="8"/>
    </row>
    <row r="231" spans="1:250" s="6" customFormat="1" ht="45" x14ac:dyDescent="0.25">
      <c r="A231" s="13">
        <v>1</v>
      </c>
      <c r="B231" s="141" t="s">
        <v>114</v>
      </c>
      <c r="C231" s="674">
        <f t="shared" ref="C231:M231" si="241">C219</f>
        <v>54</v>
      </c>
      <c r="D231" s="674">
        <f t="shared" si="241"/>
        <v>27</v>
      </c>
      <c r="E231" s="674">
        <f t="shared" si="241"/>
        <v>48</v>
      </c>
      <c r="F231" s="674">
        <f t="shared" si="241"/>
        <v>177.77777777777777</v>
      </c>
      <c r="G231" s="675">
        <f t="shared" si="241"/>
        <v>354.35232000000002</v>
      </c>
      <c r="H231" s="675">
        <f t="shared" si="241"/>
        <v>177.18</v>
      </c>
      <c r="I231" s="675">
        <f t="shared" si="241"/>
        <v>314.97984000000002</v>
      </c>
      <c r="J231" s="675">
        <f t="shared" ref="J231" si="242">J219</f>
        <v>137.79984000000002</v>
      </c>
      <c r="K231" s="675">
        <f t="shared" si="241"/>
        <v>0</v>
      </c>
      <c r="L231" s="675">
        <f t="shared" si="241"/>
        <v>314.97984000000002</v>
      </c>
      <c r="M231" s="675">
        <f t="shared" si="241"/>
        <v>177.7739248222147</v>
      </c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  <c r="IP231" s="8"/>
    </row>
    <row r="232" spans="1:250" s="6" customFormat="1" ht="30" x14ac:dyDescent="0.25">
      <c r="A232" s="13">
        <v>1</v>
      </c>
      <c r="B232" s="141" t="s">
        <v>115</v>
      </c>
      <c r="C232" s="674">
        <f t="shared" ref="C232:M232" si="243">C220</f>
        <v>127</v>
      </c>
      <c r="D232" s="674">
        <f t="shared" si="243"/>
        <v>64</v>
      </c>
      <c r="E232" s="674">
        <f t="shared" si="243"/>
        <v>121</v>
      </c>
      <c r="F232" s="674">
        <f t="shared" si="243"/>
        <v>189.0625</v>
      </c>
      <c r="G232" s="675">
        <f t="shared" si="243"/>
        <v>833.38416000000007</v>
      </c>
      <c r="H232" s="675">
        <f t="shared" si="243"/>
        <v>416.69</v>
      </c>
      <c r="I232" s="675">
        <f t="shared" si="243"/>
        <v>794.01167999999996</v>
      </c>
      <c r="J232" s="675">
        <f t="shared" ref="J232" si="244">J220</f>
        <v>377.32167999999996</v>
      </c>
      <c r="K232" s="675">
        <f t="shared" si="243"/>
        <v>0</v>
      </c>
      <c r="L232" s="675">
        <f t="shared" si="243"/>
        <v>794.01167999999996</v>
      </c>
      <c r="M232" s="675">
        <f t="shared" si="243"/>
        <v>190.55213228059228</v>
      </c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  <c r="IP232" s="8"/>
    </row>
    <row r="233" spans="1:250" s="6" customFormat="1" ht="30" x14ac:dyDescent="0.25">
      <c r="A233" s="13">
        <v>1</v>
      </c>
      <c r="B233" s="143" t="s">
        <v>112</v>
      </c>
      <c r="C233" s="674">
        <f t="shared" ref="C233:M233" si="245">C221</f>
        <v>12111</v>
      </c>
      <c r="D233" s="674">
        <f t="shared" si="245"/>
        <v>6057</v>
      </c>
      <c r="E233" s="674">
        <f t="shared" si="245"/>
        <v>4945</v>
      </c>
      <c r="F233" s="674">
        <f t="shared" si="245"/>
        <v>81.641076440482081</v>
      </c>
      <c r="G233" s="675">
        <f t="shared" si="245"/>
        <v>22853.96459</v>
      </c>
      <c r="H233" s="675">
        <f t="shared" si="245"/>
        <v>11426.979999999998</v>
      </c>
      <c r="I233" s="675">
        <f t="shared" si="245"/>
        <v>13439.086269999998</v>
      </c>
      <c r="J233" s="675">
        <f t="shared" ref="J233" si="246">J221</f>
        <v>2012.1062699999984</v>
      </c>
      <c r="K233" s="675">
        <f t="shared" si="245"/>
        <v>-28.23462</v>
      </c>
      <c r="L233" s="675">
        <f t="shared" si="245"/>
        <v>13410.851649999999</v>
      </c>
      <c r="M233" s="675">
        <f t="shared" si="245"/>
        <v>117.6083818296698</v>
      </c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  <c r="IP233" s="8"/>
    </row>
    <row r="234" spans="1:250" s="6" customFormat="1" ht="30" x14ac:dyDescent="0.25">
      <c r="A234" s="13">
        <v>1</v>
      </c>
      <c r="B234" s="141" t="s">
        <v>108</v>
      </c>
      <c r="C234" s="674">
        <f t="shared" ref="C234:M234" si="247">C222</f>
        <v>3899</v>
      </c>
      <c r="D234" s="674">
        <f t="shared" si="247"/>
        <v>1950</v>
      </c>
      <c r="E234" s="674">
        <f t="shared" si="247"/>
        <v>591</v>
      </c>
      <c r="F234" s="674">
        <f t="shared" si="247"/>
        <v>30.307692307692307</v>
      </c>
      <c r="G234" s="675">
        <f t="shared" si="247"/>
        <v>3083.9147499999999</v>
      </c>
      <c r="H234" s="675">
        <f t="shared" si="247"/>
        <v>1541.96</v>
      </c>
      <c r="I234" s="675">
        <f t="shared" si="247"/>
        <v>1247.98119</v>
      </c>
      <c r="J234" s="675">
        <f t="shared" ref="J234" si="248">J222</f>
        <v>-293.97881000000007</v>
      </c>
      <c r="K234" s="675">
        <f t="shared" si="247"/>
        <v>0</v>
      </c>
      <c r="L234" s="675">
        <f t="shared" si="247"/>
        <v>1247.98119</v>
      </c>
      <c r="M234" s="675">
        <f t="shared" si="247"/>
        <v>80.934731769955121</v>
      </c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  <c r="IP234" s="8"/>
    </row>
    <row r="235" spans="1:250" s="6" customFormat="1" ht="45" customHeight="1" x14ac:dyDescent="0.25">
      <c r="A235" s="13">
        <v>1</v>
      </c>
      <c r="B235" s="141" t="s">
        <v>81</v>
      </c>
      <c r="C235" s="674">
        <f t="shared" ref="C235:M235" si="249">C223</f>
        <v>6135</v>
      </c>
      <c r="D235" s="674">
        <f t="shared" si="249"/>
        <v>3068</v>
      </c>
      <c r="E235" s="674">
        <f t="shared" si="249"/>
        <v>3334</v>
      </c>
      <c r="F235" s="674">
        <f t="shared" si="249"/>
        <v>108.67014341590613</v>
      </c>
      <c r="G235" s="675">
        <f t="shared" si="249"/>
        <v>17552.6031</v>
      </c>
      <c r="H235" s="675">
        <f t="shared" si="249"/>
        <v>8776.2999999999993</v>
      </c>
      <c r="I235" s="675">
        <f t="shared" si="249"/>
        <v>11043.572949999998</v>
      </c>
      <c r="J235" s="675">
        <f t="shared" ref="J235" si="250">J223</f>
        <v>2267.2729499999987</v>
      </c>
      <c r="K235" s="675">
        <f t="shared" si="249"/>
        <v>-28.23462</v>
      </c>
      <c r="L235" s="675">
        <f t="shared" si="249"/>
        <v>11015.338329999999</v>
      </c>
      <c r="M235" s="675">
        <f t="shared" si="249"/>
        <v>125.83404111071863</v>
      </c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  <c r="IP235" s="8"/>
    </row>
    <row r="236" spans="1:250" s="6" customFormat="1" ht="45" customHeight="1" x14ac:dyDescent="0.25">
      <c r="A236" s="13">
        <v>1</v>
      </c>
      <c r="B236" s="141" t="s">
        <v>109</v>
      </c>
      <c r="C236" s="674">
        <f t="shared" ref="C236:M236" si="251">C224</f>
        <v>2077</v>
      </c>
      <c r="D236" s="674">
        <f t="shared" si="251"/>
        <v>1039</v>
      </c>
      <c r="E236" s="674">
        <f t="shared" si="251"/>
        <v>1020</v>
      </c>
      <c r="F236" s="674">
        <f t="shared" si="251"/>
        <v>98.171318575553414</v>
      </c>
      <c r="G236" s="675">
        <f t="shared" si="251"/>
        <v>2217.4467399999999</v>
      </c>
      <c r="H236" s="675">
        <f t="shared" si="251"/>
        <v>1108.72</v>
      </c>
      <c r="I236" s="675">
        <f t="shared" si="251"/>
        <v>1147.5321299999998</v>
      </c>
      <c r="J236" s="675">
        <f t="shared" ref="J236" si="252">J224</f>
        <v>38.812129999999797</v>
      </c>
      <c r="K236" s="675">
        <f t="shared" si="251"/>
        <v>0</v>
      </c>
      <c r="L236" s="675">
        <f t="shared" si="251"/>
        <v>1147.5321299999998</v>
      </c>
      <c r="M236" s="675">
        <f t="shared" si="251"/>
        <v>103.50062504509702</v>
      </c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  <c r="IP236" s="8"/>
    </row>
    <row r="237" spans="1:250" s="6" customFormat="1" ht="38.1" customHeight="1" thickBot="1" x14ac:dyDescent="0.3">
      <c r="A237" s="13"/>
      <c r="B237" s="310" t="s">
        <v>123</v>
      </c>
      <c r="C237" s="676">
        <f t="shared" ref="C237:M237" si="253">SUM(C225)</f>
        <v>8300</v>
      </c>
      <c r="D237" s="676">
        <f t="shared" si="253"/>
        <v>4150</v>
      </c>
      <c r="E237" s="676">
        <f t="shared" si="253"/>
        <v>2549</v>
      </c>
      <c r="F237" s="676">
        <f t="shared" si="253"/>
        <v>61.421686746987945</v>
      </c>
      <c r="G237" s="676">
        <f t="shared" si="253"/>
        <v>8077.7259999999997</v>
      </c>
      <c r="H237" s="676">
        <f t="shared" si="253"/>
        <v>4038.86</v>
      </c>
      <c r="I237" s="676">
        <f t="shared" si="253"/>
        <v>2481.7110000000007</v>
      </c>
      <c r="J237" s="676">
        <f t="shared" ref="J237" si="254">SUM(J225)</f>
        <v>-1557.1489999999994</v>
      </c>
      <c r="K237" s="676">
        <f t="shared" si="253"/>
        <v>-4.8661000000000003</v>
      </c>
      <c r="L237" s="676">
        <f t="shared" si="253"/>
        <v>2476.8449000000005</v>
      </c>
      <c r="M237" s="676">
        <f t="shared" si="253"/>
        <v>61.445828773465792</v>
      </c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  <c r="IP237" s="8"/>
    </row>
    <row r="238" spans="1:250" s="6" customFormat="1" ht="15" customHeight="1" thickBot="1" x14ac:dyDescent="0.3">
      <c r="A238" s="13">
        <v>1</v>
      </c>
      <c r="B238" s="311" t="s">
        <v>107</v>
      </c>
      <c r="C238" s="677">
        <f t="shared" ref="C238:M238" si="255">C226</f>
        <v>0</v>
      </c>
      <c r="D238" s="677">
        <f t="shared" si="255"/>
        <v>0</v>
      </c>
      <c r="E238" s="677">
        <f t="shared" si="255"/>
        <v>0</v>
      </c>
      <c r="F238" s="677">
        <f t="shared" si="255"/>
        <v>0</v>
      </c>
      <c r="G238" s="678">
        <f t="shared" si="255"/>
        <v>42082.817690000003</v>
      </c>
      <c r="H238" s="678">
        <f t="shared" si="255"/>
        <v>21041.409999999996</v>
      </c>
      <c r="I238" s="678">
        <f t="shared" si="255"/>
        <v>20428.575389999998</v>
      </c>
      <c r="J238" s="678">
        <f t="shared" ref="J238" si="256">J226</f>
        <v>-612.83461000000034</v>
      </c>
      <c r="K238" s="678">
        <f t="shared" si="255"/>
        <v>-76.974730000000008</v>
      </c>
      <c r="L238" s="678">
        <f t="shared" si="255"/>
        <v>20351.60066</v>
      </c>
      <c r="M238" s="678">
        <f t="shared" si="255"/>
        <v>97.087483158210418</v>
      </c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  <c r="IP238" s="8"/>
    </row>
    <row r="239" spans="1:250" ht="15" customHeight="1" thickBot="1" x14ac:dyDescent="0.3">
      <c r="A239" s="13">
        <v>1</v>
      </c>
      <c r="B239" s="57" t="s">
        <v>14</v>
      </c>
      <c r="C239" s="679"/>
      <c r="D239" s="679"/>
      <c r="E239" s="680"/>
      <c r="F239" s="679"/>
      <c r="G239" s="664"/>
      <c r="H239" s="664"/>
      <c r="I239" s="665"/>
      <c r="J239" s="665">
        <f t="shared" si="225"/>
        <v>0</v>
      </c>
      <c r="K239" s="665"/>
      <c r="L239" s="665"/>
      <c r="M239" s="664"/>
    </row>
    <row r="240" spans="1:250" ht="29.25" x14ac:dyDescent="0.25">
      <c r="A240" s="13">
        <v>1</v>
      </c>
      <c r="B240" s="85" t="s">
        <v>51</v>
      </c>
      <c r="C240" s="519"/>
      <c r="D240" s="519"/>
      <c r="E240" s="519"/>
      <c r="F240" s="519"/>
      <c r="G240" s="563"/>
      <c r="H240" s="563"/>
      <c r="I240" s="563"/>
      <c r="J240" s="563">
        <f t="shared" si="225"/>
        <v>0</v>
      </c>
      <c r="K240" s="563"/>
      <c r="L240" s="563"/>
      <c r="M240" s="563"/>
    </row>
    <row r="241" spans="1:250" s="25" customFormat="1" ht="30" x14ac:dyDescent="0.25">
      <c r="A241" s="13">
        <v>1</v>
      </c>
      <c r="B241" s="48" t="s">
        <v>120</v>
      </c>
      <c r="C241" s="397">
        <f>SUM(C242:C245)</f>
        <v>9697</v>
      </c>
      <c r="D241" s="397">
        <f>SUM(D242:D245)</f>
        <v>4849</v>
      </c>
      <c r="E241" s="397">
        <f>SUM(E242:E245)</f>
        <v>4720</v>
      </c>
      <c r="F241" s="397">
        <f>E241/D241*100</f>
        <v>97.339657661373479</v>
      </c>
      <c r="G241" s="563">
        <f t="shared" ref="G241:L241" si="257">SUM(G242:G245)</f>
        <v>15811.92022</v>
      </c>
      <c r="H241" s="563">
        <f t="shared" si="257"/>
        <v>7905.96</v>
      </c>
      <c r="I241" s="563">
        <f t="shared" si="257"/>
        <v>8836.2526099999995</v>
      </c>
      <c r="J241" s="563">
        <f t="shared" si="257"/>
        <v>930.29260999999872</v>
      </c>
      <c r="K241" s="563">
        <f t="shared" si="257"/>
        <v>-367.96520000000004</v>
      </c>
      <c r="L241" s="563">
        <f t="shared" si="257"/>
        <v>8468.287409999999</v>
      </c>
      <c r="M241" s="563">
        <f t="shared" ref="M241:M251" si="258">I241/H241*100</f>
        <v>111.7669784567592</v>
      </c>
    </row>
    <row r="242" spans="1:250" s="25" customFormat="1" ht="30" x14ac:dyDescent="0.25">
      <c r="A242" s="13">
        <v>1</v>
      </c>
      <c r="B242" s="47" t="s">
        <v>79</v>
      </c>
      <c r="C242" s="397">
        <v>7313</v>
      </c>
      <c r="D242" s="398">
        <f t="shared" ref="D242:D249" si="259">ROUND(C242/12*$B$3,0)</f>
        <v>3657</v>
      </c>
      <c r="E242" s="397">
        <v>3547</v>
      </c>
      <c r="F242" s="397">
        <f>E242/D242*100</f>
        <v>96.992070002734494</v>
      </c>
      <c r="G242" s="563">
        <v>10292.08698</v>
      </c>
      <c r="H242" s="566">
        <f t="shared" ref="H242:H245" si="260">ROUND(G242/12*$B$3,2)</f>
        <v>5146.04</v>
      </c>
      <c r="I242" s="563">
        <f t="shared" ref="I242:I244" si="261">L242-K242</f>
        <v>5555.2361399999991</v>
      </c>
      <c r="J242" s="563">
        <f t="shared" si="225"/>
        <v>409.1961399999991</v>
      </c>
      <c r="K242" s="563">
        <v>-244.59647000000001</v>
      </c>
      <c r="L242" s="563">
        <v>5310.6396699999987</v>
      </c>
      <c r="M242" s="563">
        <f t="shared" si="258"/>
        <v>107.95167041064585</v>
      </c>
    </row>
    <row r="243" spans="1:250" s="25" customFormat="1" ht="30" x14ac:dyDescent="0.25">
      <c r="A243" s="13">
        <v>1</v>
      </c>
      <c r="B243" s="47" t="s">
        <v>80</v>
      </c>
      <c r="C243" s="397">
        <v>2134</v>
      </c>
      <c r="D243" s="398">
        <f t="shared" si="259"/>
        <v>1067</v>
      </c>
      <c r="E243" s="397">
        <v>941</v>
      </c>
      <c r="F243" s="397">
        <f>E243/D243*100</f>
        <v>88.191190253045932</v>
      </c>
      <c r="G243" s="563">
        <v>3879.31324</v>
      </c>
      <c r="H243" s="566">
        <f t="shared" si="260"/>
        <v>1939.66</v>
      </c>
      <c r="I243" s="563">
        <f t="shared" si="261"/>
        <v>1758.6139099999998</v>
      </c>
      <c r="J243" s="563">
        <f t="shared" si="225"/>
        <v>-181.04609000000028</v>
      </c>
      <c r="K243" s="563">
        <v>-38.061690000000006</v>
      </c>
      <c r="L243" s="563">
        <v>1720.5522199999998</v>
      </c>
      <c r="M243" s="563">
        <f t="shared" si="258"/>
        <v>90.666091479950083</v>
      </c>
    </row>
    <row r="244" spans="1:250" s="25" customFormat="1" ht="45" x14ac:dyDescent="0.25">
      <c r="A244" s="13">
        <v>1</v>
      </c>
      <c r="B244" s="47" t="s">
        <v>114</v>
      </c>
      <c r="C244" s="397">
        <v>90</v>
      </c>
      <c r="D244" s="398">
        <f t="shared" si="259"/>
        <v>45</v>
      </c>
      <c r="E244" s="397">
        <v>100</v>
      </c>
      <c r="F244" s="397">
        <f>E244/D244*100</f>
        <v>222.22222222222223</v>
      </c>
      <c r="G244" s="563">
        <v>590.58719999999994</v>
      </c>
      <c r="H244" s="566">
        <f t="shared" si="260"/>
        <v>295.29000000000002</v>
      </c>
      <c r="I244" s="563">
        <f t="shared" si="261"/>
        <v>656.20799999999997</v>
      </c>
      <c r="J244" s="563">
        <f t="shared" si="225"/>
        <v>360.91799999999995</v>
      </c>
      <c r="K244" s="563">
        <v>-85.307040000000015</v>
      </c>
      <c r="L244" s="563">
        <v>570.90095999999994</v>
      </c>
      <c r="M244" s="563">
        <f t="shared" si="258"/>
        <v>222.2249314233465</v>
      </c>
    </row>
    <row r="245" spans="1:250" s="25" customFormat="1" ht="30" x14ac:dyDescent="0.25">
      <c r="A245" s="13">
        <v>1</v>
      </c>
      <c r="B245" s="47" t="s">
        <v>115</v>
      </c>
      <c r="C245" s="397">
        <v>160</v>
      </c>
      <c r="D245" s="398">
        <f t="shared" si="259"/>
        <v>80</v>
      </c>
      <c r="E245" s="397">
        <v>132</v>
      </c>
      <c r="F245" s="397">
        <f t="shared" ref="F245:F249" si="262">E245/D245*100</f>
        <v>165</v>
      </c>
      <c r="G245" s="563">
        <v>1049.9328</v>
      </c>
      <c r="H245" s="566">
        <f t="shared" si="260"/>
        <v>524.97</v>
      </c>
      <c r="I245" s="563">
        <f t="shared" ref="I245:I250" si="263">L245-K245</f>
        <v>866.19456000000002</v>
      </c>
      <c r="J245" s="563">
        <f t="shared" si="225"/>
        <v>341.22456</v>
      </c>
      <c r="K245" s="563">
        <v>0</v>
      </c>
      <c r="L245" s="563">
        <v>866.19456000000002</v>
      </c>
      <c r="M245" s="563">
        <f t="shared" si="258"/>
        <v>164.9988685067718</v>
      </c>
    </row>
    <row r="246" spans="1:250" s="25" customFormat="1" ht="30" x14ac:dyDescent="0.25">
      <c r="A246" s="13">
        <v>1</v>
      </c>
      <c r="B246" s="48" t="s">
        <v>112</v>
      </c>
      <c r="C246" s="397">
        <f>SUM(C247:C249)</f>
        <v>14846</v>
      </c>
      <c r="D246" s="397">
        <f>SUM(D247:D249)</f>
        <v>7423</v>
      </c>
      <c r="E246" s="397">
        <f>SUM(E247:E249)</f>
        <v>6573</v>
      </c>
      <c r="F246" s="397">
        <f t="shared" si="262"/>
        <v>88.549104135794153</v>
      </c>
      <c r="G246" s="565">
        <f t="shared" ref="G246:L246" si="264">SUM(G247:G249)</f>
        <v>27115.6355</v>
      </c>
      <c r="H246" s="565">
        <f t="shared" si="264"/>
        <v>13557.830000000002</v>
      </c>
      <c r="I246" s="565">
        <f t="shared" si="264"/>
        <v>14600.478490000001</v>
      </c>
      <c r="J246" s="565">
        <f t="shared" si="264"/>
        <v>1042.6484900000005</v>
      </c>
      <c r="K246" s="565">
        <f t="shared" si="264"/>
        <v>0</v>
      </c>
      <c r="L246" s="565">
        <f t="shared" si="264"/>
        <v>14600.478490000001</v>
      </c>
      <c r="M246" s="563">
        <f t="shared" si="258"/>
        <v>107.69037884381203</v>
      </c>
    </row>
    <row r="247" spans="1:250" s="25" customFormat="1" ht="30" x14ac:dyDescent="0.25">
      <c r="A247" s="13">
        <v>1</v>
      </c>
      <c r="B247" s="47" t="s">
        <v>108</v>
      </c>
      <c r="C247" s="397">
        <v>5646</v>
      </c>
      <c r="D247" s="398">
        <f t="shared" si="259"/>
        <v>2823</v>
      </c>
      <c r="E247" s="397">
        <v>836</v>
      </c>
      <c r="F247" s="397">
        <f t="shared" si="262"/>
        <v>29.61388593694651</v>
      </c>
      <c r="G247" s="563">
        <v>5636.1715000000004</v>
      </c>
      <c r="H247" s="566">
        <f t="shared" ref="H247:H250" si="265">ROUND(G247/12*$B$3,2)</f>
        <v>2818.09</v>
      </c>
      <c r="I247" s="563">
        <f t="shared" si="263"/>
        <v>1751.6568800000002</v>
      </c>
      <c r="J247" s="563">
        <f t="shared" si="225"/>
        <v>-1066.4331199999999</v>
      </c>
      <c r="K247" s="563">
        <v>0</v>
      </c>
      <c r="L247" s="563">
        <v>1751.6568800000002</v>
      </c>
      <c r="M247" s="563">
        <f t="shared" si="258"/>
        <v>62.15759184412137</v>
      </c>
    </row>
    <row r="248" spans="1:250" s="25" customFormat="1" ht="61.5" customHeight="1" x14ac:dyDescent="0.25">
      <c r="A248" s="13">
        <v>1</v>
      </c>
      <c r="B248" s="47" t="s">
        <v>119</v>
      </c>
      <c r="C248" s="397">
        <v>6500</v>
      </c>
      <c r="D248" s="398">
        <f t="shared" si="259"/>
        <v>3250</v>
      </c>
      <c r="E248" s="397">
        <v>4456</v>
      </c>
      <c r="F248" s="397">
        <f t="shared" si="262"/>
        <v>137.1076923076923</v>
      </c>
      <c r="G248" s="563">
        <v>18596.89</v>
      </c>
      <c r="H248" s="566">
        <f t="shared" si="265"/>
        <v>9298.4500000000007</v>
      </c>
      <c r="I248" s="563">
        <f t="shared" si="263"/>
        <v>11474.23667</v>
      </c>
      <c r="J248" s="563">
        <f t="shared" si="225"/>
        <v>2175.7866699999995</v>
      </c>
      <c r="K248" s="563">
        <v>0</v>
      </c>
      <c r="L248" s="563">
        <v>11474.23667</v>
      </c>
      <c r="M248" s="563">
        <f t="shared" si="258"/>
        <v>123.39945550064795</v>
      </c>
    </row>
    <row r="249" spans="1:250" s="25" customFormat="1" ht="44.25" customHeight="1" x14ac:dyDescent="0.25">
      <c r="A249" s="13">
        <v>1</v>
      </c>
      <c r="B249" s="47" t="s">
        <v>109</v>
      </c>
      <c r="C249" s="397">
        <v>2700</v>
      </c>
      <c r="D249" s="398">
        <f t="shared" si="259"/>
        <v>1350</v>
      </c>
      <c r="E249" s="397">
        <v>1281</v>
      </c>
      <c r="F249" s="397">
        <f t="shared" si="262"/>
        <v>94.888888888888886</v>
      </c>
      <c r="G249" s="563">
        <v>2882.5739999999996</v>
      </c>
      <c r="H249" s="566">
        <f t="shared" si="265"/>
        <v>1441.29</v>
      </c>
      <c r="I249" s="563">
        <f t="shared" si="263"/>
        <v>1374.5849400000009</v>
      </c>
      <c r="J249" s="563">
        <f t="shared" si="225"/>
        <v>-66.705059999999094</v>
      </c>
      <c r="K249" s="563">
        <v>0</v>
      </c>
      <c r="L249" s="563">
        <v>1374.5849400000009</v>
      </c>
      <c r="M249" s="563">
        <f t="shared" si="258"/>
        <v>95.37185021751354</v>
      </c>
    </row>
    <row r="250" spans="1:250" s="25" customFormat="1" ht="29.25" customHeight="1" thickBot="1" x14ac:dyDescent="0.3">
      <c r="A250" s="13"/>
      <c r="B250" s="288" t="s">
        <v>123</v>
      </c>
      <c r="C250" s="399">
        <v>24500</v>
      </c>
      <c r="D250" s="426">
        <f>ROUND(C250/12*$B$3,0)</f>
        <v>12250</v>
      </c>
      <c r="E250" s="399">
        <v>11571</v>
      </c>
      <c r="F250" s="399">
        <f>E250/D250*100</f>
        <v>94.457142857142856</v>
      </c>
      <c r="G250" s="575">
        <v>23843.89</v>
      </c>
      <c r="H250" s="578">
        <f t="shared" si="265"/>
        <v>11921.95</v>
      </c>
      <c r="I250" s="563">
        <f t="shared" si="263"/>
        <v>11265.021499999999</v>
      </c>
      <c r="J250" s="575">
        <f t="shared" si="225"/>
        <v>-656.9285000000018</v>
      </c>
      <c r="K250" s="575">
        <v>-15.57152</v>
      </c>
      <c r="L250" s="575">
        <v>11249.449979999999</v>
      </c>
      <c r="M250" s="575">
        <f>I250/H250*100</f>
        <v>94.48975628986868</v>
      </c>
    </row>
    <row r="251" spans="1:250" s="8" customFormat="1" ht="15" customHeight="1" thickBot="1" x14ac:dyDescent="0.3">
      <c r="A251" s="13">
        <v>1</v>
      </c>
      <c r="B251" s="126" t="s">
        <v>3</v>
      </c>
      <c r="C251" s="455"/>
      <c r="D251" s="455"/>
      <c r="E251" s="455"/>
      <c r="F251" s="455"/>
      <c r="G251" s="584">
        <f t="shared" ref="G251:L251" si="266">G246+G241+G250</f>
        <v>66771.445720000003</v>
      </c>
      <c r="H251" s="584">
        <f t="shared" si="266"/>
        <v>33385.740000000005</v>
      </c>
      <c r="I251" s="584">
        <f t="shared" si="266"/>
        <v>34701.7526</v>
      </c>
      <c r="J251" s="584">
        <f t="shared" si="266"/>
        <v>1316.0125999999973</v>
      </c>
      <c r="K251" s="584">
        <f t="shared" si="266"/>
        <v>-383.53672000000006</v>
      </c>
      <c r="L251" s="584">
        <f t="shared" si="266"/>
        <v>34318.215879999996</v>
      </c>
      <c r="M251" s="584">
        <f t="shared" si="258"/>
        <v>103.94184043846263</v>
      </c>
    </row>
    <row r="252" spans="1:250" x14ac:dyDescent="0.25">
      <c r="A252" s="13">
        <v>1</v>
      </c>
      <c r="B252" s="161" t="s">
        <v>12</v>
      </c>
      <c r="C252" s="681"/>
      <c r="D252" s="681"/>
      <c r="E252" s="681"/>
      <c r="F252" s="681"/>
      <c r="G252" s="682"/>
      <c r="H252" s="682"/>
      <c r="I252" s="682"/>
      <c r="J252" s="682">
        <f t="shared" si="225"/>
        <v>0</v>
      </c>
      <c r="K252" s="682"/>
      <c r="L252" s="682"/>
      <c r="M252" s="682"/>
    </row>
    <row r="253" spans="1:250" s="6" customFormat="1" ht="30" x14ac:dyDescent="0.25">
      <c r="A253" s="13">
        <v>1</v>
      </c>
      <c r="B253" s="162" t="s">
        <v>120</v>
      </c>
      <c r="C253" s="683">
        <f t="shared" ref="C253:M253" si="267">C241</f>
        <v>9697</v>
      </c>
      <c r="D253" s="683">
        <f t="shared" si="267"/>
        <v>4849</v>
      </c>
      <c r="E253" s="683">
        <f t="shared" si="267"/>
        <v>4720</v>
      </c>
      <c r="F253" s="683">
        <f t="shared" si="267"/>
        <v>97.339657661373479</v>
      </c>
      <c r="G253" s="684">
        <f t="shared" si="267"/>
        <v>15811.92022</v>
      </c>
      <c r="H253" s="684">
        <f t="shared" si="267"/>
        <v>7905.96</v>
      </c>
      <c r="I253" s="684">
        <f t="shared" si="267"/>
        <v>8836.2526099999995</v>
      </c>
      <c r="J253" s="684">
        <f t="shared" ref="J253" si="268">J241</f>
        <v>930.29260999999872</v>
      </c>
      <c r="K253" s="684">
        <f t="shared" si="267"/>
        <v>-367.96520000000004</v>
      </c>
      <c r="L253" s="684">
        <f t="shared" si="267"/>
        <v>8468.287409999999</v>
      </c>
      <c r="M253" s="684">
        <f t="shared" si="267"/>
        <v>111.7669784567592</v>
      </c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  <c r="BA253" s="8"/>
      <c r="BB253" s="8"/>
      <c r="BC253" s="8"/>
      <c r="BD253" s="8"/>
      <c r="BE253" s="8"/>
      <c r="BF253" s="8"/>
      <c r="BG253" s="8"/>
      <c r="BH253" s="8"/>
      <c r="BI253" s="8"/>
      <c r="BJ253" s="8"/>
      <c r="BK253" s="8"/>
      <c r="BL253" s="8"/>
      <c r="BM253" s="8"/>
      <c r="BN253" s="8"/>
      <c r="BO253" s="8"/>
      <c r="BP253" s="8"/>
      <c r="BQ253" s="8"/>
      <c r="BR253" s="8"/>
      <c r="BS253" s="8"/>
      <c r="BT253" s="8"/>
      <c r="BU253" s="8"/>
      <c r="BV253" s="8"/>
      <c r="BW253" s="8"/>
      <c r="BX253" s="8"/>
      <c r="BY253" s="8"/>
      <c r="BZ253" s="8"/>
      <c r="CA253" s="8"/>
      <c r="CB253" s="8"/>
      <c r="CC253" s="8"/>
      <c r="CD253" s="8"/>
      <c r="CE253" s="8"/>
      <c r="CF253" s="8"/>
      <c r="CG253" s="8"/>
      <c r="CH253" s="8"/>
      <c r="CI253" s="8"/>
      <c r="CJ253" s="8"/>
      <c r="CK253" s="8"/>
      <c r="CL253" s="8"/>
      <c r="CM253" s="8"/>
      <c r="CN253" s="8"/>
      <c r="CO253" s="8"/>
      <c r="CP253" s="8"/>
      <c r="CQ253" s="8"/>
      <c r="CR253" s="8"/>
      <c r="CS253" s="8"/>
      <c r="CT253" s="8"/>
      <c r="CU253" s="8"/>
      <c r="CV253" s="8"/>
      <c r="CW253" s="8"/>
      <c r="CX253" s="8"/>
      <c r="CY253" s="8"/>
      <c r="CZ253" s="8"/>
      <c r="DA253" s="8"/>
      <c r="DB253" s="8"/>
      <c r="DC253" s="8"/>
      <c r="DD253" s="8"/>
      <c r="DE253" s="8"/>
      <c r="DF253" s="8"/>
      <c r="DG253" s="8"/>
      <c r="DH253" s="8"/>
      <c r="DI253" s="8"/>
      <c r="DJ253" s="8"/>
      <c r="DK253" s="8"/>
      <c r="DL253" s="8"/>
      <c r="DM253" s="8"/>
      <c r="DN253" s="8"/>
      <c r="DO253" s="8"/>
      <c r="DP253" s="8"/>
      <c r="DQ253" s="8"/>
      <c r="DR253" s="8"/>
      <c r="DS253" s="8"/>
      <c r="DT253" s="8"/>
      <c r="DU253" s="8"/>
      <c r="DV253" s="8"/>
      <c r="DW253" s="8"/>
      <c r="DX253" s="8"/>
      <c r="DY253" s="8"/>
      <c r="DZ253" s="8"/>
      <c r="EA253" s="8"/>
      <c r="EB253" s="8"/>
      <c r="EC253" s="8"/>
      <c r="ED253" s="8"/>
      <c r="EE253" s="8"/>
      <c r="EF253" s="8"/>
      <c r="EG253" s="8"/>
      <c r="EH253" s="8"/>
      <c r="EI253" s="8"/>
      <c r="EJ253" s="8"/>
      <c r="EK253" s="8"/>
      <c r="EL253" s="8"/>
      <c r="EM253" s="8"/>
      <c r="EN253" s="8"/>
      <c r="EO253" s="8"/>
      <c r="EP253" s="8"/>
      <c r="EQ253" s="8"/>
      <c r="ER253" s="8"/>
      <c r="ES253" s="8"/>
      <c r="ET253" s="8"/>
      <c r="EU253" s="8"/>
      <c r="EV253" s="8"/>
      <c r="EW253" s="8"/>
      <c r="EX253" s="8"/>
      <c r="EY253" s="8"/>
      <c r="EZ253" s="8"/>
      <c r="FA253" s="8"/>
      <c r="FB253" s="8"/>
      <c r="FC253" s="8"/>
      <c r="FD253" s="8"/>
      <c r="FE253" s="8"/>
      <c r="FF253" s="8"/>
      <c r="FG253" s="8"/>
      <c r="FH253" s="8"/>
      <c r="FI253" s="8"/>
      <c r="FJ253" s="8"/>
      <c r="FK253" s="8"/>
      <c r="FL253" s="8"/>
      <c r="FM253" s="8"/>
      <c r="FN253" s="8"/>
      <c r="FO253" s="8"/>
      <c r="FP253" s="8"/>
      <c r="FQ253" s="8"/>
      <c r="FR253" s="8"/>
      <c r="FS253" s="8"/>
      <c r="FT253" s="8"/>
      <c r="FU253" s="8"/>
      <c r="FV253" s="8"/>
      <c r="FW253" s="8"/>
      <c r="FX253" s="8"/>
      <c r="FY253" s="8"/>
      <c r="FZ253" s="8"/>
      <c r="GA253" s="8"/>
      <c r="GB253" s="8"/>
      <c r="GC253" s="8"/>
      <c r="GD253" s="8"/>
      <c r="GE253" s="8"/>
      <c r="GF253" s="8"/>
      <c r="GG253" s="8"/>
      <c r="GH253" s="8"/>
      <c r="GI253" s="8"/>
      <c r="GJ253" s="8"/>
      <c r="GK253" s="8"/>
      <c r="GL253" s="8"/>
      <c r="GM253" s="8"/>
      <c r="GN253" s="8"/>
      <c r="GO253" s="8"/>
      <c r="GP253" s="8"/>
      <c r="GQ253" s="8"/>
      <c r="GR253" s="8"/>
      <c r="GS253" s="8"/>
      <c r="GT253" s="8"/>
      <c r="GU253" s="8"/>
      <c r="GV253" s="8"/>
      <c r="GW253" s="8"/>
      <c r="GX253" s="8"/>
      <c r="GY253" s="8"/>
      <c r="GZ253" s="8"/>
      <c r="HA253" s="8"/>
      <c r="HB253" s="8"/>
      <c r="HC253" s="8"/>
      <c r="HD253" s="8"/>
      <c r="HE253" s="8"/>
      <c r="HF253" s="8"/>
      <c r="HG253" s="8"/>
      <c r="HH253" s="8"/>
      <c r="HI253" s="8"/>
      <c r="HJ253" s="8"/>
      <c r="HK253" s="8"/>
      <c r="HL253" s="8"/>
      <c r="HM253" s="8"/>
      <c r="HN253" s="8"/>
      <c r="HO253" s="8"/>
      <c r="HP253" s="8"/>
      <c r="HQ253" s="8"/>
      <c r="HR253" s="8"/>
      <c r="HS253" s="8"/>
      <c r="HT253" s="8"/>
      <c r="HU253" s="8"/>
      <c r="HV253" s="8"/>
      <c r="HW253" s="8"/>
      <c r="HX253" s="8"/>
      <c r="HY253" s="8"/>
      <c r="HZ253" s="8"/>
      <c r="IA253" s="8"/>
      <c r="IB253" s="8"/>
      <c r="IC253" s="8"/>
      <c r="ID253" s="8"/>
      <c r="IE253" s="8"/>
      <c r="IF253" s="8"/>
      <c r="IG253" s="8"/>
      <c r="IH253" s="8"/>
      <c r="II253" s="8"/>
      <c r="IJ253" s="8"/>
      <c r="IK253" s="8"/>
      <c r="IL253" s="8"/>
      <c r="IM253" s="8"/>
      <c r="IN253" s="8"/>
      <c r="IO253" s="8"/>
      <c r="IP253" s="8"/>
    </row>
    <row r="254" spans="1:250" s="6" customFormat="1" ht="30" x14ac:dyDescent="0.25">
      <c r="A254" s="13">
        <v>1</v>
      </c>
      <c r="B254" s="163" t="s">
        <v>79</v>
      </c>
      <c r="C254" s="683">
        <f t="shared" ref="C254:M254" si="269">C242</f>
        <v>7313</v>
      </c>
      <c r="D254" s="683">
        <f t="shared" si="269"/>
        <v>3657</v>
      </c>
      <c r="E254" s="683">
        <f t="shared" si="269"/>
        <v>3547</v>
      </c>
      <c r="F254" s="683">
        <f t="shared" si="269"/>
        <v>96.992070002734494</v>
      </c>
      <c r="G254" s="684">
        <f t="shared" si="269"/>
        <v>10292.08698</v>
      </c>
      <c r="H254" s="684">
        <f t="shared" si="269"/>
        <v>5146.04</v>
      </c>
      <c r="I254" s="684">
        <f t="shared" si="269"/>
        <v>5555.2361399999991</v>
      </c>
      <c r="J254" s="684">
        <f t="shared" ref="J254" si="270">J242</f>
        <v>409.1961399999991</v>
      </c>
      <c r="K254" s="684">
        <f t="shared" si="269"/>
        <v>-244.59647000000001</v>
      </c>
      <c r="L254" s="684">
        <f t="shared" si="269"/>
        <v>5310.6396699999987</v>
      </c>
      <c r="M254" s="684">
        <f t="shared" si="269"/>
        <v>107.95167041064585</v>
      </c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8"/>
      <c r="BS254" s="8"/>
      <c r="BT254" s="8"/>
      <c r="BU254" s="8"/>
      <c r="BV254" s="8"/>
      <c r="BW254" s="8"/>
      <c r="BX254" s="8"/>
      <c r="BY254" s="8"/>
      <c r="BZ254" s="8"/>
      <c r="CA254" s="8"/>
      <c r="CB254" s="8"/>
      <c r="CC254" s="8"/>
      <c r="CD254" s="8"/>
      <c r="CE254" s="8"/>
      <c r="CF254" s="8"/>
      <c r="CG254" s="8"/>
      <c r="CH254" s="8"/>
      <c r="CI254" s="8"/>
      <c r="CJ254" s="8"/>
      <c r="CK254" s="8"/>
      <c r="CL254" s="8"/>
      <c r="CM254" s="8"/>
      <c r="CN254" s="8"/>
      <c r="CO254" s="8"/>
      <c r="CP254" s="8"/>
      <c r="CQ254" s="8"/>
      <c r="CR254" s="8"/>
      <c r="CS254" s="8"/>
      <c r="CT254" s="8"/>
      <c r="CU254" s="8"/>
      <c r="CV254" s="8"/>
      <c r="CW254" s="8"/>
      <c r="CX254" s="8"/>
      <c r="CY254" s="8"/>
      <c r="CZ254" s="8"/>
      <c r="DA254" s="8"/>
      <c r="DB254" s="8"/>
      <c r="DC254" s="8"/>
      <c r="DD254" s="8"/>
      <c r="DE254" s="8"/>
      <c r="DF254" s="8"/>
      <c r="DG254" s="8"/>
      <c r="DH254" s="8"/>
      <c r="DI254" s="8"/>
      <c r="DJ254" s="8"/>
      <c r="DK254" s="8"/>
      <c r="DL254" s="8"/>
      <c r="DM254" s="8"/>
      <c r="DN254" s="8"/>
      <c r="DO254" s="8"/>
      <c r="DP254" s="8"/>
      <c r="DQ254" s="8"/>
      <c r="DR254" s="8"/>
      <c r="DS254" s="8"/>
      <c r="DT254" s="8"/>
      <c r="DU254" s="8"/>
      <c r="DV254" s="8"/>
      <c r="DW254" s="8"/>
      <c r="DX254" s="8"/>
      <c r="DY254" s="8"/>
      <c r="DZ254" s="8"/>
      <c r="EA254" s="8"/>
      <c r="EB254" s="8"/>
      <c r="EC254" s="8"/>
      <c r="ED254" s="8"/>
      <c r="EE254" s="8"/>
      <c r="EF254" s="8"/>
      <c r="EG254" s="8"/>
      <c r="EH254" s="8"/>
      <c r="EI254" s="8"/>
      <c r="EJ254" s="8"/>
      <c r="EK254" s="8"/>
      <c r="EL254" s="8"/>
      <c r="EM254" s="8"/>
      <c r="EN254" s="8"/>
      <c r="EO254" s="8"/>
      <c r="EP254" s="8"/>
      <c r="EQ254" s="8"/>
      <c r="ER254" s="8"/>
      <c r="ES254" s="8"/>
      <c r="ET254" s="8"/>
      <c r="EU254" s="8"/>
      <c r="EV254" s="8"/>
      <c r="EW254" s="8"/>
      <c r="EX254" s="8"/>
      <c r="EY254" s="8"/>
      <c r="EZ254" s="8"/>
      <c r="FA254" s="8"/>
      <c r="FB254" s="8"/>
      <c r="FC254" s="8"/>
      <c r="FD254" s="8"/>
      <c r="FE254" s="8"/>
      <c r="FF254" s="8"/>
      <c r="FG254" s="8"/>
      <c r="FH254" s="8"/>
      <c r="FI254" s="8"/>
      <c r="FJ254" s="8"/>
      <c r="FK254" s="8"/>
      <c r="FL254" s="8"/>
      <c r="FM254" s="8"/>
      <c r="FN254" s="8"/>
      <c r="FO254" s="8"/>
      <c r="FP254" s="8"/>
      <c r="FQ254" s="8"/>
      <c r="FR254" s="8"/>
      <c r="FS254" s="8"/>
      <c r="FT254" s="8"/>
      <c r="FU254" s="8"/>
      <c r="FV254" s="8"/>
      <c r="FW254" s="8"/>
      <c r="FX254" s="8"/>
      <c r="FY254" s="8"/>
      <c r="FZ254" s="8"/>
      <c r="GA254" s="8"/>
      <c r="GB254" s="8"/>
      <c r="GC254" s="8"/>
      <c r="GD254" s="8"/>
      <c r="GE254" s="8"/>
      <c r="GF254" s="8"/>
      <c r="GG254" s="8"/>
      <c r="GH254" s="8"/>
      <c r="GI254" s="8"/>
      <c r="GJ254" s="8"/>
      <c r="GK254" s="8"/>
      <c r="GL254" s="8"/>
      <c r="GM254" s="8"/>
      <c r="GN254" s="8"/>
      <c r="GO254" s="8"/>
      <c r="GP254" s="8"/>
      <c r="GQ254" s="8"/>
      <c r="GR254" s="8"/>
      <c r="GS254" s="8"/>
      <c r="GT254" s="8"/>
      <c r="GU254" s="8"/>
      <c r="GV254" s="8"/>
      <c r="GW254" s="8"/>
      <c r="GX254" s="8"/>
      <c r="GY254" s="8"/>
      <c r="GZ254" s="8"/>
      <c r="HA254" s="8"/>
      <c r="HB254" s="8"/>
      <c r="HC254" s="8"/>
      <c r="HD254" s="8"/>
      <c r="HE254" s="8"/>
      <c r="HF254" s="8"/>
      <c r="HG254" s="8"/>
      <c r="HH254" s="8"/>
      <c r="HI254" s="8"/>
      <c r="HJ254" s="8"/>
      <c r="HK254" s="8"/>
      <c r="HL254" s="8"/>
      <c r="HM254" s="8"/>
      <c r="HN254" s="8"/>
      <c r="HO254" s="8"/>
      <c r="HP254" s="8"/>
      <c r="HQ254" s="8"/>
      <c r="HR254" s="8"/>
      <c r="HS254" s="8"/>
      <c r="HT254" s="8"/>
      <c r="HU254" s="8"/>
      <c r="HV254" s="8"/>
      <c r="HW254" s="8"/>
      <c r="HX254" s="8"/>
      <c r="HY254" s="8"/>
      <c r="HZ254" s="8"/>
      <c r="IA254" s="8"/>
      <c r="IB254" s="8"/>
      <c r="IC254" s="8"/>
      <c r="ID254" s="8"/>
      <c r="IE254" s="8"/>
      <c r="IF254" s="8"/>
      <c r="IG254" s="8"/>
      <c r="IH254" s="8"/>
      <c r="II254" s="8"/>
      <c r="IJ254" s="8"/>
      <c r="IK254" s="8"/>
      <c r="IL254" s="8"/>
      <c r="IM254" s="8"/>
      <c r="IN254" s="8"/>
      <c r="IO254" s="8"/>
      <c r="IP254" s="8"/>
    </row>
    <row r="255" spans="1:250" s="6" customFormat="1" ht="30" x14ac:dyDescent="0.25">
      <c r="A255" s="13">
        <v>1</v>
      </c>
      <c r="B255" s="163" t="s">
        <v>80</v>
      </c>
      <c r="C255" s="683">
        <f t="shared" ref="C255:M255" si="271">C243</f>
        <v>2134</v>
      </c>
      <c r="D255" s="683">
        <f t="shared" si="271"/>
        <v>1067</v>
      </c>
      <c r="E255" s="683">
        <f t="shared" si="271"/>
        <v>941</v>
      </c>
      <c r="F255" s="683">
        <f t="shared" si="271"/>
        <v>88.191190253045932</v>
      </c>
      <c r="G255" s="684">
        <f t="shared" si="271"/>
        <v>3879.31324</v>
      </c>
      <c r="H255" s="684">
        <f t="shared" si="271"/>
        <v>1939.66</v>
      </c>
      <c r="I255" s="684">
        <f t="shared" si="271"/>
        <v>1758.6139099999998</v>
      </c>
      <c r="J255" s="684">
        <f t="shared" ref="J255" si="272">J243</f>
        <v>-181.04609000000028</v>
      </c>
      <c r="K255" s="684">
        <f t="shared" si="271"/>
        <v>-38.061690000000006</v>
      </c>
      <c r="L255" s="684">
        <f t="shared" si="271"/>
        <v>1720.5522199999998</v>
      </c>
      <c r="M255" s="684">
        <f t="shared" si="271"/>
        <v>90.666091479950083</v>
      </c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  <c r="BB255" s="8"/>
      <c r="BC255" s="8"/>
      <c r="BD255" s="8"/>
      <c r="BE255" s="8"/>
      <c r="BF255" s="8"/>
      <c r="BG255" s="8"/>
      <c r="BH255" s="8"/>
      <c r="BI255" s="8"/>
      <c r="BJ255" s="8"/>
      <c r="BK255" s="8"/>
      <c r="BL255" s="8"/>
      <c r="BM255" s="8"/>
      <c r="BN255" s="8"/>
      <c r="BO255" s="8"/>
      <c r="BP255" s="8"/>
      <c r="BQ255" s="8"/>
      <c r="BR255" s="8"/>
      <c r="BS255" s="8"/>
      <c r="BT255" s="8"/>
      <c r="BU255" s="8"/>
      <c r="BV255" s="8"/>
      <c r="BW255" s="8"/>
      <c r="BX255" s="8"/>
      <c r="BY255" s="8"/>
      <c r="BZ255" s="8"/>
      <c r="CA255" s="8"/>
      <c r="CB255" s="8"/>
      <c r="CC255" s="8"/>
      <c r="CD255" s="8"/>
      <c r="CE255" s="8"/>
      <c r="CF255" s="8"/>
      <c r="CG255" s="8"/>
      <c r="CH255" s="8"/>
      <c r="CI255" s="8"/>
      <c r="CJ255" s="8"/>
      <c r="CK255" s="8"/>
      <c r="CL255" s="8"/>
      <c r="CM255" s="8"/>
      <c r="CN255" s="8"/>
      <c r="CO255" s="8"/>
      <c r="CP255" s="8"/>
      <c r="CQ255" s="8"/>
      <c r="CR255" s="8"/>
      <c r="CS255" s="8"/>
      <c r="CT255" s="8"/>
      <c r="CU255" s="8"/>
      <c r="CV255" s="8"/>
      <c r="CW255" s="8"/>
      <c r="CX255" s="8"/>
      <c r="CY255" s="8"/>
      <c r="CZ255" s="8"/>
      <c r="DA255" s="8"/>
      <c r="DB255" s="8"/>
      <c r="DC255" s="8"/>
      <c r="DD255" s="8"/>
      <c r="DE255" s="8"/>
      <c r="DF255" s="8"/>
      <c r="DG255" s="8"/>
      <c r="DH255" s="8"/>
      <c r="DI255" s="8"/>
      <c r="DJ255" s="8"/>
      <c r="DK255" s="8"/>
      <c r="DL255" s="8"/>
      <c r="DM255" s="8"/>
      <c r="DN255" s="8"/>
      <c r="DO255" s="8"/>
      <c r="DP255" s="8"/>
      <c r="DQ255" s="8"/>
      <c r="DR255" s="8"/>
      <c r="DS255" s="8"/>
      <c r="DT255" s="8"/>
      <c r="DU255" s="8"/>
      <c r="DV255" s="8"/>
      <c r="DW255" s="8"/>
      <c r="DX255" s="8"/>
      <c r="DY255" s="8"/>
      <c r="DZ255" s="8"/>
      <c r="EA255" s="8"/>
      <c r="EB255" s="8"/>
      <c r="EC255" s="8"/>
      <c r="ED255" s="8"/>
      <c r="EE255" s="8"/>
      <c r="EF255" s="8"/>
      <c r="EG255" s="8"/>
      <c r="EH255" s="8"/>
      <c r="EI255" s="8"/>
      <c r="EJ255" s="8"/>
      <c r="EK255" s="8"/>
      <c r="EL255" s="8"/>
      <c r="EM255" s="8"/>
      <c r="EN255" s="8"/>
      <c r="EO255" s="8"/>
      <c r="EP255" s="8"/>
      <c r="EQ255" s="8"/>
      <c r="ER255" s="8"/>
      <c r="ES255" s="8"/>
      <c r="ET255" s="8"/>
      <c r="EU255" s="8"/>
      <c r="EV255" s="8"/>
      <c r="EW255" s="8"/>
      <c r="EX255" s="8"/>
      <c r="EY255" s="8"/>
      <c r="EZ255" s="8"/>
      <c r="FA255" s="8"/>
      <c r="FB255" s="8"/>
      <c r="FC255" s="8"/>
      <c r="FD255" s="8"/>
      <c r="FE255" s="8"/>
      <c r="FF255" s="8"/>
      <c r="FG255" s="8"/>
      <c r="FH255" s="8"/>
      <c r="FI255" s="8"/>
      <c r="FJ255" s="8"/>
      <c r="FK255" s="8"/>
      <c r="FL255" s="8"/>
      <c r="FM255" s="8"/>
      <c r="FN255" s="8"/>
      <c r="FO255" s="8"/>
      <c r="FP255" s="8"/>
      <c r="FQ255" s="8"/>
      <c r="FR255" s="8"/>
      <c r="FS255" s="8"/>
      <c r="FT255" s="8"/>
      <c r="FU255" s="8"/>
      <c r="FV255" s="8"/>
      <c r="FW255" s="8"/>
      <c r="FX255" s="8"/>
      <c r="FY255" s="8"/>
      <c r="FZ255" s="8"/>
      <c r="GA255" s="8"/>
      <c r="GB255" s="8"/>
      <c r="GC255" s="8"/>
      <c r="GD255" s="8"/>
      <c r="GE255" s="8"/>
      <c r="GF255" s="8"/>
      <c r="GG255" s="8"/>
      <c r="GH255" s="8"/>
      <c r="GI255" s="8"/>
      <c r="GJ255" s="8"/>
      <c r="GK255" s="8"/>
      <c r="GL255" s="8"/>
      <c r="GM255" s="8"/>
      <c r="GN255" s="8"/>
      <c r="GO255" s="8"/>
      <c r="GP255" s="8"/>
      <c r="GQ255" s="8"/>
      <c r="GR255" s="8"/>
      <c r="GS255" s="8"/>
      <c r="GT255" s="8"/>
      <c r="GU255" s="8"/>
      <c r="GV255" s="8"/>
      <c r="GW255" s="8"/>
      <c r="GX255" s="8"/>
      <c r="GY255" s="8"/>
      <c r="GZ255" s="8"/>
      <c r="HA255" s="8"/>
      <c r="HB255" s="8"/>
      <c r="HC255" s="8"/>
      <c r="HD255" s="8"/>
      <c r="HE255" s="8"/>
      <c r="HF255" s="8"/>
      <c r="HG255" s="8"/>
      <c r="HH255" s="8"/>
      <c r="HI255" s="8"/>
      <c r="HJ255" s="8"/>
      <c r="HK255" s="8"/>
      <c r="HL255" s="8"/>
      <c r="HM255" s="8"/>
      <c r="HN255" s="8"/>
      <c r="HO255" s="8"/>
      <c r="HP255" s="8"/>
      <c r="HQ255" s="8"/>
      <c r="HR255" s="8"/>
      <c r="HS255" s="8"/>
      <c r="HT255" s="8"/>
      <c r="HU255" s="8"/>
      <c r="HV255" s="8"/>
      <c r="HW255" s="8"/>
      <c r="HX255" s="8"/>
      <c r="HY255" s="8"/>
      <c r="HZ255" s="8"/>
      <c r="IA255" s="8"/>
      <c r="IB255" s="8"/>
      <c r="IC255" s="8"/>
      <c r="ID255" s="8"/>
      <c r="IE255" s="8"/>
      <c r="IF255" s="8"/>
      <c r="IG255" s="8"/>
      <c r="IH255" s="8"/>
      <c r="II255" s="8"/>
      <c r="IJ255" s="8"/>
      <c r="IK255" s="8"/>
      <c r="IL255" s="8"/>
      <c r="IM255" s="8"/>
      <c r="IN255" s="8"/>
      <c r="IO255" s="8"/>
      <c r="IP255" s="8"/>
    </row>
    <row r="256" spans="1:250" s="6" customFormat="1" ht="45" x14ac:dyDescent="0.25">
      <c r="A256" s="13">
        <v>1</v>
      </c>
      <c r="B256" s="163" t="s">
        <v>114</v>
      </c>
      <c r="C256" s="683">
        <f t="shared" ref="C256:M256" si="273">C244</f>
        <v>90</v>
      </c>
      <c r="D256" s="683">
        <f t="shared" si="273"/>
        <v>45</v>
      </c>
      <c r="E256" s="683">
        <f t="shared" si="273"/>
        <v>100</v>
      </c>
      <c r="F256" s="683">
        <f t="shared" si="273"/>
        <v>222.22222222222223</v>
      </c>
      <c r="G256" s="684">
        <f t="shared" si="273"/>
        <v>590.58719999999994</v>
      </c>
      <c r="H256" s="684">
        <f t="shared" si="273"/>
        <v>295.29000000000002</v>
      </c>
      <c r="I256" s="684">
        <f t="shared" si="273"/>
        <v>656.20799999999997</v>
      </c>
      <c r="J256" s="684">
        <f t="shared" ref="J256" si="274">J244</f>
        <v>360.91799999999995</v>
      </c>
      <c r="K256" s="684">
        <f t="shared" si="273"/>
        <v>-85.307040000000015</v>
      </c>
      <c r="L256" s="684">
        <f t="shared" si="273"/>
        <v>570.90095999999994</v>
      </c>
      <c r="M256" s="684">
        <f t="shared" si="273"/>
        <v>222.2249314233465</v>
      </c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/>
      <c r="BC256" s="8"/>
      <c r="BD256" s="8"/>
      <c r="BE256" s="8"/>
      <c r="BF256" s="8"/>
      <c r="BG256" s="8"/>
      <c r="BH256" s="8"/>
      <c r="BI256" s="8"/>
      <c r="BJ256" s="8"/>
      <c r="BK256" s="8"/>
      <c r="BL256" s="8"/>
      <c r="BM256" s="8"/>
      <c r="BN256" s="8"/>
      <c r="BO256" s="8"/>
      <c r="BP256" s="8"/>
      <c r="BQ256" s="8"/>
      <c r="BR256" s="8"/>
      <c r="BS256" s="8"/>
      <c r="BT256" s="8"/>
      <c r="BU256" s="8"/>
      <c r="BV256" s="8"/>
      <c r="BW256" s="8"/>
      <c r="BX256" s="8"/>
      <c r="BY256" s="8"/>
      <c r="BZ256" s="8"/>
      <c r="CA256" s="8"/>
      <c r="CB256" s="8"/>
      <c r="CC256" s="8"/>
      <c r="CD256" s="8"/>
      <c r="CE256" s="8"/>
      <c r="CF256" s="8"/>
      <c r="CG256" s="8"/>
      <c r="CH256" s="8"/>
      <c r="CI256" s="8"/>
      <c r="CJ256" s="8"/>
      <c r="CK256" s="8"/>
      <c r="CL256" s="8"/>
      <c r="CM256" s="8"/>
      <c r="CN256" s="8"/>
      <c r="CO256" s="8"/>
      <c r="CP256" s="8"/>
      <c r="CQ256" s="8"/>
      <c r="CR256" s="8"/>
      <c r="CS256" s="8"/>
      <c r="CT256" s="8"/>
      <c r="CU256" s="8"/>
      <c r="CV256" s="8"/>
      <c r="CW256" s="8"/>
      <c r="CX256" s="8"/>
      <c r="CY256" s="8"/>
      <c r="CZ256" s="8"/>
      <c r="DA256" s="8"/>
      <c r="DB256" s="8"/>
      <c r="DC256" s="8"/>
      <c r="DD256" s="8"/>
      <c r="DE256" s="8"/>
      <c r="DF256" s="8"/>
      <c r="DG256" s="8"/>
      <c r="DH256" s="8"/>
      <c r="DI256" s="8"/>
      <c r="DJ256" s="8"/>
      <c r="DK256" s="8"/>
      <c r="DL256" s="8"/>
      <c r="DM256" s="8"/>
      <c r="DN256" s="8"/>
      <c r="DO256" s="8"/>
      <c r="DP256" s="8"/>
      <c r="DQ256" s="8"/>
      <c r="DR256" s="8"/>
      <c r="DS256" s="8"/>
      <c r="DT256" s="8"/>
      <c r="DU256" s="8"/>
      <c r="DV256" s="8"/>
      <c r="DW256" s="8"/>
      <c r="DX256" s="8"/>
      <c r="DY256" s="8"/>
      <c r="DZ256" s="8"/>
      <c r="EA256" s="8"/>
      <c r="EB256" s="8"/>
      <c r="EC256" s="8"/>
      <c r="ED256" s="8"/>
      <c r="EE256" s="8"/>
      <c r="EF256" s="8"/>
      <c r="EG256" s="8"/>
      <c r="EH256" s="8"/>
      <c r="EI256" s="8"/>
      <c r="EJ256" s="8"/>
      <c r="EK256" s="8"/>
      <c r="EL256" s="8"/>
      <c r="EM256" s="8"/>
      <c r="EN256" s="8"/>
      <c r="EO256" s="8"/>
      <c r="EP256" s="8"/>
      <c r="EQ256" s="8"/>
      <c r="ER256" s="8"/>
      <c r="ES256" s="8"/>
      <c r="ET256" s="8"/>
      <c r="EU256" s="8"/>
      <c r="EV256" s="8"/>
      <c r="EW256" s="8"/>
      <c r="EX256" s="8"/>
      <c r="EY256" s="8"/>
      <c r="EZ256" s="8"/>
      <c r="FA256" s="8"/>
      <c r="FB256" s="8"/>
      <c r="FC256" s="8"/>
      <c r="FD256" s="8"/>
      <c r="FE256" s="8"/>
      <c r="FF256" s="8"/>
      <c r="FG256" s="8"/>
      <c r="FH256" s="8"/>
      <c r="FI256" s="8"/>
      <c r="FJ256" s="8"/>
      <c r="FK256" s="8"/>
      <c r="FL256" s="8"/>
      <c r="FM256" s="8"/>
      <c r="FN256" s="8"/>
      <c r="FO256" s="8"/>
      <c r="FP256" s="8"/>
      <c r="FQ256" s="8"/>
      <c r="FR256" s="8"/>
      <c r="FS256" s="8"/>
      <c r="FT256" s="8"/>
      <c r="FU256" s="8"/>
      <c r="FV256" s="8"/>
      <c r="FW256" s="8"/>
      <c r="FX256" s="8"/>
      <c r="FY256" s="8"/>
      <c r="FZ256" s="8"/>
      <c r="GA256" s="8"/>
      <c r="GB256" s="8"/>
      <c r="GC256" s="8"/>
      <c r="GD256" s="8"/>
      <c r="GE256" s="8"/>
      <c r="GF256" s="8"/>
      <c r="GG256" s="8"/>
      <c r="GH256" s="8"/>
      <c r="GI256" s="8"/>
      <c r="GJ256" s="8"/>
      <c r="GK256" s="8"/>
      <c r="GL256" s="8"/>
      <c r="GM256" s="8"/>
      <c r="GN256" s="8"/>
      <c r="GO256" s="8"/>
      <c r="GP256" s="8"/>
      <c r="GQ256" s="8"/>
      <c r="GR256" s="8"/>
      <c r="GS256" s="8"/>
      <c r="GT256" s="8"/>
      <c r="GU256" s="8"/>
      <c r="GV256" s="8"/>
      <c r="GW256" s="8"/>
      <c r="GX256" s="8"/>
      <c r="GY256" s="8"/>
      <c r="GZ256" s="8"/>
      <c r="HA256" s="8"/>
      <c r="HB256" s="8"/>
      <c r="HC256" s="8"/>
      <c r="HD256" s="8"/>
      <c r="HE256" s="8"/>
      <c r="HF256" s="8"/>
      <c r="HG256" s="8"/>
      <c r="HH256" s="8"/>
      <c r="HI256" s="8"/>
      <c r="HJ256" s="8"/>
      <c r="HK256" s="8"/>
      <c r="HL256" s="8"/>
      <c r="HM256" s="8"/>
      <c r="HN256" s="8"/>
      <c r="HO256" s="8"/>
      <c r="HP256" s="8"/>
      <c r="HQ256" s="8"/>
      <c r="HR256" s="8"/>
      <c r="HS256" s="8"/>
      <c r="HT256" s="8"/>
      <c r="HU256" s="8"/>
      <c r="HV256" s="8"/>
      <c r="HW256" s="8"/>
      <c r="HX256" s="8"/>
      <c r="HY256" s="8"/>
      <c r="HZ256" s="8"/>
      <c r="IA256" s="8"/>
      <c r="IB256" s="8"/>
      <c r="IC256" s="8"/>
      <c r="ID256" s="8"/>
      <c r="IE256" s="8"/>
      <c r="IF256" s="8"/>
      <c r="IG256" s="8"/>
      <c r="IH256" s="8"/>
      <c r="II256" s="8"/>
      <c r="IJ256" s="8"/>
      <c r="IK256" s="8"/>
      <c r="IL256" s="8"/>
      <c r="IM256" s="8"/>
      <c r="IN256" s="8"/>
      <c r="IO256" s="8"/>
      <c r="IP256" s="8"/>
    </row>
    <row r="257" spans="1:250" s="6" customFormat="1" ht="30" x14ac:dyDescent="0.25">
      <c r="A257" s="13">
        <v>1</v>
      </c>
      <c r="B257" s="163" t="s">
        <v>115</v>
      </c>
      <c r="C257" s="683">
        <f t="shared" ref="C257:M257" si="275">C245</f>
        <v>160</v>
      </c>
      <c r="D257" s="683">
        <f t="shared" si="275"/>
        <v>80</v>
      </c>
      <c r="E257" s="683">
        <f t="shared" si="275"/>
        <v>132</v>
      </c>
      <c r="F257" s="683">
        <f t="shared" si="275"/>
        <v>165</v>
      </c>
      <c r="G257" s="684">
        <f t="shared" si="275"/>
        <v>1049.9328</v>
      </c>
      <c r="H257" s="684">
        <f t="shared" si="275"/>
        <v>524.97</v>
      </c>
      <c r="I257" s="684">
        <f t="shared" si="275"/>
        <v>866.19456000000002</v>
      </c>
      <c r="J257" s="684">
        <f t="shared" ref="J257" si="276">J245</f>
        <v>341.22456</v>
      </c>
      <c r="K257" s="684">
        <f t="shared" si="275"/>
        <v>0</v>
      </c>
      <c r="L257" s="684">
        <f t="shared" si="275"/>
        <v>866.19456000000002</v>
      </c>
      <c r="M257" s="684">
        <f t="shared" si="275"/>
        <v>164.9988685067718</v>
      </c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  <c r="BB257" s="8"/>
      <c r="BC257" s="8"/>
      <c r="BD257" s="8"/>
      <c r="BE257" s="8"/>
      <c r="BF257" s="8"/>
      <c r="BG257" s="8"/>
      <c r="BH257" s="8"/>
      <c r="BI257" s="8"/>
      <c r="BJ257" s="8"/>
      <c r="BK257" s="8"/>
      <c r="BL257" s="8"/>
      <c r="BM257" s="8"/>
      <c r="BN257" s="8"/>
      <c r="BO257" s="8"/>
      <c r="BP257" s="8"/>
      <c r="BQ257" s="8"/>
      <c r="BR257" s="8"/>
      <c r="BS257" s="8"/>
      <c r="BT257" s="8"/>
      <c r="BU257" s="8"/>
      <c r="BV257" s="8"/>
      <c r="BW257" s="8"/>
      <c r="BX257" s="8"/>
      <c r="BY257" s="8"/>
      <c r="BZ257" s="8"/>
      <c r="CA257" s="8"/>
      <c r="CB257" s="8"/>
      <c r="CC257" s="8"/>
      <c r="CD257" s="8"/>
      <c r="CE257" s="8"/>
      <c r="CF257" s="8"/>
      <c r="CG257" s="8"/>
      <c r="CH257" s="8"/>
      <c r="CI257" s="8"/>
      <c r="CJ257" s="8"/>
      <c r="CK257" s="8"/>
      <c r="CL257" s="8"/>
      <c r="CM257" s="8"/>
      <c r="CN257" s="8"/>
      <c r="CO257" s="8"/>
      <c r="CP257" s="8"/>
      <c r="CQ257" s="8"/>
      <c r="CR257" s="8"/>
      <c r="CS257" s="8"/>
      <c r="CT257" s="8"/>
      <c r="CU257" s="8"/>
      <c r="CV257" s="8"/>
      <c r="CW257" s="8"/>
      <c r="CX257" s="8"/>
      <c r="CY257" s="8"/>
      <c r="CZ257" s="8"/>
      <c r="DA257" s="8"/>
      <c r="DB257" s="8"/>
      <c r="DC257" s="8"/>
      <c r="DD257" s="8"/>
      <c r="DE257" s="8"/>
      <c r="DF257" s="8"/>
      <c r="DG257" s="8"/>
      <c r="DH257" s="8"/>
      <c r="DI257" s="8"/>
      <c r="DJ257" s="8"/>
      <c r="DK257" s="8"/>
      <c r="DL257" s="8"/>
      <c r="DM257" s="8"/>
      <c r="DN257" s="8"/>
      <c r="DO257" s="8"/>
      <c r="DP257" s="8"/>
      <c r="DQ257" s="8"/>
      <c r="DR257" s="8"/>
      <c r="DS257" s="8"/>
      <c r="DT257" s="8"/>
      <c r="DU257" s="8"/>
      <c r="DV257" s="8"/>
      <c r="DW257" s="8"/>
      <c r="DX257" s="8"/>
      <c r="DY257" s="8"/>
      <c r="DZ257" s="8"/>
      <c r="EA257" s="8"/>
      <c r="EB257" s="8"/>
      <c r="EC257" s="8"/>
      <c r="ED257" s="8"/>
      <c r="EE257" s="8"/>
      <c r="EF257" s="8"/>
      <c r="EG257" s="8"/>
      <c r="EH257" s="8"/>
      <c r="EI257" s="8"/>
      <c r="EJ257" s="8"/>
      <c r="EK257" s="8"/>
      <c r="EL257" s="8"/>
      <c r="EM257" s="8"/>
      <c r="EN257" s="8"/>
      <c r="EO257" s="8"/>
      <c r="EP257" s="8"/>
      <c r="EQ257" s="8"/>
      <c r="ER257" s="8"/>
      <c r="ES257" s="8"/>
      <c r="ET257" s="8"/>
      <c r="EU257" s="8"/>
      <c r="EV257" s="8"/>
      <c r="EW257" s="8"/>
      <c r="EX257" s="8"/>
      <c r="EY257" s="8"/>
      <c r="EZ257" s="8"/>
      <c r="FA257" s="8"/>
      <c r="FB257" s="8"/>
      <c r="FC257" s="8"/>
      <c r="FD257" s="8"/>
      <c r="FE257" s="8"/>
      <c r="FF257" s="8"/>
      <c r="FG257" s="8"/>
      <c r="FH257" s="8"/>
      <c r="FI257" s="8"/>
      <c r="FJ257" s="8"/>
      <c r="FK257" s="8"/>
      <c r="FL257" s="8"/>
      <c r="FM257" s="8"/>
      <c r="FN257" s="8"/>
      <c r="FO257" s="8"/>
      <c r="FP257" s="8"/>
      <c r="FQ257" s="8"/>
      <c r="FR257" s="8"/>
      <c r="FS257" s="8"/>
      <c r="FT257" s="8"/>
      <c r="FU257" s="8"/>
      <c r="FV257" s="8"/>
      <c r="FW257" s="8"/>
      <c r="FX257" s="8"/>
      <c r="FY257" s="8"/>
      <c r="FZ257" s="8"/>
      <c r="GA257" s="8"/>
      <c r="GB257" s="8"/>
      <c r="GC257" s="8"/>
      <c r="GD257" s="8"/>
      <c r="GE257" s="8"/>
      <c r="GF257" s="8"/>
      <c r="GG257" s="8"/>
      <c r="GH257" s="8"/>
      <c r="GI257" s="8"/>
      <c r="GJ257" s="8"/>
      <c r="GK257" s="8"/>
      <c r="GL257" s="8"/>
      <c r="GM257" s="8"/>
      <c r="GN257" s="8"/>
      <c r="GO257" s="8"/>
      <c r="GP257" s="8"/>
      <c r="GQ257" s="8"/>
      <c r="GR257" s="8"/>
      <c r="GS257" s="8"/>
      <c r="GT257" s="8"/>
      <c r="GU257" s="8"/>
      <c r="GV257" s="8"/>
      <c r="GW257" s="8"/>
      <c r="GX257" s="8"/>
      <c r="GY257" s="8"/>
      <c r="GZ257" s="8"/>
      <c r="HA257" s="8"/>
      <c r="HB257" s="8"/>
      <c r="HC257" s="8"/>
      <c r="HD257" s="8"/>
      <c r="HE257" s="8"/>
      <c r="HF257" s="8"/>
      <c r="HG257" s="8"/>
      <c r="HH257" s="8"/>
      <c r="HI257" s="8"/>
      <c r="HJ257" s="8"/>
      <c r="HK257" s="8"/>
      <c r="HL257" s="8"/>
      <c r="HM257" s="8"/>
      <c r="HN257" s="8"/>
      <c r="HO257" s="8"/>
      <c r="HP257" s="8"/>
      <c r="HQ257" s="8"/>
      <c r="HR257" s="8"/>
      <c r="HS257" s="8"/>
      <c r="HT257" s="8"/>
      <c r="HU257" s="8"/>
      <c r="HV257" s="8"/>
      <c r="HW257" s="8"/>
      <c r="HX257" s="8"/>
      <c r="HY257" s="8"/>
      <c r="HZ257" s="8"/>
      <c r="IA257" s="8"/>
      <c r="IB257" s="8"/>
      <c r="IC257" s="8"/>
      <c r="ID257" s="8"/>
      <c r="IE257" s="8"/>
      <c r="IF257" s="8"/>
      <c r="IG257" s="8"/>
      <c r="IH257" s="8"/>
      <c r="II257" s="8"/>
      <c r="IJ257" s="8"/>
      <c r="IK257" s="8"/>
      <c r="IL257" s="8"/>
      <c r="IM257" s="8"/>
      <c r="IN257" s="8"/>
      <c r="IO257" s="8"/>
      <c r="IP257" s="8"/>
    </row>
    <row r="258" spans="1:250" s="6" customFormat="1" ht="30" x14ac:dyDescent="0.25">
      <c r="A258" s="13">
        <v>1</v>
      </c>
      <c r="B258" s="162" t="s">
        <v>112</v>
      </c>
      <c r="C258" s="683">
        <f t="shared" ref="C258:M258" si="277">C246</f>
        <v>14846</v>
      </c>
      <c r="D258" s="683">
        <f t="shared" si="277"/>
        <v>7423</v>
      </c>
      <c r="E258" s="683">
        <f t="shared" si="277"/>
        <v>6573</v>
      </c>
      <c r="F258" s="683">
        <f t="shared" si="277"/>
        <v>88.549104135794153</v>
      </c>
      <c r="G258" s="684">
        <f t="shared" si="277"/>
        <v>27115.6355</v>
      </c>
      <c r="H258" s="684">
        <f t="shared" si="277"/>
        <v>13557.830000000002</v>
      </c>
      <c r="I258" s="684">
        <f t="shared" si="277"/>
        <v>14600.478490000001</v>
      </c>
      <c r="J258" s="684">
        <f t="shared" ref="J258" si="278">J246</f>
        <v>1042.6484900000005</v>
      </c>
      <c r="K258" s="684">
        <f t="shared" si="277"/>
        <v>0</v>
      </c>
      <c r="L258" s="684">
        <f t="shared" si="277"/>
        <v>14600.478490000001</v>
      </c>
      <c r="M258" s="684">
        <f t="shared" si="277"/>
        <v>107.69037884381203</v>
      </c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  <c r="BA258" s="8"/>
      <c r="BB258" s="8"/>
      <c r="BC258" s="8"/>
      <c r="BD258" s="8"/>
      <c r="BE258" s="8"/>
      <c r="BF258" s="8"/>
      <c r="BG258" s="8"/>
      <c r="BH258" s="8"/>
      <c r="BI258" s="8"/>
      <c r="BJ258" s="8"/>
      <c r="BK258" s="8"/>
      <c r="BL258" s="8"/>
      <c r="BM258" s="8"/>
      <c r="BN258" s="8"/>
      <c r="BO258" s="8"/>
      <c r="BP258" s="8"/>
      <c r="BQ258" s="8"/>
      <c r="BR258" s="8"/>
      <c r="BS258" s="8"/>
      <c r="BT258" s="8"/>
      <c r="BU258" s="8"/>
      <c r="BV258" s="8"/>
      <c r="BW258" s="8"/>
      <c r="BX258" s="8"/>
      <c r="BY258" s="8"/>
      <c r="BZ258" s="8"/>
      <c r="CA258" s="8"/>
      <c r="CB258" s="8"/>
      <c r="CC258" s="8"/>
      <c r="CD258" s="8"/>
      <c r="CE258" s="8"/>
      <c r="CF258" s="8"/>
      <c r="CG258" s="8"/>
      <c r="CH258" s="8"/>
      <c r="CI258" s="8"/>
      <c r="CJ258" s="8"/>
      <c r="CK258" s="8"/>
      <c r="CL258" s="8"/>
      <c r="CM258" s="8"/>
      <c r="CN258" s="8"/>
      <c r="CO258" s="8"/>
      <c r="CP258" s="8"/>
      <c r="CQ258" s="8"/>
      <c r="CR258" s="8"/>
      <c r="CS258" s="8"/>
      <c r="CT258" s="8"/>
      <c r="CU258" s="8"/>
      <c r="CV258" s="8"/>
      <c r="CW258" s="8"/>
      <c r="CX258" s="8"/>
      <c r="CY258" s="8"/>
      <c r="CZ258" s="8"/>
      <c r="DA258" s="8"/>
      <c r="DB258" s="8"/>
      <c r="DC258" s="8"/>
      <c r="DD258" s="8"/>
      <c r="DE258" s="8"/>
      <c r="DF258" s="8"/>
      <c r="DG258" s="8"/>
      <c r="DH258" s="8"/>
      <c r="DI258" s="8"/>
      <c r="DJ258" s="8"/>
      <c r="DK258" s="8"/>
      <c r="DL258" s="8"/>
      <c r="DM258" s="8"/>
      <c r="DN258" s="8"/>
      <c r="DO258" s="8"/>
      <c r="DP258" s="8"/>
      <c r="DQ258" s="8"/>
      <c r="DR258" s="8"/>
      <c r="DS258" s="8"/>
      <c r="DT258" s="8"/>
      <c r="DU258" s="8"/>
      <c r="DV258" s="8"/>
      <c r="DW258" s="8"/>
      <c r="DX258" s="8"/>
      <c r="DY258" s="8"/>
      <c r="DZ258" s="8"/>
      <c r="EA258" s="8"/>
      <c r="EB258" s="8"/>
      <c r="EC258" s="8"/>
      <c r="ED258" s="8"/>
      <c r="EE258" s="8"/>
      <c r="EF258" s="8"/>
      <c r="EG258" s="8"/>
      <c r="EH258" s="8"/>
      <c r="EI258" s="8"/>
      <c r="EJ258" s="8"/>
      <c r="EK258" s="8"/>
      <c r="EL258" s="8"/>
      <c r="EM258" s="8"/>
      <c r="EN258" s="8"/>
      <c r="EO258" s="8"/>
      <c r="EP258" s="8"/>
      <c r="EQ258" s="8"/>
      <c r="ER258" s="8"/>
      <c r="ES258" s="8"/>
      <c r="ET258" s="8"/>
      <c r="EU258" s="8"/>
      <c r="EV258" s="8"/>
      <c r="EW258" s="8"/>
      <c r="EX258" s="8"/>
      <c r="EY258" s="8"/>
      <c r="EZ258" s="8"/>
      <c r="FA258" s="8"/>
      <c r="FB258" s="8"/>
      <c r="FC258" s="8"/>
      <c r="FD258" s="8"/>
      <c r="FE258" s="8"/>
      <c r="FF258" s="8"/>
      <c r="FG258" s="8"/>
      <c r="FH258" s="8"/>
      <c r="FI258" s="8"/>
      <c r="FJ258" s="8"/>
      <c r="FK258" s="8"/>
      <c r="FL258" s="8"/>
      <c r="FM258" s="8"/>
      <c r="FN258" s="8"/>
      <c r="FO258" s="8"/>
      <c r="FP258" s="8"/>
      <c r="FQ258" s="8"/>
      <c r="FR258" s="8"/>
      <c r="FS258" s="8"/>
      <c r="FT258" s="8"/>
      <c r="FU258" s="8"/>
      <c r="FV258" s="8"/>
      <c r="FW258" s="8"/>
      <c r="FX258" s="8"/>
      <c r="FY258" s="8"/>
      <c r="FZ258" s="8"/>
      <c r="GA258" s="8"/>
      <c r="GB258" s="8"/>
      <c r="GC258" s="8"/>
      <c r="GD258" s="8"/>
      <c r="GE258" s="8"/>
      <c r="GF258" s="8"/>
      <c r="GG258" s="8"/>
      <c r="GH258" s="8"/>
      <c r="GI258" s="8"/>
      <c r="GJ258" s="8"/>
      <c r="GK258" s="8"/>
      <c r="GL258" s="8"/>
      <c r="GM258" s="8"/>
      <c r="GN258" s="8"/>
      <c r="GO258" s="8"/>
      <c r="GP258" s="8"/>
      <c r="GQ258" s="8"/>
      <c r="GR258" s="8"/>
      <c r="GS258" s="8"/>
      <c r="GT258" s="8"/>
      <c r="GU258" s="8"/>
      <c r="GV258" s="8"/>
      <c r="GW258" s="8"/>
      <c r="GX258" s="8"/>
      <c r="GY258" s="8"/>
      <c r="GZ258" s="8"/>
      <c r="HA258" s="8"/>
      <c r="HB258" s="8"/>
      <c r="HC258" s="8"/>
      <c r="HD258" s="8"/>
      <c r="HE258" s="8"/>
      <c r="HF258" s="8"/>
      <c r="HG258" s="8"/>
      <c r="HH258" s="8"/>
      <c r="HI258" s="8"/>
      <c r="HJ258" s="8"/>
      <c r="HK258" s="8"/>
      <c r="HL258" s="8"/>
      <c r="HM258" s="8"/>
      <c r="HN258" s="8"/>
      <c r="HO258" s="8"/>
      <c r="HP258" s="8"/>
      <c r="HQ258" s="8"/>
      <c r="HR258" s="8"/>
      <c r="HS258" s="8"/>
      <c r="HT258" s="8"/>
      <c r="HU258" s="8"/>
      <c r="HV258" s="8"/>
      <c r="HW258" s="8"/>
      <c r="HX258" s="8"/>
      <c r="HY258" s="8"/>
      <c r="HZ258" s="8"/>
      <c r="IA258" s="8"/>
      <c r="IB258" s="8"/>
      <c r="IC258" s="8"/>
      <c r="ID258" s="8"/>
      <c r="IE258" s="8"/>
      <c r="IF258" s="8"/>
      <c r="IG258" s="8"/>
      <c r="IH258" s="8"/>
      <c r="II258" s="8"/>
      <c r="IJ258" s="8"/>
      <c r="IK258" s="8"/>
      <c r="IL258" s="8"/>
      <c r="IM258" s="8"/>
      <c r="IN258" s="8"/>
      <c r="IO258" s="8"/>
      <c r="IP258" s="8"/>
    </row>
    <row r="259" spans="1:250" s="6" customFormat="1" ht="30" x14ac:dyDescent="0.25">
      <c r="A259" s="13">
        <v>1</v>
      </c>
      <c r="B259" s="163" t="s">
        <v>108</v>
      </c>
      <c r="C259" s="683">
        <f t="shared" ref="C259:M259" si="279">C247</f>
        <v>5646</v>
      </c>
      <c r="D259" s="683">
        <f t="shared" si="279"/>
        <v>2823</v>
      </c>
      <c r="E259" s="683">
        <f t="shared" si="279"/>
        <v>836</v>
      </c>
      <c r="F259" s="683">
        <f t="shared" si="279"/>
        <v>29.61388593694651</v>
      </c>
      <c r="G259" s="684">
        <f t="shared" si="279"/>
        <v>5636.1715000000004</v>
      </c>
      <c r="H259" s="684">
        <f t="shared" si="279"/>
        <v>2818.09</v>
      </c>
      <c r="I259" s="684">
        <f t="shared" si="279"/>
        <v>1751.6568800000002</v>
      </c>
      <c r="J259" s="684">
        <f t="shared" ref="J259" si="280">J247</f>
        <v>-1066.4331199999999</v>
      </c>
      <c r="K259" s="684">
        <f t="shared" si="279"/>
        <v>0</v>
      </c>
      <c r="L259" s="684">
        <f t="shared" si="279"/>
        <v>1751.6568800000002</v>
      </c>
      <c r="M259" s="684">
        <f t="shared" si="279"/>
        <v>62.15759184412137</v>
      </c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  <c r="BA259" s="8"/>
      <c r="BB259" s="8"/>
      <c r="BC259" s="8"/>
      <c r="BD259" s="8"/>
      <c r="BE259" s="8"/>
      <c r="BF259" s="8"/>
      <c r="BG259" s="8"/>
      <c r="BH259" s="8"/>
      <c r="BI259" s="8"/>
      <c r="BJ259" s="8"/>
      <c r="BK259" s="8"/>
      <c r="BL259" s="8"/>
      <c r="BM259" s="8"/>
      <c r="BN259" s="8"/>
      <c r="BO259" s="8"/>
      <c r="BP259" s="8"/>
      <c r="BQ259" s="8"/>
      <c r="BR259" s="8"/>
      <c r="BS259" s="8"/>
      <c r="BT259" s="8"/>
      <c r="BU259" s="8"/>
      <c r="BV259" s="8"/>
      <c r="BW259" s="8"/>
      <c r="BX259" s="8"/>
      <c r="BY259" s="8"/>
      <c r="BZ259" s="8"/>
      <c r="CA259" s="8"/>
      <c r="CB259" s="8"/>
      <c r="CC259" s="8"/>
      <c r="CD259" s="8"/>
      <c r="CE259" s="8"/>
      <c r="CF259" s="8"/>
      <c r="CG259" s="8"/>
      <c r="CH259" s="8"/>
      <c r="CI259" s="8"/>
      <c r="CJ259" s="8"/>
      <c r="CK259" s="8"/>
      <c r="CL259" s="8"/>
      <c r="CM259" s="8"/>
      <c r="CN259" s="8"/>
      <c r="CO259" s="8"/>
      <c r="CP259" s="8"/>
      <c r="CQ259" s="8"/>
      <c r="CR259" s="8"/>
      <c r="CS259" s="8"/>
      <c r="CT259" s="8"/>
      <c r="CU259" s="8"/>
      <c r="CV259" s="8"/>
      <c r="CW259" s="8"/>
      <c r="CX259" s="8"/>
      <c r="CY259" s="8"/>
      <c r="CZ259" s="8"/>
      <c r="DA259" s="8"/>
      <c r="DB259" s="8"/>
      <c r="DC259" s="8"/>
      <c r="DD259" s="8"/>
      <c r="DE259" s="8"/>
      <c r="DF259" s="8"/>
      <c r="DG259" s="8"/>
      <c r="DH259" s="8"/>
      <c r="DI259" s="8"/>
      <c r="DJ259" s="8"/>
      <c r="DK259" s="8"/>
      <c r="DL259" s="8"/>
      <c r="DM259" s="8"/>
      <c r="DN259" s="8"/>
      <c r="DO259" s="8"/>
      <c r="DP259" s="8"/>
      <c r="DQ259" s="8"/>
      <c r="DR259" s="8"/>
      <c r="DS259" s="8"/>
      <c r="DT259" s="8"/>
      <c r="DU259" s="8"/>
      <c r="DV259" s="8"/>
      <c r="DW259" s="8"/>
      <c r="DX259" s="8"/>
      <c r="DY259" s="8"/>
      <c r="DZ259" s="8"/>
      <c r="EA259" s="8"/>
      <c r="EB259" s="8"/>
      <c r="EC259" s="8"/>
      <c r="ED259" s="8"/>
      <c r="EE259" s="8"/>
      <c r="EF259" s="8"/>
      <c r="EG259" s="8"/>
      <c r="EH259" s="8"/>
      <c r="EI259" s="8"/>
      <c r="EJ259" s="8"/>
      <c r="EK259" s="8"/>
      <c r="EL259" s="8"/>
      <c r="EM259" s="8"/>
      <c r="EN259" s="8"/>
      <c r="EO259" s="8"/>
      <c r="EP259" s="8"/>
      <c r="EQ259" s="8"/>
      <c r="ER259" s="8"/>
      <c r="ES259" s="8"/>
      <c r="ET259" s="8"/>
      <c r="EU259" s="8"/>
      <c r="EV259" s="8"/>
      <c r="EW259" s="8"/>
      <c r="EX259" s="8"/>
      <c r="EY259" s="8"/>
      <c r="EZ259" s="8"/>
      <c r="FA259" s="8"/>
      <c r="FB259" s="8"/>
      <c r="FC259" s="8"/>
      <c r="FD259" s="8"/>
      <c r="FE259" s="8"/>
      <c r="FF259" s="8"/>
      <c r="FG259" s="8"/>
      <c r="FH259" s="8"/>
      <c r="FI259" s="8"/>
      <c r="FJ259" s="8"/>
      <c r="FK259" s="8"/>
      <c r="FL259" s="8"/>
      <c r="FM259" s="8"/>
      <c r="FN259" s="8"/>
      <c r="FO259" s="8"/>
      <c r="FP259" s="8"/>
      <c r="FQ259" s="8"/>
      <c r="FR259" s="8"/>
      <c r="FS259" s="8"/>
      <c r="FT259" s="8"/>
      <c r="FU259" s="8"/>
      <c r="FV259" s="8"/>
      <c r="FW259" s="8"/>
      <c r="FX259" s="8"/>
      <c r="FY259" s="8"/>
      <c r="FZ259" s="8"/>
      <c r="GA259" s="8"/>
      <c r="GB259" s="8"/>
      <c r="GC259" s="8"/>
      <c r="GD259" s="8"/>
      <c r="GE259" s="8"/>
      <c r="GF259" s="8"/>
      <c r="GG259" s="8"/>
      <c r="GH259" s="8"/>
      <c r="GI259" s="8"/>
      <c r="GJ259" s="8"/>
      <c r="GK259" s="8"/>
      <c r="GL259" s="8"/>
      <c r="GM259" s="8"/>
      <c r="GN259" s="8"/>
      <c r="GO259" s="8"/>
      <c r="GP259" s="8"/>
      <c r="GQ259" s="8"/>
      <c r="GR259" s="8"/>
      <c r="GS259" s="8"/>
      <c r="GT259" s="8"/>
      <c r="GU259" s="8"/>
      <c r="GV259" s="8"/>
      <c r="GW259" s="8"/>
      <c r="GX259" s="8"/>
      <c r="GY259" s="8"/>
      <c r="GZ259" s="8"/>
      <c r="HA259" s="8"/>
      <c r="HB259" s="8"/>
      <c r="HC259" s="8"/>
      <c r="HD259" s="8"/>
      <c r="HE259" s="8"/>
      <c r="HF259" s="8"/>
      <c r="HG259" s="8"/>
      <c r="HH259" s="8"/>
      <c r="HI259" s="8"/>
      <c r="HJ259" s="8"/>
      <c r="HK259" s="8"/>
      <c r="HL259" s="8"/>
      <c r="HM259" s="8"/>
      <c r="HN259" s="8"/>
      <c r="HO259" s="8"/>
      <c r="HP259" s="8"/>
      <c r="HQ259" s="8"/>
      <c r="HR259" s="8"/>
      <c r="HS259" s="8"/>
      <c r="HT259" s="8"/>
      <c r="HU259" s="8"/>
      <c r="HV259" s="8"/>
      <c r="HW259" s="8"/>
      <c r="HX259" s="8"/>
      <c r="HY259" s="8"/>
      <c r="HZ259" s="8"/>
      <c r="IA259" s="8"/>
      <c r="IB259" s="8"/>
      <c r="IC259" s="8"/>
      <c r="ID259" s="8"/>
      <c r="IE259" s="8"/>
      <c r="IF259" s="8"/>
      <c r="IG259" s="8"/>
      <c r="IH259" s="8"/>
      <c r="II259" s="8"/>
      <c r="IJ259" s="8"/>
      <c r="IK259" s="8"/>
      <c r="IL259" s="8"/>
      <c r="IM259" s="8"/>
      <c r="IN259" s="8"/>
      <c r="IO259" s="8"/>
      <c r="IP259" s="8"/>
    </row>
    <row r="260" spans="1:250" s="6" customFormat="1" ht="42" customHeight="1" x14ac:dyDescent="0.25">
      <c r="A260" s="13">
        <v>1</v>
      </c>
      <c r="B260" s="163" t="s">
        <v>81</v>
      </c>
      <c r="C260" s="683">
        <f t="shared" ref="C260:M260" si="281">C248</f>
        <v>6500</v>
      </c>
      <c r="D260" s="683">
        <f t="shared" si="281"/>
        <v>3250</v>
      </c>
      <c r="E260" s="683">
        <f t="shared" si="281"/>
        <v>4456</v>
      </c>
      <c r="F260" s="683">
        <f t="shared" si="281"/>
        <v>137.1076923076923</v>
      </c>
      <c r="G260" s="684">
        <f t="shared" si="281"/>
        <v>18596.89</v>
      </c>
      <c r="H260" s="684">
        <f t="shared" si="281"/>
        <v>9298.4500000000007</v>
      </c>
      <c r="I260" s="684">
        <f t="shared" si="281"/>
        <v>11474.23667</v>
      </c>
      <c r="J260" s="684">
        <f t="shared" ref="J260" si="282">J248</f>
        <v>2175.7866699999995</v>
      </c>
      <c r="K260" s="684">
        <f t="shared" si="281"/>
        <v>0</v>
      </c>
      <c r="L260" s="684">
        <f t="shared" si="281"/>
        <v>11474.23667</v>
      </c>
      <c r="M260" s="684">
        <f t="shared" si="281"/>
        <v>123.39945550064795</v>
      </c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  <c r="BA260" s="8"/>
      <c r="BB260" s="8"/>
      <c r="BC260" s="8"/>
      <c r="BD260" s="8"/>
      <c r="BE260" s="8"/>
      <c r="BF260" s="8"/>
      <c r="BG260" s="8"/>
      <c r="BH260" s="8"/>
      <c r="BI260" s="8"/>
      <c r="BJ260" s="8"/>
      <c r="BK260" s="8"/>
      <c r="BL260" s="8"/>
      <c r="BM260" s="8"/>
      <c r="BN260" s="8"/>
      <c r="BO260" s="8"/>
      <c r="BP260" s="8"/>
      <c r="BQ260" s="8"/>
      <c r="BR260" s="8"/>
      <c r="BS260" s="8"/>
      <c r="BT260" s="8"/>
      <c r="BU260" s="8"/>
      <c r="BV260" s="8"/>
      <c r="BW260" s="8"/>
      <c r="BX260" s="8"/>
      <c r="BY260" s="8"/>
      <c r="BZ260" s="8"/>
      <c r="CA260" s="8"/>
      <c r="CB260" s="8"/>
      <c r="CC260" s="8"/>
      <c r="CD260" s="8"/>
      <c r="CE260" s="8"/>
      <c r="CF260" s="8"/>
      <c r="CG260" s="8"/>
      <c r="CH260" s="8"/>
      <c r="CI260" s="8"/>
      <c r="CJ260" s="8"/>
      <c r="CK260" s="8"/>
      <c r="CL260" s="8"/>
      <c r="CM260" s="8"/>
      <c r="CN260" s="8"/>
      <c r="CO260" s="8"/>
      <c r="CP260" s="8"/>
      <c r="CQ260" s="8"/>
      <c r="CR260" s="8"/>
      <c r="CS260" s="8"/>
      <c r="CT260" s="8"/>
      <c r="CU260" s="8"/>
      <c r="CV260" s="8"/>
      <c r="CW260" s="8"/>
      <c r="CX260" s="8"/>
      <c r="CY260" s="8"/>
      <c r="CZ260" s="8"/>
      <c r="DA260" s="8"/>
      <c r="DB260" s="8"/>
      <c r="DC260" s="8"/>
      <c r="DD260" s="8"/>
      <c r="DE260" s="8"/>
      <c r="DF260" s="8"/>
      <c r="DG260" s="8"/>
      <c r="DH260" s="8"/>
      <c r="DI260" s="8"/>
      <c r="DJ260" s="8"/>
      <c r="DK260" s="8"/>
      <c r="DL260" s="8"/>
      <c r="DM260" s="8"/>
      <c r="DN260" s="8"/>
      <c r="DO260" s="8"/>
      <c r="DP260" s="8"/>
      <c r="DQ260" s="8"/>
      <c r="DR260" s="8"/>
      <c r="DS260" s="8"/>
      <c r="DT260" s="8"/>
      <c r="DU260" s="8"/>
      <c r="DV260" s="8"/>
      <c r="DW260" s="8"/>
      <c r="DX260" s="8"/>
      <c r="DY260" s="8"/>
      <c r="DZ260" s="8"/>
      <c r="EA260" s="8"/>
      <c r="EB260" s="8"/>
      <c r="EC260" s="8"/>
      <c r="ED260" s="8"/>
      <c r="EE260" s="8"/>
      <c r="EF260" s="8"/>
      <c r="EG260" s="8"/>
      <c r="EH260" s="8"/>
      <c r="EI260" s="8"/>
      <c r="EJ260" s="8"/>
      <c r="EK260" s="8"/>
      <c r="EL260" s="8"/>
      <c r="EM260" s="8"/>
      <c r="EN260" s="8"/>
      <c r="EO260" s="8"/>
      <c r="EP260" s="8"/>
      <c r="EQ260" s="8"/>
      <c r="ER260" s="8"/>
      <c r="ES260" s="8"/>
      <c r="ET260" s="8"/>
      <c r="EU260" s="8"/>
      <c r="EV260" s="8"/>
      <c r="EW260" s="8"/>
      <c r="EX260" s="8"/>
      <c r="EY260" s="8"/>
      <c r="EZ260" s="8"/>
      <c r="FA260" s="8"/>
      <c r="FB260" s="8"/>
      <c r="FC260" s="8"/>
      <c r="FD260" s="8"/>
      <c r="FE260" s="8"/>
      <c r="FF260" s="8"/>
      <c r="FG260" s="8"/>
      <c r="FH260" s="8"/>
      <c r="FI260" s="8"/>
      <c r="FJ260" s="8"/>
      <c r="FK260" s="8"/>
      <c r="FL260" s="8"/>
      <c r="FM260" s="8"/>
      <c r="FN260" s="8"/>
      <c r="FO260" s="8"/>
      <c r="FP260" s="8"/>
      <c r="FQ260" s="8"/>
      <c r="FR260" s="8"/>
      <c r="FS260" s="8"/>
      <c r="FT260" s="8"/>
      <c r="FU260" s="8"/>
      <c r="FV260" s="8"/>
      <c r="FW260" s="8"/>
      <c r="FX260" s="8"/>
      <c r="FY260" s="8"/>
      <c r="FZ260" s="8"/>
      <c r="GA260" s="8"/>
      <c r="GB260" s="8"/>
      <c r="GC260" s="8"/>
      <c r="GD260" s="8"/>
      <c r="GE260" s="8"/>
      <c r="GF260" s="8"/>
      <c r="GG260" s="8"/>
      <c r="GH260" s="8"/>
      <c r="GI260" s="8"/>
      <c r="GJ260" s="8"/>
      <c r="GK260" s="8"/>
      <c r="GL260" s="8"/>
      <c r="GM260" s="8"/>
      <c r="GN260" s="8"/>
      <c r="GO260" s="8"/>
      <c r="GP260" s="8"/>
      <c r="GQ260" s="8"/>
      <c r="GR260" s="8"/>
      <c r="GS260" s="8"/>
      <c r="GT260" s="8"/>
      <c r="GU260" s="8"/>
      <c r="GV260" s="8"/>
      <c r="GW260" s="8"/>
      <c r="GX260" s="8"/>
      <c r="GY260" s="8"/>
      <c r="GZ260" s="8"/>
      <c r="HA260" s="8"/>
      <c r="HB260" s="8"/>
      <c r="HC260" s="8"/>
      <c r="HD260" s="8"/>
      <c r="HE260" s="8"/>
      <c r="HF260" s="8"/>
      <c r="HG260" s="8"/>
      <c r="HH260" s="8"/>
      <c r="HI260" s="8"/>
      <c r="HJ260" s="8"/>
      <c r="HK260" s="8"/>
      <c r="HL260" s="8"/>
      <c r="HM260" s="8"/>
      <c r="HN260" s="8"/>
      <c r="HO260" s="8"/>
      <c r="HP260" s="8"/>
      <c r="HQ260" s="8"/>
      <c r="HR260" s="8"/>
      <c r="HS260" s="8"/>
      <c r="HT260" s="8"/>
      <c r="HU260" s="8"/>
      <c r="HV260" s="8"/>
      <c r="HW260" s="8"/>
      <c r="HX260" s="8"/>
      <c r="HY260" s="8"/>
      <c r="HZ260" s="8"/>
      <c r="IA260" s="8"/>
      <c r="IB260" s="8"/>
      <c r="IC260" s="8"/>
      <c r="ID260" s="8"/>
      <c r="IE260" s="8"/>
      <c r="IF260" s="8"/>
      <c r="IG260" s="8"/>
      <c r="IH260" s="8"/>
      <c r="II260" s="8"/>
      <c r="IJ260" s="8"/>
      <c r="IK260" s="8"/>
      <c r="IL260" s="8"/>
      <c r="IM260" s="8"/>
      <c r="IN260" s="8"/>
      <c r="IO260" s="8"/>
      <c r="IP260" s="8"/>
    </row>
    <row r="261" spans="1:250" s="6" customFormat="1" ht="42" customHeight="1" x14ac:dyDescent="0.25">
      <c r="A261" s="13">
        <v>1</v>
      </c>
      <c r="B261" s="163" t="s">
        <v>109</v>
      </c>
      <c r="C261" s="683">
        <f t="shared" ref="C261:M261" si="283">C249</f>
        <v>2700</v>
      </c>
      <c r="D261" s="683">
        <f t="shared" si="283"/>
        <v>1350</v>
      </c>
      <c r="E261" s="683">
        <f t="shared" si="283"/>
        <v>1281</v>
      </c>
      <c r="F261" s="683">
        <f t="shared" si="283"/>
        <v>94.888888888888886</v>
      </c>
      <c r="G261" s="684">
        <f t="shared" si="283"/>
        <v>2882.5739999999996</v>
      </c>
      <c r="H261" s="684">
        <f t="shared" si="283"/>
        <v>1441.29</v>
      </c>
      <c r="I261" s="684">
        <f t="shared" si="283"/>
        <v>1374.5849400000009</v>
      </c>
      <c r="J261" s="684">
        <f t="shared" ref="J261" si="284">J249</f>
        <v>-66.705059999999094</v>
      </c>
      <c r="K261" s="684">
        <f t="shared" si="283"/>
        <v>0</v>
      </c>
      <c r="L261" s="684">
        <f t="shared" si="283"/>
        <v>1374.5849400000009</v>
      </c>
      <c r="M261" s="684">
        <f t="shared" si="283"/>
        <v>95.37185021751354</v>
      </c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  <c r="BB261" s="8"/>
      <c r="BC261" s="8"/>
      <c r="BD261" s="8"/>
      <c r="BE261" s="8"/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8"/>
      <c r="BS261" s="8"/>
      <c r="BT261" s="8"/>
      <c r="BU261" s="8"/>
      <c r="BV261" s="8"/>
      <c r="BW261" s="8"/>
      <c r="BX261" s="8"/>
      <c r="BY261" s="8"/>
      <c r="BZ261" s="8"/>
      <c r="CA261" s="8"/>
      <c r="CB261" s="8"/>
      <c r="CC261" s="8"/>
      <c r="CD261" s="8"/>
      <c r="CE261" s="8"/>
      <c r="CF261" s="8"/>
      <c r="CG261" s="8"/>
      <c r="CH261" s="8"/>
      <c r="CI261" s="8"/>
      <c r="CJ261" s="8"/>
      <c r="CK261" s="8"/>
      <c r="CL261" s="8"/>
      <c r="CM261" s="8"/>
      <c r="CN261" s="8"/>
      <c r="CO261" s="8"/>
      <c r="CP261" s="8"/>
      <c r="CQ261" s="8"/>
      <c r="CR261" s="8"/>
      <c r="CS261" s="8"/>
      <c r="CT261" s="8"/>
      <c r="CU261" s="8"/>
      <c r="CV261" s="8"/>
      <c r="CW261" s="8"/>
      <c r="CX261" s="8"/>
      <c r="CY261" s="8"/>
      <c r="CZ261" s="8"/>
      <c r="DA261" s="8"/>
      <c r="DB261" s="8"/>
      <c r="DC261" s="8"/>
      <c r="DD261" s="8"/>
      <c r="DE261" s="8"/>
      <c r="DF261" s="8"/>
      <c r="DG261" s="8"/>
      <c r="DH261" s="8"/>
      <c r="DI261" s="8"/>
      <c r="DJ261" s="8"/>
      <c r="DK261" s="8"/>
      <c r="DL261" s="8"/>
      <c r="DM261" s="8"/>
      <c r="DN261" s="8"/>
      <c r="DO261" s="8"/>
      <c r="DP261" s="8"/>
      <c r="DQ261" s="8"/>
      <c r="DR261" s="8"/>
      <c r="DS261" s="8"/>
      <c r="DT261" s="8"/>
      <c r="DU261" s="8"/>
      <c r="DV261" s="8"/>
      <c r="DW261" s="8"/>
      <c r="DX261" s="8"/>
      <c r="DY261" s="8"/>
      <c r="DZ261" s="8"/>
      <c r="EA261" s="8"/>
      <c r="EB261" s="8"/>
      <c r="EC261" s="8"/>
      <c r="ED261" s="8"/>
      <c r="EE261" s="8"/>
      <c r="EF261" s="8"/>
      <c r="EG261" s="8"/>
      <c r="EH261" s="8"/>
      <c r="EI261" s="8"/>
      <c r="EJ261" s="8"/>
      <c r="EK261" s="8"/>
      <c r="EL261" s="8"/>
      <c r="EM261" s="8"/>
      <c r="EN261" s="8"/>
      <c r="EO261" s="8"/>
      <c r="EP261" s="8"/>
      <c r="EQ261" s="8"/>
      <c r="ER261" s="8"/>
      <c r="ES261" s="8"/>
      <c r="ET261" s="8"/>
      <c r="EU261" s="8"/>
      <c r="EV261" s="8"/>
      <c r="EW261" s="8"/>
      <c r="EX261" s="8"/>
      <c r="EY261" s="8"/>
      <c r="EZ261" s="8"/>
      <c r="FA261" s="8"/>
      <c r="FB261" s="8"/>
      <c r="FC261" s="8"/>
      <c r="FD261" s="8"/>
      <c r="FE261" s="8"/>
      <c r="FF261" s="8"/>
      <c r="FG261" s="8"/>
      <c r="FH261" s="8"/>
      <c r="FI261" s="8"/>
      <c r="FJ261" s="8"/>
      <c r="FK261" s="8"/>
      <c r="FL261" s="8"/>
      <c r="FM261" s="8"/>
      <c r="FN261" s="8"/>
      <c r="FO261" s="8"/>
      <c r="FP261" s="8"/>
      <c r="FQ261" s="8"/>
      <c r="FR261" s="8"/>
      <c r="FS261" s="8"/>
      <c r="FT261" s="8"/>
      <c r="FU261" s="8"/>
      <c r="FV261" s="8"/>
      <c r="FW261" s="8"/>
      <c r="FX261" s="8"/>
      <c r="FY261" s="8"/>
      <c r="FZ261" s="8"/>
      <c r="GA261" s="8"/>
      <c r="GB261" s="8"/>
      <c r="GC261" s="8"/>
      <c r="GD261" s="8"/>
      <c r="GE261" s="8"/>
      <c r="GF261" s="8"/>
      <c r="GG261" s="8"/>
      <c r="GH261" s="8"/>
      <c r="GI261" s="8"/>
      <c r="GJ261" s="8"/>
      <c r="GK261" s="8"/>
      <c r="GL261" s="8"/>
      <c r="GM261" s="8"/>
      <c r="GN261" s="8"/>
      <c r="GO261" s="8"/>
      <c r="GP261" s="8"/>
      <c r="GQ261" s="8"/>
      <c r="GR261" s="8"/>
      <c r="GS261" s="8"/>
      <c r="GT261" s="8"/>
      <c r="GU261" s="8"/>
      <c r="GV261" s="8"/>
      <c r="GW261" s="8"/>
      <c r="GX261" s="8"/>
      <c r="GY261" s="8"/>
      <c r="GZ261" s="8"/>
      <c r="HA261" s="8"/>
      <c r="HB261" s="8"/>
      <c r="HC261" s="8"/>
      <c r="HD261" s="8"/>
      <c r="HE261" s="8"/>
      <c r="HF261" s="8"/>
      <c r="HG261" s="8"/>
      <c r="HH261" s="8"/>
      <c r="HI261" s="8"/>
      <c r="HJ261" s="8"/>
      <c r="HK261" s="8"/>
      <c r="HL261" s="8"/>
      <c r="HM261" s="8"/>
      <c r="HN261" s="8"/>
      <c r="HO261" s="8"/>
      <c r="HP261" s="8"/>
      <c r="HQ261" s="8"/>
      <c r="HR261" s="8"/>
      <c r="HS261" s="8"/>
      <c r="HT261" s="8"/>
      <c r="HU261" s="8"/>
      <c r="HV261" s="8"/>
      <c r="HW261" s="8"/>
      <c r="HX261" s="8"/>
      <c r="HY261" s="8"/>
      <c r="HZ261" s="8"/>
      <c r="IA261" s="8"/>
      <c r="IB261" s="8"/>
      <c r="IC261" s="8"/>
      <c r="ID261" s="8"/>
      <c r="IE261" s="8"/>
      <c r="IF261" s="8"/>
      <c r="IG261" s="8"/>
      <c r="IH261" s="8"/>
      <c r="II261" s="8"/>
      <c r="IJ261" s="8"/>
      <c r="IK261" s="8"/>
      <c r="IL261" s="8"/>
      <c r="IM261" s="8"/>
      <c r="IN261" s="8"/>
      <c r="IO261" s="8"/>
      <c r="IP261" s="8"/>
    </row>
    <row r="262" spans="1:250" s="6" customFormat="1" ht="30.75" thickBot="1" x14ac:dyDescent="0.3">
      <c r="A262" s="13"/>
      <c r="B262" s="312" t="s">
        <v>123</v>
      </c>
      <c r="C262" s="685">
        <f t="shared" ref="C262:M262" si="285">C250</f>
        <v>24500</v>
      </c>
      <c r="D262" s="685">
        <f t="shared" si="285"/>
        <v>12250</v>
      </c>
      <c r="E262" s="685">
        <f t="shared" si="285"/>
        <v>11571</v>
      </c>
      <c r="F262" s="685">
        <f t="shared" si="285"/>
        <v>94.457142857142856</v>
      </c>
      <c r="G262" s="686">
        <f t="shared" si="285"/>
        <v>23843.89</v>
      </c>
      <c r="H262" s="686">
        <f t="shared" si="285"/>
        <v>11921.95</v>
      </c>
      <c r="I262" s="686">
        <f t="shared" si="285"/>
        <v>11265.021499999999</v>
      </c>
      <c r="J262" s="686">
        <f t="shared" ref="J262" si="286">J250</f>
        <v>-656.9285000000018</v>
      </c>
      <c r="K262" s="686">
        <f t="shared" si="285"/>
        <v>-15.57152</v>
      </c>
      <c r="L262" s="686">
        <f t="shared" si="285"/>
        <v>11249.449979999999</v>
      </c>
      <c r="M262" s="686">
        <f t="shared" si="285"/>
        <v>94.48975628986868</v>
      </c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  <c r="BB262" s="8"/>
      <c r="BC262" s="8"/>
      <c r="BD262" s="8"/>
      <c r="BE262" s="8"/>
      <c r="BF262" s="8"/>
      <c r="BG262" s="8"/>
      <c r="BH262" s="8"/>
      <c r="BI262" s="8"/>
      <c r="BJ262" s="8"/>
      <c r="BK262" s="8"/>
      <c r="BL262" s="8"/>
      <c r="BM262" s="8"/>
      <c r="BN262" s="8"/>
      <c r="BO262" s="8"/>
      <c r="BP262" s="8"/>
      <c r="BQ262" s="8"/>
      <c r="BR262" s="8"/>
      <c r="BS262" s="8"/>
      <c r="BT262" s="8"/>
      <c r="BU262" s="8"/>
      <c r="BV262" s="8"/>
      <c r="BW262" s="8"/>
      <c r="BX262" s="8"/>
      <c r="BY262" s="8"/>
      <c r="BZ262" s="8"/>
      <c r="CA262" s="8"/>
      <c r="CB262" s="8"/>
      <c r="CC262" s="8"/>
      <c r="CD262" s="8"/>
      <c r="CE262" s="8"/>
      <c r="CF262" s="8"/>
      <c r="CG262" s="8"/>
      <c r="CH262" s="8"/>
      <c r="CI262" s="8"/>
      <c r="CJ262" s="8"/>
      <c r="CK262" s="8"/>
      <c r="CL262" s="8"/>
      <c r="CM262" s="8"/>
      <c r="CN262" s="8"/>
      <c r="CO262" s="8"/>
      <c r="CP262" s="8"/>
      <c r="CQ262" s="8"/>
      <c r="CR262" s="8"/>
      <c r="CS262" s="8"/>
      <c r="CT262" s="8"/>
      <c r="CU262" s="8"/>
      <c r="CV262" s="8"/>
      <c r="CW262" s="8"/>
      <c r="CX262" s="8"/>
      <c r="CY262" s="8"/>
      <c r="CZ262" s="8"/>
      <c r="DA262" s="8"/>
      <c r="DB262" s="8"/>
      <c r="DC262" s="8"/>
      <c r="DD262" s="8"/>
      <c r="DE262" s="8"/>
      <c r="DF262" s="8"/>
      <c r="DG262" s="8"/>
      <c r="DH262" s="8"/>
      <c r="DI262" s="8"/>
      <c r="DJ262" s="8"/>
      <c r="DK262" s="8"/>
      <c r="DL262" s="8"/>
      <c r="DM262" s="8"/>
      <c r="DN262" s="8"/>
      <c r="DO262" s="8"/>
      <c r="DP262" s="8"/>
      <c r="DQ262" s="8"/>
      <c r="DR262" s="8"/>
      <c r="DS262" s="8"/>
      <c r="DT262" s="8"/>
      <c r="DU262" s="8"/>
      <c r="DV262" s="8"/>
      <c r="DW262" s="8"/>
      <c r="DX262" s="8"/>
      <c r="DY262" s="8"/>
      <c r="DZ262" s="8"/>
      <c r="EA262" s="8"/>
      <c r="EB262" s="8"/>
      <c r="EC262" s="8"/>
      <c r="ED262" s="8"/>
      <c r="EE262" s="8"/>
      <c r="EF262" s="8"/>
      <c r="EG262" s="8"/>
      <c r="EH262" s="8"/>
      <c r="EI262" s="8"/>
      <c r="EJ262" s="8"/>
      <c r="EK262" s="8"/>
      <c r="EL262" s="8"/>
      <c r="EM262" s="8"/>
      <c r="EN262" s="8"/>
      <c r="EO262" s="8"/>
      <c r="EP262" s="8"/>
      <c r="EQ262" s="8"/>
      <c r="ER262" s="8"/>
      <c r="ES262" s="8"/>
      <c r="ET262" s="8"/>
      <c r="EU262" s="8"/>
      <c r="EV262" s="8"/>
      <c r="EW262" s="8"/>
      <c r="EX262" s="8"/>
      <c r="EY262" s="8"/>
      <c r="EZ262" s="8"/>
      <c r="FA262" s="8"/>
      <c r="FB262" s="8"/>
      <c r="FC262" s="8"/>
      <c r="FD262" s="8"/>
      <c r="FE262" s="8"/>
      <c r="FF262" s="8"/>
      <c r="FG262" s="8"/>
      <c r="FH262" s="8"/>
      <c r="FI262" s="8"/>
      <c r="FJ262" s="8"/>
      <c r="FK262" s="8"/>
      <c r="FL262" s="8"/>
      <c r="FM262" s="8"/>
      <c r="FN262" s="8"/>
      <c r="FO262" s="8"/>
      <c r="FP262" s="8"/>
      <c r="FQ262" s="8"/>
      <c r="FR262" s="8"/>
      <c r="FS262" s="8"/>
      <c r="FT262" s="8"/>
      <c r="FU262" s="8"/>
      <c r="FV262" s="8"/>
      <c r="FW262" s="8"/>
      <c r="FX262" s="8"/>
      <c r="FY262" s="8"/>
      <c r="FZ262" s="8"/>
      <c r="GA262" s="8"/>
      <c r="GB262" s="8"/>
      <c r="GC262" s="8"/>
      <c r="GD262" s="8"/>
      <c r="GE262" s="8"/>
      <c r="GF262" s="8"/>
      <c r="GG262" s="8"/>
      <c r="GH262" s="8"/>
      <c r="GI262" s="8"/>
      <c r="GJ262" s="8"/>
      <c r="GK262" s="8"/>
      <c r="GL262" s="8"/>
      <c r="GM262" s="8"/>
      <c r="GN262" s="8"/>
      <c r="GO262" s="8"/>
      <c r="GP262" s="8"/>
      <c r="GQ262" s="8"/>
      <c r="GR262" s="8"/>
      <c r="GS262" s="8"/>
      <c r="GT262" s="8"/>
      <c r="GU262" s="8"/>
      <c r="GV262" s="8"/>
      <c r="GW262" s="8"/>
      <c r="GX262" s="8"/>
      <c r="GY262" s="8"/>
      <c r="GZ262" s="8"/>
      <c r="HA262" s="8"/>
      <c r="HB262" s="8"/>
      <c r="HC262" s="8"/>
      <c r="HD262" s="8"/>
      <c r="HE262" s="8"/>
      <c r="HF262" s="8"/>
      <c r="HG262" s="8"/>
      <c r="HH262" s="8"/>
      <c r="HI262" s="8"/>
      <c r="HJ262" s="8"/>
      <c r="HK262" s="8"/>
      <c r="HL262" s="8"/>
      <c r="HM262" s="8"/>
      <c r="HN262" s="8"/>
      <c r="HO262" s="8"/>
      <c r="HP262" s="8"/>
      <c r="HQ262" s="8"/>
      <c r="HR262" s="8"/>
      <c r="HS262" s="8"/>
      <c r="HT262" s="8"/>
      <c r="HU262" s="8"/>
      <c r="HV262" s="8"/>
      <c r="HW262" s="8"/>
      <c r="HX262" s="8"/>
      <c r="HY262" s="8"/>
      <c r="HZ262" s="8"/>
      <c r="IA262" s="8"/>
      <c r="IB262" s="8"/>
      <c r="IC262" s="8"/>
      <c r="ID262" s="8"/>
      <c r="IE262" s="8"/>
      <c r="IF262" s="8"/>
      <c r="IG262" s="8"/>
      <c r="IH262" s="8"/>
      <c r="II262" s="8"/>
      <c r="IJ262" s="8"/>
      <c r="IK262" s="8"/>
      <c r="IL262" s="8"/>
      <c r="IM262" s="8"/>
      <c r="IN262" s="8"/>
      <c r="IO262" s="8"/>
      <c r="IP262" s="8"/>
    </row>
    <row r="263" spans="1:250" ht="15.75" thickBot="1" x14ac:dyDescent="0.3">
      <c r="A263" s="13">
        <v>1</v>
      </c>
      <c r="B263" s="313" t="s">
        <v>4</v>
      </c>
      <c r="C263" s="687">
        <f t="shared" ref="C263:M263" si="287">C251</f>
        <v>0</v>
      </c>
      <c r="D263" s="687">
        <f t="shared" si="287"/>
        <v>0</v>
      </c>
      <c r="E263" s="687">
        <f t="shared" si="287"/>
        <v>0</v>
      </c>
      <c r="F263" s="687">
        <f t="shared" si="287"/>
        <v>0</v>
      </c>
      <c r="G263" s="688">
        <f t="shared" si="287"/>
        <v>66771.445720000003</v>
      </c>
      <c r="H263" s="688">
        <f t="shared" si="287"/>
        <v>33385.740000000005</v>
      </c>
      <c r="I263" s="688">
        <f t="shared" si="287"/>
        <v>34701.7526</v>
      </c>
      <c r="J263" s="688">
        <f t="shared" ref="J263" si="288">J251</f>
        <v>1316.0125999999973</v>
      </c>
      <c r="K263" s="688">
        <f t="shared" si="287"/>
        <v>-383.53672000000006</v>
      </c>
      <c r="L263" s="688">
        <f t="shared" si="287"/>
        <v>34318.215879999996</v>
      </c>
      <c r="M263" s="688">
        <f t="shared" si="287"/>
        <v>103.94184043846263</v>
      </c>
    </row>
    <row r="264" spans="1:250" ht="15.75" thickBot="1" x14ac:dyDescent="0.3">
      <c r="A264" s="13">
        <v>1</v>
      </c>
      <c r="B264" s="58" t="s">
        <v>9</v>
      </c>
      <c r="C264" s="679"/>
      <c r="D264" s="679"/>
      <c r="E264" s="680"/>
      <c r="F264" s="679"/>
      <c r="G264" s="664"/>
      <c r="H264" s="664"/>
      <c r="I264" s="665"/>
      <c r="J264" s="665">
        <f t="shared" si="225"/>
        <v>0</v>
      </c>
      <c r="K264" s="665"/>
      <c r="L264" s="665"/>
      <c r="M264" s="664"/>
    </row>
    <row r="265" spans="1:250" ht="29.25" x14ac:dyDescent="0.25">
      <c r="A265" s="13">
        <v>1</v>
      </c>
      <c r="B265" s="129" t="s">
        <v>77</v>
      </c>
      <c r="C265" s="392"/>
      <c r="D265" s="392"/>
      <c r="E265" s="392"/>
      <c r="F265" s="392"/>
      <c r="G265" s="665"/>
      <c r="H265" s="665"/>
      <c r="I265" s="665"/>
      <c r="J265" s="665">
        <f t="shared" si="225"/>
        <v>0</v>
      </c>
      <c r="K265" s="665"/>
      <c r="L265" s="665"/>
      <c r="M265" s="665"/>
    </row>
    <row r="266" spans="1:250" s="25" customFormat="1" ht="30" x14ac:dyDescent="0.25">
      <c r="A266" s="13">
        <v>1</v>
      </c>
      <c r="B266" s="48" t="s">
        <v>120</v>
      </c>
      <c r="C266" s="397">
        <f>SUM(C267:C270)</f>
        <v>6623</v>
      </c>
      <c r="D266" s="397">
        <f>SUM(D267:D270)</f>
        <v>3312</v>
      </c>
      <c r="E266" s="397">
        <f>SUM(E267:E270)</f>
        <v>2541</v>
      </c>
      <c r="F266" s="397">
        <f t="shared" ref="F266:F275" si="289">E266/D266*100</f>
        <v>76.721014492753625</v>
      </c>
      <c r="G266" s="563">
        <f t="shared" ref="G266:L266" si="290">SUM(G267:G270)</f>
        <v>11407.727779999999</v>
      </c>
      <c r="H266" s="563">
        <f t="shared" si="290"/>
        <v>5703.8600000000006</v>
      </c>
      <c r="I266" s="563">
        <f t="shared" si="290"/>
        <v>4899.6454199999998</v>
      </c>
      <c r="J266" s="563">
        <f t="shared" si="290"/>
        <v>-804.21458000000064</v>
      </c>
      <c r="K266" s="563">
        <f t="shared" si="290"/>
        <v>-74.174769999999995</v>
      </c>
      <c r="L266" s="563">
        <f t="shared" si="290"/>
        <v>4825.4706499999993</v>
      </c>
      <c r="M266" s="563">
        <f>I266/H266*100</f>
        <v>85.90052034937743</v>
      </c>
    </row>
    <row r="267" spans="1:250" s="25" customFormat="1" ht="30" x14ac:dyDescent="0.25">
      <c r="A267" s="13">
        <v>1</v>
      </c>
      <c r="B267" s="47" t="s">
        <v>79</v>
      </c>
      <c r="C267" s="397">
        <v>4964</v>
      </c>
      <c r="D267" s="398">
        <f t="shared" ref="D267:D274" si="291">ROUND(C267/12*$B$3,0)</f>
        <v>2482</v>
      </c>
      <c r="E267" s="397">
        <v>1809</v>
      </c>
      <c r="F267" s="397">
        <f t="shared" si="289"/>
        <v>72.884770346494761</v>
      </c>
      <c r="G267" s="563">
        <v>7300.7274400000006</v>
      </c>
      <c r="H267" s="566">
        <f t="shared" ref="H267:H270" si="292">ROUND(G267/12*$B$3,2)</f>
        <v>3650.36</v>
      </c>
      <c r="I267" s="563">
        <f t="shared" ref="I267:I270" si="293">L267-K267</f>
        <v>3118.4639699999998</v>
      </c>
      <c r="J267" s="563">
        <f t="shared" ref="J267:J327" si="294">I267-H267</f>
        <v>-531.89603000000034</v>
      </c>
      <c r="K267" s="563">
        <v>-38.602539999999991</v>
      </c>
      <c r="L267" s="563">
        <v>3079.8614299999999</v>
      </c>
      <c r="M267" s="563">
        <f t="shared" ref="M267:M276" si="295">I267/H267*100</f>
        <v>85.428943172728154</v>
      </c>
    </row>
    <row r="268" spans="1:250" s="25" customFormat="1" ht="38.1" customHeight="1" x14ac:dyDescent="0.25">
      <c r="A268" s="13">
        <v>1</v>
      </c>
      <c r="B268" s="47" t="s">
        <v>80</v>
      </c>
      <c r="C268" s="397">
        <v>1429</v>
      </c>
      <c r="D268" s="398">
        <f t="shared" si="291"/>
        <v>715</v>
      </c>
      <c r="E268" s="397">
        <v>651</v>
      </c>
      <c r="F268" s="397">
        <f t="shared" si="289"/>
        <v>91.048951048951039</v>
      </c>
      <c r="G268" s="563">
        <v>2597.7219399999999</v>
      </c>
      <c r="H268" s="566">
        <f t="shared" si="292"/>
        <v>1298.8599999999999</v>
      </c>
      <c r="I268" s="563">
        <f t="shared" si="293"/>
        <v>1249.6529699999996</v>
      </c>
      <c r="J268" s="563">
        <f t="shared" si="294"/>
        <v>-49.207030000000259</v>
      </c>
      <c r="K268" s="563">
        <v>-35.572229999999998</v>
      </c>
      <c r="L268" s="563">
        <v>1214.0807399999997</v>
      </c>
      <c r="M268" s="563">
        <f t="shared" si="295"/>
        <v>96.211521642055317</v>
      </c>
    </row>
    <row r="269" spans="1:250" s="25" customFormat="1" ht="45" x14ac:dyDescent="0.25">
      <c r="A269" s="13">
        <v>1</v>
      </c>
      <c r="B269" s="47" t="s">
        <v>114</v>
      </c>
      <c r="C269" s="397">
        <v>80</v>
      </c>
      <c r="D269" s="398">
        <f t="shared" si="291"/>
        <v>40</v>
      </c>
      <c r="E269" s="397">
        <v>15</v>
      </c>
      <c r="F269" s="397">
        <f t="shared" si="289"/>
        <v>37.5</v>
      </c>
      <c r="G269" s="563">
        <v>524.96640000000002</v>
      </c>
      <c r="H269" s="566">
        <f t="shared" si="292"/>
        <v>262.48</v>
      </c>
      <c r="I269" s="563">
        <f t="shared" si="293"/>
        <v>98.431200000000018</v>
      </c>
      <c r="J269" s="563">
        <f t="shared" si="294"/>
        <v>-164.0488</v>
      </c>
      <c r="K269" s="563">
        <v>0</v>
      </c>
      <c r="L269" s="563">
        <v>98.431200000000018</v>
      </c>
      <c r="M269" s="563">
        <f t="shared" si="295"/>
        <v>37.500457177689732</v>
      </c>
    </row>
    <row r="270" spans="1:250" s="25" customFormat="1" ht="30" x14ac:dyDescent="0.25">
      <c r="A270" s="13">
        <v>1</v>
      </c>
      <c r="B270" s="47" t="s">
        <v>115</v>
      </c>
      <c r="C270" s="397">
        <v>150</v>
      </c>
      <c r="D270" s="398">
        <f t="shared" si="291"/>
        <v>75</v>
      </c>
      <c r="E270" s="397">
        <v>66</v>
      </c>
      <c r="F270" s="397">
        <f t="shared" si="289"/>
        <v>88</v>
      </c>
      <c r="G270" s="563">
        <v>984.31200000000001</v>
      </c>
      <c r="H270" s="566">
        <f t="shared" si="292"/>
        <v>492.16</v>
      </c>
      <c r="I270" s="563">
        <f t="shared" si="293"/>
        <v>433.09728000000001</v>
      </c>
      <c r="J270" s="563">
        <f t="shared" si="294"/>
        <v>-59.062720000000013</v>
      </c>
      <c r="K270" s="563">
        <v>0</v>
      </c>
      <c r="L270" s="563">
        <v>433.09728000000001</v>
      </c>
      <c r="M270" s="563">
        <f t="shared" si="295"/>
        <v>87.999284785435634</v>
      </c>
    </row>
    <row r="271" spans="1:250" s="25" customFormat="1" ht="30" x14ac:dyDescent="0.25">
      <c r="A271" s="13">
        <v>1</v>
      </c>
      <c r="B271" s="48" t="s">
        <v>112</v>
      </c>
      <c r="C271" s="397">
        <f>SUM(C272:C274)</f>
        <v>14856</v>
      </c>
      <c r="D271" s="397">
        <f>SUM(D272:D274)</f>
        <v>7428</v>
      </c>
      <c r="E271" s="397">
        <f>SUM(E272:E274)</f>
        <v>3700</v>
      </c>
      <c r="F271" s="397">
        <f t="shared" si="289"/>
        <v>49.811523963381802</v>
      </c>
      <c r="G271" s="565">
        <f t="shared" ref="G271:L271" si="296">SUM(G272:G274)</f>
        <v>25089.136200000001</v>
      </c>
      <c r="H271" s="565">
        <f t="shared" si="296"/>
        <v>12544.57</v>
      </c>
      <c r="I271" s="565">
        <f t="shared" si="296"/>
        <v>10320.18195</v>
      </c>
      <c r="J271" s="565">
        <f t="shared" si="296"/>
        <v>-2224.3880499999991</v>
      </c>
      <c r="K271" s="565">
        <f t="shared" si="296"/>
        <v>-4.8338900000000002</v>
      </c>
      <c r="L271" s="565">
        <f t="shared" si="296"/>
        <v>10315.34806</v>
      </c>
      <c r="M271" s="563">
        <f t="shared" si="295"/>
        <v>82.268120389937636</v>
      </c>
    </row>
    <row r="272" spans="1:250" s="25" customFormat="1" ht="30" x14ac:dyDescent="0.25">
      <c r="A272" s="13">
        <v>1</v>
      </c>
      <c r="B272" s="47" t="s">
        <v>108</v>
      </c>
      <c r="C272" s="397">
        <v>4796</v>
      </c>
      <c r="D272" s="398">
        <f t="shared" si="291"/>
        <v>2398</v>
      </c>
      <c r="E272" s="397">
        <v>607</v>
      </c>
      <c r="F272" s="397">
        <f t="shared" si="289"/>
        <v>25.312760633861554</v>
      </c>
      <c r="G272" s="563">
        <v>4484.9589999999998</v>
      </c>
      <c r="H272" s="566">
        <f t="shared" ref="H272:H275" si="297">ROUND(G272/12*$B$3,2)</f>
        <v>2242.48</v>
      </c>
      <c r="I272" s="563">
        <f t="shared" ref="I272:I275" si="298">L272-K272</f>
        <v>1224.4364300000002</v>
      </c>
      <c r="J272" s="563">
        <f t="shared" si="294"/>
        <v>-1018.0435699999998</v>
      </c>
      <c r="K272" s="563">
        <v>-4.8338900000000002</v>
      </c>
      <c r="L272" s="563">
        <v>1219.6025400000001</v>
      </c>
      <c r="M272" s="563">
        <f t="shared" si="295"/>
        <v>54.601888534122942</v>
      </c>
    </row>
    <row r="273" spans="1:250" s="25" customFormat="1" ht="64.5" customHeight="1" x14ac:dyDescent="0.25">
      <c r="A273" s="13">
        <v>1</v>
      </c>
      <c r="B273" s="47" t="s">
        <v>119</v>
      </c>
      <c r="C273" s="397">
        <v>5500</v>
      </c>
      <c r="D273" s="398">
        <f t="shared" si="291"/>
        <v>2750</v>
      </c>
      <c r="E273" s="397">
        <v>2311</v>
      </c>
      <c r="F273" s="397">
        <f t="shared" si="289"/>
        <v>84.036363636363632</v>
      </c>
      <c r="G273" s="563">
        <v>15735.83</v>
      </c>
      <c r="H273" s="566">
        <f t="shared" si="297"/>
        <v>7867.92</v>
      </c>
      <c r="I273" s="563">
        <f t="shared" si="298"/>
        <v>8221.1285000000007</v>
      </c>
      <c r="J273" s="563">
        <f t="shared" si="294"/>
        <v>353.20850000000064</v>
      </c>
      <c r="K273" s="563">
        <v>0</v>
      </c>
      <c r="L273" s="563">
        <v>8221.1285000000007</v>
      </c>
      <c r="M273" s="563">
        <f t="shared" si="295"/>
        <v>104.48922332713093</v>
      </c>
    </row>
    <row r="274" spans="1:250" s="25" customFormat="1" ht="45" x14ac:dyDescent="0.25">
      <c r="A274" s="13">
        <v>1</v>
      </c>
      <c r="B274" s="47" t="s">
        <v>109</v>
      </c>
      <c r="C274" s="397">
        <v>4560</v>
      </c>
      <c r="D274" s="398">
        <f t="shared" si="291"/>
        <v>2280</v>
      </c>
      <c r="E274" s="397">
        <v>782</v>
      </c>
      <c r="F274" s="397">
        <f t="shared" si="289"/>
        <v>34.298245614035089</v>
      </c>
      <c r="G274" s="563">
        <v>4868.3471999999992</v>
      </c>
      <c r="H274" s="566">
        <f t="shared" si="297"/>
        <v>2434.17</v>
      </c>
      <c r="I274" s="563">
        <f t="shared" si="298"/>
        <v>874.61702000000002</v>
      </c>
      <c r="J274" s="563">
        <f t="shared" si="294"/>
        <v>-1559.5529799999999</v>
      </c>
      <c r="K274" s="563">
        <v>0</v>
      </c>
      <c r="L274" s="563">
        <v>874.61702000000002</v>
      </c>
      <c r="M274" s="563">
        <f t="shared" si="295"/>
        <v>35.930810912960062</v>
      </c>
    </row>
    <row r="275" spans="1:250" s="25" customFormat="1" ht="30.75" thickBot="1" x14ac:dyDescent="0.3">
      <c r="A275" s="13"/>
      <c r="B275" s="288" t="s">
        <v>123</v>
      </c>
      <c r="C275" s="399">
        <v>9000</v>
      </c>
      <c r="D275" s="426">
        <f>ROUND(C275/12*$B$3,0)</f>
        <v>4500</v>
      </c>
      <c r="E275" s="399">
        <v>3969</v>
      </c>
      <c r="F275" s="399">
        <f t="shared" si="289"/>
        <v>88.2</v>
      </c>
      <c r="G275" s="575">
        <v>8758.98</v>
      </c>
      <c r="H275" s="578">
        <f t="shared" si="297"/>
        <v>4379.49</v>
      </c>
      <c r="I275" s="563">
        <f t="shared" si="298"/>
        <v>3857.8440799999994</v>
      </c>
      <c r="J275" s="575">
        <f t="shared" si="294"/>
        <v>-521.64592000000039</v>
      </c>
      <c r="K275" s="575">
        <v>-5.2553599999999996</v>
      </c>
      <c r="L275" s="575">
        <v>3852.5887199999993</v>
      </c>
      <c r="M275" s="575">
        <f>I275/H275*100</f>
        <v>88.088888888888889</v>
      </c>
    </row>
    <row r="276" spans="1:250" s="25" customFormat="1" ht="25.5" customHeight="1" thickBot="1" x14ac:dyDescent="0.3">
      <c r="A276" s="13">
        <v>1</v>
      </c>
      <c r="B276" s="126" t="s">
        <v>3</v>
      </c>
      <c r="C276" s="455"/>
      <c r="D276" s="455"/>
      <c r="E276" s="455"/>
      <c r="F276" s="455"/>
      <c r="G276" s="584">
        <f t="shared" ref="G276:L276" si="299">G271+G266+G275</f>
        <v>45255.843980000005</v>
      </c>
      <c r="H276" s="584">
        <f t="shared" si="299"/>
        <v>22627.919999999998</v>
      </c>
      <c r="I276" s="584">
        <f t="shared" si="299"/>
        <v>19077.671449999998</v>
      </c>
      <c r="J276" s="584">
        <f t="shared" si="299"/>
        <v>-3550.2485500000003</v>
      </c>
      <c r="K276" s="584">
        <f t="shared" si="299"/>
        <v>-84.264019999999988</v>
      </c>
      <c r="L276" s="584">
        <f t="shared" si="299"/>
        <v>18993.407429999999</v>
      </c>
      <c r="M276" s="584">
        <f t="shared" si="295"/>
        <v>84.310318624071499</v>
      </c>
    </row>
    <row r="277" spans="1:250" ht="15" customHeight="1" x14ac:dyDescent="0.25">
      <c r="A277" s="13">
        <v>1</v>
      </c>
      <c r="B277" s="164" t="s">
        <v>48</v>
      </c>
      <c r="C277" s="689"/>
      <c r="D277" s="689"/>
      <c r="E277" s="689"/>
      <c r="F277" s="689"/>
      <c r="G277" s="690"/>
      <c r="H277" s="690"/>
      <c r="I277" s="690"/>
      <c r="J277" s="690">
        <f t="shared" si="294"/>
        <v>0</v>
      </c>
      <c r="K277" s="690"/>
      <c r="L277" s="690"/>
      <c r="M277" s="690"/>
    </row>
    <row r="278" spans="1:250" s="6" customFormat="1" ht="30" x14ac:dyDescent="0.25">
      <c r="A278" s="13">
        <v>1</v>
      </c>
      <c r="B278" s="158" t="s">
        <v>120</v>
      </c>
      <c r="C278" s="691">
        <f t="shared" ref="C278:M278" si="300">C266</f>
        <v>6623</v>
      </c>
      <c r="D278" s="691">
        <f t="shared" si="300"/>
        <v>3312</v>
      </c>
      <c r="E278" s="691">
        <f t="shared" si="300"/>
        <v>2541</v>
      </c>
      <c r="F278" s="691">
        <f t="shared" si="300"/>
        <v>76.721014492753625</v>
      </c>
      <c r="G278" s="692">
        <f t="shared" si="300"/>
        <v>11407.727779999999</v>
      </c>
      <c r="H278" s="692">
        <f t="shared" si="300"/>
        <v>5703.8600000000006</v>
      </c>
      <c r="I278" s="692">
        <f t="shared" si="300"/>
        <v>4899.6454199999998</v>
      </c>
      <c r="J278" s="692">
        <f t="shared" ref="J278" si="301">J266</f>
        <v>-804.21458000000064</v>
      </c>
      <c r="K278" s="692">
        <f t="shared" si="300"/>
        <v>-74.174769999999995</v>
      </c>
      <c r="L278" s="692">
        <f t="shared" si="300"/>
        <v>4825.4706499999993</v>
      </c>
      <c r="M278" s="692">
        <f t="shared" si="300"/>
        <v>85.90052034937743</v>
      </c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  <c r="BA278" s="8"/>
      <c r="BB278" s="8"/>
      <c r="BC278" s="8"/>
      <c r="BD278" s="8"/>
      <c r="BE278" s="8"/>
      <c r="BF278" s="8"/>
      <c r="BG278" s="8"/>
      <c r="BH278" s="8"/>
      <c r="BI278" s="8"/>
      <c r="BJ278" s="8"/>
      <c r="BK278" s="8"/>
      <c r="BL278" s="8"/>
      <c r="BM278" s="8"/>
      <c r="BN278" s="8"/>
      <c r="BO278" s="8"/>
      <c r="BP278" s="8"/>
      <c r="BQ278" s="8"/>
      <c r="BR278" s="8"/>
      <c r="BS278" s="8"/>
      <c r="BT278" s="8"/>
      <c r="BU278" s="8"/>
      <c r="BV278" s="8"/>
      <c r="BW278" s="8"/>
      <c r="BX278" s="8"/>
      <c r="BY278" s="8"/>
      <c r="BZ278" s="8"/>
      <c r="CA278" s="8"/>
      <c r="CB278" s="8"/>
      <c r="CC278" s="8"/>
      <c r="CD278" s="8"/>
      <c r="CE278" s="8"/>
      <c r="CF278" s="8"/>
      <c r="CG278" s="8"/>
      <c r="CH278" s="8"/>
      <c r="CI278" s="8"/>
      <c r="CJ278" s="8"/>
      <c r="CK278" s="8"/>
      <c r="CL278" s="8"/>
      <c r="CM278" s="8"/>
      <c r="CN278" s="8"/>
      <c r="CO278" s="8"/>
      <c r="CP278" s="8"/>
      <c r="CQ278" s="8"/>
      <c r="CR278" s="8"/>
      <c r="CS278" s="8"/>
      <c r="CT278" s="8"/>
      <c r="CU278" s="8"/>
      <c r="CV278" s="8"/>
      <c r="CW278" s="8"/>
      <c r="CX278" s="8"/>
      <c r="CY278" s="8"/>
      <c r="CZ278" s="8"/>
      <c r="DA278" s="8"/>
      <c r="DB278" s="8"/>
      <c r="DC278" s="8"/>
      <c r="DD278" s="8"/>
      <c r="DE278" s="8"/>
      <c r="DF278" s="8"/>
      <c r="DG278" s="8"/>
      <c r="DH278" s="8"/>
      <c r="DI278" s="8"/>
      <c r="DJ278" s="8"/>
      <c r="DK278" s="8"/>
      <c r="DL278" s="8"/>
      <c r="DM278" s="8"/>
      <c r="DN278" s="8"/>
      <c r="DO278" s="8"/>
      <c r="DP278" s="8"/>
      <c r="DQ278" s="8"/>
      <c r="DR278" s="8"/>
      <c r="DS278" s="8"/>
      <c r="DT278" s="8"/>
      <c r="DU278" s="8"/>
      <c r="DV278" s="8"/>
      <c r="DW278" s="8"/>
      <c r="DX278" s="8"/>
      <c r="DY278" s="8"/>
      <c r="DZ278" s="8"/>
      <c r="EA278" s="8"/>
      <c r="EB278" s="8"/>
      <c r="EC278" s="8"/>
      <c r="ED278" s="8"/>
      <c r="EE278" s="8"/>
      <c r="EF278" s="8"/>
      <c r="EG278" s="8"/>
      <c r="EH278" s="8"/>
      <c r="EI278" s="8"/>
      <c r="EJ278" s="8"/>
      <c r="EK278" s="8"/>
      <c r="EL278" s="8"/>
      <c r="EM278" s="8"/>
      <c r="EN278" s="8"/>
      <c r="EO278" s="8"/>
      <c r="EP278" s="8"/>
      <c r="EQ278" s="8"/>
      <c r="ER278" s="8"/>
      <c r="ES278" s="8"/>
      <c r="ET278" s="8"/>
      <c r="EU278" s="8"/>
      <c r="EV278" s="8"/>
      <c r="EW278" s="8"/>
      <c r="EX278" s="8"/>
      <c r="EY278" s="8"/>
      <c r="EZ278" s="8"/>
      <c r="FA278" s="8"/>
      <c r="FB278" s="8"/>
      <c r="FC278" s="8"/>
      <c r="FD278" s="8"/>
      <c r="FE278" s="8"/>
      <c r="FF278" s="8"/>
      <c r="FG278" s="8"/>
      <c r="FH278" s="8"/>
      <c r="FI278" s="8"/>
      <c r="FJ278" s="8"/>
      <c r="FK278" s="8"/>
      <c r="FL278" s="8"/>
      <c r="FM278" s="8"/>
      <c r="FN278" s="8"/>
      <c r="FO278" s="8"/>
      <c r="FP278" s="8"/>
      <c r="FQ278" s="8"/>
      <c r="FR278" s="8"/>
      <c r="FS278" s="8"/>
      <c r="FT278" s="8"/>
      <c r="FU278" s="8"/>
      <c r="FV278" s="8"/>
      <c r="FW278" s="8"/>
      <c r="FX278" s="8"/>
      <c r="FY278" s="8"/>
      <c r="FZ278" s="8"/>
      <c r="GA278" s="8"/>
      <c r="GB278" s="8"/>
      <c r="GC278" s="8"/>
      <c r="GD278" s="8"/>
      <c r="GE278" s="8"/>
      <c r="GF278" s="8"/>
      <c r="GG278" s="8"/>
      <c r="GH278" s="8"/>
      <c r="GI278" s="8"/>
      <c r="GJ278" s="8"/>
      <c r="GK278" s="8"/>
      <c r="GL278" s="8"/>
      <c r="GM278" s="8"/>
      <c r="GN278" s="8"/>
      <c r="GO278" s="8"/>
      <c r="GP278" s="8"/>
      <c r="GQ278" s="8"/>
      <c r="GR278" s="8"/>
      <c r="GS278" s="8"/>
      <c r="GT278" s="8"/>
      <c r="GU278" s="8"/>
      <c r="GV278" s="8"/>
      <c r="GW278" s="8"/>
      <c r="GX278" s="8"/>
      <c r="GY278" s="8"/>
      <c r="GZ278" s="8"/>
      <c r="HA278" s="8"/>
      <c r="HB278" s="8"/>
      <c r="HC278" s="8"/>
      <c r="HD278" s="8"/>
      <c r="HE278" s="8"/>
      <c r="HF278" s="8"/>
      <c r="HG278" s="8"/>
      <c r="HH278" s="8"/>
      <c r="HI278" s="8"/>
      <c r="HJ278" s="8"/>
      <c r="HK278" s="8"/>
      <c r="HL278" s="8"/>
      <c r="HM278" s="8"/>
      <c r="HN278" s="8"/>
      <c r="HO278" s="8"/>
      <c r="HP278" s="8"/>
      <c r="HQ278" s="8"/>
      <c r="HR278" s="8"/>
      <c r="HS278" s="8"/>
      <c r="HT278" s="8"/>
      <c r="HU278" s="8"/>
      <c r="HV278" s="8"/>
      <c r="HW278" s="8"/>
      <c r="HX278" s="8"/>
      <c r="HY278" s="8"/>
      <c r="HZ278" s="8"/>
      <c r="IA278" s="8"/>
      <c r="IB278" s="8"/>
      <c r="IC278" s="8"/>
      <c r="ID278" s="8"/>
      <c r="IE278" s="8"/>
      <c r="IF278" s="8"/>
      <c r="IG278" s="8"/>
      <c r="IH278" s="8"/>
      <c r="II278" s="8"/>
      <c r="IJ278" s="8"/>
      <c r="IK278" s="8"/>
      <c r="IL278" s="8"/>
      <c r="IM278" s="8"/>
      <c r="IN278" s="8"/>
      <c r="IO278" s="8"/>
      <c r="IP278" s="8"/>
    </row>
    <row r="279" spans="1:250" s="6" customFormat="1" ht="30" x14ac:dyDescent="0.25">
      <c r="A279" s="13">
        <v>1</v>
      </c>
      <c r="B279" s="88" t="s">
        <v>79</v>
      </c>
      <c r="C279" s="691">
        <f t="shared" ref="C279:M279" si="302">C267</f>
        <v>4964</v>
      </c>
      <c r="D279" s="691">
        <f t="shared" si="302"/>
        <v>2482</v>
      </c>
      <c r="E279" s="691">
        <f t="shared" si="302"/>
        <v>1809</v>
      </c>
      <c r="F279" s="691">
        <f t="shared" si="302"/>
        <v>72.884770346494761</v>
      </c>
      <c r="G279" s="692">
        <f t="shared" si="302"/>
        <v>7300.7274400000006</v>
      </c>
      <c r="H279" s="692">
        <f t="shared" si="302"/>
        <v>3650.36</v>
      </c>
      <c r="I279" s="692">
        <f t="shared" si="302"/>
        <v>3118.4639699999998</v>
      </c>
      <c r="J279" s="692">
        <f t="shared" ref="J279" si="303">J267</f>
        <v>-531.89603000000034</v>
      </c>
      <c r="K279" s="692">
        <f t="shared" si="302"/>
        <v>-38.602539999999991</v>
      </c>
      <c r="L279" s="692">
        <f t="shared" si="302"/>
        <v>3079.8614299999999</v>
      </c>
      <c r="M279" s="692">
        <f t="shared" si="302"/>
        <v>85.428943172728154</v>
      </c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  <c r="BA279" s="8"/>
      <c r="BB279" s="8"/>
      <c r="BC279" s="8"/>
      <c r="BD279" s="8"/>
      <c r="BE279" s="8"/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8"/>
      <c r="BS279" s="8"/>
      <c r="BT279" s="8"/>
      <c r="BU279" s="8"/>
      <c r="BV279" s="8"/>
      <c r="BW279" s="8"/>
      <c r="BX279" s="8"/>
      <c r="BY279" s="8"/>
      <c r="BZ279" s="8"/>
      <c r="CA279" s="8"/>
      <c r="CB279" s="8"/>
      <c r="CC279" s="8"/>
      <c r="CD279" s="8"/>
      <c r="CE279" s="8"/>
      <c r="CF279" s="8"/>
      <c r="CG279" s="8"/>
      <c r="CH279" s="8"/>
      <c r="CI279" s="8"/>
      <c r="CJ279" s="8"/>
      <c r="CK279" s="8"/>
      <c r="CL279" s="8"/>
      <c r="CM279" s="8"/>
      <c r="CN279" s="8"/>
      <c r="CO279" s="8"/>
      <c r="CP279" s="8"/>
      <c r="CQ279" s="8"/>
      <c r="CR279" s="8"/>
      <c r="CS279" s="8"/>
      <c r="CT279" s="8"/>
      <c r="CU279" s="8"/>
      <c r="CV279" s="8"/>
      <c r="CW279" s="8"/>
      <c r="CX279" s="8"/>
      <c r="CY279" s="8"/>
      <c r="CZ279" s="8"/>
      <c r="DA279" s="8"/>
      <c r="DB279" s="8"/>
      <c r="DC279" s="8"/>
      <c r="DD279" s="8"/>
      <c r="DE279" s="8"/>
      <c r="DF279" s="8"/>
      <c r="DG279" s="8"/>
      <c r="DH279" s="8"/>
      <c r="DI279" s="8"/>
      <c r="DJ279" s="8"/>
      <c r="DK279" s="8"/>
      <c r="DL279" s="8"/>
      <c r="DM279" s="8"/>
      <c r="DN279" s="8"/>
      <c r="DO279" s="8"/>
      <c r="DP279" s="8"/>
      <c r="DQ279" s="8"/>
      <c r="DR279" s="8"/>
      <c r="DS279" s="8"/>
      <c r="DT279" s="8"/>
      <c r="DU279" s="8"/>
      <c r="DV279" s="8"/>
      <c r="DW279" s="8"/>
      <c r="DX279" s="8"/>
      <c r="DY279" s="8"/>
      <c r="DZ279" s="8"/>
      <c r="EA279" s="8"/>
      <c r="EB279" s="8"/>
      <c r="EC279" s="8"/>
      <c r="ED279" s="8"/>
      <c r="EE279" s="8"/>
      <c r="EF279" s="8"/>
      <c r="EG279" s="8"/>
      <c r="EH279" s="8"/>
      <c r="EI279" s="8"/>
      <c r="EJ279" s="8"/>
      <c r="EK279" s="8"/>
      <c r="EL279" s="8"/>
      <c r="EM279" s="8"/>
      <c r="EN279" s="8"/>
      <c r="EO279" s="8"/>
      <c r="EP279" s="8"/>
      <c r="EQ279" s="8"/>
      <c r="ER279" s="8"/>
      <c r="ES279" s="8"/>
      <c r="ET279" s="8"/>
      <c r="EU279" s="8"/>
      <c r="EV279" s="8"/>
      <c r="EW279" s="8"/>
      <c r="EX279" s="8"/>
      <c r="EY279" s="8"/>
      <c r="EZ279" s="8"/>
      <c r="FA279" s="8"/>
      <c r="FB279" s="8"/>
      <c r="FC279" s="8"/>
      <c r="FD279" s="8"/>
      <c r="FE279" s="8"/>
      <c r="FF279" s="8"/>
      <c r="FG279" s="8"/>
      <c r="FH279" s="8"/>
      <c r="FI279" s="8"/>
      <c r="FJ279" s="8"/>
      <c r="FK279" s="8"/>
      <c r="FL279" s="8"/>
      <c r="FM279" s="8"/>
      <c r="FN279" s="8"/>
      <c r="FO279" s="8"/>
      <c r="FP279" s="8"/>
      <c r="FQ279" s="8"/>
      <c r="FR279" s="8"/>
      <c r="FS279" s="8"/>
      <c r="FT279" s="8"/>
      <c r="FU279" s="8"/>
      <c r="FV279" s="8"/>
      <c r="FW279" s="8"/>
      <c r="FX279" s="8"/>
      <c r="FY279" s="8"/>
      <c r="FZ279" s="8"/>
      <c r="GA279" s="8"/>
      <c r="GB279" s="8"/>
      <c r="GC279" s="8"/>
      <c r="GD279" s="8"/>
      <c r="GE279" s="8"/>
      <c r="GF279" s="8"/>
      <c r="GG279" s="8"/>
      <c r="GH279" s="8"/>
      <c r="GI279" s="8"/>
      <c r="GJ279" s="8"/>
      <c r="GK279" s="8"/>
      <c r="GL279" s="8"/>
      <c r="GM279" s="8"/>
      <c r="GN279" s="8"/>
      <c r="GO279" s="8"/>
      <c r="GP279" s="8"/>
      <c r="GQ279" s="8"/>
      <c r="GR279" s="8"/>
      <c r="GS279" s="8"/>
      <c r="GT279" s="8"/>
      <c r="GU279" s="8"/>
      <c r="GV279" s="8"/>
      <c r="GW279" s="8"/>
      <c r="GX279" s="8"/>
      <c r="GY279" s="8"/>
      <c r="GZ279" s="8"/>
      <c r="HA279" s="8"/>
      <c r="HB279" s="8"/>
      <c r="HC279" s="8"/>
      <c r="HD279" s="8"/>
      <c r="HE279" s="8"/>
      <c r="HF279" s="8"/>
      <c r="HG279" s="8"/>
      <c r="HH279" s="8"/>
      <c r="HI279" s="8"/>
      <c r="HJ279" s="8"/>
      <c r="HK279" s="8"/>
      <c r="HL279" s="8"/>
      <c r="HM279" s="8"/>
      <c r="HN279" s="8"/>
      <c r="HO279" s="8"/>
      <c r="HP279" s="8"/>
      <c r="HQ279" s="8"/>
      <c r="HR279" s="8"/>
      <c r="HS279" s="8"/>
      <c r="HT279" s="8"/>
      <c r="HU279" s="8"/>
      <c r="HV279" s="8"/>
      <c r="HW279" s="8"/>
      <c r="HX279" s="8"/>
      <c r="HY279" s="8"/>
      <c r="HZ279" s="8"/>
      <c r="IA279" s="8"/>
      <c r="IB279" s="8"/>
      <c r="IC279" s="8"/>
      <c r="ID279" s="8"/>
      <c r="IE279" s="8"/>
      <c r="IF279" s="8"/>
      <c r="IG279" s="8"/>
      <c r="IH279" s="8"/>
      <c r="II279" s="8"/>
      <c r="IJ279" s="8"/>
      <c r="IK279" s="8"/>
      <c r="IL279" s="8"/>
      <c r="IM279" s="8"/>
      <c r="IN279" s="8"/>
      <c r="IO279" s="8"/>
      <c r="IP279" s="8"/>
    </row>
    <row r="280" spans="1:250" s="6" customFormat="1" ht="30" x14ac:dyDescent="0.25">
      <c r="A280" s="13">
        <v>1</v>
      </c>
      <c r="B280" s="88" t="s">
        <v>80</v>
      </c>
      <c r="C280" s="691">
        <f t="shared" ref="C280:M280" si="304">C268</f>
        <v>1429</v>
      </c>
      <c r="D280" s="691">
        <f t="shared" si="304"/>
        <v>715</v>
      </c>
      <c r="E280" s="691">
        <f t="shared" si="304"/>
        <v>651</v>
      </c>
      <c r="F280" s="691">
        <f t="shared" si="304"/>
        <v>91.048951048951039</v>
      </c>
      <c r="G280" s="692">
        <f t="shared" si="304"/>
        <v>2597.7219399999999</v>
      </c>
      <c r="H280" s="692">
        <f t="shared" si="304"/>
        <v>1298.8599999999999</v>
      </c>
      <c r="I280" s="692">
        <f t="shared" si="304"/>
        <v>1249.6529699999996</v>
      </c>
      <c r="J280" s="692">
        <f t="shared" ref="J280" si="305">J268</f>
        <v>-49.207030000000259</v>
      </c>
      <c r="K280" s="692">
        <f t="shared" si="304"/>
        <v>-35.572229999999998</v>
      </c>
      <c r="L280" s="692">
        <f t="shared" si="304"/>
        <v>1214.0807399999997</v>
      </c>
      <c r="M280" s="692">
        <f t="shared" si="304"/>
        <v>96.211521642055317</v>
      </c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  <c r="BX280" s="8"/>
      <c r="BY280" s="8"/>
      <c r="BZ280" s="8"/>
      <c r="CA280" s="8"/>
      <c r="CB280" s="8"/>
      <c r="CC280" s="8"/>
      <c r="CD280" s="8"/>
      <c r="CE280" s="8"/>
      <c r="CF280" s="8"/>
      <c r="CG280" s="8"/>
      <c r="CH280" s="8"/>
      <c r="CI280" s="8"/>
      <c r="CJ280" s="8"/>
      <c r="CK280" s="8"/>
      <c r="CL280" s="8"/>
      <c r="CM280" s="8"/>
      <c r="CN280" s="8"/>
      <c r="CO280" s="8"/>
      <c r="CP280" s="8"/>
      <c r="CQ280" s="8"/>
      <c r="CR280" s="8"/>
      <c r="CS280" s="8"/>
      <c r="CT280" s="8"/>
      <c r="CU280" s="8"/>
      <c r="CV280" s="8"/>
      <c r="CW280" s="8"/>
      <c r="CX280" s="8"/>
      <c r="CY280" s="8"/>
      <c r="CZ280" s="8"/>
      <c r="DA280" s="8"/>
      <c r="DB280" s="8"/>
      <c r="DC280" s="8"/>
      <c r="DD280" s="8"/>
      <c r="DE280" s="8"/>
      <c r="DF280" s="8"/>
      <c r="DG280" s="8"/>
      <c r="DH280" s="8"/>
      <c r="DI280" s="8"/>
      <c r="DJ280" s="8"/>
      <c r="DK280" s="8"/>
      <c r="DL280" s="8"/>
      <c r="DM280" s="8"/>
      <c r="DN280" s="8"/>
      <c r="DO280" s="8"/>
      <c r="DP280" s="8"/>
      <c r="DQ280" s="8"/>
      <c r="DR280" s="8"/>
      <c r="DS280" s="8"/>
      <c r="DT280" s="8"/>
      <c r="DU280" s="8"/>
      <c r="DV280" s="8"/>
      <c r="DW280" s="8"/>
      <c r="DX280" s="8"/>
      <c r="DY280" s="8"/>
      <c r="DZ280" s="8"/>
      <c r="EA280" s="8"/>
      <c r="EB280" s="8"/>
      <c r="EC280" s="8"/>
      <c r="ED280" s="8"/>
      <c r="EE280" s="8"/>
      <c r="EF280" s="8"/>
      <c r="EG280" s="8"/>
      <c r="EH280" s="8"/>
      <c r="EI280" s="8"/>
      <c r="EJ280" s="8"/>
      <c r="EK280" s="8"/>
      <c r="EL280" s="8"/>
      <c r="EM280" s="8"/>
      <c r="EN280" s="8"/>
      <c r="EO280" s="8"/>
      <c r="EP280" s="8"/>
      <c r="EQ280" s="8"/>
      <c r="ER280" s="8"/>
      <c r="ES280" s="8"/>
      <c r="ET280" s="8"/>
      <c r="EU280" s="8"/>
      <c r="EV280" s="8"/>
      <c r="EW280" s="8"/>
      <c r="EX280" s="8"/>
      <c r="EY280" s="8"/>
      <c r="EZ280" s="8"/>
      <c r="FA280" s="8"/>
      <c r="FB280" s="8"/>
      <c r="FC280" s="8"/>
      <c r="FD280" s="8"/>
      <c r="FE280" s="8"/>
      <c r="FF280" s="8"/>
      <c r="FG280" s="8"/>
      <c r="FH280" s="8"/>
      <c r="FI280" s="8"/>
      <c r="FJ280" s="8"/>
      <c r="FK280" s="8"/>
      <c r="FL280" s="8"/>
      <c r="FM280" s="8"/>
      <c r="FN280" s="8"/>
      <c r="FO280" s="8"/>
      <c r="FP280" s="8"/>
      <c r="FQ280" s="8"/>
      <c r="FR280" s="8"/>
      <c r="FS280" s="8"/>
      <c r="FT280" s="8"/>
      <c r="FU280" s="8"/>
      <c r="FV280" s="8"/>
      <c r="FW280" s="8"/>
      <c r="FX280" s="8"/>
      <c r="FY280" s="8"/>
      <c r="FZ280" s="8"/>
      <c r="GA280" s="8"/>
      <c r="GB280" s="8"/>
      <c r="GC280" s="8"/>
      <c r="GD280" s="8"/>
      <c r="GE280" s="8"/>
      <c r="GF280" s="8"/>
      <c r="GG280" s="8"/>
      <c r="GH280" s="8"/>
      <c r="GI280" s="8"/>
      <c r="GJ280" s="8"/>
      <c r="GK280" s="8"/>
      <c r="GL280" s="8"/>
      <c r="GM280" s="8"/>
      <c r="GN280" s="8"/>
      <c r="GO280" s="8"/>
      <c r="GP280" s="8"/>
      <c r="GQ280" s="8"/>
      <c r="GR280" s="8"/>
      <c r="GS280" s="8"/>
      <c r="GT280" s="8"/>
      <c r="GU280" s="8"/>
      <c r="GV280" s="8"/>
      <c r="GW280" s="8"/>
      <c r="GX280" s="8"/>
      <c r="GY280" s="8"/>
      <c r="GZ280" s="8"/>
      <c r="HA280" s="8"/>
      <c r="HB280" s="8"/>
      <c r="HC280" s="8"/>
      <c r="HD280" s="8"/>
      <c r="HE280" s="8"/>
      <c r="HF280" s="8"/>
      <c r="HG280" s="8"/>
      <c r="HH280" s="8"/>
      <c r="HI280" s="8"/>
      <c r="HJ280" s="8"/>
      <c r="HK280" s="8"/>
      <c r="HL280" s="8"/>
      <c r="HM280" s="8"/>
      <c r="HN280" s="8"/>
      <c r="HO280" s="8"/>
      <c r="HP280" s="8"/>
      <c r="HQ280" s="8"/>
      <c r="HR280" s="8"/>
      <c r="HS280" s="8"/>
      <c r="HT280" s="8"/>
      <c r="HU280" s="8"/>
      <c r="HV280" s="8"/>
      <c r="HW280" s="8"/>
      <c r="HX280" s="8"/>
      <c r="HY280" s="8"/>
      <c r="HZ280" s="8"/>
      <c r="IA280" s="8"/>
      <c r="IB280" s="8"/>
      <c r="IC280" s="8"/>
      <c r="ID280" s="8"/>
      <c r="IE280" s="8"/>
      <c r="IF280" s="8"/>
      <c r="IG280" s="8"/>
      <c r="IH280" s="8"/>
      <c r="II280" s="8"/>
      <c r="IJ280" s="8"/>
      <c r="IK280" s="8"/>
      <c r="IL280" s="8"/>
      <c r="IM280" s="8"/>
      <c r="IN280" s="8"/>
      <c r="IO280" s="8"/>
      <c r="IP280" s="8"/>
    </row>
    <row r="281" spans="1:250" s="6" customFormat="1" ht="45" x14ac:dyDescent="0.25">
      <c r="A281" s="13">
        <v>1</v>
      </c>
      <c r="B281" s="88" t="s">
        <v>114</v>
      </c>
      <c r="C281" s="691">
        <f t="shared" ref="C281:M281" si="306">C269</f>
        <v>80</v>
      </c>
      <c r="D281" s="691">
        <f t="shared" si="306"/>
        <v>40</v>
      </c>
      <c r="E281" s="691">
        <f t="shared" si="306"/>
        <v>15</v>
      </c>
      <c r="F281" s="691">
        <f t="shared" si="306"/>
        <v>37.5</v>
      </c>
      <c r="G281" s="692">
        <f t="shared" si="306"/>
        <v>524.96640000000002</v>
      </c>
      <c r="H281" s="692">
        <f t="shared" si="306"/>
        <v>262.48</v>
      </c>
      <c r="I281" s="692">
        <f t="shared" si="306"/>
        <v>98.431200000000018</v>
      </c>
      <c r="J281" s="692">
        <f t="shared" ref="J281" si="307">J269</f>
        <v>-164.0488</v>
      </c>
      <c r="K281" s="692">
        <f t="shared" si="306"/>
        <v>0</v>
      </c>
      <c r="L281" s="692">
        <f t="shared" si="306"/>
        <v>98.431200000000018</v>
      </c>
      <c r="M281" s="692">
        <f t="shared" si="306"/>
        <v>37.500457177689732</v>
      </c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  <c r="BA281" s="8"/>
      <c r="BB281" s="8"/>
      <c r="BC281" s="8"/>
      <c r="BD281" s="8"/>
      <c r="BE281" s="8"/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8"/>
      <c r="BS281" s="8"/>
      <c r="BT281" s="8"/>
      <c r="BU281" s="8"/>
      <c r="BV281" s="8"/>
      <c r="BW281" s="8"/>
      <c r="BX281" s="8"/>
      <c r="BY281" s="8"/>
      <c r="BZ281" s="8"/>
      <c r="CA281" s="8"/>
      <c r="CB281" s="8"/>
      <c r="CC281" s="8"/>
      <c r="CD281" s="8"/>
      <c r="CE281" s="8"/>
      <c r="CF281" s="8"/>
      <c r="CG281" s="8"/>
      <c r="CH281" s="8"/>
      <c r="CI281" s="8"/>
      <c r="CJ281" s="8"/>
      <c r="CK281" s="8"/>
      <c r="CL281" s="8"/>
      <c r="CM281" s="8"/>
      <c r="CN281" s="8"/>
      <c r="CO281" s="8"/>
      <c r="CP281" s="8"/>
      <c r="CQ281" s="8"/>
      <c r="CR281" s="8"/>
      <c r="CS281" s="8"/>
      <c r="CT281" s="8"/>
      <c r="CU281" s="8"/>
      <c r="CV281" s="8"/>
      <c r="CW281" s="8"/>
      <c r="CX281" s="8"/>
      <c r="CY281" s="8"/>
      <c r="CZ281" s="8"/>
      <c r="DA281" s="8"/>
      <c r="DB281" s="8"/>
      <c r="DC281" s="8"/>
      <c r="DD281" s="8"/>
      <c r="DE281" s="8"/>
      <c r="DF281" s="8"/>
      <c r="DG281" s="8"/>
      <c r="DH281" s="8"/>
      <c r="DI281" s="8"/>
      <c r="DJ281" s="8"/>
      <c r="DK281" s="8"/>
      <c r="DL281" s="8"/>
      <c r="DM281" s="8"/>
      <c r="DN281" s="8"/>
      <c r="DO281" s="8"/>
      <c r="DP281" s="8"/>
      <c r="DQ281" s="8"/>
      <c r="DR281" s="8"/>
      <c r="DS281" s="8"/>
      <c r="DT281" s="8"/>
      <c r="DU281" s="8"/>
      <c r="DV281" s="8"/>
      <c r="DW281" s="8"/>
      <c r="DX281" s="8"/>
      <c r="DY281" s="8"/>
      <c r="DZ281" s="8"/>
      <c r="EA281" s="8"/>
      <c r="EB281" s="8"/>
      <c r="EC281" s="8"/>
      <c r="ED281" s="8"/>
      <c r="EE281" s="8"/>
      <c r="EF281" s="8"/>
      <c r="EG281" s="8"/>
      <c r="EH281" s="8"/>
      <c r="EI281" s="8"/>
      <c r="EJ281" s="8"/>
      <c r="EK281" s="8"/>
      <c r="EL281" s="8"/>
      <c r="EM281" s="8"/>
      <c r="EN281" s="8"/>
      <c r="EO281" s="8"/>
      <c r="EP281" s="8"/>
      <c r="EQ281" s="8"/>
      <c r="ER281" s="8"/>
      <c r="ES281" s="8"/>
      <c r="ET281" s="8"/>
      <c r="EU281" s="8"/>
      <c r="EV281" s="8"/>
      <c r="EW281" s="8"/>
      <c r="EX281" s="8"/>
      <c r="EY281" s="8"/>
      <c r="EZ281" s="8"/>
      <c r="FA281" s="8"/>
      <c r="FB281" s="8"/>
      <c r="FC281" s="8"/>
      <c r="FD281" s="8"/>
      <c r="FE281" s="8"/>
      <c r="FF281" s="8"/>
      <c r="FG281" s="8"/>
      <c r="FH281" s="8"/>
      <c r="FI281" s="8"/>
      <c r="FJ281" s="8"/>
      <c r="FK281" s="8"/>
      <c r="FL281" s="8"/>
      <c r="FM281" s="8"/>
      <c r="FN281" s="8"/>
      <c r="FO281" s="8"/>
      <c r="FP281" s="8"/>
      <c r="FQ281" s="8"/>
      <c r="FR281" s="8"/>
      <c r="FS281" s="8"/>
      <c r="FT281" s="8"/>
      <c r="FU281" s="8"/>
      <c r="FV281" s="8"/>
      <c r="FW281" s="8"/>
      <c r="FX281" s="8"/>
      <c r="FY281" s="8"/>
      <c r="FZ281" s="8"/>
      <c r="GA281" s="8"/>
      <c r="GB281" s="8"/>
      <c r="GC281" s="8"/>
      <c r="GD281" s="8"/>
      <c r="GE281" s="8"/>
      <c r="GF281" s="8"/>
      <c r="GG281" s="8"/>
      <c r="GH281" s="8"/>
      <c r="GI281" s="8"/>
      <c r="GJ281" s="8"/>
      <c r="GK281" s="8"/>
      <c r="GL281" s="8"/>
      <c r="GM281" s="8"/>
      <c r="GN281" s="8"/>
      <c r="GO281" s="8"/>
      <c r="GP281" s="8"/>
      <c r="GQ281" s="8"/>
      <c r="GR281" s="8"/>
      <c r="GS281" s="8"/>
      <c r="GT281" s="8"/>
      <c r="GU281" s="8"/>
      <c r="GV281" s="8"/>
      <c r="GW281" s="8"/>
      <c r="GX281" s="8"/>
      <c r="GY281" s="8"/>
      <c r="GZ281" s="8"/>
      <c r="HA281" s="8"/>
      <c r="HB281" s="8"/>
      <c r="HC281" s="8"/>
      <c r="HD281" s="8"/>
      <c r="HE281" s="8"/>
      <c r="HF281" s="8"/>
      <c r="HG281" s="8"/>
      <c r="HH281" s="8"/>
      <c r="HI281" s="8"/>
      <c r="HJ281" s="8"/>
      <c r="HK281" s="8"/>
      <c r="HL281" s="8"/>
      <c r="HM281" s="8"/>
      <c r="HN281" s="8"/>
      <c r="HO281" s="8"/>
      <c r="HP281" s="8"/>
      <c r="HQ281" s="8"/>
      <c r="HR281" s="8"/>
      <c r="HS281" s="8"/>
      <c r="HT281" s="8"/>
      <c r="HU281" s="8"/>
      <c r="HV281" s="8"/>
      <c r="HW281" s="8"/>
      <c r="HX281" s="8"/>
      <c r="HY281" s="8"/>
      <c r="HZ281" s="8"/>
      <c r="IA281" s="8"/>
      <c r="IB281" s="8"/>
      <c r="IC281" s="8"/>
      <c r="ID281" s="8"/>
      <c r="IE281" s="8"/>
      <c r="IF281" s="8"/>
      <c r="IG281" s="8"/>
      <c r="IH281" s="8"/>
      <c r="II281" s="8"/>
      <c r="IJ281" s="8"/>
      <c r="IK281" s="8"/>
      <c r="IL281" s="8"/>
      <c r="IM281" s="8"/>
      <c r="IN281" s="8"/>
      <c r="IO281" s="8"/>
      <c r="IP281" s="8"/>
    </row>
    <row r="282" spans="1:250" s="6" customFormat="1" ht="30" x14ac:dyDescent="0.25">
      <c r="A282" s="13">
        <v>1</v>
      </c>
      <c r="B282" s="88" t="s">
        <v>115</v>
      </c>
      <c r="C282" s="691">
        <f t="shared" ref="C282:M282" si="308">C270</f>
        <v>150</v>
      </c>
      <c r="D282" s="691">
        <f t="shared" si="308"/>
        <v>75</v>
      </c>
      <c r="E282" s="691">
        <f t="shared" si="308"/>
        <v>66</v>
      </c>
      <c r="F282" s="691">
        <f t="shared" si="308"/>
        <v>88</v>
      </c>
      <c r="G282" s="692">
        <f t="shared" si="308"/>
        <v>984.31200000000001</v>
      </c>
      <c r="H282" s="692">
        <f t="shared" si="308"/>
        <v>492.16</v>
      </c>
      <c r="I282" s="692">
        <f t="shared" si="308"/>
        <v>433.09728000000001</v>
      </c>
      <c r="J282" s="692">
        <f t="shared" ref="J282" si="309">J270</f>
        <v>-59.062720000000013</v>
      </c>
      <c r="K282" s="692">
        <f t="shared" si="308"/>
        <v>0</v>
      </c>
      <c r="L282" s="692">
        <f t="shared" si="308"/>
        <v>433.09728000000001</v>
      </c>
      <c r="M282" s="692">
        <f t="shared" si="308"/>
        <v>87.999284785435634</v>
      </c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  <c r="BA282" s="8"/>
      <c r="BB282" s="8"/>
      <c r="BC282" s="8"/>
      <c r="BD282" s="8"/>
      <c r="BE282" s="8"/>
      <c r="BF282" s="8"/>
      <c r="BG282" s="8"/>
      <c r="BH282" s="8"/>
      <c r="BI282" s="8"/>
      <c r="BJ282" s="8"/>
      <c r="BK282" s="8"/>
      <c r="BL282" s="8"/>
      <c r="BM282" s="8"/>
      <c r="BN282" s="8"/>
      <c r="BO282" s="8"/>
      <c r="BP282" s="8"/>
      <c r="BQ282" s="8"/>
      <c r="BR282" s="8"/>
      <c r="BS282" s="8"/>
      <c r="BT282" s="8"/>
      <c r="BU282" s="8"/>
      <c r="BV282" s="8"/>
      <c r="BW282" s="8"/>
      <c r="BX282" s="8"/>
      <c r="BY282" s="8"/>
      <c r="BZ282" s="8"/>
      <c r="CA282" s="8"/>
      <c r="CB282" s="8"/>
      <c r="CC282" s="8"/>
      <c r="CD282" s="8"/>
      <c r="CE282" s="8"/>
      <c r="CF282" s="8"/>
      <c r="CG282" s="8"/>
      <c r="CH282" s="8"/>
      <c r="CI282" s="8"/>
      <c r="CJ282" s="8"/>
      <c r="CK282" s="8"/>
      <c r="CL282" s="8"/>
      <c r="CM282" s="8"/>
      <c r="CN282" s="8"/>
      <c r="CO282" s="8"/>
      <c r="CP282" s="8"/>
      <c r="CQ282" s="8"/>
      <c r="CR282" s="8"/>
      <c r="CS282" s="8"/>
      <c r="CT282" s="8"/>
      <c r="CU282" s="8"/>
      <c r="CV282" s="8"/>
      <c r="CW282" s="8"/>
      <c r="CX282" s="8"/>
      <c r="CY282" s="8"/>
      <c r="CZ282" s="8"/>
      <c r="DA282" s="8"/>
      <c r="DB282" s="8"/>
      <c r="DC282" s="8"/>
      <c r="DD282" s="8"/>
      <c r="DE282" s="8"/>
      <c r="DF282" s="8"/>
      <c r="DG282" s="8"/>
      <c r="DH282" s="8"/>
      <c r="DI282" s="8"/>
      <c r="DJ282" s="8"/>
      <c r="DK282" s="8"/>
      <c r="DL282" s="8"/>
      <c r="DM282" s="8"/>
      <c r="DN282" s="8"/>
      <c r="DO282" s="8"/>
      <c r="DP282" s="8"/>
      <c r="DQ282" s="8"/>
      <c r="DR282" s="8"/>
      <c r="DS282" s="8"/>
      <c r="DT282" s="8"/>
      <c r="DU282" s="8"/>
      <c r="DV282" s="8"/>
      <c r="DW282" s="8"/>
      <c r="DX282" s="8"/>
      <c r="DY282" s="8"/>
      <c r="DZ282" s="8"/>
      <c r="EA282" s="8"/>
      <c r="EB282" s="8"/>
      <c r="EC282" s="8"/>
      <c r="ED282" s="8"/>
      <c r="EE282" s="8"/>
      <c r="EF282" s="8"/>
      <c r="EG282" s="8"/>
      <c r="EH282" s="8"/>
      <c r="EI282" s="8"/>
      <c r="EJ282" s="8"/>
      <c r="EK282" s="8"/>
      <c r="EL282" s="8"/>
      <c r="EM282" s="8"/>
      <c r="EN282" s="8"/>
      <c r="EO282" s="8"/>
      <c r="EP282" s="8"/>
      <c r="EQ282" s="8"/>
      <c r="ER282" s="8"/>
      <c r="ES282" s="8"/>
      <c r="ET282" s="8"/>
      <c r="EU282" s="8"/>
      <c r="EV282" s="8"/>
      <c r="EW282" s="8"/>
      <c r="EX282" s="8"/>
      <c r="EY282" s="8"/>
      <c r="EZ282" s="8"/>
      <c r="FA282" s="8"/>
      <c r="FB282" s="8"/>
      <c r="FC282" s="8"/>
      <c r="FD282" s="8"/>
      <c r="FE282" s="8"/>
      <c r="FF282" s="8"/>
      <c r="FG282" s="8"/>
      <c r="FH282" s="8"/>
      <c r="FI282" s="8"/>
      <c r="FJ282" s="8"/>
      <c r="FK282" s="8"/>
      <c r="FL282" s="8"/>
      <c r="FM282" s="8"/>
      <c r="FN282" s="8"/>
      <c r="FO282" s="8"/>
      <c r="FP282" s="8"/>
      <c r="FQ282" s="8"/>
      <c r="FR282" s="8"/>
      <c r="FS282" s="8"/>
      <c r="FT282" s="8"/>
      <c r="FU282" s="8"/>
      <c r="FV282" s="8"/>
      <c r="FW282" s="8"/>
      <c r="FX282" s="8"/>
      <c r="FY282" s="8"/>
      <c r="FZ282" s="8"/>
      <c r="GA282" s="8"/>
      <c r="GB282" s="8"/>
      <c r="GC282" s="8"/>
      <c r="GD282" s="8"/>
      <c r="GE282" s="8"/>
      <c r="GF282" s="8"/>
      <c r="GG282" s="8"/>
      <c r="GH282" s="8"/>
      <c r="GI282" s="8"/>
      <c r="GJ282" s="8"/>
      <c r="GK282" s="8"/>
      <c r="GL282" s="8"/>
      <c r="GM282" s="8"/>
      <c r="GN282" s="8"/>
      <c r="GO282" s="8"/>
      <c r="GP282" s="8"/>
      <c r="GQ282" s="8"/>
      <c r="GR282" s="8"/>
      <c r="GS282" s="8"/>
      <c r="GT282" s="8"/>
      <c r="GU282" s="8"/>
      <c r="GV282" s="8"/>
      <c r="GW282" s="8"/>
      <c r="GX282" s="8"/>
      <c r="GY282" s="8"/>
      <c r="GZ282" s="8"/>
      <c r="HA282" s="8"/>
      <c r="HB282" s="8"/>
      <c r="HC282" s="8"/>
      <c r="HD282" s="8"/>
      <c r="HE282" s="8"/>
      <c r="HF282" s="8"/>
      <c r="HG282" s="8"/>
      <c r="HH282" s="8"/>
      <c r="HI282" s="8"/>
      <c r="HJ282" s="8"/>
      <c r="HK282" s="8"/>
      <c r="HL282" s="8"/>
      <c r="HM282" s="8"/>
      <c r="HN282" s="8"/>
      <c r="HO282" s="8"/>
      <c r="HP282" s="8"/>
      <c r="HQ282" s="8"/>
      <c r="HR282" s="8"/>
      <c r="HS282" s="8"/>
      <c r="HT282" s="8"/>
      <c r="HU282" s="8"/>
      <c r="HV282" s="8"/>
      <c r="HW282" s="8"/>
      <c r="HX282" s="8"/>
      <c r="HY282" s="8"/>
      <c r="HZ282" s="8"/>
      <c r="IA282" s="8"/>
      <c r="IB282" s="8"/>
      <c r="IC282" s="8"/>
      <c r="ID282" s="8"/>
      <c r="IE282" s="8"/>
      <c r="IF282" s="8"/>
      <c r="IG282" s="8"/>
      <c r="IH282" s="8"/>
      <c r="II282" s="8"/>
      <c r="IJ282" s="8"/>
      <c r="IK282" s="8"/>
      <c r="IL282" s="8"/>
      <c r="IM282" s="8"/>
      <c r="IN282" s="8"/>
      <c r="IO282" s="8"/>
      <c r="IP282" s="8"/>
    </row>
    <row r="283" spans="1:250" s="6" customFormat="1" ht="30" x14ac:dyDescent="0.25">
      <c r="A283" s="13">
        <v>1</v>
      </c>
      <c r="B283" s="158" t="s">
        <v>112</v>
      </c>
      <c r="C283" s="691">
        <f t="shared" ref="C283:M283" si="310">C271</f>
        <v>14856</v>
      </c>
      <c r="D283" s="691">
        <f t="shared" si="310"/>
        <v>7428</v>
      </c>
      <c r="E283" s="691">
        <f t="shared" si="310"/>
        <v>3700</v>
      </c>
      <c r="F283" s="691">
        <f t="shared" si="310"/>
        <v>49.811523963381802</v>
      </c>
      <c r="G283" s="692">
        <f t="shared" si="310"/>
        <v>25089.136200000001</v>
      </c>
      <c r="H283" s="692">
        <f t="shared" si="310"/>
        <v>12544.57</v>
      </c>
      <c r="I283" s="692">
        <f t="shared" si="310"/>
        <v>10320.18195</v>
      </c>
      <c r="J283" s="692">
        <f t="shared" ref="J283" si="311">J271</f>
        <v>-2224.3880499999991</v>
      </c>
      <c r="K283" s="692">
        <f t="shared" si="310"/>
        <v>-4.8338900000000002</v>
      </c>
      <c r="L283" s="692">
        <f t="shared" si="310"/>
        <v>10315.34806</v>
      </c>
      <c r="M283" s="692">
        <f t="shared" si="310"/>
        <v>82.268120389937636</v>
      </c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  <c r="BA283" s="8"/>
      <c r="BB283" s="8"/>
      <c r="BC283" s="8"/>
      <c r="BD283" s="8"/>
      <c r="BE283" s="8"/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8"/>
      <c r="BS283" s="8"/>
      <c r="BT283" s="8"/>
      <c r="BU283" s="8"/>
      <c r="BV283" s="8"/>
      <c r="BW283" s="8"/>
      <c r="BX283" s="8"/>
      <c r="BY283" s="8"/>
      <c r="BZ283" s="8"/>
      <c r="CA283" s="8"/>
      <c r="CB283" s="8"/>
      <c r="CC283" s="8"/>
      <c r="CD283" s="8"/>
      <c r="CE283" s="8"/>
      <c r="CF283" s="8"/>
      <c r="CG283" s="8"/>
      <c r="CH283" s="8"/>
      <c r="CI283" s="8"/>
      <c r="CJ283" s="8"/>
      <c r="CK283" s="8"/>
      <c r="CL283" s="8"/>
      <c r="CM283" s="8"/>
      <c r="CN283" s="8"/>
      <c r="CO283" s="8"/>
      <c r="CP283" s="8"/>
      <c r="CQ283" s="8"/>
      <c r="CR283" s="8"/>
      <c r="CS283" s="8"/>
      <c r="CT283" s="8"/>
      <c r="CU283" s="8"/>
      <c r="CV283" s="8"/>
      <c r="CW283" s="8"/>
      <c r="CX283" s="8"/>
      <c r="CY283" s="8"/>
      <c r="CZ283" s="8"/>
      <c r="DA283" s="8"/>
      <c r="DB283" s="8"/>
      <c r="DC283" s="8"/>
      <c r="DD283" s="8"/>
      <c r="DE283" s="8"/>
      <c r="DF283" s="8"/>
      <c r="DG283" s="8"/>
      <c r="DH283" s="8"/>
      <c r="DI283" s="8"/>
      <c r="DJ283" s="8"/>
      <c r="DK283" s="8"/>
      <c r="DL283" s="8"/>
      <c r="DM283" s="8"/>
      <c r="DN283" s="8"/>
      <c r="DO283" s="8"/>
      <c r="DP283" s="8"/>
      <c r="DQ283" s="8"/>
      <c r="DR283" s="8"/>
      <c r="DS283" s="8"/>
      <c r="DT283" s="8"/>
      <c r="DU283" s="8"/>
      <c r="DV283" s="8"/>
      <c r="DW283" s="8"/>
      <c r="DX283" s="8"/>
      <c r="DY283" s="8"/>
      <c r="DZ283" s="8"/>
      <c r="EA283" s="8"/>
      <c r="EB283" s="8"/>
      <c r="EC283" s="8"/>
      <c r="ED283" s="8"/>
      <c r="EE283" s="8"/>
      <c r="EF283" s="8"/>
      <c r="EG283" s="8"/>
      <c r="EH283" s="8"/>
      <c r="EI283" s="8"/>
      <c r="EJ283" s="8"/>
      <c r="EK283" s="8"/>
      <c r="EL283" s="8"/>
      <c r="EM283" s="8"/>
      <c r="EN283" s="8"/>
      <c r="EO283" s="8"/>
      <c r="EP283" s="8"/>
      <c r="EQ283" s="8"/>
      <c r="ER283" s="8"/>
      <c r="ES283" s="8"/>
      <c r="ET283" s="8"/>
      <c r="EU283" s="8"/>
      <c r="EV283" s="8"/>
      <c r="EW283" s="8"/>
      <c r="EX283" s="8"/>
      <c r="EY283" s="8"/>
      <c r="EZ283" s="8"/>
      <c r="FA283" s="8"/>
      <c r="FB283" s="8"/>
      <c r="FC283" s="8"/>
      <c r="FD283" s="8"/>
      <c r="FE283" s="8"/>
      <c r="FF283" s="8"/>
      <c r="FG283" s="8"/>
      <c r="FH283" s="8"/>
      <c r="FI283" s="8"/>
      <c r="FJ283" s="8"/>
      <c r="FK283" s="8"/>
      <c r="FL283" s="8"/>
      <c r="FM283" s="8"/>
      <c r="FN283" s="8"/>
      <c r="FO283" s="8"/>
      <c r="FP283" s="8"/>
      <c r="FQ283" s="8"/>
      <c r="FR283" s="8"/>
      <c r="FS283" s="8"/>
      <c r="FT283" s="8"/>
      <c r="FU283" s="8"/>
      <c r="FV283" s="8"/>
      <c r="FW283" s="8"/>
      <c r="FX283" s="8"/>
      <c r="FY283" s="8"/>
      <c r="FZ283" s="8"/>
      <c r="GA283" s="8"/>
      <c r="GB283" s="8"/>
      <c r="GC283" s="8"/>
      <c r="GD283" s="8"/>
      <c r="GE283" s="8"/>
      <c r="GF283" s="8"/>
      <c r="GG283" s="8"/>
      <c r="GH283" s="8"/>
      <c r="GI283" s="8"/>
      <c r="GJ283" s="8"/>
      <c r="GK283" s="8"/>
      <c r="GL283" s="8"/>
      <c r="GM283" s="8"/>
      <c r="GN283" s="8"/>
      <c r="GO283" s="8"/>
      <c r="GP283" s="8"/>
      <c r="GQ283" s="8"/>
      <c r="GR283" s="8"/>
      <c r="GS283" s="8"/>
      <c r="GT283" s="8"/>
      <c r="GU283" s="8"/>
      <c r="GV283" s="8"/>
      <c r="GW283" s="8"/>
      <c r="GX283" s="8"/>
      <c r="GY283" s="8"/>
      <c r="GZ283" s="8"/>
      <c r="HA283" s="8"/>
      <c r="HB283" s="8"/>
      <c r="HC283" s="8"/>
      <c r="HD283" s="8"/>
      <c r="HE283" s="8"/>
      <c r="HF283" s="8"/>
      <c r="HG283" s="8"/>
      <c r="HH283" s="8"/>
      <c r="HI283" s="8"/>
      <c r="HJ283" s="8"/>
      <c r="HK283" s="8"/>
      <c r="HL283" s="8"/>
      <c r="HM283" s="8"/>
      <c r="HN283" s="8"/>
      <c r="HO283" s="8"/>
      <c r="HP283" s="8"/>
      <c r="HQ283" s="8"/>
      <c r="HR283" s="8"/>
      <c r="HS283" s="8"/>
      <c r="HT283" s="8"/>
      <c r="HU283" s="8"/>
      <c r="HV283" s="8"/>
      <c r="HW283" s="8"/>
      <c r="HX283" s="8"/>
      <c r="HY283" s="8"/>
      <c r="HZ283" s="8"/>
      <c r="IA283" s="8"/>
      <c r="IB283" s="8"/>
      <c r="IC283" s="8"/>
      <c r="ID283" s="8"/>
      <c r="IE283" s="8"/>
      <c r="IF283" s="8"/>
      <c r="IG283" s="8"/>
      <c r="IH283" s="8"/>
      <c r="II283" s="8"/>
      <c r="IJ283" s="8"/>
      <c r="IK283" s="8"/>
      <c r="IL283" s="8"/>
      <c r="IM283" s="8"/>
      <c r="IN283" s="8"/>
      <c r="IO283" s="8"/>
      <c r="IP283" s="8"/>
    </row>
    <row r="284" spans="1:250" s="6" customFormat="1" ht="30" x14ac:dyDescent="0.25">
      <c r="A284" s="13">
        <v>1</v>
      </c>
      <c r="B284" s="88" t="s">
        <v>108</v>
      </c>
      <c r="C284" s="691">
        <f t="shared" ref="C284:M284" si="312">C272</f>
        <v>4796</v>
      </c>
      <c r="D284" s="691">
        <f t="shared" si="312"/>
        <v>2398</v>
      </c>
      <c r="E284" s="691">
        <f t="shared" si="312"/>
        <v>607</v>
      </c>
      <c r="F284" s="691">
        <f t="shared" si="312"/>
        <v>25.312760633861554</v>
      </c>
      <c r="G284" s="692">
        <f t="shared" si="312"/>
        <v>4484.9589999999998</v>
      </c>
      <c r="H284" s="692">
        <f t="shared" si="312"/>
        <v>2242.48</v>
      </c>
      <c r="I284" s="692">
        <f t="shared" si="312"/>
        <v>1224.4364300000002</v>
      </c>
      <c r="J284" s="692">
        <f t="shared" ref="J284" si="313">J272</f>
        <v>-1018.0435699999998</v>
      </c>
      <c r="K284" s="692">
        <f t="shared" si="312"/>
        <v>-4.8338900000000002</v>
      </c>
      <c r="L284" s="692">
        <f t="shared" si="312"/>
        <v>1219.6025400000001</v>
      </c>
      <c r="M284" s="692">
        <f t="shared" si="312"/>
        <v>54.601888534122942</v>
      </c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  <c r="BA284" s="8"/>
      <c r="BB284" s="8"/>
      <c r="BC284" s="8"/>
      <c r="BD284" s="8"/>
      <c r="BE284" s="8"/>
      <c r="BF284" s="8"/>
      <c r="BG284" s="8"/>
      <c r="BH284" s="8"/>
      <c r="BI284" s="8"/>
      <c r="BJ284" s="8"/>
      <c r="BK284" s="8"/>
      <c r="BL284" s="8"/>
      <c r="BM284" s="8"/>
      <c r="BN284" s="8"/>
      <c r="BO284" s="8"/>
      <c r="BP284" s="8"/>
      <c r="BQ284" s="8"/>
      <c r="BR284" s="8"/>
      <c r="BS284" s="8"/>
      <c r="BT284" s="8"/>
      <c r="BU284" s="8"/>
      <c r="BV284" s="8"/>
      <c r="BW284" s="8"/>
      <c r="BX284" s="8"/>
      <c r="BY284" s="8"/>
      <c r="BZ284" s="8"/>
      <c r="CA284" s="8"/>
      <c r="CB284" s="8"/>
      <c r="CC284" s="8"/>
      <c r="CD284" s="8"/>
      <c r="CE284" s="8"/>
      <c r="CF284" s="8"/>
      <c r="CG284" s="8"/>
      <c r="CH284" s="8"/>
      <c r="CI284" s="8"/>
      <c r="CJ284" s="8"/>
      <c r="CK284" s="8"/>
      <c r="CL284" s="8"/>
      <c r="CM284" s="8"/>
      <c r="CN284" s="8"/>
      <c r="CO284" s="8"/>
      <c r="CP284" s="8"/>
      <c r="CQ284" s="8"/>
      <c r="CR284" s="8"/>
      <c r="CS284" s="8"/>
      <c r="CT284" s="8"/>
      <c r="CU284" s="8"/>
      <c r="CV284" s="8"/>
      <c r="CW284" s="8"/>
      <c r="CX284" s="8"/>
      <c r="CY284" s="8"/>
      <c r="CZ284" s="8"/>
      <c r="DA284" s="8"/>
      <c r="DB284" s="8"/>
      <c r="DC284" s="8"/>
      <c r="DD284" s="8"/>
      <c r="DE284" s="8"/>
      <c r="DF284" s="8"/>
      <c r="DG284" s="8"/>
      <c r="DH284" s="8"/>
      <c r="DI284" s="8"/>
      <c r="DJ284" s="8"/>
      <c r="DK284" s="8"/>
      <c r="DL284" s="8"/>
      <c r="DM284" s="8"/>
      <c r="DN284" s="8"/>
      <c r="DO284" s="8"/>
      <c r="DP284" s="8"/>
      <c r="DQ284" s="8"/>
      <c r="DR284" s="8"/>
      <c r="DS284" s="8"/>
      <c r="DT284" s="8"/>
      <c r="DU284" s="8"/>
      <c r="DV284" s="8"/>
      <c r="DW284" s="8"/>
      <c r="DX284" s="8"/>
      <c r="DY284" s="8"/>
      <c r="DZ284" s="8"/>
      <c r="EA284" s="8"/>
      <c r="EB284" s="8"/>
      <c r="EC284" s="8"/>
      <c r="ED284" s="8"/>
      <c r="EE284" s="8"/>
      <c r="EF284" s="8"/>
      <c r="EG284" s="8"/>
      <c r="EH284" s="8"/>
      <c r="EI284" s="8"/>
      <c r="EJ284" s="8"/>
      <c r="EK284" s="8"/>
      <c r="EL284" s="8"/>
      <c r="EM284" s="8"/>
      <c r="EN284" s="8"/>
      <c r="EO284" s="8"/>
      <c r="EP284" s="8"/>
      <c r="EQ284" s="8"/>
      <c r="ER284" s="8"/>
      <c r="ES284" s="8"/>
      <c r="ET284" s="8"/>
      <c r="EU284" s="8"/>
      <c r="EV284" s="8"/>
      <c r="EW284" s="8"/>
      <c r="EX284" s="8"/>
      <c r="EY284" s="8"/>
      <c r="EZ284" s="8"/>
      <c r="FA284" s="8"/>
      <c r="FB284" s="8"/>
      <c r="FC284" s="8"/>
      <c r="FD284" s="8"/>
      <c r="FE284" s="8"/>
      <c r="FF284" s="8"/>
      <c r="FG284" s="8"/>
      <c r="FH284" s="8"/>
      <c r="FI284" s="8"/>
      <c r="FJ284" s="8"/>
      <c r="FK284" s="8"/>
      <c r="FL284" s="8"/>
      <c r="FM284" s="8"/>
      <c r="FN284" s="8"/>
      <c r="FO284" s="8"/>
      <c r="FP284" s="8"/>
      <c r="FQ284" s="8"/>
      <c r="FR284" s="8"/>
      <c r="FS284" s="8"/>
      <c r="FT284" s="8"/>
      <c r="FU284" s="8"/>
      <c r="FV284" s="8"/>
      <c r="FW284" s="8"/>
      <c r="FX284" s="8"/>
      <c r="FY284" s="8"/>
      <c r="FZ284" s="8"/>
      <c r="GA284" s="8"/>
      <c r="GB284" s="8"/>
      <c r="GC284" s="8"/>
      <c r="GD284" s="8"/>
      <c r="GE284" s="8"/>
      <c r="GF284" s="8"/>
      <c r="GG284" s="8"/>
      <c r="GH284" s="8"/>
      <c r="GI284" s="8"/>
      <c r="GJ284" s="8"/>
      <c r="GK284" s="8"/>
      <c r="GL284" s="8"/>
      <c r="GM284" s="8"/>
      <c r="GN284" s="8"/>
      <c r="GO284" s="8"/>
      <c r="GP284" s="8"/>
      <c r="GQ284" s="8"/>
      <c r="GR284" s="8"/>
      <c r="GS284" s="8"/>
      <c r="GT284" s="8"/>
      <c r="GU284" s="8"/>
      <c r="GV284" s="8"/>
      <c r="GW284" s="8"/>
      <c r="GX284" s="8"/>
      <c r="GY284" s="8"/>
      <c r="GZ284" s="8"/>
      <c r="HA284" s="8"/>
      <c r="HB284" s="8"/>
      <c r="HC284" s="8"/>
      <c r="HD284" s="8"/>
      <c r="HE284" s="8"/>
      <c r="HF284" s="8"/>
      <c r="HG284" s="8"/>
      <c r="HH284" s="8"/>
      <c r="HI284" s="8"/>
      <c r="HJ284" s="8"/>
      <c r="HK284" s="8"/>
      <c r="HL284" s="8"/>
      <c r="HM284" s="8"/>
      <c r="HN284" s="8"/>
      <c r="HO284" s="8"/>
      <c r="HP284" s="8"/>
      <c r="HQ284" s="8"/>
      <c r="HR284" s="8"/>
      <c r="HS284" s="8"/>
      <c r="HT284" s="8"/>
      <c r="HU284" s="8"/>
      <c r="HV284" s="8"/>
      <c r="HW284" s="8"/>
      <c r="HX284" s="8"/>
      <c r="HY284" s="8"/>
      <c r="HZ284" s="8"/>
      <c r="IA284" s="8"/>
      <c r="IB284" s="8"/>
      <c r="IC284" s="8"/>
      <c r="ID284" s="8"/>
      <c r="IE284" s="8"/>
      <c r="IF284" s="8"/>
      <c r="IG284" s="8"/>
      <c r="IH284" s="8"/>
      <c r="II284" s="8"/>
      <c r="IJ284" s="8"/>
      <c r="IK284" s="8"/>
      <c r="IL284" s="8"/>
      <c r="IM284" s="8"/>
      <c r="IN284" s="8"/>
      <c r="IO284" s="8"/>
      <c r="IP284" s="8"/>
    </row>
    <row r="285" spans="1:250" s="6" customFormat="1" ht="62.25" customHeight="1" x14ac:dyDescent="0.25">
      <c r="A285" s="13">
        <v>1</v>
      </c>
      <c r="B285" s="88" t="s">
        <v>81</v>
      </c>
      <c r="C285" s="691">
        <f t="shared" ref="C285:M285" si="314">C273</f>
        <v>5500</v>
      </c>
      <c r="D285" s="691">
        <f t="shared" si="314"/>
        <v>2750</v>
      </c>
      <c r="E285" s="691">
        <f t="shared" si="314"/>
        <v>2311</v>
      </c>
      <c r="F285" s="691">
        <f t="shared" si="314"/>
        <v>84.036363636363632</v>
      </c>
      <c r="G285" s="692">
        <f t="shared" si="314"/>
        <v>15735.83</v>
      </c>
      <c r="H285" s="692">
        <f t="shared" si="314"/>
        <v>7867.92</v>
      </c>
      <c r="I285" s="692">
        <f t="shared" si="314"/>
        <v>8221.1285000000007</v>
      </c>
      <c r="J285" s="692">
        <f t="shared" ref="J285" si="315">J273</f>
        <v>353.20850000000064</v>
      </c>
      <c r="K285" s="692">
        <f t="shared" si="314"/>
        <v>0</v>
      </c>
      <c r="L285" s="692">
        <f t="shared" si="314"/>
        <v>8221.1285000000007</v>
      </c>
      <c r="M285" s="692">
        <f t="shared" si="314"/>
        <v>104.48922332713093</v>
      </c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  <c r="BA285" s="8"/>
      <c r="BB285" s="8"/>
      <c r="BC285" s="8"/>
      <c r="BD285" s="8"/>
      <c r="BE285" s="8"/>
      <c r="BF285" s="8"/>
      <c r="BG285" s="8"/>
      <c r="BH285" s="8"/>
      <c r="BI285" s="8"/>
      <c r="BJ285" s="8"/>
      <c r="BK285" s="8"/>
      <c r="BL285" s="8"/>
      <c r="BM285" s="8"/>
      <c r="BN285" s="8"/>
      <c r="BO285" s="8"/>
      <c r="BP285" s="8"/>
      <c r="BQ285" s="8"/>
      <c r="BR285" s="8"/>
      <c r="BS285" s="8"/>
      <c r="BT285" s="8"/>
      <c r="BU285" s="8"/>
      <c r="BV285" s="8"/>
      <c r="BW285" s="8"/>
      <c r="BX285" s="8"/>
      <c r="BY285" s="8"/>
      <c r="BZ285" s="8"/>
      <c r="CA285" s="8"/>
      <c r="CB285" s="8"/>
      <c r="CC285" s="8"/>
      <c r="CD285" s="8"/>
      <c r="CE285" s="8"/>
      <c r="CF285" s="8"/>
      <c r="CG285" s="8"/>
      <c r="CH285" s="8"/>
      <c r="CI285" s="8"/>
      <c r="CJ285" s="8"/>
      <c r="CK285" s="8"/>
      <c r="CL285" s="8"/>
      <c r="CM285" s="8"/>
      <c r="CN285" s="8"/>
      <c r="CO285" s="8"/>
      <c r="CP285" s="8"/>
      <c r="CQ285" s="8"/>
      <c r="CR285" s="8"/>
      <c r="CS285" s="8"/>
      <c r="CT285" s="8"/>
      <c r="CU285" s="8"/>
      <c r="CV285" s="8"/>
      <c r="CW285" s="8"/>
      <c r="CX285" s="8"/>
      <c r="CY285" s="8"/>
      <c r="CZ285" s="8"/>
      <c r="DA285" s="8"/>
      <c r="DB285" s="8"/>
      <c r="DC285" s="8"/>
      <c r="DD285" s="8"/>
      <c r="DE285" s="8"/>
      <c r="DF285" s="8"/>
      <c r="DG285" s="8"/>
      <c r="DH285" s="8"/>
      <c r="DI285" s="8"/>
      <c r="DJ285" s="8"/>
      <c r="DK285" s="8"/>
      <c r="DL285" s="8"/>
      <c r="DM285" s="8"/>
      <c r="DN285" s="8"/>
      <c r="DO285" s="8"/>
      <c r="DP285" s="8"/>
      <c r="DQ285" s="8"/>
      <c r="DR285" s="8"/>
      <c r="DS285" s="8"/>
      <c r="DT285" s="8"/>
      <c r="DU285" s="8"/>
      <c r="DV285" s="8"/>
      <c r="DW285" s="8"/>
      <c r="DX285" s="8"/>
      <c r="DY285" s="8"/>
      <c r="DZ285" s="8"/>
      <c r="EA285" s="8"/>
      <c r="EB285" s="8"/>
      <c r="EC285" s="8"/>
      <c r="ED285" s="8"/>
      <c r="EE285" s="8"/>
      <c r="EF285" s="8"/>
      <c r="EG285" s="8"/>
      <c r="EH285" s="8"/>
      <c r="EI285" s="8"/>
      <c r="EJ285" s="8"/>
      <c r="EK285" s="8"/>
      <c r="EL285" s="8"/>
      <c r="EM285" s="8"/>
      <c r="EN285" s="8"/>
      <c r="EO285" s="8"/>
      <c r="EP285" s="8"/>
      <c r="EQ285" s="8"/>
      <c r="ER285" s="8"/>
      <c r="ES285" s="8"/>
      <c r="ET285" s="8"/>
      <c r="EU285" s="8"/>
      <c r="EV285" s="8"/>
      <c r="EW285" s="8"/>
      <c r="EX285" s="8"/>
      <c r="EY285" s="8"/>
      <c r="EZ285" s="8"/>
      <c r="FA285" s="8"/>
      <c r="FB285" s="8"/>
      <c r="FC285" s="8"/>
      <c r="FD285" s="8"/>
      <c r="FE285" s="8"/>
      <c r="FF285" s="8"/>
      <c r="FG285" s="8"/>
      <c r="FH285" s="8"/>
      <c r="FI285" s="8"/>
      <c r="FJ285" s="8"/>
      <c r="FK285" s="8"/>
      <c r="FL285" s="8"/>
      <c r="FM285" s="8"/>
      <c r="FN285" s="8"/>
      <c r="FO285" s="8"/>
      <c r="FP285" s="8"/>
      <c r="FQ285" s="8"/>
      <c r="FR285" s="8"/>
      <c r="FS285" s="8"/>
      <c r="FT285" s="8"/>
      <c r="FU285" s="8"/>
      <c r="FV285" s="8"/>
      <c r="FW285" s="8"/>
      <c r="FX285" s="8"/>
      <c r="FY285" s="8"/>
      <c r="FZ285" s="8"/>
      <c r="GA285" s="8"/>
      <c r="GB285" s="8"/>
      <c r="GC285" s="8"/>
      <c r="GD285" s="8"/>
      <c r="GE285" s="8"/>
      <c r="GF285" s="8"/>
      <c r="GG285" s="8"/>
      <c r="GH285" s="8"/>
      <c r="GI285" s="8"/>
      <c r="GJ285" s="8"/>
      <c r="GK285" s="8"/>
      <c r="GL285" s="8"/>
      <c r="GM285" s="8"/>
      <c r="GN285" s="8"/>
      <c r="GO285" s="8"/>
      <c r="GP285" s="8"/>
      <c r="GQ285" s="8"/>
      <c r="GR285" s="8"/>
      <c r="GS285" s="8"/>
      <c r="GT285" s="8"/>
      <c r="GU285" s="8"/>
      <c r="GV285" s="8"/>
      <c r="GW285" s="8"/>
      <c r="GX285" s="8"/>
      <c r="GY285" s="8"/>
      <c r="GZ285" s="8"/>
      <c r="HA285" s="8"/>
      <c r="HB285" s="8"/>
      <c r="HC285" s="8"/>
      <c r="HD285" s="8"/>
      <c r="HE285" s="8"/>
      <c r="HF285" s="8"/>
      <c r="HG285" s="8"/>
      <c r="HH285" s="8"/>
      <c r="HI285" s="8"/>
      <c r="HJ285" s="8"/>
      <c r="HK285" s="8"/>
      <c r="HL285" s="8"/>
      <c r="HM285" s="8"/>
      <c r="HN285" s="8"/>
      <c r="HO285" s="8"/>
      <c r="HP285" s="8"/>
      <c r="HQ285" s="8"/>
      <c r="HR285" s="8"/>
      <c r="HS285" s="8"/>
      <c r="HT285" s="8"/>
      <c r="HU285" s="8"/>
      <c r="HV285" s="8"/>
      <c r="HW285" s="8"/>
      <c r="HX285" s="8"/>
      <c r="HY285" s="8"/>
      <c r="HZ285" s="8"/>
      <c r="IA285" s="8"/>
      <c r="IB285" s="8"/>
      <c r="IC285" s="8"/>
      <c r="ID285" s="8"/>
      <c r="IE285" s="8"/>
      <c r="IF285" s="8"/>
      <c r="IG285" s="8"/>
      <c r="IH285" s="8"/>
      <c r="II285" s="8"/>
      <c r="IJ285" s="8"/>
      <c r="IK285" s="8"/>
      <c r="IL285" s="8"/>
      <c r="IM285" s="8"/>
      <c r="IN285" s="8"/>
      <c r="IO285" s="8"/>
      <c r="IP285" s="8"/>
    </row>
    <row r="286" spans="1:250" s="6" customFormat="1" ht="45" x14ac:dyDescent="0.25">
      <c r="A286" s="13">
        <v>1</v>
      </c>
      <c r="B286" s="88" t="s">
        <v>109</v>
      </c>
      <c r="C286" s="691">
        <f t="shared" ref="C286:M286" si="316">C274</f>
        <v>4560</v>
      </c>
      <c r="D286" s="691">
        <f t="shared" si="316"/>
        <v>2280</v>
      </c>
      <c r="E286" s="691">
        <f t="shared" si="316"/>
        <v>782</v>
      </c>
      <c r="F286" s="691">
        <f t="shared" si="316"/>
        <v>34.298245614035089</v>
      </c>
      <c r="G286" s="692">
        <f t="shared" si="316"/>
        <v>4868.3471999999992</v>
      </c>
      <c r="H286" s="692">
        <f t="shared" si="316"/>
        <v>2434.17</v>
      </c>
      <c r="I286" s="692">
        <f t="shared" si="316"/>
        <v>874.61702000000002</v>
      </c>
      <c r="J286" s="692">
        <f t="shared" ref="J286" si="317">J274</f>
        <v>-1559.5529799999999</v>
      </c>
      <c r="K286" s="692">
        <f t="shared" si="316"/>
        <v>0</v>
      </c>
      <c r="L286" s="692">
        <f t="shared" si="316"/>
        <v>874.61702000000002</v>
      </c>
      <c r="M286" s="692">
        <f t="shared" si="316"/>
        <v>35.930810912960062</v>
      </c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  <c r="BA286" s="8"/>
      <c r="BB286" s="8"/>
      <c r="BC286" s="8"/>
      <c r="BD286" s="8"/>
      <c r="BE286" s="8"/>
      <c r="BF286" s="8"/>
      <c r="BG286" s="8"/>
      <c r="BH286" s="8"/>
      <c r="BI286" s="8"/>
      <c r="BJ286" s="8"/>
      <c r="BK286" s="8"/>
      <c r="BL286" s="8"/>
      <c r="BM286" s="8"/>
      <c r="BN286" s="8"/>
      <c r="BO286" s="8"/>
      <c r="BP286" s="8"/>
      <c r="BQ286" s="8"/>
      <c r="BR286" s="8"/>
      <c r="BS286" s="8"/>
      <c r="BT286" s="8"/>
      <c r="BU286" s="8"/>
      <c r="BV286" s="8"/>
      <c r="BW286" s="8"/>
      <c r="BX286" s="8"/>
      <c r="BY286" s="8"/>
      <c r="BZ286" s="8"/>
      <c r="CA286" s="8"/>
      <c r="CB286" s="8"/>
      <c r="CC286" s="8"/>
      <c r="CD286" s="8"/>
      <c r="CE286" s="8"/>
      <c r="CF286" s="8"/>
      <c r="CG286" s="8"/>
      <c r="CH286" s="8"/>
      <c r="CI286" s="8"/>
      <c r="CJ286" s="8"/>
      <c r="CK286" s="8"/>
      <c r="CL286" s="8"/>
      <c r="CM286" s="8"/>
      <c r="CN286" s="8"/>
      <c r="CO286" s="8"/>
      <c r="CP286" s="8"/>
      <c r="CQ286" s="8"/>
      <c r="CR286" s="8"/>
      <c r="CS286" s="8"/>
      <c r="CT286" s="8"/>
      <c r="CU286" s="8"/>
      <c r="CV286" s="8"/>
      <c r="CW286" s="8"/>
      <c r="CX286" s="8"/>
      <c r="CY286" s="8"/>
      <c r="CZ286" s="8"/>
      <c r="DA286" s="8"/>
      <c r="DB286" s="8"/>
      <c r="DC286" s="8"/>
      <c r="DD286" s="8"/>
      <c r="DE286" s="8"/>
      <c r="DF286" s="8"/>
      <c r="DG286" s="8"/>
      <c r="DH286" s="8"/>
      <c r="DI286" s="8"/>
      <c r="DJ286" s="8"/>
      <c r="DK286" s="8"/>
      <c r="DL286" s="8"/>
      <c r="DM286" s="8"/>
      <c r="DN286" s="8"/>
      <c r="DO286" s="8"/>
      <c r="DP286" s="8"/>
      <c r="DQ286" s="8"/>
      <c r="DR286" s="8"/>
      <c r="DS286" s="8"/>
      <c r="DT286" s="8"/>
      <c r="DU286" s="8"/>
      <c r="DV286" s="8"/>
      <c r="DW286" s="8"/>
      <c r="DX286" s="8"/>
      <c r="DY286" s="8"/>
      <c r="DZ286" s="8"/>
      <c r="EA286" s="8"/>
      <c r="EB286" s="8"/>
      <c r="EC286" s="8"/>
      <c r="ED286" s="8"/>
      <c r="EE286" s="8"/>
      <c r="EF286" s="8"/>
      <c r="EG286" s="8"/>
      <c r="EH286" s="8"/>
      <c r="EI286" s="8"/>
      <c r="EJ286" s="8"/>
      <c r="EK286" s="8"/>
      <c r="EL286" s="8"/>
      <c r="EM286" s="8"/>
      <c r="EN286" s="8"/>
      <c r="EO286" s="8"/>
      <c r="EP286" s="8"/>
      <c r="EQ286" s="8"/>
      <c r="ER286" s="8"/>
      <c r="ES286" s="8"/>
      <c r="ET286" s="8"/>
      <c r="EU286" s="8"/>
      <c r="EV286" s="8"/>
      <c r="EW286" s="8"/>
      <c r="EX286" s="8"/>
      <c r="EY286" s="8"/>
      <c r="EZ286" s="8"/>
      <c r="FA286" s="8"/>
      <c r="FB286" s="8"/>
      <c r="FC286" s="8"/>
      <c r="FD286" s="8"/>
      <c r="FE286" s="8"/>
      <c r="FF286" s="8"/>
      <c r="FG286" s="8"/>
      <c r="FH286" s="8"/>
      <c r="FI286" s="8"/>
      <c r="FJ286" s="8"/>
      <c r="FK286" s="8"/>
      <c r="FL286" s="8"/>
      <c r="FM286" s="8"/>
      <c r="FN286" s="8"/>
      <c r="FO286" s="8"/>
      <c r="FP286" s="8"/>
      <c r="FQ286" s="8"/>
      <c r="FR286" s="8"/>
      <c r="FS286" s="8"/>
      <c r="FT286" s="8"/>
      <c r="FU286" s="8"/>
      <c r="FV286" s="8"/>
      <c r="FW286" s="8"/>
      <c r="FX286" s="8"/>
      <c r="FY286" s="8"/>
      <c r="FZ286" s="8"/>
      <c r="GA286" s="8"/>
      <c r="GB286" s="8"/>
      <c r="GC286" s="8"/>
      <c r="GD286" s="8"/>
      <c r="GE286" s="8"/>
      <c r="GF286" s="8"/>
      <c r="GG286" s="8"/>
      <c r="GH286" s="8"/>
      <c r="GI286" s="8"/>
      <c r="GJ286" s="8"/>
      <c r="GK286" s="8"/>
      <c r="GL286" s="8"/>
      <c r="GM286" s="8"/>
      <c r="GN286" s="8"/>
      <c r="GO286" s="8"/>
      <c r="GP286" s="8"/>
      <c r="GQ286" s="8"/>
      <c r="GR286" s="8"/>
      <c r="GS286" s="8"/>
      <c r="GT286" s="8"/>
      <c r="GU286" s="8"/>
      <c r="GV286" s="8"/>
      <c r="GW286" s="8"/>
      <c r="GX286" s="8"/>
      <c r="GY286" s="8"/>
      <c r="GZ286" s="8"/>
      <c r="HA286" s="8"/>
      <c r="HB286" s="8"/>
      <c r="HC286" s="8"/>
      <c r="HD286" s="8"/>
      <c r="HE286" s="8"/>
      <c r="HF286" s="8"/>
      <c r="HG286" s="8"/>
      <c r="HH286" s="8"/>
      <c r="HI286" s="8"/>
      <c r="HJ286" s="8"/>
      <c r="HK286" s="8"/>
      <c r="HL286" s="8"/>
      <c r="HM286" s="8"/>
      <c r="HN286" s="8"/>
      <c r="HO286" s="8"/>
      <c r="HP286" s="8"/>
      <c r="HQ286" s="8"/>
      <c r="HR286" s="8"/>
      <c r="HS286" s="8"/>
      <c r="HT286" s="8"/>
      <c r="HU286" s="8"/>
      <c r="HV286" s="8"/>
      <c r="HW286" s="8"/>
      <c r="HX286" s="8"/>
      <c r="HY286" s="8"/>
      <c r="HZ286" s="8"/>
      <c r="IA286" s="8"/>
      <c r="IB286" s="8"/>
      <c r="IC286" s="8"/>
      <c r="ID286" s="8"/>
      <c r="IE286" s="8"/>
      <c r="IF286" s="8"/>
      <c r="IG286" s="8"/>
      <c r="IH286" s="8"/>
      <c r="II286" s="8"/>
      <c r="IJ286" s="8"/>
      <c r="IK286" s="8"/>
      <c r="IL286" s="8"/>
      <c r="IM286" s="8"/>
      <c r="IN286" s="8"/>
      <c r="IO286" s="8"/>
      <c r="IP286" s="8"/>
    </row>
    <row r="287" spans="1:250" s="6" customFormat="1" ht="38.1" customHeight="1" thickBot="1" x14ac:dyDescent="0.3">
      <c r="A287" s="13"/>
      <c r="B287" s="314" t="s">
        <v>123</v>
      </c>
      <c r="C287" s="693">
        <f t="shared" ref="C287:M287" si="318">C275</f>
        <v>9000</v>
      </c>
      <c r="D287" s="693">
        <f t="shared" si="318"/>
        <v>4500</v>
      </c>
      <c r="E287" s="693">
        <f t="shared" si="318"/>
        <v>3969</v>
      </c>
      <c r="F287" s="693">
        <f t="shared" si="318"/>
        <v>88.2</v>
      </c>
      <c r="G287" s="694">
        <f t="shared" si="318"/>
        <v>8758.98</v>
      </c>
      <c r="H287" s="694">
        <f t="shared" si="318"/>
        <v>4379.49</v>
      </c>
      <c r="I287" s="694">
        <f t="shared" si="318"/>
        <v>3857.8440799999994</v>
      </c>
      <c r="J287" s="694">
        <f t="shared" ref="J287" si="319">J275</f>
        <v>-521.64592000000039</v>
      </c>
      <c r="K287" s="694">
        <f t="shared" si="318"/>
        <v>-5.2553599999999996</v>
      </c>
      <c r="L287" s="694">
        <f t="shared" si="318"/>
        <v>3852.5887199999993</v>
      </c>
      <c r="M287" s="694">
        <f t="shared" si="318"/>
        <v>88.088888888888889</v>
      </c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  <c r="BA287" s="8"/>
      <c r="BB287" s="8"/>
      <c r="BC287" s="8"/>
      <c r="BD287" s="8"/>
      <c r="BE287" s="8"/>
      <c r="BF287" s="8"/>
      <c r="BG287" s="8"/>
      <c r="BH287" s="8"/>
      <c r="BI287" s="8"/>
      <c r="BJ287" s="8"/>
      <c r="BK287" s="8"/>
      <c r="BL287" s="8"/>
      <c r="BM287" s="8"/>
      <c r="BN287" s="8"/>
      <c r="BO287" s="8"/>
      <c r="BP287" s="8"/>
      <c r="BQ287" s="8"/>
      <c r="BR287" s="8"/>
      <c r="BS287" s="8"/>
      <c r="BT287" s="8"/>
      <c r="BU287" s="8"/>
      <c r="BV287" s="8"/>
      <c r="BW287" s="8"/>
      <c r="BX287" s="8"/>
      <c r="BY287" s="8"/>
      <c r="BZ287" s="8"/>
      <c r="CA287" s="8"/>
      <c r="CB287" s="8"/>
      <c r="CC287" s="8"/>
      <c r="CD287" s="8"/>
      <c r="CE287" s="8"/>
      <c r="CF287" s="8"/>
      <c r="CG287" s="8"/>
      <c r="CH287" s="8"/>
      <c r="CI287" s="8"/>
      <c r="CJ287" s="8"/>
      <c r="CK287" s="8"/>
      <c r="CL287" s="8"/>
      <c r="CM287" s="8"/>
      <c r="CN287" s="8"/>
      <c r="CO287" s="8"/>
      <c r="CP287" s="8"/>
      <c r="CQ287" s="8"/>
      <c r="CR287" s="8"/>
      <c r="CS287" s="8"/>
      <c r="CT287" s="8"/>
      <c r="CU287" s="8"/>
      <c r="CV287" s="8"/>
      <c r="CW287" s="8"/>
      <c r="CX287" s="8"/>
      <c r="CY287" s="8"/>
      <c r="CZ287" s="8"/>
      <c r="DA287" s="8"/>
      <c r="DB287" s="8"/>
      <c r="DC287" s="8"/>
      <c r="DD287" s="8"/>
      <c r="DE287" s="8"/>
      <c r="DF287" s="8"/>
      <c r="DG287" s="8"/>
      <c r="DH287" s="8"/>
      <c r="DI287" s="8"/>
      <c r="DJ287" s="8"/>
      <c r="DK287" s="8"/>
      <c r="DL287" s="8"/>
      <c r="DM287" s="8"/>
      <c r="DN287" s="8"/>
      <c r="DO287" s="8"/>
      <c r="DP287" s="8"/>
      <c r="DQ287" s="8"/>
      <c r="DR287" s="8"/>
      <c r="DS287" s="8"/>
      <c r="DT287" s="8"/>
      <c r="DU287" s="8"/>
      <c r="DV287" s="8"/>
      <c r="DW287" s="8"/>
      <c r="DX287" s="8"/>
      <c r="DY287" s="8"/>
      <c r="DZ287" s="8"/>
      <c r="EA287" s="8"/>
      <c r="EB287" s="8"/>
      <c r="EC287" s="8"/>
      <c r="ED287" s="8"/>
      <c r="EE287" s="8"/>
      <c r="EF287" s="8"/>
      <c r="EG287" s="8"/>
      <c r="EH287" s="8"/>
      <c r="EI287" s="8"/>
      <c r="EJ287" s="8"/>
      <c r="EK287" s="8"/>
      <c r="EL287" s="8"/>
      <c r="EM287" s="8"/>
      <c r="EN287" s="8"/>
      <c r="EO287" s="8"/>
      <c r="EP287" s="8"/>
      <c r="EQ287" s="8"/>
      <c r="ER287" s="8"/>
      <c r="ES287" s="8"/>
      <c r="ET287" s="8"/>
      <c r="EU287" s="8"/>
      <c r="EV287" s="8"/>
      <c r="EW287" s="8"/>
      <c r="EX287" s="8"/>
      <c r="EY287" s="8"/>
      <c r="EZ287" s="8"/>
      <c r="FA287" s="8"/>
      <c r="FB287" s="8"/>
      <c r="FC287" s="8"/>
      <c r="FD287" s="8"/>
      <c r="FE287" s="8"/>
      <c r="FF287" s="8"/>
      <c r="FG287" s="8"/>
      <c r="FH287" s="8"/>
      <c r="FI287" s="8"/>
      <c r="FJ287" s="8"/>
      <c r="FK287" s="8"/>
      <c r="FL287" s="8"/>
      <c r="FM287" s="8"/>
      <c r="FN287" s="8"/>
      <c r="FO287" s="8"/>
      <c r="FP287" s="8"/>
      <c r="FQ287" s="8"/>
      <c r="FR287" s="8"/>
      <c r="FS287" s="8"/>
      <c r="FT287" s="8"/>
      <c r="FU287" s="8"/>
      <c r="FV287" s="8"/>
      <c r="FW287" s="8"/>
      <c r="FX287" s="8"/>
      <c r="FY287" s="8"/>
      <c r="FZ287" s="8"/>
      <c r="GA287" s="8"/>
      <c r="GB287" s="8"/>
      <c r="GC287" s="8"/>
      <c r="GD287" s="8"/>
      <c r="GE287" s="8"/>
      <c r="GF287" s="8"/>
      <c r="GG287" s="8"/>
      <c r="GH287" s="8"/>
      <c r="GI287" s="8"/>
      <c r="GJ287" s="8"/>
      <c r="GK287" s="8"/>
      <c r="GL287" s="8"/>
      <c r="GM287" s="8"/>
      <c r="GN287" s="8"/>
      <c r="GO287" s="8"/>
      <c r="GP287" s="8"/>
      <c r="GQ287" s="8"/>
      <c r="GR287" s="8"/>
      <c r="GS287" s="8"/>
      <c r="GT287" s="8"/>
      <c r="GU287" s="8"/>
      <c r="GV287" s="8"/>
      <c r="GW287" s="8"/>
      <c r="GX287" s="8"/>
      <c r="GY287" s="8"/>
      <c r="GZ287" s="8"/>
      <c r="HA287" s="8"/>
      <c r="HB287" s="8"/>
      <c r="HC287" s="8"/>
      <c r="HD287" s="8"/>
      <c r="HE287" s="8"/>
      <c r="HF287" s="8"/>
      <c r="HG287" s="8"/>
      <c r="HH287" s="8"/>
      <c r="HI287" s="8"/>
      <c r="HJ287" s="8"/>
      <c r="HK287" s="8"/>
      <c r="HL287" s="8"/>
      <c r="HM287" s="8"/>
      <c r="HN287" s="8"/>
      <c r="HO287" s="8"/>
      <c r="HP287" s="8"/>
      <c r="HQ287" s="8"/>
      <c r="HR287" s="8"/>
      <c r="HS287" s="8"/>
      <c r="HT287" s="8"/>
      <c r="HU287" s="8"/>
      <c r="HV287" s="8"/>
      <c r="HW287" s="8"/>
      <c r="HX287" s="8"/>
      <c r="HY287" s="8"/>
      <c r="HZ287" s="8"/>
      <c r="IA287" s="8"/>
      <c r="IB287" s="8"/>
      <c r="IC287" s="8"/>
      <c r="ID287" s="8"/>
      <c r="IE287" s="8"/>
      <c r="IF287" s="8"/>
      <c r="IG287" s="8"/>
      <c r="IH287" s="8"/>
      <c r="II287" s="8"/>
      <c r="IJ287" s="8"/>
      <c r="IK287" s="8"/>
      <c r="IL287" s="8"/>
      <c r="IM287" s="8"/>
      <c r="IN287" s="8"/>
      <c r="IO287" s="8"/>
      <c r="IP287" s="8"/>
    </row>
    <row r="288" spans="1:250" ht="15.75" thickBot="1" x14ac:dyDescent="0.3">
      <c r="A288" s="13">
        <v>1</v>
      </c>
      <c r="B288" s="315" t="s">
        <v>107</v>
      </c>
      <c r="C288" s="695">
        <f t="shared" ref="C288:M288" si="320">C276</f>
        <v>0</v>
      </c>
      <c r="D288" s="695">
        <f t="shared" si="320"/>
        <v>0</v>
      </c>
      <c r="E288" s="695">
        <f t="shared" si="320"/>
        <v>0</v>
      </c>
      <c r="F288" s="695">
        <f t="shared" si="320"/>
        <v>0</v>
      </c>
      <c r="G288" s="696">
        <f t="shared" si="320"/>
        <v>45255.843980000005</v>
      </c>
      <c r="H288" s="696">
        <f t="shared" si="320"/>
        <v>22627.919999999998</v>
      </c>
      <c r="I288" s="696">
        <f t="shared" si="320"/>
        <v>19077.671449999998</v>
      </c>
      <c r="J288" s="696">
        <f t="shared" ref="J288" si="321">J276</f>
        <v>-3550.2485500000003</v>
      </c>
      <c r="K288" s="696">
        <f t="shared" si="320"/>
        <v>-84.264019999999988</v>
      </c>
      <c r="L288" s="696">
        <f t="shared" si="320"/>
        <v>18993.407429999999</v>
      </c>
      <c r="M288" s="696">
        <f t="shared" si="320"/>
        <v>84.310318624071499</v>
      </c>
    </row>
    <row r="289" spans="1:250" ht="15.75" thickBot="1" x14ac:dyDescent="0.3">
      <c r="A289" s="13">
        <v>1</v>
      </c>
      <c r="B289" s="58" t="s">
        <v>10</v>
      </c>
      <c r="C289" s="697"/>
      <c r="D289" s="697"/>
      <c r="E289" s="698"/>
      <c r="F289" s="699"/>
      <c r="G289" s="664"/>
      <c r="H289" s="664"/>
      <c r="I289" s="665"/>
      <c r="J289" s="665">
        <f t="shared" si="294"/>
        <v>0</v>
      </c>
      <c r="K289" s="665"/>
      <c r="L289" s="665"/>
      <c r="M289" s="700"/>
    </row>
    <row r="290" spans="1:250" ht="29.25" x14ac:dyDescent="0.25">
      <c r="A290" s="13">
        <v>1</v>
      </c>
      <c r="B290" s="129" t="s">
        <v>78</v>
      </c>
      <c r="C290" s="680"/>
      <c r="D290" s="680"/>
      <c r="E290" s="424"/>
      <c r="F290" s="424"/>
      <c r="G290" s="701"/>
      <c r="H290" s="701"/>
      <c r="I290" s="701"/>
      <c r="J290" s="631">
        <f t="shared" si="294"/>
        <v>0</v>
      </c>
      <c r="K290" s="631"/>
      <c r="L290" s="631"/>
      <c r="M290" s="631"/>
    </row>
    <row r="291" spans="1:250" s="25" customFormat="1" ht="30" x14ac:dyDescent="0.25">
      <c r="A291" s="13">
        <v>1</v>
      </c>
      <c r="B291" s="48" t="s">
        <v>120</v>
      </c>
      <c r="C291" s="397">
        <f>SUM(C292:C295)</f>
        <v>5019.1000000000004</v>
      </c>
      <c r="D291" s="397">
        <f>SUM(D292:D295)</f>
        <v>2511</v>
      </c>
      <c r="E291" s="397">
        <f>SUM(E292:E295)</f>
        <v>2019</v>
      </c>
      <c r="F291" s="397">
        <f>E291/D291*100</f>
        <v>80.406212664277177</v>
      </c>
      <c r="G291" s="563">
        <f t="shared" ref="G291:L291" si="322">SUM(G292:G295)</f>
        <v>9625.2624059999998</v>
      </c>
      <c r="H291" s="563">
        <f t="shared" si="322"/>
        <v>4812.63</v>
      </c>
      <c r="I291" s="563">
        <f t="shared" si="322"/>
        <v>4410.6976100000002</v>
      </c>
      <c r="J291" s="563">
        <f t="shared" si="322"/>
        <v>-401.93238999999954</v>
      </c>
      <c r="K291" s="563">
        <f t="shared" si="322"/>
        <v>-36.885800000000003</v>
      </c>
      <c r="L291" s="563">
        <f t="shared" si="322"/>
        <v>4373.8118100000002</v>
      </c>
      <c r="M291" s="563">
        <f t="shared" ref="M291:M301" si="323">I291/H291*100</f>
        <v>91.648383731971919</v>
      </c>
    </row>
    <row r="292" spans="1:250" s="25" customFormat="1" ht="30" x14ac:dyDescent="0.25">
      <c r="A292" s="13">
        <v>1</v>
      </c>
      <c r="B292" s="47" t="s">
        <v>79</v>
      </c>
      <c r="C292" s="397">
        <v>3819</v>
      </c>
      <c r="D292" s="398">
        <f t="shared" ref="D292:D299" si="324">ROUND(C292/12*$B$3,0)</f>
        <v>1910</v>
      </c>
      <c r="E292" s="397">
        <v>1273</v>
      </c>
      <c r="F292" s="397">
        <f>E292/D292*100</f>
        <v>66.649214659685867</v>
      </c>
      <c r="G292" s="563">
        <v>6001.4057400000002</v>
      </c>
      <c r="H292" s="566">
        <f t="shared" ref="H292:H295" si="325">ROUND(G292/12*$B$3,2)</f>
        <v>3000.7</v>
      </c>
      <c r="I292" s="563">
        <f t="shared" ref="I292:I300" si="326">L292-K292</f>
        <v>2244.8369700000003</v>
      </c>
      <c r="J292" s="563">
        <f t="shared" si="294"/>
        <v>-755.86302999999953</v>
      </c>
      <c r="K292" s="563">
        <v>-21.00506</v>
      </c>
      <c r="L292" s="563">
        <v>2223.8319100000003</v>
      </c>
      <c r="M292" s="563">
        <f t="shared" si="323"/>
        <v>74.810443229913034</v>
      </c>
    </row>
    <row r="293" spans="1:250" s="25" customFormat="1" ht="30" x14ac:dyDescent="0.25">
      <c r="A293" s="13">
        <v>1</v>
      </c>
      <c r="B293" s="47" t="s">
        <v>80</v>
      </c>
      <c r="C293" s="397">
        <v>896.1</v>
      </c>
      <c r="D293" s="398">
        <f t="shared" si="324"/>
        <v>448</v>
      </c>
      <c r="E293" s="397">
        <v>572</v>
      </c>
      <c r="F293" s="397">
        <f>E293/D293*100</f>
        <v>127.67857142857142</v>
      </c>
      <c r="G293" s="563">
        <v>1628.984346</v>
      </c>
      <c r="H293" s="566">
        <f t="shared" si="325"/>
        <v>814.49</v>
      </c>
      <c r="I293" s="563">
        <f t="shared" si="326"/>
        <v>1024.05872</v>
      </c>
      <c r="J293" s="563">
        <f t="shared" si="294"/>
        <v>209.56871999999998</v>
      </c>
      <c r="K293" s="563">
        <v>-15.880740000000001</v>
      </c>
      <c r="L293" s="563">
        <v>1008.1779799999999</v>
      </c>
      <c r="M293" s="563">
        <f t="shared" si="323"/>
        <v>125.7300543898636</v>
      </c>
    </row>
    <row r="294" spans="1:250" s="25" customFormat="1" ht="45" x14ac:dyDescent="0.25">
      <c r="A294" s="13">
        <v>1</v>
      </c>
      <c r="B294" s="47" t="s">
        <v>114</v>
      </c>
      <c r="C294" s="397">
        <v>25</v>
      </c>
      <c r="D294" s="398">
        <f t="shared" si="324"/>
        <v>13</v>
      </c>
      <c r="E294" s="397">
        <v>25</v>
      </c>
      <c r="F294" s="397">
        <f>E294/D294*100</f>
        <v>192.30769230769232</v>
      </c>
      <c r="G294" s="563">
        <v>164.05199999999999</v>
      </c>
      <c r="H294" s="566">
        <f t="shared" si="325"/>
        <v>82.03</v>
      </c>
      <c r="I294" s="563">
        <f t="shared" si="326"/>
        <v>164.05199999999999</v>
      </c>
      <c r="J294" s="563">
        <f t="shared" si="294"/>
        <v>82.021999999999991</v>
      </c>
      <c r="K294" s="563">
        <v>0</v>
      </c>
      <c r="L294" s="563">
        <v>164.05199999999999</v>
      </c>
      <c r="M294" s="563">
        <f t="shared" si="323"/>
        <v>199.99024747043762</v>
      </c>
    </row>
    <row r="295" spans="1:250" s="25" customFormat="1" ht="30" x14ac:dyDescent="0.25">
      <c r="A295" s="13">
        <v>1</v>
      </c>
      <c r="B295" s="47" t="s">
        <v>115</v>
      </c>
      <c r="C295" s="397">
        <v>279</v>
      </c>
      <c r="D295" s="398">
        <f t="shared" si="324"/>
        <v>140</v>
      </c>
      <c r="E295" s="397">
        <v>149</v>
      </c>
      <c r="F295" s="397">
        <f t="shared" ref="F295:F299" si="327">E295/D295*100</f>
        <v>106.42857142857143</v>
      </c>
      <c r="G295" s="563">
        <v>1830.82032</v>
      </c>
      <c r="H295" s="566">
        <f t="shared" si="325"/>
        <v>915.41</v>
      </c>
      <c r="I295" s="563">
        <f t="shared" si="326"/>
        <v>977.74991999999997</v>
      </c>
      <c r="J295" s="563">
        <f t="shared" si="294"/>
        <v>62.339920000000006</v>
      </c>
      <c r="K295" s="563">
        <v>0</v>
      </c>
      <c r="L295" s="563">
        <v>977.74991999999997</v>
      </c>
      <c r="M295" s="563">
        <f t="shared" si="323"/>
        <v>106.8100545110934</v>
      </c>
    </row>
    <row r="296" spans="1:250" s="25" customFormat="1" ht="30" x14ac:dyDescent="0.25">
      <c r="A296" s="13">
        <v>1</v>
      </c>
      <c r="B296" s="48" t="s">
        <v>112</v>
      </c>
      <c r="C296" s="397">
        <f>SUM(C297:C299)</f>
        <v>7860</v>
      </c>
      <c r="D296" s="397">
        <f>SUM(D297:D299)</f>
        <v>3930</v>
      </c>
      <c r="E296" s="397">
        <f>SUM(E297:E299)</f>
        <v>2971</v>
      </c>
      <c r="F296" s="397">
        <f t="shared" si="327"/>
        <v>75.597964376590326</v>
      </c>
      <c r="G296" s="565">
        <f t="shared" ref="G296:L296" si="328">SUM(G297:G299)</f>
        <v>14112.0762</v>
      </c>
      <c r="H296" s="565">
        <f t="shared" si="328"/>
        <v>7056.04</v>
      </c>
      <c r="I296" s="565">
        <f t="shared" si="328"/>
        <v>6154.9984900000009</v>
      </c>
      <c r="J296" s="565">
        <f t="shared" si="328"/>
        <v>-901.04150999999945</v>
      </c>
      <c r="K296" s="565">
        <f t="shared" si="328"/>
        <v>0</v>
      </c>
      <c r="L296" s="565">
        <f t="shared" si="328"/>
        <v>6154.9984900000009</v>
      </c>
      <c r="M296" s="563">
        <f t="shared" si="323"/>
        <v>87.230209721033333</v>
      </c>
    </row>
    <row r="297" spans="1:250" s="25" customFormat="1" ht="30" x14ac:dyDescent="0.25">
      <c r="A297" s="13">
        <v>1</v>
      </c>
      <c r="B297" s="47" t="s">
        <v>108</v>
      </c>
      <c r="C297" s="397">
        <v>2500</v>
      </c>
      <c r="D297" s="398">
        <f t="shared" si="324"/>
        <v>1250</v>
      </c>
      <c r="E297" s="397">
        <v>916</v>
      </c>
      <c r="F297" s="397">
        <f t="shared" si="327"/>
        <v>73.28</v>
      </c>
      <c r="G297" s="563">
        <v>2650.625</v>
      </c>
      <c r="H297" s="566">
        <f t="shared" ref="H297:H300" si="329">ROUND(G297/12*$B$3,2)</f>
        <v>1325.31</v>
      </c>
      <c r="I297" s="563">
        <f t="shared" si="326"/>
        <v>1881.9323400000001</v>
      </c>
      <c r="J297" s="563">
        <f t="shared" si="294"/>
        <v>556.62234000000012</v>
      </c>
      <c r="K297" s="563">
        <v>0</v>
      </c>
      <c r="L297" s="563">
        <v>1881.9323400000001</v>
      </c>
      <c r="M297" s="563">
        <f t="shared" si="323"/>
        <v>141.99940693120857</v>
      </c>
    </row>
    <row r="298" spans="1:250" s="25" customFormat="1" ht="60" x14ac:dyDescent="0.25">
      <c r="A298" s="13">
        <v>1</v>
      </c>
      <c r="B298" s="47" t="s">
        <v>119</v>
      </c>
      <c r="C298" s="397">
        <v>3200</v>
      </c>
      <c r="D298" s="398">
        <f t="shared" si="324"/>
        <v>1600</v>
      </c>
      <c r="E298" s="397">
        <v>1261</v>
      </c>
      <c r="F298" s="397">
        <f t="shared" si="327"/>
        <v>78.8125</v>
      </c>
      <c r="G298" s="563">
        <v>9155.3919999999998</v>
      </c>
      <c r="H298" s="566">
        <f t="shared" si="329"/>
        <v>4577.7</v>
      </c>
      <c r="I298" s="563">
        <f t="shared" si="326"/>
        <v>3457.7405600000002</v>
      </c>
      <c r="J298" s="563">
        <f t="shared" si="294"/>
        <v>-1119.9594399999996</v>
      </c>
      <c r="K298" s="563">
        <v>0</v>
      </c>
      <c r="L298" s="563">
        <v>3457.7405600000002</v>
      </c>
      <c r="M298" s="563">
        <f t="shared" si="323"/>
        <v>75.534450925137094</v>
      </c>
    </row>
    <row r="299" spans="1:250" s="25" customFormat="1" ht="45" x14ac:dyDescent="0.25">
      <c r="A299" s="13">
        <v>1</v>
      </c>
      <c r="B299" s="47" t="s">
        <v>109</v>
      </c>
      <c r="C299" s="397">
        <v>2160</v>
      </c>
      <c r="D299" s="398">
        <f t="shared" si="324"/>
        <v>1080</v>
      </c>
      <c r="E299" s="397">
        <v>794</v>
      </c>
      <c r="F299" s="397">
        <f t="shared" si="327"/>
        <v>73.518518518518519</v>
      </c>
      <c r="G299" s="563">
        <v>2306.0591999999997</v>
      </c>
      <c r="H299" s="566">
        <f t="shared" si="329"/>
        <v>1153.03</v>
      </c>
      <c r="I299" s="563">
        <f t="shared" si="326"/>
        <v>815.32559000000003</v>
      </c>
      <c r="J299" s="563">
        <f t="shared" si="294"/>
        <v>-337.70440999999994</v>
      </c>
      <c r="K299" s="563">
        <v>0</v>
      </c>
      <c r="L299" s="563">
        <v>815.32559000000003</v>
      </c>
      <c r="M299" s="563">
        <f t="shared" si="323"/>
        <v>70.71156778227801</v>
      </c>
    </row>
    <row r="300" spans="1:250" s="25" customFormat="1" ht="30.75" thickBot="1" x14ac:dyDescent="0.3">
      <c r="A300" s="13"/>
      <c r="B300" s="272" t="s">
        <v>123</v>
      </c>
      <c r="C300" s="452">
        <v>12300</v>
      </c>
      <c r="D300" s="398">
        <f>ROUND(C300/12*$B$3,0)</f>
        <v>6150</v>
      </c>
      <c r="E300" s="397">
        <v>6964</v>
      </c>
      <c r="F300" s="432">
        <f>E300/D300*100</f>
        <v>113.23577235772358</v>
      </c>
      <c r="G300" s="563">
        <v>11970.606</v>
      </c>
      <c r="H300" s="566">
        <f t="shared" si="329"/>
        <v>5985.3</v>
      </c>
      <c r="I300" s="563">
        <f t="shared" si="326"/>
        <v>6782.1712199999984</v>
      </c>
      <c r="J300" s="563">
        <f t="shared" si="294"/>
        <v>796.87121999999817</v>
      </c>
      <c r="K300" s="563">
        <v>-6.1312800000000003</v>
      </c>
      <c r="L300" s="563">
        <v>6776.0399399999988</v>
      </c>
      <c r="M300" s="563">
        <f>I300/H300*100</f>
        <v>113.31380582426942</v>
      </c>
    </row>
    <row r="301" spans="1:250" s="25" customFormat="1" ht="15.75" thickBot="1" x14ac:dyDescent="0.3">
      <c r="A301" s="13">
        <v>1</v>
      </c>
      <c r="B301" s="126" t="s">
        <v>3</v>
      </c>
      <c r="C301" s="553"/>
      <c r="D301" s="553"/>
      <c r="E301" s="553"/>
      <c r="F301" s="553"/>
      <c r="G301" s="634">
        <f t="shared" ref="G301:L301" si="330">G296+G291+G300</f>
        <v>35707.944605999997</v>
      </c>
      <c r="H301" s="634">
        <f t="shared" si="330"/>
        <v>17853.97</v>
      </c>
      <c r="I301" s="634">
        <f t="shared" si="330"/>
        <v>17347.867319999998</v>
      </c>
      <c r="J301" s="634">
        <f t="shared" si="330"/>
        <v>-506.10268000000087</v>
      </c>
      <c r="K301" s="634">
        <f t="shared" si="330"/>
        <v>-43.017080000000007</v>
      </c>
      <c r="L301" s="634">
        <f t="shared" si="330"/>
        <v>17304.85024</v>
      </c>
      <c r="M301" s="634">
        <f t="shared" si="323"/>
        <v>97.165321326293224</v>
      </c>
    </row>
    <row r="302" spans="1:250" x14ac:dyDescent="0.25">
      <c r="A302" s="13">
        <v>1</v>
      </c>
      <c r="B302" s="165" t="s">
        <v>46</v>
      </c>
      <c r="C302" s="702"/>
      <c r="D302" s="702"/>
      <c r="E302" s="702"/>
      <c r="F302" s="702"/>
      <c r="G302" s="703"/>
      <c r="H302" s="703"/>
      <c r="I302" s="703"/>
      <c r="J302" s="703">
        <f t="shared" si="294"/>
        <v>0</v>
      </c>
      <c r="K302" s="703"/>
      <c r="L302" s="703"/>
      <c r="M302" s="703"/>
    </row>
    <row r="303" spans="1:250" s="6" customFormat="1" ht="30" x14ac:dyDescent="0.25">
      <c r="A303" s="13">
        <v>1</v>
      </c>
      <c r="B303" s="146" t="s">
        <v>120</v>
      </c>
      <c r="C303" s="704">
        <f t="shared" ref="C303:M311" si="331">C291</f>
        <v>5019.1000000000004</v>
      </c>
      <c r="D303" s="704">
        <f t="shared" si="331"/>
        <v>2511</v>
      </c>
      <c r="E303" s="704">
        <f t="shared" si="331"/>
        <v>2019</v>
      </c>
      <c r="F303" s="704">
        <f t="shared" si="331"/>
        <v>80.406212664277177</v>
      </c>
      <c r="G303" s="705">
        <f t="shared" si="331"/>
        <v>9625.2624059999998</v>
      </c>
      <c r="H303" s="705">
        <f t="shared" si="331"/>
        <v>4812.63</v>
      </c>
      <c r="I303" s="705">
        <f t="shared" si="331"/>
        <v>4410.6976100000002</v>
      </c>
      <c r="J303" s="705">
        <f t="shared" ref="J303" si="332">J291</f>
        <v>-401.93238999999954</v>
      </c>
      <c r="K303" s="705">
        <f t="shared" ref="K303:L303" si="333">K291</f>
        <v>-36.885800000000003</v>
      </c>
      <c r="L303" s="705">
        <f t="shared" si="333"/>
        <v>4373.8118100000002</v>
      </c>
      <c r="M303" s="705">
        <f t="shared" si="331"/>
        <v>91.648383731971919</v>
      </c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  <c r="AU303" s="8"/>
      <c r="AV303" s="8"/>
      <c r="AW303" s="8"/>
      <c r="AX303" s="8"/>
      <c r="AY303" s="8"/>
      <c r="AZ303" s="8"/>
      <c r="BA303" s="8"/>
      <c r="BB303" s="8"/>
      <c r="BC303" s="8"/>
      <c r="BD303" s="8"/>
      <c r="BE303" s="8"/>
      <c r="BF303" s="8"/>
      <c r="BG303" s="8"/>
      <c r="BH303" s="8"/>
      <c r="BI303" s="8"/>
      <c r="BJ303" s="8"/>
      <c r="BK303" s="8"/>
      <c r="BL303" s="8"/>
      <c r="BM303" s="8"/>
      <c r="BN303" s="8"/>
      <c r="BO303" s="8"/>
      <c r="BP303" s="8"/>
      <c r="BQ303" s="8"/>
      <c r="BR303" s="8"/>
      <c r="BS303" s="8"/>
      <c r="BT303" s="8"/>
      <c r="BU303" s="8"/>
      <c r="BV303" s="8"/>
      <c r="BW303" s="8"/>
      <c r="BX303" s="8"/>
      <c r="BY303" s="8"/>
      <c r="BZ303" s="8"/>
      <c r="CA303" s="8"/>
      <c r="CB303" s="8"/>
      <c r="CC303" s="8"/>
      <c r="CD303" s="8"/>
      <c r="CE303" s="8"/>
      <c r="CF303" s="8"/>
      <c r="CG303" s="8"/>
      <c r="CH303" s="8"/>
      <c r="CI303" s="8"/>
      <c r="CJ303" s="8"/>
      <c r="CK303" s="8"/>
      <c r="CL303" s="8"/>
      <c r="CM303" s="8"/>
      <c r="CN303" s="8"/>
      <c r="CO303" s="8"/>
      <c r="CP303" s="8"/>
      <c r="CQ303" s="8"/>
      <c r="CR303" s="8"/>
      <c r="CS303" s="8"/>
      <c r="CT303" s="8"/>
      <c r="CU303" s="8"/>
      <c r="CV303" s="8"/>
      <c r="CW303" s="8"/>
      <c r="CX303" s="8"/>
      <c r="CY303" s="8"/>
      <c r="CZ303" s="8"/>
      <c r="DA303" s="8"/>
      <c r="DB303" s="8"/>
      <c r="DC303" s="8"/>
      <c r="DD303" s="8"/>
      <c r="DE303" s="8"/>
      <c r="DF303" s="8"/>
      <c r="DG303" s="8"/>
      <c r="DH303" s="8"/>
      <c r="DI303" s="8"/>
      <c r="DJ303" s="8"/>
      <c r="DK303" s="8"/>
      <c r="DL303" s="8"/>
      <c r="DM303" s="8"/>
      <c r="DN303" s="8"/>
      <c r="DO303" s="8"/>
      <c r="DP303" s="8"/>
      <c r="DQ303" s="8"/>
      <c r="DR303" s="8"/>
      <c r="DS303" s="8"/>
      <c r="DT303" s="8"/>
      <c r="DU303" s="8"/>
      <c r="DV303" s="8"/>
      <c r="DW303" s="8"/>
      <c r="DX303" s="8"/>
      <c r="DY303" s="8"/>
      <c r="DZ303" s="8"/>
      <c r="EA303" s="8"/>
      <c r="EB303" s="8"/>
      <c r="EC303" s="8"/>
      <c r="ED303" s="8"/>
      <c r="EE303" s="8"/>
      <c r="EF303" s="8"/>
      <c r="EG303" s="8"/>
      <c r="EH303" s="8"/>
      <c r="EI303" s="8"/>
      <c r="EJ303" s="8"/>
      <c r="EK303" s="8"/>
      <c r="EL303" s="8"/>
      <c r="EM303" s="8"/>
      <c r="EN303" s="8"/>
      <c r="EO303" s="8"/>
      <c r="EP303" s="8"/>
      <c r="EQ303" s="8"/>
      <c r="ER303" s="8"/>
      <c r="ES303" s="8"/>
      <c r="ET303" s="8"/>
      <c r="EU303" s="8"/>
      <c r="EV303" s="8"/>
      <c r="EW303" s="8"/>
      <c r="EX303" s="8"/>
      <c r="EY303" s="8"/>
      <c r="EZ303" s="8"/>
      <c r="FA303" s="8"/>
      <c r="FB303" s="8"/>
      <c r="FC303" s="8"/>
      <c r="FD303" s="8"/>
      <c r="FE303" s="8"/>
      <c r="FF303" s="8"/>
      <c r="FG303" s="8"/>
      <c r="FH303" s="8"/>
      <c r="FI303" s="8"/>
      <c r="FJ303" s="8"/>
      <c r="FK303" s="8"/>
      <c r="FL303" s="8"/>
      <c r="FM303" s="8"/>
      <c r="FN303" s="8"/>
      <c r="FO303" s="8"/>
      <c r="FP303" s="8"/>
      <c r="FQ303" s="8"/>
      <c r="FR303" s="8"/>
      <c r="FS303" s="8"/>
      <c r="FT303" s="8"/>
      <c r="FU303" s="8"/>
      <c r="FV303" s="8"/>
      <c r="FW303" s="8"/>
      <c r="FX303" s="8"/>
      <c r="FY303" s="8"/>
      <c r="FZ303" s="8"/>
      <c r="GA303" s="8"/>
      <c r="GB303" s="8"/>
      <c r="GC303" s="8"/>
      <c r="GD303" s="8"/>
      <c r="GE303" s="8"/>
      <c r="GF303" s="8"/>
      <c r="GG303" s="8"/>
      <c r="GH303" s="8"/>
      <c r="GI303" s="8"/>
      <c r="GJ303" s="8"/>
      <c r="GK303" s="8"/>
      <c r="GL303" s="8"/>
      <c r="GM303" s="8"/>
      <c r="GN303" s="8"/>
      <c r="GO303" s="8"/>
      <c r="GP303" s="8"/>
      <c r="GQ303" s="8"/>
      <c r="GR303" s="8"/>
      <c r="GS303" s="8"/>
      <c r="GT303" s="8"/>
      <c r="GU303" s="8"/>
      <c r="GV303" s="8"/>
      <c r="GW303" s="8"/>
      <c r="GX303" s="8"/>
      <c r="GY303" s="8"/>
      <c r="GZ303" s="8"/>
      <c r="HA303" s="8"/>
      <c r="HB303" s="8"/>
      <c r="HC303" s="8"/>
      <c r="HD303" s="8"/>
      <c r="HE303" s="8"/>
      <c r="HF303" s="8"/>
      <c r="HG303" s="8"/>
      <c r="HH303" s="8"/>
      <c r="HI303" s="8"/>
      <c r="HJ303" s="8"/>
      <c r="HK303" s="8"/>
      <c r="HL303" s="8"/>
      <c r="HM303" s="8"/>
      <c r="HN303" s="8"/>
      <c r="HO303" s="8"/>
      <c r="HP303" s="8"/>
      <c r="HQ303" s="8"/>
      <c r="HR303" s="8"/>
      <c r="HS303" s="8"/>
      <c r="HT303" s="8"/>
      <c r="HU303" s="8"/>
      <c r="HV303" s="8"/>
      <c r="HW303" s="8"/>
      <c r="HX303" s="8"/>
      <c r="HY303" s="8"/>
      <c r="HZ303" s="8"/>
      <c r="IA303" s="8"/>
      <c r="IB303" s="8"/>
      <c r="IC303" s="8"/>
      <c r="ID303" s="8"/>
      <c r="IE303" s="8"/>
      <c r="IF303" s="8"/>
      <c r="IG303" s="8"/>
      <c r="IH303" s="8"/>
      <c r="II303" s="8"/>
      <c r="IJ303" s="8"/>
      <c r="IK303" s="8"/>
      <c r="IL303" s="8"/>
      <c r="IM303" s="8"/>
      <c r="IN303" s="8"/>
      <c r="IO303" s="8"/>
      <c r="IP303" s="8"/>
    </row>
    <row r="304" spans="1:250" s="6" customFormat="1" ht="30" x14ac:dyDescent="0.25">
      <c r="A304" s="13">
        <v>1</v>
      </c>
      <c r="B304" s="122" t="s">
        <v>79</v>
      </c>
      <c r="C304" s="704">
        <f t="shared" si="331"/>
        <v>3819</v>
      </c>
      <c r="D304" s="704">
        <f t="shared" si="331"/>
        <v>1910</v>
      </c>
      <c r="E304" s="704">
        <f t="shared" si="331"/>
        <v>1273</v>
      </c>
      <c r="F304" s="704">
        <f t="shared" si="331"/>
        <v>66.649214659685867</v>
      </c>
      <c r="G304" s="705">
        <f t="shared" si="331"/>
        <v>6001.4057400000002</v>
      </c>
      <c r="H304" s="705">
        <f t="shared" si="331"/>
        <v>3000.7</v>
      </c>
      <c r="I304" s="705">
        <f t="shared" si="331"/>
        <v>2244.8369700000003</v>
      </c>
      <c r="J304" s="705">
        <f t="shared" ref="J304" si="334">J292</f>
        <v>-755.86302999999953</v>
      </c>
      <c r="K304" s="705">
        <f t="shared" ref="K304:L304" si="335">K292</f>
        <v>-21.00506</v>
      </c>
      <c r="L304" s="705">
        <f t="shared" si="335"/>
        <v>2223.8319100000003</v>
      </c>
      <c r="M304" s="705">
        <f t="shared" si="331"/>
        <v>74.810443229913034</v>
      </c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  <c r="AZ304" s="8"/>
      <c r="BA304" s="8"/>
      <c r="BB304" s="8"/>
      <c r="BC304" s="8"/>
      <c r="BD304" s="8"/>
      <c r="BE304" s="8"/>
      <c r="BF304" s="8"/>
      <c r="BG304" s="8"/>
      <c r="BH304" s="8"/>
      <c r="BI304" s="8"/>
      <c r="BJ304" s="8"/>
      <c r="BK304" s="8"/>
      <c r="BL304" s="8"/>
      <c r="BM304" s="8"/>
      <c r="BN304" s="8"/>
      <c r="BO304" s="8"/>
      <c r="BP304" s="8"/>
      <c r="BQ304" s="8"/>
      <c r="BR304" s="8"/>
      <c r="BS304" s="8"/>
      <c r="BT304" s="8"/>
      <c r="BU304" s="8"/>
      <c r="BV304" s="8"/>
      <c r="BW304" s="8"/>
      <c r="BX304" s="8"/>
      <c r="BY304" s="8"/>
      <c r="BZ304" s="8"/>
      <c r="CA304" s="8"/>
      <c r="CB304" s="8"/>
      <c r="CC304" s="8"/>
      <c r="CD304" s="8"/>
      <c r="CE304" s="8"/>
      <c r="CF304" s="8"/>
      <c r="CG304" s="8"/>
      <c r="CH304" s="8"/>
      <c r="CI304" s="8"/>
      <c r="CJ304" s="8"/>
      <c r="CK304" s="8"/>
      <c r="CL304" s="8"/>
      <c r="CM304" s="8"/>
      <c r="CN304" s="8"/>
      <c r="CO304" s="8"/>
      <c r="CP304" s="8"/>
      <c r="CQ304" s="8"/>
      <c r="CR304" s="8"/>
      <c r="CS304" s="8"/>
      <c r="CT304" s="8"/>
      <c r="CU304" s="8"/>
      <c r="CV304" s="8"/>
      <c r="CW304" s="8"/>
      <c r="CX304" s="8"/>
      <c r="CY304" s="8"/>
      <c r="CZ304" s="8"/>
      <c r="DA304" s="8"/>
      <c r="DB304" s="8"/>
      <c r="DC304" s="8"/>
      <c r="DD304" s="8"/>
      <c r="DE304" s="8"/>
      <c r="DF304" s="8"/>
      <c r="DG304" s="8"/>
      <c r="DH304" s="8"/>
      <c r="DI304" s="8"/>
      <c r="DJ304" s="8"/>
      <c r="DK304" s="8"/>
      <c r="DL304" s="8"/>
      <c r="DM304" s="8"/>
      <c r="DN304" s="8"/>
      <c r="DO304" s="8"/>
      <c r="DP304" s="8"/>
      <c r="DQ304" s="8"/>
      <c r="DR304" s="8"/>
      <c r="DS304" s="8"/>
      <c r="DT304" s="8"/>
      <c r="DU304" s="8"/>
      <c r="DV304" s="8"/>
      <c r="DW304" s="8"/>
      <c r="DX304" s="8"/>
      <c r="DY304" s="8"/>
      <c r="DZ304" s="8"/>
      <c r="EA304" s="8"/>
      <c r="EB304" s="8"/>
      <c r="EC304" s="8"/>
      <c r="ED304" s="8"/>
      <c r="EE304" s="8"/>
      <c r="EF304" s="8"/>
      <c r="EG304" s="8"/>
      <c r="EH304" s="8"/>
      <c r="EI304" s="8"/>
      <c r="EJ304" s="8"/>
      <c r="EK304" s="8"/>
      <c r="EL304" s="8"/>
      <c r="EM304" s="8"/>
      <c r="EN304" s="8"/>
      <c r="EO304" s="8"/>
      <c r="EP304" s="8"/>
      <c r="EQ304" s="8"/>
      <c r="ER304" s="8"/>
      <c r="ES304" s="8"/>
      <c r="ET304" s="8"/>
      <c r="EU304" s="8"/>
      <c r="EV304" s="8"/>
      <c r="EW304" s="8"/>
      <c r="EX304" s="8"/>
      <c r="EY304" s="8"/>
      <c r="EZ304" s="8"/>
      <c r="FA304" s="8"/>
      <c r="FB304" s="8"/>
      <c r="FC304" s="8"/>
      <c r="FD304" s="8"/>
      <c r="FE304" s="8"/>
      <c r="FF304" s="8"/>
      <c r="FG304" s="8"/>
      <c r="FH304" s="8"/>
      <c r="FI304" s="8"/>
      <c r="FJ304" s="8"/>
      <c r="FK304" s="8"/>
      <c r="FL304" s="8"/>
      <c r="FM304" s="8"/>
      <c r="FN304" s="8"/>
      <c r="FO304" s="8"/>
      <c r="FP304" s="8"/>
      <c r="FQ304" s="8"/>
      <c r="FR304" s="8"/>
      <c r="FS304" s="8"/>
      <c r="FT304" s="8"/>
      <c r="FU304" s="8"/>
      <c r="FV304" s="8"/>
      <c r="FW304" s="8"/>
      <c r="FX304" s="8"/>
      <c r="FY304" s="8"/>
      <c r="FZ304" s="8"/>
      <c r="GA304" s="8"/>
      <c r="GB304" s="8"/>
      <c r="GC304" s="8"/>
      <c r="GD304" s="8"/>
      <c r="GE304" s="8"/>
      <c r="GF304" s="8"/>
      <c r="GG304" s="8"/>
      <c r="GH304" s="8"/>
      <c r="GI304" s="8"/>
      <c r="GJ304" s="8"/>
      <c r="GK304" s="8"/>
      <c r="GL304" s="8"/>
      <c r="GM304" s="8"/>
      <c r="GN304" s="8"/>
      <c r="GO304" s="8"/>
      <c r="GP304" s="8"/>
      <c r="GQ304" s="8"/>
      <c r="GR304" s="8"/>
      <c r="GS304" s="8"/>
      <c r="GT304" s="8"/>
      <c r="GU304" s="8"/>
      <c r="GV304" s="8"/>
      <c r="GW304" s="8"/>
      <c r="GX304" s="8"/>
      <c r="GY304" s="8"/>
      <c r="GZ304" s="8"/>
      <c r="HA304" s="8"/>
      <c r="HB304" s="8"/>
      <c r="HC304" s="8"/>
      <c r="HD304" s="8"/>
      <c r="HE304" s="8"/>
      <c r="HF304" s="8"/>
      <c r="HG304" s="8"/>
      <c r="HH304" s="8"/>
      <c r="HI304" s="8"/>
      <c r="HJ304" s="8"/>
      <c r="HK304" s="8"/>
      <c r="HL304" s="8"/>
      <c r="HM304" s="8"/>
      <c r="HN304" s="8"/>
      <c r="HO304" s="8"/>
      <c r="HP304" s="8"/>
      <c r="HQ304" s="8"/>
      <c r="HR304" s="8"/>
      <c r="HS304" s="8"/>
      <c r="HT304" s="8"/>
      <c r="HU304" s="8"/>
      <c r="HV304" s="8"/>
      <c r="HW304" s="8"/>
      <c r="HX304" s="8"/>
      <c r="HY304" s="8"/>
      <c r="HZ304" s="8"/>
      <c r="IA304" s="8"/>
      <c r="IB304" s="8"/>
      <c r="IC304" s="8"/>
      <c r="ID304" s="8"/>
      <c r="IE304" s="8"/>
      <c r="IF304" s="8"/>
      <c r="IG304" s="8"/>
      <c r="IH304" s="8"/>
      <c r="II304" s="8"/>
      <c r="IJ304" s="8"/>
      <c r="IK304" s="8"/>
      <c r="IL304" s="8"/>
      <c r="IM304" s="8"/>
      <c r="IN304" s="8"/>
      <c r="IO304" s="8"/>
      <c r="IP304" s="8"/>
    </row>
    <row r="305" spans="1:250" s="6" customFormat="1" ht="30" x14ac:dyDescent="0.25">
      <c r="A305" s="13">
        <v>1</v>
      </c>
      <c r="B305" s="122" t="s">
        <v>80</v>
      </c>
      <c r="C305" s="704">
        <f t="shared" si="331"/>
        <v>896.1</v>
      </c>
      <c r="D305" s="704">
        <f t="shared" si="331"/>
        <v>448</v>
      </c>
      <c r="E305" s="704">
        <f t="shared" si="331"/>
        <v>572</v>
      </c>
      <c r="F305" s="704">
        <f t="shared" si="331"/>
        <v>127.67857142857142</v>
      </c>
      <c r="G305" s="705">
        <f t="shared" si="331"/>
        <v>1628.984346</v>
      </c>
      <c r="H305" s="705">
        <f t="shared" si="331"/>
        <v>814.49</v>
      </c>
      <c r="I305" s="705">
        <f t="shared" si="331"/>
        <v>1024.05872</v>
      </c>
      <c r="J305" s="705">
        <f t="shared" ref="J305" si="336">J293</f>
        <v>209.56871999999998</v>
      </c>
      <c r="K305" s="705">
        <f t="shared" ref="K305:L305" si="337">K293</f>
        <v>-15.880740000000001</v>
      </c>
      <c r="L305" s="705">
        <f t="shared" si="337"/>
        <v>1008.1779799999999</v>
      </c>
      <c r="M305" s="705">
        <f t="shared" si="331"/>
        <v>125.7300543898636</v>
      </c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8"/>
      <c r="AW305" s="8"/>
      <c r="AX305" s="8"/>
      <c r="AY305" s="8"/>
      <c r="AZ305" s="8"/>
      <c r="BA305" s="8"/>
      <c r="BB305" s="8"/>
      <c r="BC305" s="8"/>
      <c r="BD305" s="8"/>
      <c r="BE305" s="8"/>
      <c r="BF305" s="8"/>
      <c r="BG305" s="8"/>
      <c r="BH305" s="8"/>
      <c r="BI305" s="8"/>
      <c r="BJ305" s="8"/>
      <c r="BK305" s="8"/>
      <c r="BL305" s="8"/>
      <c r="BM305" s="8"/>
      <c r="BN305" s="8"/>
      <c r="BO305" s="8"/>
      <c r="BP305" s="8"/>
      <c r="BQ305" s="8"/>
      <c r="BR305" s="8"/>
      <c r="BS305" s="8"/>
      <c r="BT305" s="8"/>
      <c r="BU305" s="8"/>
      <c r="BV305" s="8"/>
      <c r="BW305" s="8"/>
      <c r="BX305" s="8"/>
      <c r="BY305" s="8"/>
      <c r="BZ305" s="8"/>
      <c r="CA305" s="8"/>
      <c r="CB305" s="8"/>
      <c r="CC305" s="8"/>
      <c r="CD305" s="8"/>
      <c r="CE305" s="8"/>
      <c r="CF305" s="8"/>
      <c r="CG305" s="8"/>
      <c r="CH305" s="8"/>
      <c r="CI305" s="8"/>
      <c r="CJ305" s="8"/>
      <c r="CK305" s="8"/>
      <c r="CL305" s="8"/>
      <c r="CM305" s="8"/>
      <c r="CN305" s="8"/>
      <c r="CO305" s="8"/>
      <c r="CP305" s="8"/>
      <c r="CQ305" s="8"/>
      <c r="CR305" s="8"/>
      <c r="CS305" s="8"/>
      <c r="CT305" s="8"/>
      <c r="CU305" s="8"/>
      <c r="CV305" s="8"/>
      <c r="CW305" s="8"/>
      <c r="CX305" s="8"/>
      <c r="CY305" s="8"/>
      <c r="CZ305" s="8"/>
      <c r="DA305" s="8"/>
      <c r="DB305" s="8"/>
      <c r="DC305" s="8"/>
      <c r="DD305" s="8"/>
      <c r="DE305" s="8"/>
      <c r="DF305" s="8"/>
      <c r="DG305" s="8"/>
      <c r="DH305" s="8"/>
      <c r="DI305" s="8"/>
      <c r="DJ305" s="8"/>
      <c r="DK305" s="8"/>
      <c r="DL305" s="8"/>
      <c r="DM305" s="8"/>
      <c r="DN305" s="8"/>
      <c r="DO305" s="8"/>
      <c r="DP305" s="8"/>
      <c r="DQ305" s="8"/>
      <c r="DR305" s="8"/>
      <c r="DS305" s="8"/>
      <c r="DT305" s="8"/>
      <c r="DU305" s="8"/>
      <c r="DV305" s="8"/>
      <c r="DW305" s="8"/>
      <c r="DX305" s="8"/>
      <c r="DY305" s="8"/>
      <c r="DZ305" s="8"/>
      <c r="EA305" s="8"/>
      <c r="EB305" s="8"/>
      <c r="EC305" s="8"/>
      <c r="ED305" s="8"/>
      <c r="EE305" s="8"/>
      <c r="EF305" s="8"/>
      <c r="EG305" s="8"/>
      <c r="EH305" s="8"/>
      <c r="EI305" s="8"/>
      <c r="EJ305" s="8"/>
      <c r="EK305" s="8"/>
      <c r="EL305" s="8"/>
      <c r="EM305" s="8"/>
      <c r="EN305" s="8"/>
      <c r="EO305" s="8"/>
      <c r="EP305" s="8"/>
      <c r="EQ305" s="8"/>
      <c r="ER305" s="8"/>
      <c r="ES305" s="8"/>
      <c r="ET305" s="8"/>
      <c r="EU305" s="8"/>
      <c r="EV305" s="8"/>
      <c r="EW305" s="8"/>
      <c r="EX305" s="8"/>
      <c r="EY305" s="8"/>
      <c r="EZ305" s="8"/>
      <c r="FA305" s="8"/>
      <c r="FB305" s="8"/>
      <c r="FC305" s="8"/>
      <c r="FD305" s="8"/>
      <c r="FE305" s="8"/>
      <c r="FF305" s="8"/>
      <c r="FG305" s="8"/>
      <c r="FH305" s="8"/>
      <c r="FI305" s="8"/>
      <c r="FJ305" s="8"/>
      <c r="FK305" s="8"/>
      <c r="FL305" s="8"/>
      <c r="FM305" s="8"/>
      <c r="FN305" s="8"/>
      <c r="FO305" s="8"/>
      <c r="FP305" s="8"/>
      <c r="FQ305" s="8"/>
      <c r="FR305" s="8"/>
      <c r="FS305" s="8"/>
      <c r="FT305" s="8"/>
      <c r="FU305" s="8"/>
      <c r="FV305" s="8"/>
      <c r="FW305" s="8"/>
      <c r="FX305" s="8"/>
      <c r="FY305" s="8"/>
      <c r="FZ305" s="8"/>
      <c r="GA305" s="8"/>
      <c r="GB305" s="8"/>
      <c r="GC305" s="8"/>
      <c r="GD305" s="8"/>
      <c r="GE305" s="8"/>
      <c r="GF305" s="8"/>
      <c r="GG305" s="8"/>
      <c r="GH305" s="8"/>
      <c r="GI305" s="8"/>
      <c r="GJ305" s="8"/>
      <c r="GK305" s="8"/>
      <c r="GL305" s="8"/>
      <c r="GM305" s="8"/>
      <c r="GN305" s="8"/>
      <c r="GO305" s="8"/>
      <c r="GP305" s="8"/>
      <c r="GQ305" s="8"/>
      <c r="GR305" s="8"/>
      <c r="GS305" s="8"/>
      <c r="GT305" s="8"/>
      <c r="GU305" s="8"/>
      <c r="GV305" s="8"/>
      <c r="GW305" s="8"/>
      <c r="GX305" s="8"/>
      <c r="GY305" s="8"/>
      <c r="GZ305" s="8"/>
      <c r="HA305" s="8"/>
      <c r="HB305" s="8"/>
      <c r="HC305" s="8"/>
      <c r="HD305" s="8"/>
      <c r="HE305" s="8"/>
      <c r="HF305" s="8"/>
      <c r="HG305" s="8"/>
      <c r="HH305" s="8"/>
      <c r="HI305" s="8"/>
      <c r="HJ305" s="8"/>
      <c r="HK305" s="8"/>
      <c r="HL305" s="8"/>
      <c r="HM305" s="8"/>
      <c r="HN305" s="8"/>
      <c r="HO305" s="8"/>
      <c r="HP305" s="8"/>
      <c r="HQ305" s="8"/>
      <c r="HR305" s="8"/>
      <c r="HS305" s="8"/>
      <c r="HT305" s="8"/>
      <c r="HU305" s="8"/>
      <c r="HV305" s="8"/>
      <c r="HW305" s="8"/>
      <c r="HX305" s="8"/>
      <c r="HY305" s="8"/>
      <c r="HZ305" s="8"/>
      <c r="IA305" s="8"/>
      <c r="IB305" s="8"/>
      <c r="IC305" s="8"/>
      <c r="ID305" s="8"/>
      <c r="IE305" s="8"/>
      <c r="IF305" s="8"/>
      <c r="IG305" s="8"/>
      <c r="IH305" s="8"/>
      <c r="II305" s="8"/>
      <c r="IJ305" s="8"/>
      <c r="IK305" s="8"/>
      <c r="IL305" s="8"/>
      <c r="IM305" s="8"/>
      <c r="IN305" s="8"/>
      <c r="IO305" s="8"/>
      <c r="IP305" s="8"/>
    </row>
    <row r="306" spans="1:250" s="6" customFormat="1" ht="45" x14ac:dyDescent="0.25">
      <c r="A306" s="13">
        <v>1</v>
      </c>
      <c r="B306" s="122" t="s">
        <v>114</v>
      </c>
      <c r="C306" s="704">
        <f t="shared" si="331"/>
        <v>25</v>
      </c>
      <c r="D306" s="704">
        <f t="shared" si="331"/>
        <v>13</v>
      </c>
      <c r="E306" s="704">
        <f t="shared" si="331"/>
        <v>25</v>
      </c>
      <c r="F306" s="704">
        <f t="shared" si="331"/>
        <v>192.30769230769232</v>
      </c>
      <c r="G306" s="705">
        <f t="shared" si="331"/>
        <v>164.05199999999999</v>
      </c>
      <c r="H306" s="705">
        <f t="shared" si="331"/>
        <v>82.03</v>
      </c>
      <c r="I306" s="705">
        <f t="shared" si="331"/>
        <v>164.05199999999999</v>
      </c>
      <c r="J306" s="705">
        <f t="shared" ref="J306" si="338">J294</f>
        <v>82.021999999999991</v>
      </c>
      <c r="K306" s="705">
        <f t="shared" ref="K306:L306" si="339">K294</f>
        <v>0</v>
      </c>
      <c r="L306" s="705">
        <f t="shared" si="339"/>
        <v>164.05199999999999</v>
      </c>
      <c r="M306" s="705">
        <f t="shared" si="331"/>
        <v>199.99024747043762</v>
      </c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  <c r="AZ306" s="8"/>
      <c r="BA306" s="8"/>
      <c r="BB306" s="8"/>
      <c r="BC306" s="8"/>
      <c r="BD306" s="8"/>
      <c r="BE306" s="8"/>
      <c r="BF306" s="8"/>
      <c r="BG306" s="8"/>
      <c r="BH306" s="8"/>
      <c r="BI306" s="8"/>
      <c r="BJ306" s="8"/>
      <c r="BK306" s="8"/>
      <c r="BL306" s="8"/>
      <c r="BM306" s="8"/>
      <c r="BN306" s="8"/>
      <c r="BO306" s="8"/>
      <c r="BP306" s="8"/>
      <c r="BQ306" s="8"/>
      <c r="BR306" s="8"/>
      <c r="BS306" s="8"/>
      <c r="BT306" s="8"/>
      <c r="BU306" s="8"/>
      <c r="BV306" s="8"/>
      <c r="BW306" s="8"/>
      <c r="BX306" s="8"/>
      <c r="BY306" s="8"/>
      <c r="BZ306" s="8"/>
      <c r="CA306" s="8"/>
      <c r="CB306" s="8"/>
      <c r="CC306" s="8"/>
      <c r="CD306" s="8"/>
      <c r="CE306" s="8"/>
      <c r="CF306" s="8"/>
      <c r="CG306" s="8"/>
      <c r="CH306" s="8"/>
      <c r="CI306" s="8"/>
      <c r="CJ306" s="8"/>
      <c r="CK306" s="8"/>
      <c r="CL306" s="8"/>
      <c r="CM306" s="8"/>
      <c r="CN306" s="8"/>
      <c r="CO306" s="8"/>
      <c r="CP306" s="8"/>
      <c r="CQ306" s="8"/>
      <c r="CR306" s="8"/>
      <c r="CS306" s="8"/>
      <c r="CT306" s="8"/>
      <c r="CU306" s="8"/>
      <c r="CV306" s="8"/>
      <c r="CW306" s="8"/>
      <c r="CX306" s="8"/>
      <c r="CY306" s="8"/>
      <c r="CZ306" s="8"/>
      <c r="DA306" s="8"/>
      <c r="DB306" s="8"/>
      <c r="DC306" s="8"/>
      <c r="DD306" s="8"/>
      <c r="DE306" s="8"/>
      <c r="DF306" s="8"/>
      <c r="DG306" s="8"/>
      <c r="DH306" s="8"/>
      <c r="DI306" s="8"/>
      <c r="DJ306" s="8"/>
      <c r="DK306" s="8"/>
      <c r="DL306" s="8"/>
      <c r="DM306" s="8"/>
      <c r="DN306" s="8"/>
      <c r="DO306" s="8"/>
      <c r="DP306" s="8"/>
      <c r="DQ306" s="8"/>
      <c r="DR306" s="8"/>
      <c r="DS306" s="8"/>
      <c r="DT306" s="8"/>
      <c r="DU306" s="8"/>
      <c r="DV306" s="8"/>
      <c r="DW306" s="8"/>
      <c r="DX306" s="8"/>
      <c r="DY306" s="8"/>
      <c r="DZ306" s="8"/>
      <c r="EA306" s="8"/>
      <c r="EB306" s="8"/>
      <c r="EC306" s="8"/>
      <c r="ED306" s="8"/>
      <c r="EE306" s="8"/>
      <c r="EF306" s="8"/>
      <c r="EG306" s="8"/>
      <c r="EH306" s="8"/>
      <c r="EI306" s="8"/>
      <c r="EJ306" s="8"/>
      <c r="EK306" s="8"/>
      <c r="EL306" s="8"/>
      <c r="EM306" s="8"/>
      <c r="EN306" s="8"/>
      <c r="EO306" s="8"/>
      <c r="EP306" s="8"/>
      <c r="EQ306" s="8"/>
      <c r="ER306" s="8"/>
      <c r="ES306" s="8"/>
      <c r="ET306" s="8"/>
      <c r="EU306" s="8"/>
      <c r="EV306" s="8"/>
      <c r="EW306" s="8"/>
      <c r="EX306" s="8"/>
      <c r="EY306" s="8"/>
      <c r="EZ306" s="8"/>
      <c r="FA306" s="8"/>
      <c r="FB306" s="8"/>
      <c r="FC306" s="8"/>
      <c r="FD306" s="8"/>
      <c r="FE306" s="8"/>
      <c r="FF306" s="8"/>
      <c r="FG306" s="8"/>
      <c r="FH306" s="8"/>
      <c r="FI306" s="8"/>
      <c r="FJ306" s="8"/>
      <c r="FK306" s="8"/>
      <c r="FL306" s="8"/>
      <c r="FM306" s="8"/>
      <c r="FN306" s="8"/>
      <c r="FO306" s="8"/>
      <c r="FP306" s="8"/>
      <c r="FQ306" s="8"/>
      <c r="FR306" s="8"/>
      <c r="FS306" s="8"/>
      <c r="FT306" s="8"/>
      <c r="FU306" s="8"/>
      <c r="FV306" s="8"/>
      <c r="FW306" s="8"/>
      <c r="FX306" s="8"/>
      <c r="FY306" s="8"/>
      <c r="FZ306" s="8"/>
      <c r="GA306" s="8"/>
      <c r="GB306" s="8"/>
      <c r="GC306" s="8"/>
      <c r="GD306" s="8"/>
      <c r="GE306" s="8"/>
      <c r="GF306" s="8"/>
      <c r="GG306" s="8"/>
      <c r="GH306" s="8"/>
      <c r="GI306" s="8"/>
      <c r="GJ306" s="8"/>
      <c r="GK306" s="8"/>
      <c r="GL306" s="8"/>
      <c r="GM306" s="8"/>
      <c r="GN306" s="8"/>
      <c r="GO306" s="8"/>
      <c r="GP306" s="8"/>
      <c r="GQ306" s="8"/>
      <c r="GR306" s="8"/>
      <c r="GS306" s="8"/>
      <c r="GT306" s="8"/>
      <c r="GU306" s="8"/>
      <c r="GV306" s="8"/>
      <c r="GW306" s="8"/>
      <c r="GX306" s="8"/>
      <c r="GY306" s="8"/>
      <c r="GZ306" s="8"/>
      <c r="HA306" s="8"/>
      <c r="HB306" s="8"/>
      <c r="HC306" s="8"/>
      <c r="HD306" s="8"/>
      <c r="HE306" s="8"/>
      <c r="HF306" s="8"/>
      <c r="HG306" s="8"/>
      <c r="HH306" s="8"/>
      <c r="HI306" s="8"/>
      <c r="HJ306" s="8"/>
      <c r="HK306" s="8"/>
      <c r="HL306" s="8"/>
      <c r="HM306" s="8"/>
      <c r="HN306" s="8"/>
      <c r="HO306" s="8"/>
      <c r="HP306" s="8"/>
      <c r="HQ306" s="8"/>
      <c r="HR306" s="8"/>
      <c r="HS306" s="8"/>
      <c r="HT306" s="8"/>
      <c r="HU306" s="8"/>
      <c r="HV306" s="8"/>
      <c r="HW306" s="8"/>
      <c r="HX306" s="8"/>
      <c r="HY306" s="8"/>
      <c r="HZ306" s="8"/>
      <c r="IA306" s="8"/>
      <c r="IB306" s="8"/>
      <c r="IC306" s="8"/>
      <c r="ID306" s="8"/>
      <c r="IE306" s="8"/>
      <c r="IF306" s="8"/>
      <c r="IG306" s="8"/>
      <c r="IH306" s="8"/>
      <c r="II306" s="8"/>
      <c r="IJ306" s="8"/>
      <c r="IK306" s="8"/>
      <c r="IL306" s="8"/>
      <c r="IM306" s="8"/>
      <c r="IN306" s="8"/>
      <c r="IO306" s="8"/>
      <c r="IP306" s="8"/>
    </row>
    <row r="307" spans="1:250" s="6" customFormat="1" ht="30" x14ac:dyDescent="0.25">
      <c r="A307" s="13">
        <v>1</v>
      </c>
      <c r="B307" s="122" t="s">
        <v>115</v>
      </c>
      <c r="C307" s="704">
        <f t="shared" si="331"/>
        <v>279</v>
      </c>
      <c r="D307" s="704">
        <f t="shared" si="331"/>
        <v>140</v>
      </c>
      <c r="E307" s="704">
        <f t="shared" si="331"/>
        <v>149</v>
      </c>
      <c r="F307" s="704">
        <f t="shared" si="331"/>
        <v>106.42857142857143</v>
      </c>
      <c r="G307" s="705">
        <f t="shared" si="331"/>
        <v>1830.82032</v>
      </c>
      <c r="H307" s="705">
        <f t="shared" si="331"/>
        <v>915.41</v>
      </c>
      <c r="I307" s="705">
        <f t="shared" si="331"/>
        <v>977.74991999999997</v>
      </c>
      <c r="J307" s="705">
        <f t="shared" ref="J307" si="340">J295</f>
        <v>62.339920000000006</v>
      </c>
      <c r="K307" s="705">
        <f t="shared" ref="K307:L307" si="341">K295</f>
        <v>0</v>
      </c>
      <c r="L307" s="705">
        <f t="shared" si="341"/>
        <v>977.74991999999997</v>
      </c>
      <c r="M307" s="705">
        <f t="shared" si="331"/>
        <v>106.8100545110934</v>
      </c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/>
      <c r="BC307" s="8"/>
      <c r="BD307" s="8"/>
      <c r="BE307" s="8"/>
      <c r="BF307" s="8"/>
      <c r="BG307" s="8"/>
      <c r="BH307" s="8"/>
      <c r="BI307" s="8"/>
      <c r="BJ307" s="8"/>
      <c r="BK307" s="8"/>
      <c r="BL307" s="8"/>
      <c r="BM307" s="8"/>
      <c r="BN307" s="8"/>
      <c r="BO307" s="8"/>
      <c r="BP307" s="8"/>
      <c r="BQ307" s="8"/>
      <c r="BR307" s="8"/>
      <c r="BS307" s="8"/>
      <c r="BT307" s="8"/>
      <c r="BU307" s="8"/>
      <c r="BV307" s="8"/>
      <c r="BW307" s="8"/>
      <c r="BX307" s="8"/>
      <c r="BY307" s="8"/>
      <c r="BZ307" s="8"/>
      <c r="CA307" s="8"/>
      <c r="CB307" s="8"/>
      <c r="CC307" s="8"/>
      <c r="CD307" s="8"/>
      <c r="CE307" s="8"/>
      <c r="CF307" s="8"/>
      <c r="CG307" s="8"/>
      <c r="CH307" s="8"/>
      <c r="CI307" s="8"/>
      <c r="CJ307" s="8"/>
      <c r="CK307" s="8"/>
      <c r="CL307" s="8"/>
      <c r="CM307" s="8"/>
      <c r="CN307" s="8"/>
      <c r="CO307" s="8"/>
      <c r="CP307" s="8"/>
      <c r="CQ307" s="8"/>
      <c r="CR307" s="8"/>
      <c r="CS307" s="8"/>
      <c r="CT307" s="8"/>
      <c r="CU307" s="8"/>
      <c r="CV307" s="8"/>
      <c r="CW307" s="8"/>
      <c r="CX307" s="8"/>
      <c r="CY307" s="8"/>
      <c r="CZ307" s="8"/>
      <c r="DA307" s="8"/>
      <c r="DB307" s="8"/>
      <c r="DC307" s="8"/>
      <c r="DD307" s="8"/>
      <c r="DE307" s="8"/>
      <c r="DF307" s="8"/>
      <c r="DG307" s="8"/>
      <c r="DH307" s="8"/>
      <c r="DI307" s="8"/>
      <c r="DJ307" s="8"/>
      <c r="DK307" s="8"/>
      <c r="DL307" s="8"/>
      <c r="DM307" s="8"/>
      <c r="DN307" s="8"/>
      <c r="DO307" s="8"/>
      <c r="DP307" s="8"/>
      <c r="DQ307" s="8"/>
      <c r="DR307" s="8"/>
      <c r="DS307" s="8"/>
      <c r="DT307" s="8"/>
      <c r="DU307" s="8"/>
      <c r="DV307" s="8"/>
      <c r="DW307" s="8"/>
      <c r="DX307" s="8"/>
      <c r="DY307" s="8"/>
      <c r="DZ307" s="8"/>
      <c r="EA307" s="8"/>
      <c r="EB307" s="8"/>
      <c r="EC307" s="8"/>
      <c r="ED307" s="8"/>
      <c r="EE307" s="8"/>
      <c r="EF307" s="8"/>
      <c r="EG307" s="8"/>
      <c r="EH307" s="8"/>
      <c r="EI307" s="8"/>
      <c r="EJ307" s="8"/>
      <c r="EK307" s="8"/>
      <c r="EL307" s="8"/>
      <c r="EM307" s="8"/>
      <c r="EN307" s="8"/>
      <c r="EO307" s="8"/>
      <c r="EP307" s="8"/>
      <c r="EQ307" s="8"/>
      <c r="ER307" s="8"/>
      <c r="ES307" s="8"/>
      <c r="ET307" s="8"/>
      <c r="EU307" s="8"/>
      <c r="EV307" s="8"/>
      <c r="EW307" s="8"/>
      <c r="EX307" s="8"/>
      <c r="EY307" s="8"/>
      <c r="EZ307" s="8"/>
      <c r="FA307" s="8"/>
      <c r="FB307" s="8"/>
      <c r="FC307" s="8"/>
      <c r="FD307" s="8"/>
      <c r="FE307" s="8"/>
      <c r="FF307" s="8"/>
      <c r="FG307" s="8"/>
      <c r="FH307" s="8"/>
      <c r="FI307" s="8"/>
      <c r="FJ307" s="8"/>
      <c r="FK307" s="8"/>
      <c r="FL307" s="8"/>
      <c r="FM307" s="8"/>
      <c r="FN307" s="8"/>
      <c r="FO307" s="8"/>
      <c r="FP307" s="8"/>
      <c r="FQ307" s="8"/>
      <c r="FR307" s="8"/>
      <c r="FS307" s="8"/>
      <c r="FT307" s="8"/>
      <c r="FU307" s="8"/>
      <c r="FV307" s="8"/>
      <c r="FW307" s="8"/>
      <c r="FX307" s="8"/>
      <c r="FY307" s="8"/>
      <c r="FZ307" s="8"/>
      <c r="GA307" s="8"/>
      <c r="GB307" s="8"/>
      <c r="GC307" s="8"/>
      <c r="GD307" s="8"/>
      <c r="GE307" s="8"/>
      <c r="GF307" s="8"/>
      <c r="GG307" s="8"/>
      <c r="GH307" s="8"/>
      <c r="GI307" s="8"/>
      <c r="GJ307" s="8"/>
      <c r="GK307" s="8"/>
      <c r="GL307" s="8"/>
      <c r="GM307" s="8"/>
      <c r="GN307" s="8"/>
      <c r="GO307" s="8"/>
      <c r="GP307" s="8"/>
      <c r="GQ307" s="8"/>
      <c r="GR307" s="8"/>
      <c r="GS307" s="8"/>
      <c r="GT307" s="8"/>
      <c r="GU307" s="8"/>
      <c r="GV307" s="8"/>
      <c r="GW307" s="8"/>
      <c r="GX307" s="8"/>
      <c r="GY307" s="8"/>
      <c r="GZ307" s="8"/>
      <c r="HA307" s="8"/>
      <c r="HB307" s="8"/>
      <c r="HC307" s="8"/>
      <c r="HD307" s="8"/>
      <c r="HE307" s="8"/>
      <c r="HF307" s="8"/>
      <c r="HG307" s="8"/>
      <c r="HH307" s="8"/>
      <c r="HI307" s="8"/>
      <c r="HJ307" s="8"/>
      <c r="HK307" s="8"/>
      <c r="HL307" s="8"/>
      <c r="HM307" s="8"/>
      <c r="HN307" s="8"/>
      <c r="HO307" s="8"/>
      <c r="HP307" s="8"/>
      <c r="HQ307" s="8"/>
      <c r="HR307" s="8"/>
      <c r="HS307" s="8"/>
      <c r="HT307" s="8"/>
      <c r="HU307" s="8"/>
      <c r="HV307" s="8"/>
      <c r="HW307" s="8"/>
      <c r="HX307" s="8"/>
      <c r="HY307" s="8"/>
      <c r="HZ307" s="8"/>
      <c r="IA307" s="8"/>
      <c r="IB307" s="8"/>
      <c r="IC307" s="8"/>
      <c r="ID307" s="8"/>
      <c r="IE307" s="8"/>
      <c r="IF307" s="8"/>
      <c r="IG307" s="8"/>
      <c r="IH307" s="8"/>
      <c r="II307" s="8"/>
      <c r="IJ307" s="8"/>
      <c r="IK307" s="8"/>
      <c r="IL307" s="8"/>
      <c r="IM307" s="8"/>
      <c r="IN307" s="8"/>
      <c r="IO307" s="8"/>
      <c r="IP307" s="8"/>
    </row>
    <row r="308" spans="1:250" s="6" customFormat="1" ht="30" x14ac:dyDescent="0.25">
      <c r="A308" s="13">
        <v>1</v>
      </c>
      <c r="B308" s="146" t="s">
        <v>112</v>
      </c>
      <c r="C308" s="704">
        <f t="shared" si="331"/>
        <v>7860</v>
      </c>
      <c r="D308" s="704">
        <f t="shared" si="331"/>
        <v>3930</v>
      </c>
      <c r="E308" s="704">
        <f t="shared" si="331"/>
        <v>2971</v>
      </c>
      <c r="F308" s="704">
        <f t="shared" si="331"/>
        <v>75.597964376590326</v>
      </c>
      <c r="G308" s="705">
        <f t="shared" si="331"/>
        <v>14112.0762</v>
      </c>
      <c r="H308" s="705">
        <f t="shared" si="331"/>
        <v>7056.04</v>
      </c>
      <c r="I308" s="705">
        <f t="shared" si="331"/>
        <v>6154.9984900000009</v>
      </c>
      <c r="J308" s="705">
        <f t="shared" ref="J308" si="342">J296</f>
        <v>-901.04150999999945</v>
      </c>
      <c r="K308" s="705">
        <f t="shared" ref="K308:L308" si="343">K296</f>
        <v>0</v>
      </c>
      <c r="L308" s="705">
        <f t="shared" si="343"/>
        <v>6154.9984900000009</v>
      </c>
      <c r="M308" s="705">
        <f t="shared" si="331"/>
        <v>87.230209721033333</v>
      </c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8"/>
      <c r="AW308" s="8"/>
      <c r="AX308" s="8"/>
      <c r="AY308" s="8"/>
      <c r="AZ308" s="8"/>
      <c r="BA308" s="8"/>
      <c r="BB308" s="8"/>
      <c r="BC308" s="8"/>
      <c r="BD308" s="8"/>
      <c r="BE308" s="8"/>
      <c r="BF308" s="8"/>
      <c r="BG308" s="8"/>
      <c r="BH308" s="8"/>
      <c r="BI308" s="8"/>
      <c r="BJ308" s="8"/>
      <c r="BK308" s="8"/>
      <c r="BL308" s="8"/>
      <c r="BM308" s="8"/>
      <c r="BN308" s="8"/>
      <c r="BO308" s="8"/>
      <c r="BP308" s="8"/>
      <c r="BQ308" s="8"/>
      <c r="BR308" s="8"/>
      <c r="BS308" s="8"/>
      <c r="BT308" s="8"/>
      <c r="BU308" s="8"/>
      <c r="BV308" s="8"/>
      <c r="BW308" s="8"/>
      <c r="BX308" s="8"/>
      <c r="BY308" s="8"/>
      <c r="BZ308" s="8"/>
      <c r="CA308" s="8"/>
      <c r="CB308" s="8"/>
      <c r="CC308" s="8"/>
      <c r="CD308" s="8"/>
      <c r="CE308" s="8"/>
      <c r="CF308" s="8"/>
      <c r="CG308" s="8"/>
      <c r="CH308" s="8"/>
      <c r="CI308" s="8"/>
      <c r="CJ308" s="8"/>
      <c r="CK308" s="8"/>
      <c r="CL308" s="8"/>
      <c r="CM308" s="8"/>
      <c r="CN308" s="8"/>
      <c r="CO308" s="8"/>
      <c r="CP308" s="8"/>
      <c r="CQ308" s="8"/>
      <c r="CR308" s="8"/>
      <c r="CS308" s="8"/>
      <c r="CT308" s="8"/>
      <c r="CU308" s="8"/>
      <c r="CV308" s="8"/>
      <c r="CW308" s="8"/>
      <c r="CX308" s="8"/>
      <c r="CY308" s="8"/>
      <c r="CZ308" s="8"/>
      <c r="DA308" s="8"/>
      <c r="DB308" s="8"/>
      <c r="DC308" s="8"/>
      <c r="DD308" s="8"/>
      <c r="DE308" s="8"/>
      <c r="DF308" s="8"/>
      <c r="DG308" s="8"/>
      <c r="DH308" s="8"/>
      <c r="DI308" s="8"/>
      <c r="DJ308" s="8"/>
      <c r="DK308" s="8"/>
      <c r="DL308" s="8"/>
      <c r="DM308" s="8"/>
      <c r="DN308" s="8"/>
      <c r="DO308" s="8"/>
      <c r="DP308" s="8"/>
      <c r="DQ308" s="8"/>
      <c r="DR308" s="8"/>
      <c r="DS308" s="8"/>
      <c r="DT308" s="8"/>
      <c r="DU308" s="8"/>
      <c r="DV308" s="8"/>
      <c r="DW308" s="8"/>
      <c r="DX308" s="8"/>
      <c r="DY308" s="8"/>
      <c r="DZ308" s="8"/>
      <c r="EA308" s="8"/>
      <c r="EB308" s="8"/>
      <c r="EC308" s="8"/>
      <c r="ED308" s="8"/>
      <c r="EE308" s="8"/>
      <c r="EF308" s="8"/>
      <c r="EG308" s="8"/>
      <c r="EH308" s="8"/>
      <c r="EI308" s="8"/>
      <c r="EJ308" s="8"/>
      <c r="EK308" s="8"/>
      <c r="EL308" s="8"/>
      <c r="EM308" s="8"/>
      <c r="EN308" s="8"/>
      <c r="EO308" s="8"/>
      <c r="EP308" s="8"/>
      <c r="EQ308" s="8"/>
      <c r="ER308" s="8"/>
      <c r="ES308" s="8"/>
      <c r="ET308" s="8"/>
      <c r="EU308" s="8"/>
      <c r="EV308" s="8"/>
      <c r="EW308" s="8"/>
      <c r="EX308" s="8"/>
      <c r="EY308" s="8"/>
      <c r="EZ308" s="8"/>
      <c r="FA308" s="8"/>
      <c r="FB308" s="8"/>
      <c r="FC308" s="8"/>
      <c r="FD308" s="8"/>
      <c r="FE308" s="8"/>
      <c r="FF308" s="8"/>
      <c r="FG308" s="8"/>
      <c r="FH308" s="8"/>
      <c r="FI308" s="8"/>
      <c r="FJ308" s="8"/>
      <c r="FK308" s="8"/>
      <c r="FL308" s="8"/>
      <c r="FM308" s="8"/>
      <c r="FN308" s="8"/>
      <c r="FO308" s="8"/>
      <c r="FP308" s="8"/>
      <c r="FQ308" s="8"/>
      <c r="FR308" s="8"/>
      <c r="FS308" s="8"/>
      <c r="FT308" s="8"/>
      <c r="FU308" s="8"/>
      <c r="FV308" s="8"/>
      <c r="FW308" s="8"/>
      <c r="FX308" s="8"/>
      <c r="FY308" s="8"/>
      <c r="FZ308" s="8"/>
      <c r="GA308" s="8"/>
      <c r="GB308" s="8"/>
      <c r="GC308" s="8"/>
      <c r="GD308" s="8"/>
      <c r="GE308" s="8"/>
      <c r="GF308" s="8"/>
      <c r="GG308" s="8"/>
      <c r="GH308" s="8"/>
      <c r="GI308" s="8"/>
      <c r="GJ308" s="8"/>
      <c r="GK308" s="8"/>
      <c r="GL308" s="8"/>
      <c r="GM308" s="8"/>
      <c r="GN308" s="8"/>
      <c r="GO308" s="8"/>
      <c r="GP308" s="8"/>
      <c r="GQ308" s="8"/>
      <c r="GR308" s="8"/>
      <c r="GS308" s="8"/>
      <c r="GT308" s="8"/>
      <c r="GU308" s="8"/>
      <c r="GV308" s="8"/>
      <c r="GW308" s="8"/>
      <c r="GX308" s="8"/>
      <c r="GY308" s="8"/>
      <c r="GZ308" s="8"/>
      <c r="HA308" s="8"/>
      <c r="HB308" s="8"/>
      <c r="HC308" s="8"/>
      <c r="HD308" s="8"/>
      <c r="HE308" s="8"/>
      <c r="HF308" s="8"/>
      <c r="HG308" s="8"/>
      <c r="HH308" s="8"/>
      <c r="HI308" s="8"/>
      <c r="HJ308" s="8"/>
      <c r="HK308" s="8"/>
      <c r="HL308" s="8"/>
      <c r="HM308" s="8"/>
      <c r="HN308" s="8"/>
      <c r="HO308" s="8"/>
      <c r="HP308" s="8"/>
      <c r="HQ308" s="8"/>
      <c r="HR308" s="8"/>
      <c r="HS308" s="8"/>
      <c r="HT308" s="8"/>
      <c r="HU308" s="8"/>
      <c r="HV308" s="8"/>
      <c r="HW308" s="8"/>
      <c r="HX308" s="8"/>
      <c r="HY308" s="8"/>
      <c r="HZ308" s="8"/>
      <c r="IA308" s="8"/>
      <c r="IB308" s="8"/>
      <c r="IC308" s="8"/>
      <c r="ID308" s="8"/>
      <c r="IE308" s="8"/>
      <c r="IF308" s="8"/>
      <c r="IG308" s="8"/>
      <c r="IH308" s="8"/>
      <c r="II308" s="8"/>
      <c r="IJ308" s="8"/>
      <c r="IK308" s="8"/>
      <c r="IL308" s="8"/>
      <c r="IM308" s="8"/>
      <c r="IN308" s="8"/>
      <c r="IO308" s="8"/>
      <c r="IP308" s="8"/>
    </row>
    <row r="309" spans="1:250" s="6" customFormat="1" ht="30" x14ac:dyDescent="0.25">
      <c r="A309" s="13">
        <v>1</v>
      </c>
      <c r="B309" s="122" t="s">
        <v>108</v>
      </c>
      <c r="C309" s="704">
        <f t="shared" si="331"/>
        <v>2500</v>
      </c>
      <c r="D309" s="704">
        <f t="shared" si="331"/>
        <v>1250</v>
      </c>
      <c r="E309" s="704">
        <f t="shared" si="331"/>
        <v>916</v>
      </c>
      <c r="F309" s="704">
        <f t="shared" si="331"/>
        <v>73.28</v>
      </c>
      <c r="G309" s="705">
        <f t="shared" si="331"/>
        <v>2650.625</v>
      </c>
      <c r="H309" s="705">
        <f t="shared" si="331"/>
        <v>1325.31</v>
      </c>
      <c r="I309" s="705">
        <f t="shared" si="331"/>
        <v>1881.9323400000001</v>
      </c>
      <c r="J309" s="705">
        <f t="shared" ref="J309" si="344">J297</f>
        <v>556.62234000000012</v>
      </c>
      <c r="K309" s="705">
        <f t="shared" ref="K309:L309" si="345">K297</f>
        <v>0</v>
      </c>
      <c r="L309" s="705">
        <f t="shared" si="345"/>
        <v>1881.9323400000001</v>
      </c>
      <c r="M309" s="705">
        <f t="shared" si="331"/>
        <v>141.99940693120857</v>
      </c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8"/>
      <c r="AW309" s="8"/>
      <c r="AX309" s="8"/>
      <c r="AY309" s="8"/>
      <c r="AZ309" s="8"/>
      <c r="BA309" s="8"/>
      <c r="BB309" s="8"/>
      <c r="BC309" s="8"/>
      <c r="BD309" s="8"/>
      <c r="BE309" s="8"/>
      <c r="BF309" s="8"/>
      <c r="BG309" s="8"/>
      <c r="BH309" s="8"/>
      <c r="BI309" s="8"/>
      <c r="BJ309" s="8"/>
      <c r="BK309" s="8"/>
      <c r="BL309" s="8"/>
      <c r="BM309" s="8"/>
      <c r="BN309" s="8"/>
      <c r="BO309" s="8"/>
      <c r="BP309" s="8"/>
      <c r="BQ309" s="8"/>
      <c r="BR309" s="8"/>
      <c r="BS309" s="8"/>
      <c r="BT309" s="8"/>
      <c r="BU309" s="8"/>
      <c r="BV309" s="8"/>
      <c r="BW309" s="8"/>
      <c r="BX309" s="8"/>
      <c r="BY309" s="8"/>
      <c r="BZ309" s="8"/>
      <c r="CA309" s="8"/>
      <c r="CB309" s="8"/>
      <c r="CC309" s="8"/>
      <c r="CD309" s="8"/>
      <c r="CE309" s="8"/>
      <c r="CF309" s="8"/>
      <c r="CG309" s="8"/>
      <c r="CH309" s="8"/>
      <c r="CI309" s="8"/>
      <c r="CJ309" s="8"/>
      <c r="CK309" s="8"/>
      <c r="CL309" s="8"/>
      <c r="CM309" s="8"/>
      <c r="CN309" s="8"/>
      <c r="CO309" s="8"/>
      <c r="CP309" s="8"/>
      <c r="CQ309" s="8"/>
      <c r="CR309" s="8"/>
      <c r="CS309" s="8"/>
      <c r="CT309" s="8"/>
      <c r="CU309" s="8"/>
      <c r="CV309" s="8"/>
      <c r="CW309" s="8"/>
      <c r="CX309" s="8"/>
      <c r="CY309" s="8"/>
      <c r="CZ309" s="8"/>
      <c r="DA309" s="8"/>
      <c r="DB309" s="8"/>
      <c r="DC309" s="8"/>
      <c r="DD309" s="8"/>
      <c r="DE309" s="8"/>
      <c r="DF309" s="8"/>
      <c r="DG309" s="8"/>
      <c r="DH309" s="8"/>
      <c r="DI309" s="8"/>
      <c r="DJ309" s="8"/>
      <c r="DK309" s="8"/>
      <c r="DL309" s="8"/>
      <c r="DM309" s="8"/>
      <c r="DN309" s="8"/>
      <c r="DO309" s="8"/>
      <c r="DP309" s="8"/>
      <c r="DQ309" s="8"/>
      <c r="DR309" s="8"/>
      <c r="DS309" s="8"/>
      <c r="DT309" s="8"/>
      <c r="DU309" s="8"/>
      <c r="DV309" s="8"/>
      <c r="DW309" s="8"/>
      <c r="DX309" s="8"/>
      <c r="DY309" s="8"/>
      <c r="DZ309" s="8"/>
      <c r="EA309" s="8"/>
      <c r="EB309" s="8"/>
      <c r="EC309" s="8"/>
      <c r="ED309" s="8"/>
      <c r="EE309" s="8"/>
      <c r="EF309" s="8"/>
      <c r="EG309" s="8"/>
      <c r="EH309" s="8"/>
      <c r="EI309" s="8"/>
      <c r="EJ309" s="8"/>
      <c r="EK309" s="8"/>
      <c r="EL309" s="8"/>
      <c r="EM309" s="8"/>
      <c r="EN309" s="8"/>
      <c r="EO309" s="8"/>
      <c r="EP309" s="8"/>
      <c r="EQ309" s="8"/>
      <c r="ER309" s="8"/>
      <c r="ES309" s="8"/>
      <c r="ET309" s="8"/>
      <c r="EU309" s="8"/>
      <c r="EV309" s="8"/>
      <c r="EW309" s="8"/>
      <c r="EX309" s="8"/>
      <c r="EY309" s="8"/>
      <c r="EZ309" s="8"/>
      <c r="FA309" s="8"/>
      <c r="FB309" s="8"/>
      <c r="FC309" s="8"/>
      <c r="FD309" s="8"/>
      <c r="FE309" s="8"/>
      <c r="FF309" s="8"/>
      <c r="FG309" s="8"/>
      <c r="FH309" s="8"/>
      <c r="FI309" s="8"/>
      <c r="FJ309" s="8"/>
      <c r="FK309" s="8"/>
      <c r="FL309" s="8"/>
      <c r="FM309" s="8"/>
      <c r="FN309" s="8"/>
      <c r="FO309" s="8"/>
      <c r="FP309" s="8"/>
      <c r="FQ309" s="8"/>
      <c r="FR309" s="8"/>
      <c r="FS309" s="8"/>
      <c r="FT309" s="8"/>
      <c r="FU309" s="8"/>
      <c r="FV309" s="8"/>
      <c r="FW309" s="8"/>
      <c r="FX309" s="8"/>
      <c r="FY309" s="8"/>
      <c r="FZ309" s="8"/>
      <c r="GA309" s="8"/>
      <c r="GB309" s="8"/>
      <c r="GC309" s="8"/>
      <c r="GD309" s="8"/>
      <c r="GE309" s="8"/>
      <c r="GF309" s="8"/>
      <c r="GG309" s="8"/>
      <c r="GH309" s="8"/>
      <c r="GI309" s="8"/>
      <c r="GJ309" s="8"/>
      <c r="GK309" s="8"/>
      <c r="GL309" s="8"/>
      <c r="GM309" s="8"/>
      <c r="GN309" s="8"/>
      <c r="GO309" s="8"/>
      <c r="GP309" s="8"/>
      <c r="GQ309" s="8"/>
      <c r="GR309" s="8"/>
      <c r="GS309" s="8"/>
      <c r="GT309" s="8"/>
      <c r="GU309" s="8"/>
      <c r="GV309" s="8"/>
      <c r="GW309" s="8"/>
      <c r="GX309" s="8"/>
      <c r="GY309" s="8"/>
      <c r="GZ309" s="8"/>
      <c r="HA309" s="8"/>
      <c r="HB309" s="8"/>
      <c r="HC309" s="8"/>
      <c r="HD309" s="8"/>
      <c r="HE309" s="8"/>
      <c r="HF309" s="8"/>
      <c r="HG309" s="8"/>
      <c r="HH309" s="8"/>
      <c r="HI309" s="8"/>
      <c r="HJ309" s="8"/>
      <c r="HK309" s="8"/>
      <c r="HL309" s="8"/>
      <c r="HM309" s="8"/>
      <c r="HN309" s="8"/>
      <c r="HO309" s="8"/>
      <c r="HP309" s="8"/>
      <c r="HQ309" s="8"/>
      <c r="HR309" s="8"/>
      <c r="HS309" s="8"/>
      <c r="HT309" s="8"/>
      <c r="HU309" s="8"/>
      <c r="HV309" s="8"/>
      <c r="HW309" s="8"/>
      <c r="HX309" s="8"/>
      <c r="HY309" s="8"/>
      <c r="HZ309" s="8"/>
      <c r="IA309" s="8"/>
      <c r="IB309" s="8"/>
      <c r="IC309" s="8"/>
      <c r="ID309" s="8"/>
      <c r="IE309" s="8"/>
      <c r="IF309" s="8"/>
      <c r="IG309" s="8"/>
      <c r="IH309" s="8"/>
      <c r="II309" s="8"/>
      <c r="IJ309" s="8"/>
      <c r="IK309" s="8"/>
      <c r="IL309" s="8"/>
      <c r="IM309" s="8"/>
      <c r="IN309" s="8"/>
      <c r="IO309" s="8"/>
      <c r="IP309" s="8"/>
    </row>
    <row r="310" spans="1:250" s="6" customFormat="1" ht="60" x14ac:dyDescent="0.25">
      <c r="A310" s="13">
        <v>1</v>
      </c>
      <c r="B310" s="122" t="s">
        <v>81</v>
      </c>
      <c r="C310" s="704">
        <f t="shared" si="331"/>
        <v>3200</v>
      </c>
      <c r="D310" s="704">
        <f t="shared" si="331"/>
        <v>1600</v>
      </c>
      <c r="E310" s="704">
        <f t="shared" si="331"/>
        <v>1261</v>
      </c>
      <c r="F310" s="704">
        <f t="shared" si="331"/>
        <v>78.8125</v>
      </c>
      <c r="G310" s="705">
        <f t="shared" si="331"/>
        <v>9155.3919999999998</v>
      </c>
      <c r="H310" s="705">
        <f t="shared" si="331"/>
        <v>4577.7</v>
      </c>
      <c r="I310" s="705">
        <f t="shared" si="331"/>
        <v>3457.7405600000002</v>
      </c>
      <c r="J310" s="705">
        <f t="shared" ref="J310" si="346">J298</f>
        <v>-1119.9594399999996</v>
      </c>
      <c r="K310" s="705">
        <f t="shared" ref="K310:L310" si="347">K298</f>
        <v>0</v>
      </c>
      <c r="L310" s="705">
        <f t="shared" si="347"/>
        <v>3457.7405600000002</v>
      </c>
      <c r="M310" s="705">
        <f t="shared" si="331"/>
        <v>75.534450925137094</v>
      </c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  <c r="BI310" s="8"/>
      <c r="BJ310" s="8"/>
      <c r="BK310" s="8"/>
      <c r="BL310" s="8"/>
      <c r="BM310" s="8"/>
      <c r="BN310" s="8"/>
      <c r="BO310" s="8"/>
      <c r="BP310" s="8"/>
      <c r="BQ310" s="8"/>
      <c r="BR310" s="8"/>
      <c r="BS310" s="8"/>
      <c r="BT310" s="8"/>
      <c r="BU310" s="8"/>
      <c r="BV310" s="8"/>
      <c r="BW310" s="8"/>
      <c r="BX310" s="8"/>
      <c r="BY310" s="8"/>
      <c r="BZ310" s="8"/>
      <c r="CA310" s="8"/>
      <c r="CB310" s="8"/>
      <c r="CC310" s="8"/>
      <c r="CD310" s="8"/>
      <c r="CE310" s="8"/>
      <c r="CF310" s="8"/>
      <c r="CG310" s="8"/>
      <c r="CH310" s="8"/>
      <c r="CI310" s="8"/>
      <c r="CJ310" s="8"/>
      <c r="CK310" s="8"/>
      <c r="CL310" s="8"/>
      <c r="CM310" s="8"/>
      <c r="CN310" s="8"/>
      <c r="CO310" s="8"/>
      <c r="CP310" s="8"/>
      <c r="CQ310" s="8"/>
      <c r="CR310" s="8"/>
      <c r="CS310" s="8"/>
      <c r="CT310" s="8"/>
      <c r="CU310" s="8"/>
      <c r="CV310" s="8"/>
      <c r="CW310" s="8"/>
      <c r="CX310" s="8"/>
      <c r="CY310" s="8"/>
      <c r="CZ310" s="8"/>
      <c r="DA310" s="8"/>
      <c r="DB310" s="8"/>
      <c r="DC310" s="8"/>
      <c r="DD310" s="8"/>
      <c r="DE310" s="8"/>
      <c r="DF310" s="8"/>
      <c r="DG310" s="8"/>
      <c r="DH310" s="8"/>
      <c r="DI310" s="8"/>
      <c r="DJ310" s="8"/>
      <c r="DK310" s="8"/>
      <c r="DL310" s="8"/>
      <c r="DM310" s="8"/>
      <c r="DN310" s="8"/>
      <c r="DO310" s="8"/>
      <c r="DP310" s="8"/>
      <c r="DQ310" s="8"/>
      <c r="DR310" s="8"/>
      <c r="DS310" s="8"/>
      <c r="DT310" s="8"/>
      <c r="DU310" s="8"/>
      <c r="DV310" s="8"/>
      <c r="DW310" s="8"/>
      <c r="DX310" s="8"/>
      <c r="DY310" s="8"/>
      <c r="DZ310" s="8"/>
      <c r="EA310" s="8"/>
      <c r="EB310" s="8"/>
      <c r="EC310" s="8"/>
      <c r="ED310" s="8"/>
      <c r="EE310" s="8"/>
      <c r="EF310" s="8"/>
      <c r="EG310" s="8"/>
      <c r="EH310" s="8"/>
      <c r="EI310" s="8"/>
      <c r="EJ310" s="8"/>
      <c r="EK310" s="8"/>
      <c r="EL310" s="8"/>
      <c r="EM310" s="8"/>
      <c r="EN310" s="8"/>
      <c r="EO310" s="8"/>
      <c r="EP310" s="8"/>
      <c r="EQ310" s="8"/>
      <c r="ER310" s="8"/>
      <c r="ES310" s="8"/>
      <c r="ET310" s="8"/>
      <c r="EU310" s="8"/>
      <c r="EV310" s="8"/>
      <c r="EW310" s="8"/>
      <c r="EX310" s="8"/>
      <c r="EY310" s="8"/>
      <c r="EZ310" s="8"/>
      <c r="FA310" s="8"/>
      <c r="FB310" s="8"/>
      <c r="FC310" s="8"/>
      <c r="FD310" s="8"/>
      <c r="FE310" s="8"/>
      <c r="FF310" s="8"/>
      <c r="FG310" s="8"/>
      <c r="FH310" s="8"/>
      <c r="FI310" s="8"/>
      <c r="FJ310" s="8"/>
      <c r="FK310" s="8"/>
      <c r="FL310" s="8"/>
      <c r="FM310" s="8"/>
      <c r="FN310" s="8"/>
      <c r="FO310" s="8"/>
      <c r="FP310" s="8"/>
      <c r="FQ310" s="8"/>
      <c r="FR310" s="8"/>
      <c r="FS310" s="8"/>
      <c r="FT310" s="8"/>
      <c r="FU310" s="8"/>
      <c r="FV310" s="8"/>
      <c r="FW310" s="8"/>
      <c r="FX310" s="8"/>
      <c r="FY310" s="8"/>
      <c r="FZ310" s="8"/>
      <c r="GA310" s="8"/>
      <c r="GB310" s="8"/>
      <c r="GC310" s="8"/>
      <c r="GD310" s="8"/>
      <c r="GE310" s="8"/>
      <c r="GF310" s="8"/>
      <c r="GG310" s="8"/>
      <c r="GH310" s="8"/>
      <c r="GI310" s="8"/>
      <c r="GJ310" s="8"/>
      <c r="GK310" s="8"/>
      <c r="GL310" s="8"/>
      <c r="GM310" s="8"/>
      <c r="GN310" s="8"/>
      <c r="GO310" s="8"/>
      <c r="GP310" s="8"/>
      <c r="GQ310" s="8"/>
      <c r="GR310" s="8"/>
      <c r="GS310" s="8"/>
      <c r="GT310" s="8"/>
      <c r="GU310" s="8"/>
      <c r="GV310" s="8"/>
      <c r="GW310" s="8"/>
      <c r="GX310" s="8"/>
      <c r="GY310" s="8"/>
      <c r="GZ310" s="8"/>
      <c r="HA310" s="8"/>
      <c r="HB310" s="8"/>
      <c r="HC310" s="8"/>
      <c r="HD310" s="8"/>
      <c r="HE310" s="8"/>
      <c r="HF310" s="8"/>
      <c r="HG310" s="8"/>
      <c r="HH310" s="8"/>
      <c r="HI310" s="8"/>
      <c r="HJ310" s="8"/>
      <c r="HK310" s="8"/>
      <c r="HL310" s="8"/>
      <c r="HM310" s="8"/>
      <c r="HN310" s="8"/>
      <c r="HO310" s="8"/>
      <c r="HP310" s="8"/>
      <c r="HQ310" s="8"/>
      <c r="HR310" s="8"/>
      <c r="HS310" s="8"/>
      <c r="HT310" s="8"/>
      <c r="HU310" s="8"/>
      <c r="HV310" s="8"/>
      <c r="HW310" s="8"/>
      <c r="HX310" s="8"/>
      <c r="HY310" s="8"/>
      <c r="HZ310" s="8"/>
      <c r="IA310" s="8"/>
      <c r="IB310" s="8"/>
      <c r="IC310" s="8"/>
      <c r="ID310" s="8"/>
      <c r="IE310" s="8"/>
      <c r="IF310" s="8"/>
      <c r="IG310" s="8"/>
      <c r="IH310" s="8"/>
      <c r="II310" s="8"/>
      <c r="IJ310" s="8"/>
      <c r="IK310" s="8"/>
      <c r="IL310" s="8"/>
      <c r="IM310" s="8"/>
      <c r="IN310" s="8"/>
      <c r="IO310" s="8"/>
      <c r="IP310" s="8"/>
    </row>
    <row r="311" spans="1:250" s="6" customFormat="1" ht="45" x14ac:dyDescent="0.25">
      <c r="A311" s="13">
        <v>1</v>
      </c>
      <c r="B311" s="122" t="s">
        <v>109</v>
      </c>
      <c r="C311" s="704">
        <f t="shared" si="331"/>
        <v>2160</v>
      </c>
      <c r="D311" s="704">
        <f t="shared" si="331"/>
        <v>1080</v>
      </c>
      <c r="E311" s="704">
        <f t="shared" si="331"/>
        <v>794</v>
      </c>
      <c r="F311" s="704">
        <f t="shared" si="331"/>
        <v>73.518518518518519</v>
      </c>
      <c r="G311" s="705">
        <f t="shared" si="331"/>
        <v>2306.0591999999997</v>
      </c>
      <c r="H311" s="705">
        <f t="shared" si="331"/>
        <v>1153.03</v>
      </c>
      <c r="I311" s="705">
        <f t="shared" si="331"/>
        <v>815.32559000000003</v>
      </c>
      <c r="J311" s="705">
        <f t="shared" ref="J311" si="348">J299</f>
        <v>-337.70440999999994</v>
      </c>
      <c r="K311" s="705">
        <f t="shared" ref="K311:L311" si="349">K299</f>
        <v>0</v>
      </c>
      <c r="L311" s="705">
        <f t="shared" si="349"/>
        <v>815.32559000000003</v>
      </c>
      <c r="M311" s="705">
        <f t="shared" si="331"/>
        <v>70.71156778227801</v>
      </c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  <c r="BI311" s="8"/>
      <c r="BJ311" s="8"/>
      <c r="BK311" s="8"/>
      <c r="BL311" s="8"/>
      <c r="BM311" s="8"/>
      <c r="BN311" s="8"/>
      <c r="BO311" s="8"/>
      <c r="BP311" s="8"/>
      <c r="BQ311" s="8"/>
      <c r="BR311" s="8"/>
      <c r="BS311" s="8"/>
      <c r="BT311" s="8"/>
      <c r="BU311" s="8"/>
      <c r="BV311" s="8"/>
      <c r="BW311" s="8"/>
      <c r="BX311" s="8"/>
      <c r="BY311" s="8"/>
      <c r="BZ311" s="8"/>
      <c r="CA311" s="8"/>
      <c r="CB311" s="8"/>
      <c r="CC311" s="8"/>
      <c r="CD311" s="8"/>
      <c r="CE311" s="8"/>
      <c r="CF311" s="8"/>
      <c r="CG311" s="8"/>
      <c r="CH311" s="8"/>
      <c r="CI311" s="8"/>
      <c r="CJ311" s="8"/>
      <c r="CK311" s="8"/>
      <c r="CL311" s="8"/>
      <c r="CM311" s="8"/>
      <c r="CN311" s="8"/>
      <c r="CO311" s="8"/>
      <c r="CP311" s="8"/>
      <c r="CQ311" s="8"/>
      <c r="CR311" s="8"/>
      <c r="CS311" s="8"/>
      <c r="CT311" s="8"/>
      <c r="CU311" s="8"/>
      <c r="CV311" s="8"/>
      <c r="CW311" s="8"/>
      <c r="CX311" s="8"/>
      <c r="CY311" s="8"/>
      <c r="CZ311" s="8"/>
      <c r="DA311" s="8"/>
      <c r="DB311" s="8"/>
      <c r="DC311" s="8"/>
      <c r="DD311" s="8"/>
      <c r="DE311" s="8"/>
      <c r="DF311" s="8"/>
      <c r="DG311" s="8"/>
      <c r="DH311" s="8"/>
      <c r="DI311" s="8"/>
      <c r="DJ311" s="8"/>
      <c r="DK311" s="8"/>
      <c r="DL311" s="8"/>
      <c r="DM311" s="8"/>
      <c r="DN311" s="8"/>
      <c r="DO311" s="8"/>
      <c r="DP311" s="8"/>
      <c r="DQ311" s="8"/>
      <c r="DR311" s="8"/>
      <c r="DS311" s="8"/>
      <c r="DT311" s="8"/>
      <c r="DU311" s="8"/>
      <c r="DV311" s="8"/>
      <c r="DW311" s="8"/>
      <c r="DX311" s="8"/>
      <c r="DY311" s="8"/>
      <c r="DZ311" s="8"/>
      <c r="EA311" s="8"/>
      <c r="EB311" s="8"/>
      <c r="EC311" s="8"/>
      <c r="ED311" s="8"/>
      <c r="EE311" s="8"/>
      <c r="EF311" s="8"/>
      <c r="EG311" s="8"/>
      <c r="EH311" s="8"/>
      <c r="EI311" s="8"/>
      <c r="EJ311" s="8"/>
      <c r="EK311" s="8"/>
      <c r="EL311" s="8"/>
      <c r="EM311" s="8"/>
      <c r="EN311" s="8"/>
      <c r="EO311" s="8"/>
      <c r="EP311" s="8"/>
      <c r="EQ311" s="8"/>
      <c r="ER311" s="8"/>
      <c r="ES311" s="8"/>
      <c r="ET311" s="8"/>
      <c r="EU311" s="8"/>
      <c r="EV311" s="8"/>
      <c r="EW311" s="8"/>
      <c r="EX311" s="8"/>
      <c r="EY311" s="8"/>
      <c r="EZ311" s="8"/>
      <c r="FA311" s="8"/>
      <c r="FB311" s="8"/>
      <c r="FC311" s="8"/>
      <c r="FD311" s="8"/>
      <c r="FE311" s="8"/>
      <c r="FF311" s="8"/>
      <c r="FG311" s="8"/>
      <c r="FH311" s="8"/>
      <c r="FI311" s="8"/>
      <c r="FJ311" s="8"/>
      <c r="FK311" s="8"/>
      <c r="FL311" s="8"/>
      <c r="FM311" s="8"/>
      <c r="FN311" s="8"/>
      <c r="FO311" s="8"/>
      <c r="FP311" s="8"/>
      <c r="FQ311" s="8"/>
      <c r="FR311" s="8"/>
      <c r="FS311" s="8"/>
      <c r="FT311" s="8"/>
      <c r="FU311" s="8"/>
      <c r="FV311" s="8"/>
      <c r="FW311" s="8"/>
      <c r="FX311" s="8"/>
      <c r="FY311" s="8"/>
      <c r="FZ311" s="8"/>
      <c r="GA311" s="8"/>
      <c r="GB311" s="8"/>
      <c r="GC311" s="8"/>
      <c r="GD311" s="8"/>
      <c r="GE311" s="8"/>
      <c r="GF311" s="8"/>
      <c r="GG311" s="8"/>
      <c r="GH311" s="8"/>
      <c r="GI311" s="8"/>
      <c r="GJ311" s="8"/>
      <c r="GK311" s="8"/>
      <c r="GL311" s="8"/>
      <c r="GM311" s="8"/>
      <c r="GN311" s="8"/>
      <c r="GO311" s="8"/>
      <c r="GP311" s="8"/>
      <c r="GQ311" s="8"/>
      <c r="GR311" s="8"/>
      <c r="GS311" s="8"/>
      <c r="GT311" s="8"/>
      <c r="GU311" s="8"/>
      <c r="GV311" s="8"/>
      <c r="GW311" s="8"/>
      <c r="GX311" s="8"/>
      <c r="GY311" s="8"/>
      <c r="GZ311" s="8"/>
      <c r="HA311" s="8"/>
      <c r="HB311" s="8"/>
      <c r="HC311" s="8"/>
      <c r="HD311" s="8"/>
      <c r="HE311" s="8"/>
      <c r="HF311" s="8"/>
      <c r="HG311" s="8"/>
      <c r="HH311" s="8"/>
      <c r="HI311" s="8"/>
      <c r="HJ311" s="8"/>
      <c r="HK311" s="8"/>
      <c r="HL311" s="8"/>
      <c r="HM311" s="8"/>
      <c r="HN311" s="8"/>
      <c r="HO311" s="8"/>
      <c r="HP311" s="8"/>
      <c r="HQ311" s="8"/>
      <c r="HR311" s="8"/>
      <c r="HS311" s="8"/>
      <c r="HT311" s="8"/>
      <c r="HU311" s="8"/>
      <c r="HV311" s="8"/>
      <c r="HW311" s="8"/>
      <c r="HX311" s="8"/>
      <c r="HY311" s="8"/>
      <c r="HZ311" s="8"/>
      <c r="IA311" s="8"/>
      <c r="IB311" s="8"/>
      <c r="IC311" s="8"/>
      <c r="ID311" s="8"/>
      <c r="IE311" s="8"/>
      <c r="IF311" s="8"/>
      <c r="IG311" s="8"/>
      <c r="IH311" s="8"/>
      <c r="II311" s="8"/>
      <c r="IJ311" s="8"/>
      <c r="IK311" s="8"/>
      <c r="IL311" s="8"/>
      <c r="IM311" s="8"/>
      <c r="IN311" s="8"/>
      <c r="IO311" s="8"/>
      <c r="IP311" s="8"/>
    </row>
    <row r="312" spans="1:250" s="6" customFormat="1" ht="30.75" thickBot="1" x14ac:dyDescent="0.3">
      <c r="A312" s="13"/>
      <c r="B312" s="289" t="s">
        <v>123</v>
      </c>
      <c r="C312" s="706">
        <f t="shared" ref="C312:M312" si="350">SUM(C300)</f>
        <v>12300</v>
      </c>
      <c r="D312" s="706">
        <f t="shared" si="350"/>
        <v>6150</v>
      </c>
      <c r="E312" s="706">
        <f t="shared" si="350"/>
        <v>6964</v>
      </c>
      <c r="F312" s="706">
        <f t="shared" si="350"/>
        <v>113.23577235772358</v>
      </c>
      <c r="G312" s="706">
        <f t="shared" si="350"/>
        <v>11970.606</v>
      </c>
      <c r="H312" s="706">
        <f t="shared" si="350"/>
        <v>5985.3</v>
      </c>
      <c r="I312" s="706">
        <f t="shared" si="350"/>
        <v>6782.1712199999984</v>
      </c>
      <c r="J312" s="706">
        <f t="shared" ref="J312" si="351">SUM(J300)</f>
        <v>796.87121999999817</v>
      </c>
      <c r="K312" s="706">
        <f t="shared" ref="K312:L312" si="352">SUM(K300)</f>
        <v>-6.1312800000000003</v>
      </c>
      <c r="L312" s="706">
        <f t="shared" si="352"/>
        <v>6776.0399399999988</v>
      </c>
      <c r="M312" s="706">
        <f t="shared" si="350"/>
        <v>113.31380582426942</v>
      </c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8"/>
      <c r="AW312" s="8"/>
      <c r="AX312" s="8"/>
      <c r="AY312" s="8"/>
      <c r="AZ312" s="8"/>
      <c r="BA312" s="8"/>
      <c r="BB312" s="8"/>
      <c r="BC312" s="8"/>
      <c r="BD312" s="8"/>
      <c r="BE312" s="8"/>
      <c r="BF312" s="8"/>
      <c r="BG312" s="8"/>
      <c r="BH312" s="8"/>
      <c r="BI312" s="8"/>
      <c r="BJ312" s="8"/>
      <c r="BK312" s="8"/>
      <c r="BL312" s="8"/>
      <c r="BM312" s="8"/>
      <c r="BN312" s="8"/>
      <c r="BO312" s="8"/>
      <c r="BP312" s="8"/>
      <c r="BQ312" s="8"/>
      <c r="BR312" s="8"/>
      <c r="BS312" s="8"/>
      <c r="BT312" s="8"/>
      <c r="BU312" s="8"/>
      <c r="BV312" s="8"/>
      <c r="BW312" s="8"/>
      <c r="BX312" s="8"/>
      <c r="BY312" s="8"/>
      <c r="BZ312" s="8"/>
      <c r="CA312" s="8"/>
      <c r="CB312" s="8"/>
      <c r="CC312" s="8"/>
      <c r="CD312" s="8"/>
      <c r="CE312" s="8"/>
      <c r="CF312" s="8"/>
      <c r="CG312" s="8"/>
      <c r="CH312" s="8"/>
      <c r="CI312" s="8"/>
      <c r="CJ312" s="8"/>
      <c r="CK312" s="8"/>
      <c r="CL312" s="8"/>
      <c r="CM312" s="8"/>
      <c r="CN312" s="8"/>
      <c r="CO312" s="8"/>
      <c r="CP312" s="8"/>
      <c r="CQ312" s="8"/>
      <c r="CR312" s="8"/>
      <c r="CS312" s="8"/>
      <c r="CT312" s="8"/>
      <c r="CU312" s="8"/>
      <c r="CV312" s="8"/>
      <c r="CW312" s="8"/>
      <c r="CX312" s="8"/>
      <c r="CY312" s="8"/>
      <c r="CZ312" s="8"/>
      <c r="DA312" s="8"/>
      <c r="DB312" s="8"/>
      <c r="DC312" s="8"/>
      <c r="DD312" s="8"/>
      <c r="DE312" s="8"/>
      <c r="DF312" s="8"/>
      <c r="DG312" s="8"/>
      <c r="DH312" s="8"/>
      <c r="DI312" s="8"/>
      <c r="DJ312" s="8"/>
      <c r="DK312" s="8"/>
      <c r="DL312" s="8"/>
      <c r="DM312" s="8"/>
      <c r="DN312" s="8"/>
      <c r="DO312" s="8"/>
      <c r="DP312" s="8"/>
      <c r="DQ312" s="8"/>
      <c r="DR312" s="8"/>
      <c r="DS312" s="8"/>
      <c r="DT312" s="8"/>
      <c r="DU312" s="8"/>
      <c r="DV312" s="8"/>
      <c r="DW312" s="8"/>
      <c r="DX312" s="8"/>
      <c r="DY312" s="8"/>
      <c r="DZ312" s="8"/>
      <c r="EA312" s="8"/>
      <c r="EB312" s="8"/>
      <c r="EC312" s="8"/>
      <c r="ED312" s="8"/>
      <c r="EE312" s="8"/>
      <c r="EF312" s="8"/>
      <c r="EG312" s="8"/>
      <c r="EH312" s="8"/>
      <c r="EI312" s="8"/>
      <c r="EJ312" s="8"/>
      <c r="EK312" s="8"/>
      <c r="EL312" s="8"/>
      <c r="EM312" s="8"/>
      <c r="EN312" s="8"/>
      <c r="EO312" s="8"/>
      <c r="EP312" s="8"/>
      <c r="EQ312" s="8"/>
      <c r="ER312" s="8"/>
      <c r="ES312" s="8"/>
      <c r="ET312" s="8"/>
      <c r="EU312" s="8"/>
      <c r="EV312" s="8"/>
      <c r="EW312" s="8"/>
      <c r="EX312" s="8"/>
      <c r="EY312" s="8"/>
      <c r="EZ312" s="8"/>
      <c r="FA312" s="8"/>
      <c r="FB312" s="8"/>
      <c r="FC312" s="8"/>
      <c r="FD312" s="8"/>
      <c r="FE312" s="8"/>
      <c r="FF312" s="8"/>
      <c r="FG312" s="8"/>
      <c r="FH312" s="8"/>
      <c r="FI312" s="8"/>
      <c r="FJ312" s="8"/>
      <c r="FK312" s="8"/>
      <c r="FL312" s="8"/>
      <c r="FM312" s="8"/>
      <c r="FN312" s="8"/>
      <c r="FO312" s="8"/>
      <c r="FP312" s="8"/>
      <c r="FQ312" s="8"/>
      <c r="FR312" s="8"/>
      <c r="FS312" s="8"/>
      <c r="FT312" s="8"/>
      <c r="FU312" s="8"/>
      <c r="FV312" s="8"/>
      <c r="FW312" s="8"/>
      <c r="FX312" s="8"/>
      <c r="FY312" s="8"/>
      <c r="FZ312" s="8"/>
      <c r="GA312" s="8"/>
      <c r="GB312" s="8"/>
      <c r="GC312" s="8"/>
      <c r="GD312" s="8"/>
      <c r="GE312" s="8"/>
      <c r="GF312" s="8"/>
      <c r="GG312" s="8"/>
      <c r="GH312" s="8"/>
      <c r="GI312" s="8"/>
      <c r="GJ312" s="8"/>
      <c r="GK312" s="8"/>
      <c r="GL312" s="8"/>
      <c r="GM312" s="8"/>
      <c r="GN312" s="8"/>
      <c r="GO312" s="8"/>
      <c r="GP312" s="8"/>
      <c r="GQ312" s="8"/>
      <c r="GR312" s="8"/>
      <c r="GS312" s="8"/>
      <c r="GT312" s="8"/>
      <c r="GU312" s="8"/>
      <c r="GV312" s="8"/>
      <c r="GW312" s="8"/>
      <c r="GX312" s="8"/>
      <c r="GY312" s="8"/>
      <c r="GZ312" s="8"/>
      <c r="HA312" s="8"/>
      <c r="HB312" s="8"/>
      <c r="HC312" s="8"/>
      <c r="HD312" s="8"/>
      <c r="HE312" s="8"/>
      <c r="HF312" s="8"/>
      <c r="HG312" s="8"/>
      <c r="HH312" s="8"/>
      <c r="HI312" s="8"/>
      <c r="HJ312" s="8"/>
      <c r="HK312" s="8"/>
      <c r="HL312" s="8"/>
      <c r="HM312" s="8"/>
      <c r="HN312" s="8"/>
      <c r="HO312" s="8"/>
      <c r="HP312" s="8"/>
      <c r="HQ312" s="8"/>
      <c r="HR312" s="8"/>
      <c r="HS312" s="8"/>
      <c r="HT312" s="8"/>
      <c r="HU312" s="8"/>
      <c r="HV312" s="8"/>
      <c r="HW312" s="8"/>
      <c r="HX312" s="8"/>
      <c r="HY312" s="8"/>
      <c r="HZ312" s="8"/>
      <c r="IA312" s="8"/>
      <c r="IB312" s="8"/>
      <c r="IC312" s="8"/>
      <c r="ID312" s="8"/>
      <c r="IE312" s="8"/>
      <c r="IF312" s="8"/>
      <c r="IG312" s="8"/>
      <c r="IH312" s="8"/>
      <c r="II312" s="8"/>
      <c r="IJ312" s="8"/>
      <c r="IK312" s="8"/>
      <c r="IL312" s="8"/>
      <c r="IM312" s="8"/>
      <c r="IN312" s="8"/>
      <c r="IO312" s="8"/>
      <c r="IP312" s="8"/>
    </row>
    <row r="313" spans="1:250" ht="15" customHeight="1" thickBot="1" x14ac:dyDescent="0.3">
      <c r="A313" s="13">
        <v>1</v>
      </c>
      <c r="B313" s="290" t="s">
        <v>4</v>
      </c>
      <c r="C313" s="707">
        <f t="shared" ref="C313:M313" si="353">C301</f>
        <v>0</v>
      </c>
      <c r="D313" s="707">
        <f t="shared" si="353"/>
        <v>0</v>
      </c>
      <c r="E313" s="707">
        <f t="shared" si="353"/>
        <v>0</v>
      </c>
      <c r="F313" s="707">
        <f t="shared" si="353"/>
        <v>0</v>
      </c>
      <c r="G313" s="708">
        <f t="shared" si="353"/>
        <v>35707.944605999997</v>
      </c>
      <c r="H313" s="708">
        <f t="shared" si="353"/>
        <v>17853.97</v>
      </c>
      <c r="I313" s="708">
        <f t="shared" si="353"/>
        <v>17347.867319999998</v>
      </c>
      <c r="J313" s="708">
        <f t="shared" ref="J313" si="354">J301</f>
        <v>-506.10268000000087</v>
      </c>
      <c r="K313" s="708">
        <f t="shared" ref="K313:L313" si="355">K301</f>
        <v>-43.017080000000007</v>
      </c>
      <c r="L313" s="708">
        <f t="shared" si="355"/>
        <v>17304.85024</v>
      </c>
      <c r="M313" s="708">
        <f t="shared" si="353"/>
        <v>97.165321326293224</v>
      </c>
    </row>
    <row r="314" spans="1:250" ht="15" customHeight="1" x14ac:dyDescent="0.25">
      <c r="A314" s="13">
        <v>1</v>
      </c>
      <c r="B314" s="58" t="s">
        <v>15</v>
      </c>
      <c r="C314" s="679"/>
      <c r="D314" s="679"/>
      <c r="E314" s="680"/>
      <c r="F314" s="679"/>
      <c r="G314" s="664"/>
      <c r="H314" s="664"/>
      <c r="I314" s="665"/>
      <c r="J314" s="665">
        <f t="shared" si="294"/>
        <v>0</v>
      </c>
      <c r="K314" s="665"/>
      <c r="L314" s="665"/>
      <c r="M314" s="664"/>
    </row>
    <row r="315" spans="1:250" ht="29.25" x14ac:dyDescent="0.25">
      <c r="A315" s="13">
        <v>1</v>
      </c>
      <c r="B315" s="49" t="s">
        <v>55</v>
      </c>
      <c r="C315" s="519"/>
      <c r="D315" s="519"/>
      <c r="E315" s="519"/>
      <c r="F315" s="519"/>
      <c r="G315" s="565"/>
      <c r="H315" s="565"/>
      <c r="I315" s="565"/>
      <c r="J315" s="565">
        <f t="shared" si="294"/>
        <v>0</v>
      </c>
      <c r="K315" s="565"/>
      <c r="L315" s="565"/>
      <c r="M315" s="565"/>
    </row>
    <row r="316" spans="1:250" s="25" customFormat="1" ht="30" x14ac:dyDescent="0.25">
      <c r="A316" s="13">
        <v>1</v>
      </c>
      <c r="B316" s="48" t="s">
        <v>120</v>
      </c>
      <c r="C316" s="397">
        <f>SUM(C317:C320)</f>
        <v>510</v>
      </c>
      <c r="D316" s="397">
        <f>SUM(D317:D320)</f>
        <v>256</v>
      </c>
      <c r="E316" s="397">
        <f>SUM(E317:E320)</f>
        <v>123</v>
      </c>
      <c r="F316" s="397">
        <f>E316/D316*100</f>
        <v>48.046875</v>
      </c>
      <c r="G316" s="563">
        <f t="shared" ref="G316:L316" si="356">SUM(G317:G320)</f>
        <v>1021.2115799999999</v>
      </c>
      <c r="H316" s="563">
        <f t="shared" si="356"/>
        <v>510.59999999999997</v>
      </c>
      <c r="I316" s="563">
        <f t="shared" si="356"/>
        <v>209.91603999999998</v>
      </c>
      <c r="J316" s="563">
        <f t="shared" si="356"/>
        <v>-300.68396000000001</v>
      </c>
      <c r="K316" s="563">
        <f t="shared" si="356"/>
        <v>-2.17509</v>
      </c>
      <c r="L316" s="563">
        <f t="shared" si="356"/>
        <v>207.74094999999997</v>
      </c>
      <c r="M316" s="563">
        <f t="shared" ref="M316:M336" si="357">I316/H316*100</f>
        <v>41.111641206423819</v>
      </c>
    </row>
    <row r="317" spans="1:250" s="25" customFormat="1" ht="30" x14ac:dyDescent="0.25">
      <c r="A317" s="13">
        <v>1</v>
      </c>
      <c r="B317" s="47" t="s">
        <v>79</v>
      </c>
      <c r="C317" s="397">
        <v>369</v>
      </c>
      <c r="D317" s="398">
        <f t="shared" ref="D317:D324" si="358">ROUND(C317/12*$B$3,0)</f>
        <v>185</v>
      </c>
      <c r="E317" s="397">
        <v>123</v>
      </c>
      <c r="F317" s="397">
        <f>E317/D317*100</f>
        <v>66.486486486486484</v>
      </c>
      <c r="G317" s="563">
        <v>579.86874</v>
      </c>
      <c r="H317" s="566">
        <f t="shared" ref="H317:H320" si="359">ROUND(G317/12*$B$3,2)</f>
        <v>289.93</v>
      </c>
      <c r="I317" s="563">
        <f t="shared" ref="I317:I325" si="360">L317-K317</f>
        <v>209.91603999999998</v>
      </c>
      <c r="J317" s="563">
        <f t="shared" si="294"/>
        <v>-80.013960000000026</v>
      </c>
      <c r="K317" s="563">
        <v>-2.17509</v>
      </c>
      <c r="L317" s="563">
        <v>207.74094999999997</v>
      </c>
      <c r="M317" s="563">
        <f t="shared" si="357"/>
        <v>72.402317800848465</v>
      </c>
    </row>
    <row r="318" spans="1:250" s="25" customFormat="1" ht="30" x14ac:dyDescent="0.25">
      <c r="A318" s="13">
        <v>1</v>
      </c>
      <c r="B318" s="47" t="s">
        <v>80</v>
      </c>
      <c r="C318" s="397">
        <v>102</v>
      </c>
      <c r="D318" s="398">
        <f t="shared" si="358"/>
        <v>51</v>
      </c>
      <c r="E318" s="397">
        <v>0</v>
      </c>
      <c r="F318" s="397">
        <f>E318/D318*100</f>
        <v>0</v>
      </c>
      <c r="G318" s="563">
        <v>185.42171999999999</v>
      </c>
      <c r="H318" s="566">
        <f t="shared" si="359"/>
        <v>92.71</v>
      </c>
      <c r="I318" s="563">
        <f t="shared" si="360"/>
        <v>0</v>
      </c>
      <c r="J318" s="563">
        <f t="shared" si="294"/>
        <v>-92.71</v>
      </c>
      <c r="K318" s="563">
        <v>0</v>
      </c>
      <c r="L318" s="563">
        <v>0</v>
      </c>
      <c r="M318" s="563">
        <f t="shared" si="357"/>
        <v>0</v>
      </c>
    </row>
    <row r="319" spans="1:250" s="25" customFormat="1" ht="45" x14ac:dyDescent="0.25">
      <c r="A319" s="13">
        <v>1</v>
      </c>
      <c r="B319" s="47" t="s">
        <v>114</v>
      </c>
      <c r="C319" s="397"/>
      <c r="D319" s="398">
        <f t="shared" si="358"/>
        <v>0</v>
      </c>
      <c r="E319" s="397"/>
      <c r="F319" s="397"/>
      <c r="G319" s="618"/>
      <c r="H319" s="566">
        <f t="shared" si="359"/>
        <v>0</v>
      </c>
      <c r="I319" s="563">
        <f t="shared" si="360"/>
        <v>0</v>
      </c>
      <c r="J319" s="563">
        <f t="shared" si="294"/>
        <v>0</v>
      </c>
      <c r="K319" s="563"/>
      <c r="L319" s="563"/>
      <c r="M319" s="563"/>
    </row>
    <row r="320" spans="1:250" s="25" customFormat="1" ht="30" x14ac:dyDescent="0.25">
      <c r="A320" s="13">
        <v>1</v>
      </c>
      <c r="B320" s="47" t="s">
        <v>115</v>
      </c>
      <c r="C320" s="397">
        <v>39</v>
      </c>
      <c r="D320" s="398">
        <f t="shared" si="358"/>
        <v>20</v>
      </c>
      <c r="E320" s="397"/>
      <c r="F320" s="397">
        <f t="shared" ref="F320:F324" si="361">E320/D320*100</f>
        <v>0</v>
      </c>
      <c r="G320" s="563">
        <v>255.92112</v>
      </c>
      <c r="H320" s="566">
        <f t="shared" si="359"/>
        <v>127.96</v>
      </c>
      <c r="I320" s="563">
        <f t="shared" si="360"/>
        <v>0</v>
      </c>
      <c r="J320" s="563">
        <f t="shared" si="294"/>
        <v>-127.96</v>
      </c>
      <c r="K320" s="563"/>
      <c r="L320" s="563"/>
      <c r="M320" s="563">
        <f t="shared" si="357"/>
        <v>0</v>
      </c>
    </row>
    <row r="321" spans="1:250" s="25" customFormat="1" ht="30" x14ac:dyDescent="0.25">
      <c r="A321" s="13">
        <v>1</v>
      </c>
      <c r="B321" s="48" t="s">
        <v>112</v>
      </c>
      <c r="C321" s="397">
        <f>SUM(C322:C324)</f>
        <v>789</v>
      </c>
      <c r="D321" s="397">
        <f>SUM(D322:D324)</f>
        <v>395</v>
      </c>
      <c r="E321" s="397">
        <f>SUM(E322:E324)</f>
        <v>71</v>
      </c>
      <c r="F321" s="397">
        <f t="shared" si="361"/>
        <v>17.974683544303797</v>
      </c>
      <c r="G321" s="565">
        <f t="shared" ref="G321:L321" si="362">SUM(G322:G324)</f>
        <v>1602.25</v>
      </c>
      <c r="H321" s="565">
        <f t="shared" si="362"/>
        <v>801.13000000000011</v>
      </c>
      <c r="I321" s="565">
        <f t="shared" si="362"/>
        <v>141.06083999999998</v>
      </c>
      <c r="J321" s="565">
        <f t="shared" si="362"/>
        <v>-660.06916000000001</v>
      </c>
      <c r="K321" s="565">
        <f t="shared" si="362"/>
        <v>0</v>
      </c>
      <c r="L321" s="565">
        <f t="shared" si="362"/>
        <v>141.06083999999998</v>
      </c>
      <c r="M321" s="563">
        <f t="shared" si="357"/>
        <v>17.607734075618183</v>
      </c>
    </row>
    <row r="322" spans="1:250" s="25" customFormat="1" ht="30" x14ac:dyDescent="0.25">
      <c r="A322" s="13">
        <v>1</v>
      </c>
      <c r="B322" s="47" t="s">
        <v>108</v>
      </c>
      <c r="C322" s="397">
        <v>314</v>
      </c>
      <c r="D322" s="398">
        <f t="shared" si="358"/>
        <v>157</v>
      </c>
      <c r="E322" s="397">
        <v>70</v>
      </c>
      <c r="F322" s="397">
        <f t="shared" si="361"/>
        <v>44.585987261146499</v>
      </c>
      <c r="G322" s="563">
        <v>332.91849999999999</v>
      </c>
      <c r="H322" s="566">
        <f t="shared" ref="H322:H325" si="363">ROUND(G322/12*$B$3,2)</f>
        <v>166.46</v>
      </c>
      <c r="I322" s="563">
        <f t="shared" si="360"/>
        <v>140.14573999999999</v>
      </c>
      <c r="J322" s="563">
        <f t="shared" si="294"/>
        <v>-26.314260000000019</v>
      </c>
      <c r="K322" s="563">
        <v>0</v>
      </c>
      <c r="L322" s="563">
        <v>140.14573999999999</v>
      </c>
      <c r="M322" s="563">
        <f t="shared" si="357"/>
        <v>84.191841883936064</v>
      </c>
    </row>
    <row r="323" spans="1:250" s="25" customFormat="1" ht="58.5" customHeight="1" x14ac:dyDescent="0.25">
      <c r="A323" s="13">
        <v>1</v>
      </c>
      <c r="B323" s="47" t="s">
        <v>119</v>
      </c>
      <c r="C323" s="397">
        <v>425</v>
      </c>
      <c r="D323" s="398">
        <f t="shared" si="358"/>
        <v>213</v>
      </c>
      <c r="E323" s="397">
        <v>0</v>
      </c>
      <c r="F323" s="397">
        <f t="shared" si="361"/>
        <v>0</v>
      </c>
      <c r="G323" s="563">
        <v>1215.9504999999999</v>
      </c>
      <c r="H323" s="566">
        <f t="shared" si="363"/>
        <v>607.98</v>
      </c>
      <c r="I323" s="563">
        <f t="shared" si="360"/>
        <v>0</v>
      </c>
      <c r="J323" s="563">
        <f t="shared" si="294"/>
        <v>-607.98</v>
      </c>
      <c r="K323" s="563">
        <v>0</v>
      </c>
      <c r="L323" s="563">
        <v>0</v>
      </c>
      <c r="M323" s="563">
        <f t="shared" si="357"/>
        <v>0</v>
      </c>
    </row>
    <row r="324" spans="1:250" s="25" customFormat="1" ht="45" x14ac:dyDescent="0.25">
      <c r="A324" s="13">
        <v>1</v>
      </c>
      <c r="B324" s="47" t="s">
        <v>109</v>
      </c>
      <c r="C324" s="397">
        <v>50</v>
      </c>
      <c r="D324" s="398">
        <f t="shared" si="358"/>
        <v>25</v>
      </c>
      <c r="E324" s="397">
        <v>1</v>
      </c>
      <c r="F324" s="397">
        <f t="shared" si="361"/>
        <v>4</v>
      </c>
      <c r="G324" s="563">
        <v>53.380999999999993</v>
      </c>
      <c r="H324" s="566">
        <f t="shared" si="363"/>
        <v>26.69</v>
      </c>
      <c r="I324" s="563">
        <f t="shared" si="360"/>
        <v>0.91510000000000002</v>
      </c>
      <c r="J324" s="563">
        <f t="shared" si="294"/>
        <v>-25.774900000000002</v>
      </c>
      <c r="K324" s="563">
        <v>0</v>
      </c>
      <c r="L324" s="563">
        <v>0.91510000000000002</v>
      </c>
      <c r="M324" s="563">
        <f t="shared" si="357"/>
        <v>3.4286249531659796</v>
      </c>
    </row>
    <row r="325" spans="1:250" s="25" customFormat="1" ht="30.75" thickBot="1" x14ac:dyDescent="0.3">
      <c r="A325" s="13"/>
      <c r="B325" s="272" t="s">
        <v>123</v>
      </c>
      <c r="C325" s="399">
        <v>840</v>
      </c>
      <c r="D325" s="426">
        <f>ROUND(C325/12*$B$3,0)</f>
        <v>420</v>
      </c>
      <c r="E325" s="399">
        <v>699</v>
      </c>
      <c r="F325" s="399">
        <f>E325/D325*100</f>
        <v>166.42857142857144</v>
      </c>
      <c r="G325" s="575">
        <v>817.50480000000005</v>
      </c>
      <c r="H325" s="578">
        <f t="shared" si="363"/>
        <v>408.75</v>
      </c>
      <c r="I325" s="563">
        <f t="shared" si="360"/>
        <v>680.28078000000005</v>
      </c>
      <c r="J325" s="575">
        <f t="shared" si="294"/>
        <v>271.53078000000005</v>
      </c>
      <c r="K325" s="575">
        <v>0</v>
      </c>
      <c r="L325" s="575">
        <v>680.28078000000005</v>
      </c>
      <c r="M325" s="575">
        <f>I325/H325*100</f>
        <v>166.42954862385321</v>
      </c>
    </row>
    <row r="326" spans="1:250" ht="19.5" customHeight="1" thickBot="1" x14ac:dyDescent="0.3">
      <c r="A326" s="13">
        <v>1</v>
      </c>
      <c r="B326" s="77" t="s">
        <v>3</v>
      </c>
      <c r="C326" s="709"/>
      <c r="D326" s="709"/>
      <c r="E326" s="709"/>
      <c r="F326" s="455"/>
      <c r="G326" s="620">
        <f t="shared" ref="G326:L326" si="364">G321+G316+G325</f>
        <v>3440.9663800000003</v>
      </c>
      <c r="H326" s="620">
        <f t="shared" si="364"/>
        <v>1720.48</v>
      </c>
      <c r="I326" s="620">
        <f t="shared" si="364"/>
        <v>1031.25766</v>
      </c>
      <c r="J326" s="620">
        <f t="shared" si="364"/>
        <v>-689.22234000000003</v>
      </c>
      <c r="K326" s="620">
        <f t="shared" si="364"/>
        <v>-2.17509</v>
      </c>
      <c r="L326" s="620">
        <f t="shared" si="364"/>
        <v>1029.08257</v>
      </c>
      <c r="M326" s="584">
        <f t="shared" si="357"/>
        <v>59.940113224216496</v>
      </c>
    </row>
    <row r="327" spans="1:250" ht="29.25" x14ac:dyDescent="0.25">
      <c r="A327" s="13">
        <v>1</v>
      </c>
      <c r="B327" s="166" t="s">
        <v>47</v>
      </c>
      <c r="C327" s="710"/>
      <c r="D327" s="710"/>
      <c r="E327" s="710"/>
      <c r="F327" s="710"/>
      <c r="G327" s="711"/>
      <c r="H327" s="711"/>
      <c r="I327" s="711"/>
      <c r="J327" s="711">
        <f t="shared" si="294"/>
        <v>0</v>
      </c>
      <c r="K327" s="711"/>
      <c r="L327" s="711"/>
      <c r="M327" s="711"/>
    </row>
    <row r="328" spans="1:250" s="6" customFormat="1" ht="48" customHeight="1" x14ac:dyDescent="0.25">
      <c r="A328" s="13">
        <v>1</v>
      </c>
      <c r="B328" s="120" t="s">
        <v>120</v>
      </c>
      <c r="C328" s="712">
        <f t="shared" ref="C328:I338" si="365">C316</f>
        <v>510</v>
      </c>
      <c r="D328" s="712">
        <f t="shared" si="365"/>
        <v>256</v>
      </c>
      <c r="E328" s="712">
        <f t="shared" si="365"/>
        <v>123</v>
      </c>
      <c r="F328" s="712">
        <f t="shared" si="365"/>
        <v>48.046875</v>
      </c>
      <c r="G328" s="713">
        <f t="shared" si="365"/>
        <v>1021.2115799999999</v>
      </c>
      <c r="H328" s="713">
        <f t="shared" si="365"/>
        <v>510.59999999999997</v>
      </c>
      <c r="I328" s="713">
        <f t="shared" si="365"/>
        <v>209.91603999999998</v>
      </c>
      <c r="J328" s="713">
        <f t="shared" ref="J328" si="366">J316</f>
        <v>-300.68396000000001</v>
      </c>
      <c r="K328" s="713">
        <f t="shared" ref="K328:L328" si="367">K316</f>
        <v>-2.17509</v>
      </c>
      <c r="L328" s="713">
        <f t="shared" si="367"/>
        <v>207.74094999999997</v>
      </c>
      <c r="M328" s="713">
        <f t="shared" si="357"/>
        <v>41.111641206423819</v>
      </c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/>
      <c r="AS328" s="8"/>
      <c r="AT328" s="8"/>
      <c r="AU328" s="8"/>
      <c r="AV328" s="8"/>
      <c r="AW328" s="8"/>
      <c r="AX328" s="8"/>
      <c r="AY328" s="8"/>
      <c r="AZ328" s="8"/>
      <c r="BA328" s="8"/>
      <c r="BB328" s="8"/>
      <c r="BC328" s="8"/>
      <c r="BD328" s="8"/>
      <c r="BE328" s="8"/>
      <c r="BF328" s="8"/>
      <c r="BG328" s="8"/>
      <c r="BH328" s="8"/>
      <c r="BI328" s="8"/>
      <c r="BJ328" s="8"/>
      <c r="BK328" s="8"/>
      <c r="BL328" s="8"/>
      <c r="BM328" s="8"/>
      <c r="BN328" s="8"/>
      <c r="BO328" s="8"/>
      <c r="BP328" s="8"/>
      <c r="BQ328" s="8"/>
      <c r="BR328" s="8"/>
      <c r="BS328" s="8"/>
      <c r="BT328" s="8"/>
      <c r="BU328" s="8"/>
      <c r="BV328" s="8"/>
      <c r="BW328" s="8"/>
      <c r="BX328" s="8"/>
      <c r="BY328" s="8"/>
      <c r="BZ328" s="8"/>
      <c r="CA328" s="8"/>
      <c r="CB328" s="8"/>
      <c r="CC328" s="8"/>
      <c r="CD328" s="8"/>
      <c r="CE328" s="8"/>
      <c r="CF328" s="8"/>
      <c r="CG328" s="8"/>
      <c r="CH328" s="8"/>
      <c r="CI328" s="8"/>
      <c r="CJ328" s="8"/>
      <c r="CK328" s="8"/>
      <c r="CL328" s="8"/>
      <c r="CM328" s="8"/>
      <c r="CN328" s="8"/>
      <c r="CO328" s="8"/>
      <c r="CP328" s="8"/>
      <c r="CQ328" s="8"/>
      <c r="CR328" s="8"/>
      <c r="CS328" s="8"/>
      <c r="CT328" s="8"/>
      <c r="CU328" s="8"/>
      <c r="CV328" s="8"/>
      <c r="CW328" s="8"/>
      <c r="CX328" s="8"/>
      <c r="CY328" s="8"/>
      <c r="CZ328" s="8"/>
      <c r="DA328" s="8"/>
      <c r="DB328" s="8"/>
      <c r="DC328" s="8"/>
      <c r="DD328" s="8"/>
      <c r="DE328" s="8"/>
      <c r="DF328" s="8"/>
      <c r="DG328" s="8"/>
      <c r="DH328" s="8"/>
      <c r="DI328" s="8"/>
      <c r="DJ328" s="8"/>
      <c r="DK328" s="8"/>
      <c r="DL328" s="8"/>
      <c r="DM328" s="8"/>
      <c r="DN328" s="8"/>
      <c r="DO328" s="8"/>
      <c r="DP328" s="8"/>
      <c r="DQ328" s="8"/>
      <c r="DR328" s="8"/>
      <c r="DS328" s="8"/>
      <c r="DT328" s="8"/>
      <c r="DU328" s="8"/>
      <c r="DV328" s="8"/>
      <c r="DW328" s="8"/>
      <c r="DX328" s="8"/>
      <c r="DY328" s="8"/>
      <c r="DZ328" s="8"/>
      <c r="EA328" s="8"/>
      <c r="EB328" s="8"/>
      <c r="EC328" s="8"/>
      <c r="ED328" s="8"/>
      <c r="EE328" s="8"/>
      <c r="EF328" s="8"/>
      <c r="EG328" s="8"/>
      <c r="EH328" s="8"/>
      <c r="EI328" s="8"/>
      <c r="EJ328" s="8"/>
      <c r="EK328" s="8"/>
      <c r="EL328" s="8"/>
      <c r="EM328" s="8"/>
      <c r="EN328" s="8"/>
      <c r="EO328" s="8"/>
      <c r="EP328" s="8"/>
      <c r="EQ328" s="8"/>
      <c r="ER328" s="8"/>
      <c r="ES328" s="8"/>
      <c r="ET328" s="8"/>
      <c r="EU328" s="8"/>
      <c r="EV328" s="8"/>
      <c r="EW328" s="8"/>
      <c r="EX328" s="8"/>
      <c r="EY328" s="8"/>
      <c r="EZ328" s="8"/>
      <c r="FA328" s="8"/>
      <c r="FB328" s="8"/>
      <c r="FC328" s="8"/>
      <c r="FD328" s="8"/>
      <c r="FE328" s="8"/>
      <c r="FF328" s="8"/>
      <c r="FG328" s="8"/>
      <c r="FH328" s="8"/>
      <c r="FI328" s="8"/>
      <c r="FJ328" s="8"/>
      <c r="FK328" s="8"/>
      <c r="FL328" s="8"/>
      <c r="FM328" s="8"/>
      <c r="FN328" s="8"/>
      <c r="FO328" s="8"/>
      <c r="FP328" s="8"/>
      <c r="FQ328" s="8"/>
      <c r="FR328" s="8"/>
      <c r="FS328" s="8"/>
      <c r="FT328" s="8"/>
      <c r="FU328" s="8"/>
      <c r="FV328" s="8"/>
      <c r="FW328" s="8"/>
      <c r="FX328" s="8"/>
      <c r="FY328" s="8"/>
      <c r="FZ328" s="8"/>
      <c r="GA328" s="8"/>
      <c r="GB328" s="8"/>
      <c r="GC328" s="8"/>
      <c r="GD328" s="8"/>
      <c r="GE328" s="8"/>
      <c r="GF328" s="8"/>
      <c r="GG328" s="8"/>
      <c r="GH328" s="8"/>
      <c r="GI328" s="8"/>
      <c r="GJ328" s="8"/>
      <c r="GK328" s="8"/>
      <c r="GL328" s="8"/>
      <c r="GM328" s="8"/>
      <c r="GN328" s="8"/>
      <c r="GO328" s="8"/>
      <c r="GP328" s="8"/>
      <c r="GQ328" s="8"/>
      <c r="GR328" s="8"/>
      <c r="GS328" s="8"/>
      <c r="GT328" s="8"/>
      <c r="GU328" s="8"/>
      <c r="GV328" s="8"/>
      <c r="GW328" s="8"/>
      <c r="GX328" s="8"/>
      <c r="GY328" s="8"/>
      <c r="GZ328" s="8"/>
      <c r="HA328" s="8"/>
      <c r="HB328" s="8"/>
      <c r="HC328" s="8"/>
      <c r="HD328" s="8"/>
      <c r="HE328" s="8"/>
      <c r="HF328" s="8"/>
      <c r="HG328" s="8"/>
      <c r="HH328" s="8"/>
      <c r="HI328" s="8"/>
      <c r="HJ328" s="8"/>
      <c r="HK328" s="8"/>
      <c r="HL328" s="8"/>
      <c r="HM328" s="8"/>
      <c r="HN328" s="8"/>
      <c r="HO328" s="8"/>
      <c r="HP328" s="8"/>
      <c r="HQ328" s="8"/>
      <c r="HR328" s="8"/>
      <c r="HS328" s="8"/>
      <c r="HT328" s="8"/>
      <c r="HU328" s="8"/>
      <c r="HV328" s="8"/>
      <c r="HW328" s="8"/>
      <c r="HX328" s="8"/>
      <c r="HY328" s="8"/>
      <c r="HZ328" s="8"/>
      <c r="IA328" s="8"/>
      <c r="IB328" s="8"/>
      <c r="IC328" s="8"/>
      <c r="ID328" s="8"/>
      <c r="IE328" s="8"/>
      <c r="IF328" s="8"/>
      <c r="IG328" s="8"/>
      <c r="IH328" s="8"/>
      <c r="II328" s="8"/>
      <c r="IJ328" s="8"/>
      <c r="IK328" s="8"/>
      <c r="IL328" s="8"/>
      <c r="IM328" s="8"/>
      <c r="IN328" s="8"/>
      <c r="IO328" s="8"/>
      <c r="IP328" s="8"/>
    </row>
    <row r="329" spans="1:250" s="6" customFormat="1" ht="30" x14ac:dyDescent="0.25">
      <c r="A329" s="13">
        <v>1</v>
      </c>
      <c r="B329" s="121" t="s">
        <v>79</v>
      </c>
      <c r="C329" s="712">
        <f t="shared" si="365"/>
        <v>369</v>
      </c>
      <c r="D329" s="712">
        <f t="shared" si="365"/>
        <v>185</v>
      </c>
      <c r="E329" s="712">
        <f t="shared" si="365"/>
        <v>123</v>
      </c>
      <c r="F329" s="712">
        <f t="shared" si="365"/>
        <v>66.486486486486484</v>
      </c>
      <c r="G329" s="713">
        <f t="shared" si="365"/>
        <v>579.86874</v>
      </c>
      <c r="H329" s="713">
        <f t="shared" si="365"/>
        <v>289.93</v>
      </c>
      <c r="I329" s="713">
        <f t="shared" si="365"/>
        <v>209.91603999999998</v>
      </c>
      <c r="J329" s="713">
        <f t="shared" ref="J329" si="368">J317</f>
        <v>-80.013960000000026</v>
      </c>
      <c r="K329" s="713">
        <f t="shared" ref="K329:L329" si="369">K317</f>
        <v>-2.17509</v>
      </c>
      <c r="L329" s="713">
        <f t="shared" si="369"/>
        <v>207.74094999999997</v>
      </c>
      <c r="M329" s="713">
        <f t="shared" si="357"/>
        <v>72.402317800848465</v>
      </c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  <c r="AV329" s="8"/>
      <c r="AW329" s="8"/>
      <c r="AX329" s="8"/>
      <c r="AY329" s="8"/>
      <c r="AZ329" s="8"/>
      <c r="BA329" s="8"/>
      <c r="BB329" s="8"/>
      <c r="BC329" s="8"/>
      <c r="BD329" s="8"/>
      <c r="BE329" s="8"/>
      <c r="BF329" s="8"/>
      <c r="BG329" s="8"/>
      <c r="BH329" s="8"/>
      <c r="BI329" s="8"/>
      <c r="BJ329" s="8"/>
      <c r="BK329" s="8"/>
      <c r="BL329" s="8"/>
      <c r="BM329" s="8"/>
      <c r="BN329" s="8"/>
      <c r="BO329" s="8"/>
      <c r="BP329" s="8"/>
      <c r="BQ329" s="8"/>
      <c r="BR329" s="8"/>
      <c r="BS329" s="8"/>
      <c r="BT329" s="8"/>
      <c r="BU329" s="8"/>
      <c r="BV329" s="8"/>
      <c r="BW329" s="8"/>
      <c r="BX329" s="8"/>
      <c r="BY329" s="8"/>
      <c r="BZ329" s="8"/>
      <c r="CA329" s="8"/>
      <c r="CB329" s="8"/>
      <c r="CC329" s="8"/>
      <c r="CD329" s="8"/>
      <c r="CE329" s="8"/>
      <c r="CF329" s="8"/>
      <c r="CG329" s="8"/>
      <c r="CH329" s="8"/>
      <c r="CI329" s="8"/>
      <c r="CJ329" s="8"/>
      <c r="CK329" s="8"/>
      <c r="CL329" s="8"/>
      <c r="CM329" s="8"/>
      <c r="CN329" s="8"/>
      <c r="CO329" s="8"/>
      <c r="CP329" s="8"/>
      <c r="CQ329" s="8"/>
      <c r="CR329" s="8"/>
      <c r="CS329" s="8"/>
      <c r="CT329" s="8"/>
      <c r="CU329" s="8"/>
      <c r="CV329" s="8"/>
      <c r="CW329" s="8"/>
      <c r="CX329" s="8"/>
      <c r="CY329" s="8"/>
      <c r="CZ329" s="8"/>
      <c r="DA329" s="8"/>
      <c r="DB329" s="8"/>
      <c r="DC329" s="8"/>
      <c r="DD329" s="8"/>
      <c r="DE329" s="8"/>
      <c r="DF329" s="8"/>
      <c r="DG329" s="8"/>
      <c r="DH329" s="8"/>
      <c r="DI329" s="8"/>
      <c r="DJ329" s="8"/>
      <c r="DK329" s="8"/>
      <c r="DL329" s="8"/>
      <c r="DM329" s="8"/>
      <c r="DN329" s="8"/>
      <c r="DO329" s="8"/>
      <c r="DP329" s="8"/>
      <c r="DQ329" s="8"/>
      <c r="DR329" s="8"/>
      <c r="DS329" s="8"/>
      <c r="DT329" s="8"/>
      <c r="DU329" s="8"/>
      <c r="DV329" s="8"/>
      <c r="DW329" s="8"/>
      <c r="DX329" s="8"/>
      <c r="DY329" s="8"/>
      <c r="DZ329" s="8"/>
      <c r="EA329" s="8"/>
      <c r="EB329" s="8"/>
      <c r="EC329" s="8"/>
      <c r="ED329" s="8"/>
      <c r="EE329" s="8"/>
      <c r="EF329" s="8"/>
      <c r="EG329" s="8"/>
      <c r="EH329" s="8"/>
      <c r="EI329" s="8"/>
      <c r="EJ329" s="8"/>
      <c r="EK329" s="8"/>
      <c r="EL329" s="8"/>
      <c r="EM329" s="8"/>
      <c r="EN329" s="8"/>
      <c r="EO329" s="8"/>
      <c r="EP329" s="8"/>
      <c r="EQ329" s="8"/>
      <c r="ER329" s="8"/>
      <c r="ES329" s="8"/>
      <c r="ET329" s="8"/>
      <c r="EU329" s="8"/>
      <c r="EV329" s="8"/>
      <c r="EW329" s="8"/>
      <c r="EX329" s="8"/>
      <c r="EY329" s="8"/>
      <c r="EZ329" s="8"/>
      <c r="FA329" s="8"/>
      <c r="FB329" s="8"/>
      <c r="FC329" s="8"/>
      <c r="FD329" s="8"/>
      <c r="FE329" s="8"/>
      <c r="FF329" s="8"/>
      <c r="FG329" s="8"/>
      <c r="FH329" s="8"/>
      <c r="FI329" s="8"/>
      <c r="FJ329" s="8"/>
      <c r="FK329" s="8"/>
      <c r="FL329" s="8"/>
      <c r="FM329" s="8"/>
      <c r="FN329" s="8"/>
      <c r="FO329" s="8"/>
      <c r="FP329" s="8"/>
      <c r="FQ329" s="8"/>
      <c r="FR329" s="8"/>
      <c r="FS329" s="8"/>
      <c r="FT329" s="8"/>
      <c r="FU329" s="8"/>
      <c r="FV329" s="8"/>
      <c r="FW329" s="8"/>
      <c r="FX329" s="8"/>
      <c r="FY329" s="8"/>
      <c r="FZ329" s="8"/>
      <c r="GA329" s="8"/>
      <c r="GB329" s="8"/>
      <c r="GC329" s="8"/>
      <c r="GD329" s="8"/>
      <c r="GE329" s="8"/>
      <c r="GF329" s="8"/>
      <c r="GG329" s="8"/>
      <c r="GH329" s="8"/>
      <c r="GI329" s="8"/>
      <c r="GJ329" s="8"/>
      <c r="GK329" s="8"/>
      <c r="GL329" s="8"/>
      <c r="GM329" s="8"/>
      <c r="GN329" s="8"/>
      <c r="GO329" s="8"/>
      <c r="GP329" s="8"/>
      <c r="GQ329" s="8"/>
      <c r="GR329" s="8"/>
      <c r="GS329" s="8"/>
      <c r="GT329" s="8"/>
      <c r="GU329" s="8"/>
      <c r="GV329" s="8"/>
      <c r="GW329" s="8"/>
      <c r="GX329" s="8"/>
      <c r="GY329" s="8"/>
      <c r="GZ329" s="8"/>
      <c r="HA329" s="8"/>
      <c r="HB329" s="8"/>
      <c r="HC329" s="8"/>
      <c r="HD329" s="8"/>
      <c r="HE329" s="8"/>
      <c r="HF329" s="8"/>
      <c r="HG329" s="8"/>
      <c r="HH329" s="8"/>
      <c r="HI329" s="8"/>
      <c r="HJ329" s="8"/>
      <c r="HK329" s="8"/>
      <c r="HL329" s="8"/>
      <c r="HM329" s="8"/>
      <c r="HN329" s="8"/>
      <c r="HO329" s="8"/>
      <c r="HP329" s="8"/>
      <c r="HQ329" s="8"/>
      <c r="HR329" s="8"/>
      <c r="HS329" s="8"/>
      <c r="HT329" s="8"/>
      <c r="HU329" s="8"/>
      <c r="HV329" s="8"/>
      <c r="HW329" s="8"/>
      <c r="HX329" s="8"/>
      <c r="HY329" s="8"/>
      <c r="HZ329" s="8"/>
      <c r="IA329" s="8"/>
      <c r="IB329" s="8"/>
      <c r="IC329" s="8"/>
      <c r="ID329" s="8"/>
      <c r="IE329" s="8"/>
      <c r="IF329" s="8"/>
      <c r="IG329" s="8"/>
      <c r="IH329" s="8"/>
      <c r="II329" s="8"/>
      <c r="IJ329" s="8"/>
      <c r="IK329" s="8"/>
      <c r="IL329" s="8"/>
      <c r="IM329" s="8"/>
      <c r="IN329" s="8"/>
      <c r="IO329" s="8"/>
      <c r="IP329" s="8"/>
    </row>
    <row r="330" spans="1:250" s="6" customFormat="1" ht="30" x14ac:dyDescent="0.25">
      <c r="A330" s="13">
        <v>1</v>
      </c>
      <c r="B330" s="121" t="s">
        <v>80</v>
      </c>
      <c r="C330" s="712">
        <f t="shared" si="365"/>
        <v>102</v>
      </c>
      <c r="D330" s="712">
        <f t="shared" si="365"/>
        <v>51</v>
      </c>
      <c r="E330" s="712">
        <f t="shared" si="365"/>
        <v>0</v>
      </c>
      <c r="F330" s="712">
        <f t="shared" si="365"/>
        <v>0</v>
      </c>
      <c r="G330" s="713">
        <f t="shared" si="365"/>
        <v>185.42171999999999</v>
      </c>
      <c r="H330" s="713">
        <f t="shared" si="365"/>
        <v>92.71</v>
      </c>
      <c r="I330" s="713">
        <f t="shared" si="365"/>
        <v>0</v>
      </c>
      <c r="J330" s="713">
        <f t="shared" ref="J330" si="370">J318</f>
        <v>-92.71</v>
      </c>
      <c r="K330" s="713">
        <f t="shared" ref="K330:L330" si="371">K318</f>
        <v>0</v>
      </c>
      <c r="L330" s="713">
        <f t="shared" si="371"/>
        <v>0</v>
      </c>
      <c r="M330" s="713">
        <f t="shared" si="357"/>
        <v>0</v>
      </c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  <c r="AW330" s="8"/>
      <c r="AX330" s="8"/>
      <c r="AY330" s="8"/>
      <c r="AZ330" s="8"/>
      <c r="BA330" s="8"/>
      <c r="BB330" s="8"/>
      <c r="BC330" s="8"/>
      <c r="BD330" s="8"/>
      <c r="BE330" s="8"/>
      <c r="BF330" s="8"/>
      <c r="BG330" s="8"/>
      <c r="BH330" s="8"/>
      <c r="BI330" s="8"/>
      <c r="BJ330" s="8"/>
      <c r="BK330" s="8"/>
      <c r="BL330" s="8"/>
      <c r="BM330" s="8"/>
      <c r="BN330" s="8"/>
      <c r="BO330" s="8"/>
      <c r="BP330" s="8"/>
      <c r="BQ330" s="8"/>
      <c r="BR330" s="8"/>
      <c r="BS330" s="8"/>
      <c r="BT330" s="8"/>
      <c r="BU330" s="8"/>
      <c r="BV330" s="8"/>
      <c r="BW330" s="8"/>
      <c r="BX330" s="8"/>
      <c r="BY330" s="8"/>
      <c r="BZ330" s="8"/>
      <c r="CA330" s="8"/>
      <c r="CB330" s="8"/>
      <c r="CC330" s="8"/>
      <c r="CD330" s="8"/>
      <c r="CE330" s="8"/>
      <c r="CF330" s="8"/>
      <c r="CG330" s="8"/>
      <c r="CH330" s="8"/>
      <c r="CI330" s="8"/>
      <c r="CJ330" s="8"/>
      <c r="CK330" s="8"/>
      <c r="CL330" s="8"/>
      <c r="CM330" s="8"/>
      <c r="CN330" s="8"/>
      <c r="CO330" s="8"/>
      <c r="CP330" s="8"/>
      <c r="CQ330" s="8"/>
      <c r="CR330" s="8"/>
      <c r="CS330" s="8"/>
      <c r="CT330" s="8"/>
      <c r="CU330" s="8"/>
      <c r="CV330" s="8"/>
      <c r="CW330" s="8"/>
      <c r="CX330" s="8"/>
      <c r="CY330" s="8"/>
      <c r="CZ330" s="8"/>
      <c r="DA330" s="8"/>
      <c r="DB330" s="8"/>
      <c r="DC330" s="8"/>
      <c r="DD330" s="8"/>
      <c r="DE330" s="8"/>
      <c r="DF330" s="8"/>
      <c r="DG330" s="8"/>
      <c r="DH330" s="8"/>
      <c r="DI330" s="8"/>
      <c r="DJ330" s="8"/>
      <c r="DK330" s="8"/>
      <c r="DL330" s="8"/>
      <c r="DM330" s="8"/>
      <c r="DN330" s="8"/>
      <c r="DO330" s="8"/>
      <c r="DP330" s="8"/>
      <c r="DQ330" s="8"/>
      <c r="DR330" s="8"/>
      <c r="DS330" s="8"/>
      <c r="DT330" s="8"/>
      <c r="DU330" s="8"/>
      <c r="DV330" s="8"/>
      <c r="DW330" s="8"/>
      <c r="DX330" s="8"/>
      <c r="DY330" s="8"/>
      <c r="DZ330" s="8"/>
      <c r="EA330" s="8"/>
      <c r="EB330" s="8"/>
      <c r="EC330" s="8"/>
      <c r="ED330" s="8"/>
      <c r="EE330" s="8"/>
      <c r="EF330" s="8"/>
      <c r="EG330" s="8"/>
      <c r="EH330" s="8"/>
      <c r="EI330" s="8"/>
      <c r="EJ330" s="8"/>
      <c r="EK330" s="8"/>
      <c r="EL330" s="8"/>
      <c r="EM330" s="8"/>
      <c r="EN330" s="8"/>
      <c r="EO330" s="8"/>
      <c r="EP330" s="8"/>
      <c r="EQ330" s="8"/>
      <c r="ER330" s="8"/>
      <c r="ES330" s="8"/>
      <c r="ET330" s="8"/>
      <c r="EU330" s="8"/>
      <c r="EV330" s="8"/>
      <c r="EW330" s="8"/>
      <c r="EX330" s="8"/>
      <c r="EY330" s="8"/>
      <c r="EZ330" s="8"/>
      <c r="FA330" s="8"/>
      <c r="FB330" s="8"/>
      <c r="FC330" s="8"/>
      <c r="FD330" s="8"/>
      <c r="FE330" s="8"/>
      <c r="FF330" s="8"/>
      <c r="FG330" s="8"/>
      <c r="FH330" s="8"/>
      <c r="FI330" s="8"/>
      <c r="FJ330" s="8"/>
      <c r="FK330" s="8"/>
      <c r="FL330" s="8"/>
      <c r="FM330" s="8"/>
      <c r="FN330" s="8"/>
      <c r="FO330" s="8"/>
      <c r="FP330" s="8"/>
      <c r="FQ330" s="8"/>
      <c r="FR330" s="8"/>
      <c r="FS330" s="8"/>
      <c r="FT330" s="8"/>
      <c r="FU330" s="8"/>
      <c r="FV330" s="8"/>
      <c r="FW330" s="8"/>
      <c r="FX330" s="8"/>
      <c r="FY330" s="8"/>
      <c r="FZ330" s="8"/>
      <c r="GA330" s="8"/>
      <c r="GB330" s="8"/>
      <c r="GC330" s="8"/>
      <c r="GD330" s="8"/>
      <c r="GE330" s="8"/>
      <c r="GF330" s="8"/>
      <c r="GG330" s="8"/>
      <c r="GH330" s="8"/>
      <c r="GI330" s="8"/>
      <c r="GJ330" s="8"/>
      <c r="GK330" s="8"/>
      <c r="GL330" s="8"/>
      <c r="GM330" s="8"/>
      <c r="GN330" s="8"/>
      <c r="GO330" s="8"/>
      <c r="GP330" s="8"/>
      <c r="GQ330" s="8"/>
      <c r="GR330" s="8"/>
      <c r="GS330" s="8"/>
      <c r="GT330" s="8"/>
      <c r="GU330" s="8"/>
      <c r="GV330" s="8"/>
      <c r="GW330" s="8"/>
      <c r="GX330" s="8"/>
      <c r="GY330" s="8"/>
      <c r="GZ330" s="8"/>
      <c r="HA330" s="8"/>
      <c r="HB330" s="8"/>
      <c r="HC330" s="8"/>
      <c r="HD330" s="8"/>
      <c r="HE330" s="8"/>
      <c r="HF330" s="8"/>
      <c r="HG330" s="8"/>
      <c r="HH330" s="8"/>
      <c r="HI330" s="8"/>
      <c r="HJ330" s="8"/>
      <c r="HK330" s="8"/>
      <c r="HL330" s="8"/>
      <c r="HM330" s="8"/>
      <c r="HN330" s="8"/>
      <c r="HO330" s="8"/>
      <c r="HP330" s="8"/>
      <c r="HQ330" s="8"/>
      <c r="HR330" s="8"/>
      <c r="HS330" s="8"/>
      <c r="HT330" s="8"/>
      <c r="HU330" s="8"/>
      <c r="HV330" s="8"/>
      <c r="HW330" s="8"/>
      <c r="HX330" s="8"/>
      <c r="HY330" s="8"/>
      <c r="HZ330" s="8"/>
      <c r="IA330" s="8"/>
      <c r="IB330" s="8"/>
      <c r="IC330" s="8"/>
      <c r="ID330" s="8"/>
      <c r="IE330" s="8"/>
      <c r="IF330" s="8"/>
      <c r="IG330" s="8"/>
      <c r="IH330" s="8"/>
      <c r="II330" s="8"/>
      <c r="IJ330" s="8"/>
      <c r="IK330" s="8"/>
      <c r="IL330" s="8"/>
      <c r="IM330" s="8"/>
      <c r="IN330" s="8"/>
      <c r="IO330" s="8"/>
      <c r="IP330" s="8"/>
    </row>
    <row r="331" spans="1:250" s="6" customFormat="1" ht="45" x14ac:dyDescent="0.25">
      <c r="A331" s="13">
        <v>1</v>
      </c>
      <c r="B331" s="121" t="s">
        <v>114</v>
      </c>
      <c r="C331" s="712">
        <f t="shared" si="365"/>
        <v>0</v>
      </c>
      <c r="D331" s="712">
        <f t="shared" si="365"/>
        <v>0</v>
      </c>
      <c r="E331" s="712">
        <f t="shared" si="365"/>
        <v>0</v>
      </c>
      <c r="F331" s="712">
        <f t="shared" si="365"/>
        <v>0</v>
      </c>
      <c r="G331" s="713">
        <f t="shared" si="365"/>
        <v>0</v>
      </c>
      <c r="H331" s="713">
        <f t="shared" si="365"/>
        <v>0</v>
      </c>
      <c r="I331" s="713">
        <f t="shared" si="365"/>
        <v>0</v>
      </c>
      <c r="J331" s="713">
        <f t="shared" ref="J331" si="372">J319</f>
        <v>0</v>
      </c>
      <c r="K331" s="713">
        <f t="shared" ref="K331:L331" si="373">K319</f>
        <v>0</v>
      </c>
      <c r="L331" s="713">
        <f t="shared" si="373"/>
        <v>0</v>
      </c>
      <c r="M331" s="713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  <c r="AV331" s="8"/>
      <c r="AW331" s="8"/>
      <c r="AX331" s="8"/>
      <c r="AY331" s="8"/>
      <c r="AZ331" s="8"/>
      <c r="BA331" s="8"/>
      <c r="BB331" s="8"/>
      <c r="BC331" s="8"/>
      <c r="BD331" s="8"/>
      <c r="BE331" s="8"/>
      <c r="BF331" s="8"/>
      <c r="BG331" s="8"/>
      <c r="BH331" s="8"/>
      <c r="BI331" s="8"/>
      <c r="BJ331" s="8"/>
      <c r="BK331" s="8"/>
      <c r="BL331" s="8"/>
      <c r="BM331" s="8"/>
      <c r="BN331" s="8"/>
      <c r="BO331" s="8"/>
      <c r="BP331" s="8"/>
      <c r="BQ331" s="8"/>
      <c r="BR331" s="8"/>
      <c r="BS331" s="8"/>
      <c r="BT331" s="8"/>
      <c r="BU331" s="8"/>
      <c r="BV331" s="8"/>
      <c r="BW331" s="8"/>
      <c r="BX331" s="8"/>
      <c r="BY331" s="8"/>
      <c r="BZ331" s="8"/>
      <c r="CA331" s="8"/>
      <c r="CB331" s="8"/>
      <c r="CC331" s="8"/>
      <c r="CD331" s="8"/>
      <c r="CE331" s="8"/>
      <c r="CF331" s="8"/>
      <c r="CG331" s="8"/>
      <c r="CH331" s="8"/>
      <c r="CI331" s="8"/>
      <c r="CJ331" s="8"/>
      <c r="CK331" s="8"/>
      <c r="CL331" s="8"/>
      <c r="CM331" s="8"/>
      <c r="CN331" s="8"/>
      <c r="CO331" s="8"/>
      <c r="CP331" s="8"/>
      <c r="CQ331" s="8"/>
      <c r="CR331" s="8"/>
      <c r="CS331" s="8"/>
      <c r="CT331" s="8"/>
      <c r="CU331" s="8"/>
      <c r="CV331" s="8"/>
      <c r="CW331" s="8"/>
      <c r="CX331" s="8"/>
      <c r="CY331" s="8"/>
      <c r="CZ331" s="8"/>
      <c r="DA331" s="8"/>
      <c r="DB331" s="8"/>
      <c r="DC331" s="8"/>
      <c r="DD331" s="8"/>
      <c r="DE331" s="8"/>
      <c r="DF331" s="8"/>
      <c r="DG331" s="8"/>
      <c r="DH331" s="8"/>
      <c r="DI331" s="8"/>
      <c r="DJ331" s="8"/>
      <c r="DK331" s="8"/>
      <c r="DL331" s="8"/>
      <c r="DM331" s="8"/>
      <c r="DN331" s="8"/>
      <c r="DO331" s="8"/>
      <c r="DP331" s="8"/>
      <c r="DQ331" s="8"/>
      <c r="DR331" s="8"/>
      <c r="DS331" s="8"/>
      <c r="DT331" s="8"/>
      <c r="DU331" s="8"/>
      <c r="DV331" s="8"/>
      <c r="DW331" s="8"/>
      <c r="DX331" s="8"/>
      <c r="DY331" s="8"/>
      <c r="DZ331" s="8"/>
      <c r="EA331" s="8"/>
      <c r="EB331" s="8"/>
      <c r="EC331" s="8"/>
      <c r="ED331" s="8"/>
      <c r="EE331" s="8"/>
      <c r="EF331" s="8"/>
      <c r="EG331" s="8"/>
      <c r="EH331" s="8"/>
      <c r="EI331" s="8"/>
      <c r="EJ331" s="8"/>
      <c r="EK331" s="8"/>
      <c r="EL331" s="8"/>
      <c r="EM331" s="8"/>
      <c r="EN331" s="8"/>
      <c r="EO331" s="8"/>
      <c r="EP331" s="8"/>
      <c r="EQ331" s="8"/>
      <c r="ER331" s="8"/>
      <c r="ES331" s="8"/>
      <c r="ET331" s="8"/>
      <c r="EU331" s="8"/>
      <c r="EV331" s="8"/>
      <c r="EW331" s="8"/>
      <c r="EX331" s="8"/>
      <c r="EY331" s="8"/>
      <c r="EZ331" s="8"/>
      <c r="FA331" s="8"/>
      <c r="FB331" s="8"/>
      <c r="FC331" s="8"/>
      <c r="FD331" s="8"/>
      <c r="FE331" s="8"/>
      <c r="FF331" s="8"/>
      <c r="FG331" s="8"/>
      <c r="FH331" s="8"/>
      <c r="FI331" s="8"/>
      <c r="FJ331" s="8"/>
      <c r="FK331" s="8"/>
      <c r="FL331" s="8"/>
      <c r="FM331" s="8"/>
      <c r="FN331" s="8"/>
      <c r="FO331" s="8"/>
      <c r="FP331" s="8"/>
      <c r="FQ331" s="8"/>
      <c r="FR331" s="8"/>
      <c r="FS331" s="8"/>
      <c r="FT331" s="8"/>
      <c r="FU331" s="8"/>
      <c r="FV331" s="8"/>
      <c r="FW331" s="8"/>
      <c r="FX331" s="8"/>
      <c r="FY331" s="8"/>
      <c r="FZ331" s="8"/>
      <c r="GA331" s="8"/>
      <c r="GB331" s="8"/>
      <c r="GC331" s="8"/>
      <c r="GD331" s="8"/>
      <c r="GE331" s="8"/>
      <c r="GF331" s="8"/>
      <c r="GG331" s="8"/>
      <c r="GH331" s="8"/>
      <c r="GI331" s="8"/>
      <c r="GJ331" s="8"/>
      <c r="GK331" s="8"/>
      <c r="GL331" s="8"/>
      <c r="GM331" s="8"/>
      <c r="GN331" s="8"/>
      <c r="GO331" s="8"/>
      <c r="GP331" s="8"/>
      <c r="GQ331" s="8"/>
      <c r="GR331" s="8"/>
      <c r="GS331" s="8"/>
      <c r="GT331" s="8"/>
      <c r="GU331" s="8"/>
      <c r="GV331" s="8"/>
      <c r="GW331" s="8"/>
      <c r="GX331" s="8"/>
      <c r="GY331" s="8"/>
      <c r="GZ331" s="8"/>
      <c r="HA331" s="8"/>
      <c r="HB331" s="8"/>
      <c r="HC331" s="8"/>
      <c r="HD331" s="8"/>
      <c r="HE331" s="8"/>
      <c r="HF331" s="8"/>
      <c r="HG331" s="8"/>
      <c r="HH331" s="8"/>
      <c r="HI331" s="8"/>
      <c r="HJ331" s="8"/>
      <c r="HK331" s="8"/>
      <c r="HL331" s="8"/>
      <c r="HM331" s="8"/>
      <c r="HN331" s="8"/>
      <c r="HO331" s="8"/>
      <c r="HP331" s="8"/>
      <c r="HQ331" s="8"/>
      <c r="HR331" s="8"/>
      <c r="HS331" s="8"/>
      <c r="HT331" s="8"/>
      <c r="HU331" s="8"/>
      <c r="HV331" s="8"/>
      <c r="HW331" s="8"/>
      <c r="HX331" s="8"/>
      <c r="HY331" s="8"/>
      <c r="HZ331" s="8"/>
      <c r="IA331" s="8"/>
      <c r="IB331" s="8"/>
      <c r="IC331" s="8"/>
      <c r="ID331" s="8"/>
      <c r="IE331" s="8"/>
      <c r="IF331" s="8"/>
      <c r="IG331" s="8"/>
      <c r="IH331" s="8"/>
      <c r="II331" s="8"/>
      <c r="IJ331" s="8"/>
      <c r="IK331" s="8"/>
      <c r="IL331" s="8"/>
      <c r="IM331" s="8"/>
      <c r="IN331" s="8"/>
      <c r="IO331" s="8"/>
      <c r="IP331" s="8"/>
    </row>
    <row r="332" spans="1:250" s="6" customFormat="1" ht="30" x14ac:dyDescent="0.25">
      <c r="A332" s="13">
        <v>1</v>
      </c>
      <c r="B332" s="121" t="s">
        <v>115</v>
      </c>
      <c r="C332" s="712">
        <f t="shared" si="365"/>
        <v>39</v>
      </c>
      <c r="D332" s="712">
        <f t="shared" si="365"/>
        <v>20</v>
      </c>
      <c r="E332" s="712">
        <f t="shared" si="365"/>
        <v>0</v>
      </c>
      <c r="F332" s="712">
        <f t="shared" si="365"/>
        <v>0</v>
      </c>
      <c r="G332" s="713">
        <f t="shared" si="365"/>
        <v>255.92112</v>
      </c>
      <c r="H332" s="713">
        <f t="shared" si="365"/>
        <v>127.96</v>
      </c>
      <c r="I332" s="713">
        <f t="shared" si="365"/>
        <v>0</v>
      </c>
      <c r="J332" s="713">
        <f t="shared" ref="J332" si="374">J320</f>
        <v>-127.96</v>
      </c>
      <c r="K332" s="713">
        <f t="shared" ref="K332:L332" si="375">K320</f>
        <v>0</v>
      </c>
      <c r="L332" s="713">
        <f t="shared" si="375"/>
        <v>0</v>
      </c>
      <c r="M332" s="713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  <c r="AV332" s="8"/>
      <c r="AW332" s="8"/>
      <c r="AX332" s="8"/>
      <c r="AY332" s="8"/>
      <c r="AZ332" s="8"/>
      <c r="BA332" s="8"/>
      <c r="BB332" s="8"/>
      <c r="BC332" s="8"/>
      <c r="BD332" s="8"/>
      <c r="BE332" s="8"/>
      <c r="BF332" s="8"/>
      <c r="BG332" s="8"/>
      <c r="BH332" s="8"/>
      <c r="BI332" s="8"/>
      <c r="BJ332" s="8"/>
      <c r="BK332" s="8"/>
      <c r="BL332" s="8"/>
      <c r="BM332" s="8"/>
      <c r="BN332" s="8"/>
      <c r="BO332" s="8"/>
      <c r="BP332" s="8"/>
      <c r="BQ332" s="8"/>
      <c r="BR332" s="8"/>
      <c r="BS332" s="8"/>
      <c r="BT332" s="8"/>
      <c r="BU332" s="8"/>
      <c r="BV332" s="8"/>
      <c r="BW332" s="8"/>
      <c r="BX332" s="8"/>
      <c r="BY332" s="8"/>
      <c r="BZ332" s="8"/>
      <c r="CA332" s="8"/>
      <c r="CB332" s="8"/>
      <c r="CC332" s="8"/>
      <c r="CD332" s="8"/>
      <c r="CE332" s="8"/>
      <c r="CF332" s="8"/>
      <c r="CG332" s="8"/>
      <c r="CH332" s="8"/>
      <c r="CI332" s="8"/>
      <c r="CJ332" s="8"/>
      <c r="CK332" s="8"/>
      <c r="CL332" s="8"/>
      <c r="CM332" s="8"/>
      <c r="CN332" s="8"/>
      <c r="CO332" s="8"/>
      <c r="CP332" s="8"/>
      <c r="CQ332" s="8"/>
      <c r="CR332" s="8"/>
      <c r="CS332" s="8"/>
      <c r="CT332" s="8"/>
      <c r="CU332" s="8"/>
      <c r="CV332" s="8"/>
      <c r="CW332" s="8"/>
      <c r="CX332" s="8"/>
      <c r="CY332" s="8"/>
      <c r="CZ332" s="8"/>
      <c r="DA332" s="8"/>
      <c r="DB332" s="8"/>
      <c r="DC332" s="8"/>
      <c r="DD332" s="8"/>
      <c r="DE332" s="8"/>
      <c r="DF332" s="8"/>
      <c r="DG332" s="8"/>
      <c r="DH332" s="8"/>
      <c r="DI332" s="8"/>
      <c r="DJ332" s="8"/>
      <c r="DK332" s="8"/>
      <c r="DL332" s="8"/>
      <c r="DM332" s="8"/>
      <c r="DN332" s="8"/>
      <c r="DO332" s="8"/>
      <c r="DP332" s="8"/>
      <c r="DQ332" s="8"/>
      <c r="DR332" s="8"/>
      <c r="DS332" s="8"/>
      <c r="DT332" s="8"/>
      <c r="DU332" s="8"/>
      <c r="DV332" s="8"/>
      <c r="DW332" s="8"/>
      <c r="DX332" s="8"/>
      <c r="DY332" s="8"/>
      <c r="DZ332" s="8"/>
      <c r="EA332" s="8"/>
      <c r="EB332" s="8"/>
      <c r="EC332" s="8"/>
      <c r="ED332" s="8"/>
      <c r="EE332" s="8"/>
      <c r="EF332" s="8"/>
      <c r="EG332" s="8"/>
      <c r="EH332" s="8"/>
      <c r="EI332" s="8"/>
      <c r="EJ332" s="8"/>
      <c r="EK332" s="8"/>
      <c r="EL332" s="8"/>
      <c r="EM332" s="8"/>
      <c r="EN332" s="8"/>
      <c r="EO332" s="8"/>
      <c r="EP332" s="8"/>
      <c r="EQ332" s="8"/>
      <c r="ER332" s="8"/>
      <c r="ES332" s="8"/>
      <c r="ET332" s="8"/>
      <c r="EU332" s="8"/>
      <c r="EV332" s="8"/>
      <c r="EW332" s="8"/>
      <c r="EX332" s="8"/>
      <c r="EY332" s="8"/>
      <c r="EZ332" s="8"/>
      <c r="FA332" s="8"/>
      <c r="FB332" s="8"/>
      <c r="FC332" s="8"/>
      <c r="FD332" s="8"/>
      <c r="FE332" s="8"/>
      <c r="FF332" s="8"/>
      <c r="FG332" s="8"/>
      <c r="FH332" s="8"/>
      <c r="FI332" s="8"/>
      <c r="FJ332" s="8"/>
      <c r="FK332" s="8"/>
      <c r="FL332" s="8"/>
      <c r="FM332" s="8"/>
      <c r="FN332" s="8"/>
      <c r="FO332" s="8"/>
      <c r="FP332" s="8"/>
      <c r="FQ332" s="8"/>
      <c r="FR332" s="8"/>
      <c r="FS332" s="8"/>
      <c r="FT332" s="8"/>
      <c r="FU332" s="8"/>
      <c r="FV332" s="8"/>
      <c r="FW332" s="8"/>
      <c r="FX332" s="8"/>
      <c r="FY332" s="8"/>
      <c r="FZ332" s="8"/>
      <c r="GA332" s="8"/>
      <c r="GB332" s="8"/>
      <c r="GC332" s="8"/>
      <c r="GD332" s="8"/>
      <c r="GE332" s="8"/>
      <c r="GF332" s="8"/>
      <c r="GG332" s="8"/>
      <c r="GH332" s="8"/>
      <c r="GI332" s="8"/>
      <c r="GJ332" s="8"/>
      <c r="GK332" s="8"/>
      <c r="GL332" s="8"/>
      <c r="GM332" s="8"/>
      <c r="GN332" s="8"/>
      <c r="GO332" s="8"/>
      <c r="GP332" s="8"/>
      <c r="GQ332" s="8"/>
      <c r="GR332" s="8"/>
      <c r="GS332" s="8"/>
      <c r="GT332" s="8"/>
      <c r="GU332" s="8"/>
      <c r="GV332" s="8"/>
      <c r="GW332" s="8"/>
      <c r="GX332" s="8"/>
      <c r="GY332" s="8"/>
      <c r="GZ332" s="8"/>
      <c r="HA332" s="8"/>
      <c r="HB332" s="8"/>
      <c r="HC332" s="8"/>
      <c r="HD332" s="8"/>
      <c r="HE332" s="8"/>
      <c r="HF332" s="8"/>
      <c r="HG332" s="8"/>
      <c r="HH332" s="8"/>
      <c r="HI332" s="8"/>
      <c r="HJ332" s="8"/>
      <c r="HK332" s="8"/>
      <c r="HL332" s="8"/>
      <c r="HM332" s="8"/>
      <c r="HN332" s="8"/>
      <c r="HO332" s="8"/>
      <c r="HP332" s="8"/>
      <c r="HQ332" s="8"/>
      <c r="HR332" s="8"/>
      <c r="HS332" s="8"/>
      <c r="HT332" s="8"/>
      <c r="HU332" s="8"/>
      <c r="HV332" s="8"/>
      <c r="HW332" s="8"/>
      <c r="HX332" s="8"/>
      <c r="HY332" s="8"/>
      <c r="HZ332" s="8"/>
      <c r="IA332" s="8"/>
      <c r="IB332" s="8"/>
      <c r="IC332" s="8"/>
      <c r="ID332" s="8"/>
      <c r="IE332" s="8"/>
      <c r="IF332" s="8"/>
      <c r="IG332" s="8"/>
      <c r="IH332" s="8"/>
      <c r="II332" s="8"/>
      <c r="IJ332" s="8"/>
      <c r="IK332" s="8"/>
      <c r="IL332" s="8"/>
      <c r="IM332" s="8"/>
      <c r="IN332" s="8"/>
      <c r="IO332" s="8"/>
      <c r="IP332" s="8"/>
    </row>
    <row r="333" spans="1:250" s="6" customFormat="1" ht="30" x14ac:dyDescent="0.25">
      <c r="A333" s="13">
        <v>1</v>
      </c>
      <c r="B333" s="120" t="s">
        <v>112</v>
      </c>
      <c r="C333" s="712">
        <f t="shared" si="365"/>
        <v>789</v>
      </c>
      <c r="D333" s="712">
        <f t="shared" si="365"/>
        <v>395</v>
      </c>
      <c r="E333" s="712">
        <f t="shared" si="365"/>
        <v>71</v>
      </c>
      <c r="F333" s="712">
        <f t="shared" si="365"/>
        <v>17.974683544303797</v>
      </c>
      <c r="G333" s="713">
        <f t="shared" si="365"/>
        <v>1602.25</v>
      </c>
      <c r="H333" s="713">
        <f t="shared" si="365"/>
        <v>801.13000000000011</v>
      </c>
      <c r="I333" s="713">
        <f t="shared" si="365"/>
        <v>141.06083999999998</v>
      </c>
      <c r="J333" s="713">
        <f t="shared" ref="J333" si="376">J321</f>
        <v>-660.06916000000001</v>
      </c>
      <c r="K333" s="713">
        <f t="shared" ref="K333:L333" si="377">K321</f>
        <v>0</v>
      </c>
      <c r="L333" s="713">
        <f t="shared" si="377"/>
        <v>141.06083999999998</v>
      </c>
      <c r="M333" s="713">
        <f t="shared" si="357"/>
        <v>17.607734075618183</v>
      </c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  <c r="AV333" s="8"/>
      <c r="AW333" s="8"/>
      <c r="AX333" s="8"/>
      <c r="AY333" s="8"/>
      <c r="AZ333" s="8"/>
      <c r="BA333" s="8"/>
      <c r="BB333" s="8"/>
      <c r="BC333" s="8"/>
      <c r="BD333" s="8"/>
      <c r="BE333" s="8"/>
      <c r="BF333" s="8"/>
      <c r="BG333" s="8"/>
      <c r="BH333" s="8"/>
      <c r="BI333" s="8"/>
      <c r="BJ333" s="8"/>
      <c r="BK333" s="8"/>
      <c r="BL333" s="8"/>
      <c r="BM333" s="8"/>
      <c r="BN333" s="8"/>
      <c r="BO333" s="8"/>
      <c r="BP333" s="8"/>
      <c r="BQ333" s="8"/>
      <c r="BR333" s="8"/>
      <c r="BS333" s="8"/>
      <c r="BT333" s="8"/>
      <c r="BU333" s="8"/>
      <c r="BV333" s="8"/>
      <c r="BW333" s="8"/>
      <c r="BX333" s="8"/>
      <c r="BY333" s="8"/>
      <c r="BZ333" s="8"/>
      <c r="CA333" s="8"/>
      <c r="CB333" s="8"/>
      <c r="CC333" s="8"/>
      <c r="CD333" s="8"/>
      <c r="CE333" s="8"/>
      <c r="CF333" s="8"/>
      <c r="CG333" s="8"/>
      <c r="CH333" s="8"/>
      <c r="CI333" s="8"/>
      <c r="CJ333" s="8"/>
      <c r="CK333" s="8"/>
      <c r="CL333" s="8"/>
      <c r="CM333" s="8"/>
      <c r="CN333" s="8"/>
      <c r="CO333" s="8"/>
      <c r="CP333" s="8"/>
      <c r="CQ333" s="8"/>
      <c r="CR333" s="8"/>
      <c r="CS333" s="8"/>
      <c r="CT333" s="8"/>
      <c r="CU333" s="8"/>
      <c r="CV333" s="8"/>
      <c r="CW333" s="8"/>
      <c r="CX333" s="8"/>
      <c r="CY333" s="8"/>
      <c r="CZ333" s="8"/>
      <c r="DA333" s="8"/>
      <c r="DB333" s="8"/>
      <c r="DC333" s="8"/>
      <c r="DD333" s="8"/>
      <c r="DE333" s="8"/>
      <c r="DF333" s="8"/>
      <c r="DG333" s="8"/>
      <c r="DH333" s="8"/>
      <c r="DI333" s="8"/>
      <c r="DJ333" s="8"/>
      <c r="DK333" s="8"/>
      <c r="DL333" s="8"/>
      <c r="DM333" s="8"/>
      <c r="DN333" s="8"/>
      <c r="DO333" s="8"/>
      <c r="DP333" s="8"/>
      <c r="DQ333" s="8"/>
      <c r="DR333" s="8"/>
      <c r="DS333" s="8"/>
      <c r="DT333" s="8"/>
      <c r="DU333" s="8"/>
      <c r="DV333" s="8"/>
      <c r="DW333" s="8"/>
      <c r="DX333" s="8"/>
      <c r="DY333" s="8"/>
      <c r="DZ333" s="8"/>
      <c r="EA333" s="8"/>
      <c r="EB333" s="8"/>
      <c r="EC333" s="8"/>
      <c r="ED333" s="8"/>
      <c r="EE333" s="8"/>
      <c r="EF333" s="8"/>
      <c r="EG333" s="8"/>
      <c r="EH333" s="8"/>
      <c r="EI333" s="8"/>
      <c r="EJ333" s="8"/>
      <c r="EK333" s="8"/>
      <c r="EL333" s="8"/>
      <c r="EM333" s="8"/>
      <c r="EN333" s="8"/>
      <c r="EO333" s="8"/>
      <c r="EP333" s="8"/>
      <c r="EQ333" s="8"/>
      <c r="ER333" s="8"/>
      <c r="ES333" s="8"/>
      <c r="ET333" s="8"/>
      <c r="EU333" s="8"/>
      <c r="EV333" s="8"/>
      <c r="EW333" s="8"/>
      <c r="EX333" s="8"/>
      <c r="EY333" s="8"/>
      <c r="EZ333" s="8"/>
      <c r="FA333" s="8"/>
      <c r="FB333" s="8"/>
      <c r="FC333" s="8"/>
      <c r="FD333" s="8"/>
      <c r="FE333" s="8"/>
      <c r="FF333" s="8"/>
      <c r="FG333" s="8"/>
      <c r="FH333" s="8"/>
      <c r="FI333" s="8"/>
      <c r="FJ333" s="8"/>
      <c r="FK333" s="8"/>
      <c r="FL333" s="8"/>
      <c r="FM333" s="8"/>
      <c r="FN333" s="8"/>
      <c r="FO333" s="8"/>
      <c r="FP333" s="8"/>
      <c r="FQ333" s="8"/>
      <c r="FR333" s="8"/>
      <c r="FS333" s="8"/>
      <c r="FT333" s="8"/>
      <c r="FU333" s="8"/>
      <c r="FV333" s="8"/>
      <c r="FW333" s="8"/>
      <c r="FX333" s="8"/>
      <c r="FY333" s="8"/>
      <c r="FZ333" s="8"/>
      <c r="GA333" s="8"/>
      <c r="GB333" s="8"/>
      <c r="GC333" s="8"/>
      <c r="GD333" s="8"/>
      <c r="GE333" s="8"/>
      <c r="GF333" s="8"/>
      <c r="GG333" s="8"/>
      <c r="GH333" s="8"/>
      <c r="GI333" s="8"/>
      <c r="GJ333" s="8"/>
      <c r="GK333" s="8"/>
      <c r="GL333" s="8"/>
      <c r="GM333" s="8"/>
      <c r="GN333" s="8"/>
      <c r="GO333" s="8"/>
      <c r="GP333" s="8"/>
      <c r="GQ333" s="8"/>
      <c r="GR333" s="8"/>
      <c r="GS333" s="8"/>
      <c r="GT333" s="8"/>
      <c r="GU333" s="8"/>
      <c r="GV333" s="8"/>
      <c r="GW333" s="8"/>
      <c r="GX333" s="8"/>
      <c r="GY333" s="8"/>
      <c r="GZ333" s="8"/>
      <c r="HA333" s="8"/>
      <c r="HB333" s="8"/>
      <c r="HC333" s="8"/>
      <c r="HD333" s="8"/>
      <c r="HE333" s="8"/>
      <c r="HF333" s="8"/>
      <c r="HG333" s="8"/>
      <c r="HH333" s="8"/>
      <c r="HI333" s="8"/>
      <c r="HJ333" s="8"/>
      <c r="HK333" s="8"/>
      <c r="HL333" s="8"/>
      <c r="HM333" s="8"/>
      <c r="HN333" s="8"/>
      <c r="HO333" s="8"/>
      <c r="HP333" s="8"/>
      <c r="HQ333" s="8"/>
      <c r="HR333" s="8"/>
      <c r="HS333" s="8"/>
      <c r="HT333" s="8"/>
      <c r="HU333" s="8"/>
      <c r="HV333" s="8"/>
      <c r="HW333" s="8"/>
      <c r="HX333" s="8"/>
      <c r="HY333" s="8"/>
      <c r="HZ333" s="8"/>
      <c r="IA333" s="8"/>
      <c r="IB333" s="8"/>
      <c r="IC333" s="8"/>
      <c r="ID333" s="8"/>
      <c r="IE333" s="8"/>
      <c r="IF333" s="8"/>
      <c r="IG333" s="8"/>
      <c r="IH333" s="8"/>
      <c r="II333" s="8"/>
      <c r="IJ333" s="8"/>
      <c r="IK333" s="8"/>
      <c r="IL333" s="8"/>
      <c r="IM333" s="8"/>
      <c r="IN333" s="8"/>
      <c r="IO333" s="8"/>
      <c r="IP333" s="8"/>
    </row>
    <row r="334" spans="1:250" s="6" customFormat="1" ht="30" x14ac:dyDescent="0.25">
      <c r="A334" s="13">
        <v>1</v>
      </c>
      <c r="B334" s="121" t="s">
        <v>108</v>
      </c>
      <c r="C334" s="712">
        <f t="shared" si="365"/>
        <v>314</v>
      </c>
      <c r="D334" s="712">
        <f t="shared" si="365"/>
        <v>157</v>
      </c>
      <c r="E334" s="712">
        <f t="shared" si="365"/>
        <v>70</v>
      </c>
      <c r="F334" s="712">
        <f t="shared" si="365"/>
        <v>44.585987261146499</v>
      </c>
      <c r="G334" s="713">
        <f t="shared" si="365"/>
        <v>332.91849999999999</v>
      </c>
      <c r="H334" s="713">
        <f t="shared" si="365"/>
        <v>166.46</v>
      </c>
      <c r="I334" s="713">
        <f t="shared" si="365"/>
        <v>140.14573999999999</v>
      </c>
      <c r="J334" s="713">
        <f t="shared" ref="J334" si="378">J322</f>
        <v>-26.314260000000019</v>
      </c>
      <c r="K334" s="713">
        <f t="shared" ref="K334:L334" si="379">K322</f>
        <v>0</v>
      </c>
      <c r="L334" s="713">
        <f t="shared" si="379"/>
        <v>140.14573999999999</v>
      </c>
      <c r="M334" s="713">
        <f t="shared" si="357"/>
        <v>84.191841883936064</v>
      </c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  <c r="AV334" s="8"/>
      <c r="AW334" s="8"/>
      <c r="AX334" s="8"/>
      <c r="AY334" s="8"/>
      <c r="AZ334" s="8"/>
      <c r="BA334" s="8"/>
      <c r="BB334" s="8"/>
      <c r="BC334" s="8"/>
      <c r="BD334" s="8"/>
      <c r="BE334" s="8"/>
      <c r="BF334" s="8"/>
      <c r="BG334" s="8"/>
      <c r="BH334" s="8"/>
      <c r="BI334" s="8"/>
      <c r="BJ334" s="8"/>
      <c r="BK334" s="8"/>
      <c r="BL334" s="8"/>
      <c r="BM334" s="8"/>
      <c r="BN334" s="8"/>
      <c r="BO334" s="8"/>
      <c r="BP334" s="8"/>
      <c r="BQ334" s="8"/>
      <c r="BR334" s="8"/>
      <c r="BS334" s="8"/>
      <c r="BT334" s="8"/>
      <c r="BU334" s="8"/>
      <c r="BV334" s="8"/>
      <c r="BW334" s="8"/>
      <c r="BX334" s="8"/>
      <c r="BY334" s="8"/>
      <c r="BZ334" s="8"/>
      <c r="CA334" s="8"/>
      <c r="CB334" s="8"/>
      <c r="CC334" s="8"/>
      <c r="CD334" s="8"/>
      <c r="CE334" s="8"/>
      <c r="CF334" s="8"/>
      <c r="CG334" s="8"/>
      <c r="CH334" s="8"/>
      <c r="CI334" s="8"/>
      <c r="CJ334" s="8"/>
      <c r="CK334" s="8"/>
      <c r="CL334" s="8"/>
      <c r="CM334" s="8"/>
      <c r="CN334" s="8"/>
      <c r="CO334" s="8"/>
      <c r="CP334" s="8"/>
      <c r="CQ334" s="8"/>
      <c r="CR334" s="8"/>
      <c r="CS334" s="8"/>
      <c r="CT334" s="8"/>
      <c r="CU334" s="8"/>
      <c r="CV334" s="8"/>
      <c r="CW334" s="8"/>
      <c r="CX334" s="8"/>
      <c r="CY334" s="8"/>
      <c r="CZ334" s="8"/>
      <c r="DA334" s="8"/>
      <c r="DB334" s="8"/>
      <c r="DC334" s="8"/>
      <c r="DD334" s="8"/>
      <c r="DE334" s="8"/>
      <c r="DF334" s="8"/>
      <c r="DG334" s="8"/>
      <c r="DH334" s="8"/>
      <c r="DI334" s="8"/>
      <c r="DJ334" s="8"/>
      <c r="DK334" s="8"/>
      <c r="DL334" s="8"/>
      <c r="DM334" s="8"/>
      <c r="DN334" s="8"/>
      <c r="DO334" s="8"/>
      <c r="DP334" s="8"/>
      <c r="DQ334" s="8"/>
      <c r="DR334" s="8"/>
      <c r="DS334" s="8"/>
      <c r="DT334" s="8"/>
      <c r="DU334" s="8"/>
      <c r="DV334" s="8"/>
      <c r="DW334" s="8"/>
      <c r="DX334" s="8"/>
      <c r="DY334" s="8"/>
      <c r="DZ334" s="8"/>
      <c r="EA334" s="8"/>
      <c r="EB334" s="8"/>
      <c r="EC334" s="8"/>
      <c r="ED334" s="8"/>
      <c r="EE334" s="8"/>
      <c r="EF334" s="8"/>
      <c r="EG334" s="8"/>
      <c r="EH334" s="8"/>
      <c r="EI334" s="8"/>
      <c r="EJ334" s="8"/>
      <c r="EK334" s="8"/>
      <c r="EL334" s="8"/>
      <c r="EM334" s="8"/>
      <c r="EN334" s="8"/>
      <c r="EO334" s="8"/>
      <c r="EP334" s="8"/>
      <c r="EQ334" s="8"/>
      <c r="ER334" s="8"/>
      <c r="ES334" s="8"/>
      <c r="ET334" s="8"/>
      <c r="EU334" s="8"/>
      <c r="EV334" s="8"/>
      <c r="EW334" s="8"/>
      <c r="EX334" s="8"/>
      <c r="EY334" s="8"/>
      <c r="EZ334" s="8"/>
      <c r="FA334" s="8"/>
      <c r="FB334" s="8"/>
      <c r="FC334" s="8"/>
      <c r="FD334" s="8"/>
      <c r="FE334" s="8"/>
      <c r="FF334" s="8"/>
      <c r="FG334" s="8"/>
      <c r="FH334" s="8"/>
      <c r="FI334" s="8"/>
      <c r="FJ334" s="8"/>
      <c r="FK334" s="8"/>
      <c r="FL334" s="8"/>
      <c r="FM334" s="8"/>
      <c r="FN334" s="8"/>
      <c r="FO334" s="8"/>
      <c r="FP334" s="8"/>
      <c r="FQ334" s="8"/>
      <c r="FR334" s="8"/>
      <c r="FS334" s="8"/>
      <c r="FT334" s="8"/>
      <c r="FU334" s="8"/>
      <c r="FV334" s="8"/>
      <c r="FW334" s="8"/>
      <c r="FX334" s="8"/>
      <c r="FY334" s="8"/>
      <c r="FZ334" s="8"/>
      <c r="GA334" s="8"/>
      <c r="GB334" s="8"/>
      <c r="GC334" s="8"/>
      <c r="GD334" s="8"/>
      <c r="GE334" s="8"/>
      <c r="GF334" s="8"/>
      <c r="GG334" s="8"/>
      <c r="GH334" s="8"/>
      <c r="GI334" s="8"/>
      <c r="GJ334" s="8"/>
      <c r="GK334" s="8"/>
      <c r="GL334" s="8"/>
      <c r="GM334" s="8"/>
      <c r="GN334" s="8"/>
      <c r="GO334" s="8"/>
      <c r="GP334" s="8"/>
      <c r="GQ334" s="8"/>
      <c r="GR334" s="8"/>
      <c r="GS334" s="8"/>
      <c r="GT334" s="8"/>
      <c r="GU334" s="8"/>
      <c r="GV334" s="8"/>
      <c r="GW334" s="8"/>
      <c r="GX334" s="8"/>
      <c r="GY334" s="8"/>
      <c r="GZ334" s="8"/>
      <c r="HA334" s="8"/>
      <c r="HB334" s="8"/>
      <c r="HC334" s="8"/>
      <c r="HD334" s="8"/>
      <c r="HE334" s="8"/>
      <c r="HF334" s="8"/>
      <c r="HG334" s="8"/>
      <c r="HH334" s="8"/>
      <c r="HI334" s="8"/>
      <c r="HJ334" s="8"/>
      <c r="HK334" s="8"/>
      <c r="HL334" s="8"/>
      <c r="HM334" s="8"/>
      <c r="HN334" s="8"/>
      <c r="HO334" s="8"/>
      <c r="HP334" s="8"/>
      <c r="HQ334" s="8"/>
      <c r="HR334" s="8"/>
      <c r="HS334" s="8"/>
      <c r="HT334" s="8"/>
      <c r="HU334" s="8"/>
      <c r="HV334" s="8"/>
      <c r="HW334" s="8"/>
      <c r="HX334" s="8"/>
      <c r="HY334" s="8"/>
      <c r="HZ334" s="8"/>
      <c r="IA334" s="8"/>
      <c r="IB334" s="8"/>
      <c r="IC334" s="8"/>
      <c r="ID334" s="8"/>
      <c r="IE334" s="8"/>
      <c r="IF334" s="8"/>
      <c r="IG334" s="8"/>
      <c r="IH334" s="8"/>
      <c r="II334" s="8"/>
      <c r="IJ334" s="8"/>
      <c r="IK334" s="8"/>
      <c r="IL334" s="8"/>
      <c r="IM334" s="8"/>
      <c r="IN334" s="8"/>
      <c r="IO334" s="8"/>
      <c r="IP334" s="8"/>
    </row>
    <row r="335" spans="1:250" s="6" customFormat="1" ht="62.25" customHeight="1" x14ac:dyDescent="0.25">
      <c r="A335" s="13">
        <v>1</v>
      </c>
      <c r="B335" s="121" t="s">
        <v>81</v>
      </c>
      <c r="C335" s="712">
        <f t="shared" si="365"/>
        <v>425</v>
      </c>
      <c r="D335" s="712">
        <f t="shared" si="365"/>
        <v>213</v>
      </c>
      <c r="E335" s="712">
        <f t="shared" si="365"/>
        <v>0</v>
      </c>
      <c r="F335" s="712">
        <f t="shared" si="365"/>
        <v>0</v>
      </c>
      <c r="G335" s="713">
        <f t="shared" si="365"/>
        <v>1215.9504999999999</v>
      </c>
      <c r="H335" s="713">
        <f t="shared" si="365"/>
        <v>607.98</v>
      </c>
      <c r="I335" s="713">
        <f t="shared" si="365"/>
        <v>0</v>
      </c>
      <c r="J335" s="713">
        <f t="shared" ref="J335" si="380">J323</f>
        <v>-607.98</v>
      </c>
      <c r="K335" s="713">
        <f t="shared" ref="K335:L335" si="381">K323</f>
        <v>0</v>
      </c>
      <c r="L335" s="713">
        <f t="shared" si="381"/>
        <v>0</v>
      </c>
      <c r="M335" s="713">
        <f t="shared" si="357"/>
        <v>0</v>
      </c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  <c r="AV335" s="8"/>
      <c r="AW335" s="8"/>
      <c r="AX335" s="8"/>
      <c r="AY335" s="8"/>
      <c r="AZ335" s="8"/>
      <c r="BA335" s="8"/>
      <c r="BB335" s="8"/>
      <c r="BC335" s="8"/>
      <c r="BD335" s="8"/>
      <c r="BE335" s="8"/>
      <c r="BF335" s="8"/>
      <c r="BG335" s="8"/>
      <c r="BH335" s="8"/>
      <c r="BI335" s="8"/>
      <c r="BJ335" s="8"/>
      <c r="BK335" s="8"/>
      <c r="BL335" s="8"/>
      <c r="BM335" s="8"/>
      <c r="BN335" s="8"/>
      <c r="BO335" s="8"/>
      <c r="BP335" s="8"/>
      <c r="BQ335" s="8"/>
      <c r="BR335" s="8"/>
      <c r="BS335" s="8"/>
      <c r="BT335" s="8"/>
      <c r="BU335" s="8"/>
      <c r="BV335" s="8"/>
      <c r="BW335" s="8"/>
      <c r="BX335" s="8"/>
      <c r="BY335" s="8"/>
      <c r="BZ335" s="8"/>
      <c r="CA335" s="8"/>
      <c r="CB335" s="8"/>
      <c r="CC335" s="8"/>
      <c r="CD335" s="8"/>
      <c r="CE335" s="8"/>
      <c r="CF335" s="8"/>
      <c r="CG335" s="8"/>
      <c r="CH335" s="8"/>
      <c r="CI335" s="8"/>
      <c r="CJ335" s="8"/>
      <c r="CK335" s="8"/>
      <c r="CL335" s="8"/>
      <c r="CM335" s="8"/>
      <c r="CN335" s="8"/>
      <c r="CO335" s="8"/>
      <c r="CP335" s="8"/>
      <c r="CQ335" s="8"/>
      <c r="CR335" s="8"/>
      <c r="CS335" s="8"/>
      <c r="CT335" s="8"/>
      <c r="CU335" s="8"/>
      <c r="CV335" s="8"/>
      <c r="CW335" s="8"/>
      <c r="CX335" s="8"/>
      <c r="CY335" s="8"/>
      <c r="CZ335" s="8"/>
      <c r="DA335" s="8"/>
      <c r="DB335" s="8"/>
      <c r="DC335" s="8"/>
      <c r="DD335" s="8"/>
      <c r="DE335" s="8"/>
      <c r="DF335" s="8"/>
      <c r="DG335" s="8"/>
      <c r="DH335" s="8"/>
      <c r="DI335" s="8"/>
      <c r="DJ335" s="8"/>
      <c r="DK335" s="8"/>
      <c r="DL335" s="8"/>
      <c r="DM335" s="8"/>
      <c r="DN335" s="8"/>
      <c r="DO335" s="8"/>
      <c r="DP335" s="8"/>
      <c r="DQ335" s="8"/>
      <c r="DR335" s="8"/>
      <c r="DS335" s="8"/>
      <c r="DT335" s="8"/>
      <c r="DU335" s="8"/>
      <c r="DV335" s="8"/>
      <c r="DW335" s="8"/>
      <c r="DX335" s="8"/>
      <c r="DY335" s="8"/>
      <c r="DZ335" s="8"/>
      <c r="EA335" s="8"/>
      <c r="EB335" s="8"/>
      <c r="EC335" s="8"/>
      <c r="ED335" s="8"/>
      <c r="EE335" s="8"/>
      <c r="EF335" s="8"/>
      <c r="EG335" s="8"/>
      <c r="EH335" s="8"/>
      <c r="EI335" s="8"/>
      <c r="EJ335" s="8"/>
      <c r="EK335" s="8"/>
      <c r="EL335" s="8"/>
      <c r="EM335" s="8"/>
      <c r="EN335" s="8"/>
      <c r="EO335" s="8"/>
      <c r="EP335" s="8"/>
      <c r="EQ335" s="8"/>
      <c r="ER335" s="8"/>
      <c r="ES335" s="8"/>
      <c r="ET335" s="8"/>
      <c r="EU335" s="8"/>
      <c r="EV335" s="8"/>
      <c r="EW335" s="8"/>
      <c r="EX335" s="8"/>
      <c r="EY335" s="8"/>
      <c r="EZ335" s="8"/>
      <c r="FA335" s="8"/>
      <c r="FB335" s="8"/>
      <c r="FC335" s="8"/>
      <c r="FD335" s="8"/>
      <c r="FE335" s="8"/>
      <c r="FF335" s="8"/>
      <c r="FG335" s="8"/>
      <c r="FH335" s="8"/>
      <c r="FI335" s="8"/>
      <c r="FJ335" s="8"/>
      <c r="FK335" s="8"/>
      <c r="FL335" s="8"/>
      <c r="FM335" s="8"/>
      <c r="FN335" s="8"/>
      <c r="FO335" s="8"/>
      <c r="FP335" s="8"/>
      <c r="FQ335" s="8"/>
      <c r="FR335" s="8"/>
      <c r="FS335" s="8"/>
      <c r="FT335" s="8"/>
      <c r="FU335" s="8"/>
      <c r="FV335" s="8"/>
      <c r="FW335" s="8"/>
      <c r="FX335" s="8"/>
      <c r="FY335" s="8"/>
      <c r="FZ335" s="8"/>
      <c r="GA335" s="8"/>
      <c r="GB335" s="8"/>
      <c r="GC335" s="8"/>
      <c r="GD335" s="8"/>
      <c r="GE335" s="8"/>
      <c r="GF335" s="8"/>
      <c r="GG335" s="8"/>
      <c r="GH335" s="8"/>
      <c r="GI335" s="8"/>
      <c r="GJ335" s="8"/>
      <c r="GK335" s="8"/>
      <c r="GL335" s="8"/>
      <c r="GM335" s="8"/>
      <c r="GN335" s="8"/>
      <c r="GO335" s="8"/>
      <c r="GP335" s="8"/>
      <c r="GQ335" s="8"/>
      <c r="GR335" s="8"/>
      <c r="GS335" s="8"/>
      <c r="GT335" s="8"/>
      <c r="GU335" s="8"/>
      <c r="GV335" s="8"/>
      <c r="GW335" s="8"/>
      <c r="GX335" s="8"/>
      <c r="GY335" s="8"/>
      <c r="GZ335" s="8"/>
      <c r="HA335" s="8"/>
      <c r="HB335" s="8"/>
      <c r="HC335" s="8"/>
      <c r="HD335" s="8"/>
      <c r="HE335" s="8"/>
      <c r="HF335" s="8"/>
      <c r="HG335" s="8"/>
      <c r="HH335" s="8"/>
      <c r="HI335" s="8"/>
      <c r="HJ335" s="8"/>
      <c r="HK335" s="8"/>
      <c r="HL335" s="8"/>
      <c r="HM335" s="8"/>
      <c r="HN335" s="8"/>
      <c r="HO335" s="8"/>
      <c r="HP335" s="8"/>
      <c r="HQ335" s="8"/>
      <c r="HR335" s="8"/>
      <c r="HS335" s="8"/>
      <c r="HT335" s="8"/>
      <c r="HU335" s="8"/>
      <c r="HV335" s="8"/>
      <c r="HW335" s="8"/>
      <c r="HX335" s="8"/>
      <c r="HY335" s="8"/>
      <c r="HZ335" s="8"/>
      <c r="IA335" s="8"/>
      <c r="IB335" s="8"/>
      <c r="IC335" s="8"/>
      <c r="ID335" s="8"/>
      <c r="IE335" s="8"/>
      <c r="IF335" s="8"/>
      <c r="IG335" s="8"/>
      <c r="IH335" s="8"/>
      <c r="II335" s="8"/>
      <c r="IJ335" s="8"/>
      <c r="IK335" s="8"/>
      <c r="IL335" s="8"/>
      <c r="IM335" s="8"/>
      <c r="IN335" s="8"/>
      <c r="IO335" s="8"/>
      <c r="IP335" s="8"/>
    </row>
    <row r="336" spans="1:250" s="6" customFormat="1" ht="45" x14ac:dyDescent="0.25">
      <c r="A336" s="13">
        <v>1</v>
      </c>
      <c r="B336" s="121" t="s">
        <v>109</v>
      </c>
      <c r="C336" s="712">
        <f t="shared" si="365"/>
        <v>50</v>
      </c>
      <c r="D336" s="712">
        <f t="shared" si="365"/>
        <v>25</v>
      </c>
      <c r="E336" s="712">
        <f t="shared" si="365"/>
        <v>1</v>
      </c>
      <c r="F336" s="712">
        <f t="shared" si="365"/>
        <v>4</v>
      </c>
      <c r="G336" s="713">
        <f t="shared" si="365"/>
        <v>53.380999999999993</v>
      </c>
      <c r="H336" s="713">
        <f t="shared" si="365"/>
        <v>26.69</v>
      </c>
      <c r="I336" s="713">
        <f t="shared" si="365"/>
        <v>0.91510000000000002</v>
      </c>
      <c r="J336" s="713">
        <f t="shared" ref="J336" si="382">J324</f>
        <v>-25.774900000000002</v>
      </c>
      <c r="K336" s="713">
        <f t="shared" ref="K336:L336" si="383">K324</f>
        <v>0</v>
      </c>
      <c r="L336" s="713">
        <f t="shared" si="383"/>
        <v>0.91510000000000002</v>
      </c>
      <c r="M336" s="713">
        <f t="shared" si="357"/>
        <v>3.4286249531659796</v>
      </c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  <c r="AV336" s="8"/>
      <c r="AW336" s="8"/>
      <c r="AX336" s="8"/>
      <c r="AY336" s="8"/>
      <c r="AZ336" s="8"/>
      <c r="BA336" s="8"/>
      <c r="BB336" s="8"/>
      <c r="BC336" s="8"/>
      <c r="BD336" s="8"/>
      <c r="BE336" s="8"/>
      <c r="BF336" s="8"/>
      <c r="BG336" s="8"/>
      <c r="BH336" s="8"/>
      <c r="BI336" s="8"/>
      <c r="BJ336" s="8"/>
      <c r="BK336" s="8"/>
      <c r="BL336" s="8"/>
      <c r="BM336" s="8"/>
      <c r="BN336" s="8"/>
      <c r="BO336" s="8"/>
      <c r="BP336" s="8"/>
      <c r="BQ336" s="8"/>
      <c r="BR336" s="8"/>
      <c r="BS336" s="8"/>
      <c r="BT336" s="8"/>
      <c r="BU336" s="8"/>
      <c r="BV336" s="8"/>
      <c r="BW336" s="8"/>
      <c r="BX336" s="8"/>
      <c r="BY336" s="8"/>
      <c r="BZ336" s="8"/>
      <c r="CA336" s="8"/>
      <c r="CB336" s="8"/>
      <c r="CC336" s="8"/>
      <c r="CD336" s="8"/>
      <c r="CE336" s="8"/>
      <c r="CF336" s="8"/>
      <c r="CG336" s="8"/>
      <c r="CH336" s="8"/>
      <c r="CI336" s="8"/>
      <c r="CJ336" s="8"/>
      <c r="CK336" s="8"/>
      <c r="CL336" s="8"/>
      <c r="CM336" s="8"/>
      <c r="CN336" s="8"/>
      <c r="CO336" s="8"/>
      <c r="CP336" s="8"/>
      <c r="CQ336" s="8"/>
      <c r="CR336" s="8"/>
      <c r="CS336" s="8"/>
      <c r="CT336" s="8"/>
      <c r="CU336" s="8"/>
      <c r="CV336" s="8"/>
      <c r="CW336" s="8"/>
      <c r="CX336" s="8"/>
      <c r="CY336" s="8"/>
      <c r="CZ336" s="8"/>
      <c r="DA336" s="8"/>
      <c r="DB336" s="8"/>
      <c r="DC336" s="8"/>
      <c r="DD336" s="8"/>
      <c r="DE336" s="8"/>
      <c r="DF336" s="8"/>
      <c r="DG336" s="8"/>
      <c r="DH336" s="8"/>
      <c r="DI336" s="8"/>
      <c r="DJ336" s="8"/>
      <c r="DK336" s="8"/>
      <c r="DL336" s="8"/>
      <c r="DM336" s="8"/>
      <c r="DN336" s="8"/>
      <c r="DO336" s="8"/>
      <c r="DP336" s="8"/>
      <c r="DQ336" s="8"/>
      <c r="DR336" s="8"/>
      <c r="DS336" s="8"/>
      <c r="DT336" s="8"/>
      <c r="DU336" s="8"/>
      <c r="DV336" s="8"/>
      <c r="DW336" s="8"/>
      <c r="DX336" s="8"/>
      <c r="DY336" s="8"/>
      <c r="DZ336" s="8"/>
      <c r="EA336" s="8"/>
      <c r="EB336" s="8"/>
      <c r="EC336" s="8"/>
      <c r="ED336" s="8"/>
      <c r="EE336" s="8"/>
      <c r="EF336" s="8"/>
      <c r="EG336" s="8"/>
      <c r="EH336" s="8"/>
      <c r="EI336" s="8"/>
      <c r="EJ336" s="8"/>
      <c r="EK336" s="8"/>
      <c r="EL336" s="8"/>
      <c r="EM336" s="8"/>
      <c r="EN336" s="8"/>
      <c r="EO336" s="8"/>
      <c r="EP336" s="8"/>
      <c r="EQ336" s="8"/>
      <c r="ER336" s="8"/>
      <c r="ES336" s="8"/>
      <c r="ET336" s="8"/>
      <c r="EU336" s="8"/>
      <c r="EV336" s="8"/>
      <c r="EW336" s="8"/>
      <c r="EX336" s="8"/>
      <c r="EY336" s="8"/>
      <c r="EZ336" s="8"/>
      <c r="FA336" s="8"/>
      <c r="FB336" s="8"/>
      <c r="FC336" s="8"/>
      <c r="FD336" s="8"/>
      <c r="FE336" s="8"/>
      <c r="FF336" s="8"/>
      <c r="FG336" s="8"/>
      <c r="FH336" s="8"/>
      <c r="FI336" s="8"/>
      <c r="FJ336" s="8"/>
      <c r="FK336" s="8"/>
      <c r="FL336" s="8"/>
      <c r="FM336" s="8"/>
      <c r="FN336" s="8"/>
      <c r="FO336" s="8"/>
      <c r="FP336" s="8"/>
      <c r="FQ336" s="8"/>
      <c r="FR336" s="8"/>
      <c r="FS336" s="8"/>
      <c r="FT336" s="8"/>
      <c r="FU336" s="8"/>
      <c r="FV336" s="8"/>
      <c r="FW336" s="8"/>
      <c r="FX336" s="8"/>
      <c r="FY336" s="8"/>
      <c r="FZ336" s="8"/>
      <c r="GA336" s="8"/>
      <c r="GB336" s="8"/>
      <c r="GC336" s="8"/>
      <c r="GD336" s="8"/>
      <c r="GE336" s="8"/>
      <c r="GF336" s="8"/>
      <c r="GG336" s="8"/>
      <c r="GH336" s="8"/>
      <c r="GI336" s="8"/>
      <c r="GJ336" s="8"/>
      <c r="GK336" s="8"/>
      <c r="GL336" s="8"/>
      <c r="GM336" s="8"/>
      <c r="GN336" s="8"/>
      <c r="GO336" s="8"/>
      <c r="GP336" s="8"/>
      <c r="GQ336" s="8"/>
      <c r="GR336" s="8"/>
      <c r="GS336" s="8"/>
      <c r="GT336" s="8"/>
      <c r="GU336" s="8"/>
      <c r="GV336" s="8"/>
      <c r="GW336" s="8"/>
      <c r="GX336" s="8"/>
      <c r="GY336" s="8"/>
      <c r="GZ336" s="8"/>
      <c r="HA336" s="8"/>
      <c r="HB336" s="8"/>
      <c r="HC336" s="8"/>
      <c r="HD336" s="8"/>
      <c r="HE336" s="8"/>
      <c r="HF336" s="8"/>
      <c r="HG336" s="8"/>
      <c r="HH336" s="8"/>
      <c r="HI336" s="8"/>
      <c r="HJ336" s="8"/>
      <c r="HK336" s="8"/>
      <c r="HL336" s="8"/>
      <c r="HM336" s="8"/>
      <c r="HN336" s="8"/>
      <c r="HO336" s="8"/>
      <c r="HP336" s="8"/>
      <c r="HQ336" s="8"/>
      <c r="HR336" s="8"/>
      <c r="HS336" s="8"/>
      <c r="HT336" s="8"/>
      <c r="HU336" s="8"/>
      <c r="HV336" s="8"/>
      <c r="HW336" s="8"/>
      <c r="HX336" s="8"/>
      <c r="HY336" s="8"/>
      <c r="HZ336" s="8"/>
      <c r="IA336" s="8"/>
      <c r="IB336" s="8"/>
      <c r="IC336" s="8"/>
      <c r="ID336" s="8"/>
      <c r="IE336" s="8"/>
      <c r="IF336" s="8"/>
      <c r="IG336" s="8"/>
      <c r="IH336" s="8"/>
      <c r="II336" s="8"/>
      <c r="IJ336" s="8"/>
      <c r="IK336" s="8"/>
      <c r="IL336" s="8"/>
      <c r="IM336" s="8"/>
      <c r="IN336" s="8"/>
      <c r="IO336" s="8"/>
      <c r="IP336" s="8"/>
    </row>
    <row r="337" spans="1:250" s="6" customFormat="1" ht="30.75" thickBot="1" x14ac:dyDescent="0.3">
      <c r="A337" s="13"/>
      <c r="B337" s="291" t="s">
        <v>123</v>
      </c>
      <c r="C337" s="714">
        <f t="shared" si="365"/>
        <v>840</v>
      </c>
      <c r="D337" s="714">
        <f t="shared" si="365"/>
        <v>420</v>
      </c>
      <c r="E337" s="714">
        <f t="shared" si="365"/>
        <v>699</v>
      </c>
      <c r="F337" s="714">
        <f t="shared" si="365"/>
        <v>166.42857142857144</v>
      </c>
      <c r="G337" s="715">
        <f t="shared" si="365"/>
        <v>817.50480000000005</v>
      </c>
      <c r="H337" s="715">
        <f t="shared" si="365"/>
        <v>408.75</v>
      </c>
      <c r="I337" s="715">
        <f t="shared" si="365"/>
        <v>680.28078000000005</v>
      </c>
      <c r="J337" s="715">
        <f t="shared" ref="J337" si="384">J325</f>
        <v>271.53078000000005</v>
      </c>
      <c r="K337" s="715">
        <f t="shared" ref="K337:L337" si="385">K325</f>
        <v>0</v>
      </c>
      <c r="L337" s="715">
        <f t="shared" si="385"/>
        <v>680.28078000000005</v>
      </c>
      <c r="M337" s="715">
        <f>I337/H337*100</f>
        <v>166.42954862385321</v>
      </c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  <c r="AV337" s="8"/>
      <c r="AW337" s="8"/>
      <c r="AX337" s="8"/>
      <c r="AY337" s="8"/>
      <c r="AZ337" s="8"/>
      <c r="BA337" s="8"/>
      <c r="BB337" s="8"/>
      <c r="BC337" s="8"/>
      <c r="BD337" s="8"/>
      <c r="BE337" s="8"/>
      <c r="BF337" s="8"/>
      <c r="BG337" s="8"/>
      <c r="BH337" s="8"/>
      <c r="BI337" s="8"/>
      <c r="BJ337" s="8"/>
      <c r="BK337" s="8"/>
      <c r="BL337" s="8"/>
      <c r="BM337" s="8"/>
      <c r="BN337" s="8"/>
      <c r="BO337" s="8"/>
      <c r="BP337" s="8"/>
      <c r="BQ337" s="8"/>
      <c r="BR337" s="8"/>
      <c r="BS337" s="8"/>
      <c r="BT337" s="8"/>
      <c r="BU337" s="8"/>
      <c r="BV337" s="8"/>
      <c r="BW337" s="8"/>
      <c r="BX337" s="8"/>
      <c r="BY337" s="8"/>
      <c r="BZ337" s="8"/>
      <c r="CA337" s="8"/>
      <c r="CB337" s="8"/>
      <c r="CC337" s="8"/>
      <c r="CD337" s="8"/>
      <c r="CE337" s="8"/>
      <c r="CF337" s="8"/>
      <c r="CG337" s="8"/>
      <c r="CH337" s="8"/>
      <c r="CI337" s="8"/>
      <c r="CJ337" s="8"/>
      <c r="CK337" s="8"/>
      <c r="CL337" s="8"/>
      <c r="CM337" s="8"/>
      <c r="CN337" s="8"/>
      <c r="CO337" s="8"/>
      <c r="CP337" s="8"/>
      <c r="CQ337" s="8"/>
      <c r="CR337" s="8"/>
      <c r="CS337" s="8"/>
      <c r="CT337" s="8"/>
      <c r="CU337" s="8"/>
      <c r="CV337" s="8"/>
      <c r="CW337" s="8"/>
      <c r="CX337" s="8"/>
      <c r="CY337" s="8"/>
      <c r="CZ337" s="8"/>
      <c r="DA337" s="8"/>
      <c r="DB337" s="8"/>
      <c r="DC337" s="8"/>
      <c r="DD337" s="8"/>
      <c r="DE337" s="8"/>
      <c r="DF337" s="8"/>
      <c r="DG337" s="8"/>
      <c r="DH337" s="8"/>
      <c r="DI337" s="8"/>
      <c r="DJ337" s="8"/>
      <c r="DK337" s="8"/>
      <c r="DL337" s="8"/>
      <c r="DM337" s="8"/>
      <c r="DN337" s="8"/>
      <c r="DO337" s="8"/>
      <c r="DP337" s="8"/>
      <c r="DQ337" s="8"/>
      <c r="DR337" s="8"/>
      <c r="DS337" s="8"/>
      <c r="DT337" s="8"/>
      <c r="DU337" s="8"/>
      <c r="DV337" s="8"/>
      <c r="DW337" s="8"/>
      <c r="DX337" s="8"/>
      <c r="DY337" s="8"/>
      <c r="DZ337" s="8"/>
      <c r="EA337" s="8"/>
      <c r="EB337" s="8"/>
      <c r="EC337" s="8"/>
      <c r="ED337" s="8"/>
      <c r="EE337" s="8"/>
      <c r="EF337" s="8"/>
      <c r="EG337" s="8"/>
      <c r="EH337" s="8"/>
      <c r="EI337" s="8"/>
      <c r="EJ337" s="8"/>
      <c r="EK337" s="8"/>
      <c r="EL337" s="8"/>
      <c r="EM337" s="8"/>
      <c r="EN337" s="8"/>
      <c r="EO337" s="8"/>
      <c r="EP337" s="8"/>
      <c r="EQ337" s="8"/>
      <c r="ER337" s="8"/>
      <c r="ES337" s="8"/>
      <c r="ET337" s="8"/>
      <c r="EU337" s="8"/>
      <c r="EV337" s="8"/>
      <c r="EW337" s="8"/>
      <c r="EX337" s="8"/>
      <c r="EY337" s="8"/>
      <c r="EZ337" s="8"/>
      <c r="FA337" s="8"/>
      <c r="FB337" s="8"/>
      <c r="FC337" s="8"/>
      <c r="FD337" s="8"/>
      <c r="FE337" s="8"/>
      <c r="FF337" s="8"/>
      <c r="FG337" s="8"/>
      <c r="FH337" s="8"/>
      <c r="FI337" s="8"/>
      <c r="FJ337" s="8"/>
      <c r="FK337" s="8"/>
      <c r="FL337" s="8"/>
      <c r="FM337" s="8"/>
      <c r="FN337" s="8"/>
      <c r="FO337" s="8"/>
      <c r="FP337" s="8"/>
      <c r="FQ337" s="8"/>
      <c r="FR337" s="8"/>
      <c r="FS337" s="8"/>
      <c r="FT337" s="8"/>
      <c r="FU337" s="8"/>
      <c r="FV337" s="8"/>
      <c r="FW337" s="8"/>
      <c r="FX337" s="8"/>
      <c r="FY337" s="8"/>
      <c r="FZ337" s="8"/>
      <c r="GA337" s="8"/>
      <c r="GB337" s="8"/>
      <c r="GC337" s="8"/>
      <c r="GD337" s="8"/>
      <c r="GE337" s="8"/>
      <c r="GF337" s="8"/>
      <c r="GG337" s="8"/>
      <c r="GH337" s="8"/>
      <c r="GI337" s="8"/>
      <c r="GJ337" s="8"/>
      <c r="GK337" s="8"/>
      <c r="GL337" s="8"/>
      <c r="GM337" s="8"/>
      <c r="GN337" s="8"/>
      <c r="GO337" s="8"/>
      <c r="GP337" s="8"/>
      <c r="GQ337" s="8"/>
      <c r="GR337" s="8"/>
      <c r="GS337" s="8"/>
      <c r="GT337" s="8"/>
      <c r="GU337" s="8"/>
      <c r="GV337" s="8"/>
      <c r="GW337" s="8"/>
      <c r="GX337" s="8"/>
      <c r="GY337" s="8"/>
      <c r="GZ337" s="8"/>
      <c r="HA337" s="8"/>
      <c r="HB337" s="8"/>
      <c r="HC337" s="8"/>
      <c r="HD337" s="8"/>
      <c r="HE337" s="8"/>
      <c r="HF337" s="8"/>
      <c r="HG337" s="8"/>
      <c r="HH337" s="8"/>
      <c r="HI337" s="8"/>
      <c r="HJ337" s="8"/>
      <c r="HK337" s="8"/>
      <c r="HL337" s="8"/>
      <c r="HM337" s="8"/>
      <c r="HN337" s="8"/>
      <c r="HO337" s="8"/>
      <c r="HP337" s="8"/>
      <c r="HQ337" s="8"/>
      <c r="HR337" s="8"/>
      <c r="HS337" s="8"/>
      <c r="HT337" s="8"/>
      <c r="HU337" s="8"/>
      <c r="HV337" s="8"/>
      <c r="HW337" s="8"/>
      <c r="HX337" s="8"/>
      <c r="HY337" s="8"/>
      <c r="HZ337" s="8"/>
      <c r="IA337" s="8"/>
      <c r="IB337" s="8"/>
      <c r="IC337" s="8"/>
      <c r="ID337" s="8"/>
      <c r="IE337" s="8"/>
      <c r="IF337" s="8"/>
      <c r="IG337" s="8"/>
      <c r="IH337" s="8"/>
      <c r="II337" s="8"/>
      <c r="IJ337" s="8"/>
      <c r="IK337" s="8"/>
      <c r="IL337" s="8"/>
      <c r="IM337" s="8"/>
      <c r="IN337" s="8"/>
      <c r="IO337" s="8"/>
      <c r="IP337" s="8"/>
    </row>
    <row r="338" spans="1:250" ht="15.75" thickBot="1" x14ac:dyDescent="0.3">
      <c r="A338" s="13">
        <v>1</v>
      </c>
      <c r="B338" s="292" t="s">
        <v>107</v>
      </c>
      <c r="C338" s="716">
        <f t="shared" si="365"/>
        <v>0</v>
      </c>
      <c r="D338" s="716">
        <f t="shared" si="365"/>
        <v>0</v>
      </c>
      <c r="E338" s="716">
        <f t="shared" si="365"/>
        <v>0</v>
      </c>
      <c r="F338" s="716">
        <f t="shared" si="365"/>
        <v>0</v>
      </c>
      <c r="G338" s="717">
        <f t="shared" si="365"/>
        <v>3440.9663800000003</v>
      </c>
      <c r="H338" s="717">
        <f t="shared" si="365"/>
        <v>1720.48</v>
      </c>
      <c r="I338" s="717">
        <f t="shared" si="365"/>
        <v>1031.25766</v>
      </c>
      <c r="J338" s="717">
        <f t="shared" ref="J338" si="386">J326</f>
        <v>-689.22234000000003</v>
      </c>
      <c r="K338" s="717">
        <f t="shared" ref="K338:L338" si="387">K326</f>
        <v>-2.17509</v>
      </c>
      <c r="L338" s="717">
        <f t="shared" si="387"/>
        <v>1029.08257</v>
      </c>
      <c r="M338" s="717">
        <f>M326</f>
        <v>59.940113224216496</v>
      </c>
    </row>
    <row r="339" spans="1:250" s="98" customFormat="1" x14ac:dyDescent="0.25">
      <c r="N339" s="103"/>
      <c r="O339" s="103"/>
      <c r="P339" s="103"/>
      <c r="Q339" s="103"/>
      <c r="R339" s="103"/>
      <c r="S339" s="103"/>
      <c r="T339" s="103"/>
      <c r="U339" s="103"/>
      <c r="V339" s="103"/>
      <c r="W339" s="103"/>
      <c r="X339" s="103"/>
      <c r="Y339" s="103"/>
      <c r="Z339" s="103"/>
      <c r="AA339" s="103"/>
      <c r="AB339" s="103"/>
      <c r="AC339" s="103"/>
      <c r="AD339" s="103"/>
      <c r="AE339" s="103"/>
      <c r="AF339" s="103"/>
      <c r="AG339" s="103"/>
      <c r="AH339" s="103"/>
      <c r="AI339" s="103"/>
      <c r="AJ339" s="103"/>
      <c r="AK339" s="103"/>
      <c r="AL339" s="103"/>
      <c r="AM339" s="103"/>
      <c r="AN339" s="103"/>
      <c r="AO339" s="103"/>
      <c r="AP339" s="103"/>
      <c r="AQ339" s="103"/>
      <c r="AR339" s="103"/>
      <c r="AS339" s="103"/>
      <c r="AT339" s="103"/>
      <c r="AU339" s="103"/>
      <c r="AV339" s="103"/>
      <c r="AW339" s="103"/>
      <c r="AX339" s="103"/>
      <c r="AY339" s="103"/>
      <c r="AZ339" s="103"/>
      <c r="BA339" s="103"/>
      <c r="BB339" s="103"/>
      <c r="BC339" s="103"/>
      <c r="BD339" s="103"/>
      <c r="BE339" s="103"/>
      <c r="BF339" s="103"/>
      <c r="BG339" s="103"/>
      <c r="BH339" s="103"/>
      <c r="BI339" s="103"/>
      <c r="BJ339" s="103"/>
      <c r="BK339" s="103"/>
      <c r="BL339" s="103"/>
      <c r="BM339" s="103"/>
      <c r="BN339" s="103"/>
      <c r="BO339" s="103"/>
      <c r="BP339" s="103"/>
      <c r="BQ339" s="103"/>
      <c r="BR339" s="103"/>
      <c r="BS339" s="103"/>
      <c r="BT339" s="103"/>
      <c r="BU339" s="103"/>
      <c r="BV339" s="103"/>
      <c r="BW339" s="103"/>
      <c r="BX339" s="103"/>
      <c r="BY339" s="103"/>
      <c r="BZ339" s="103"/>
      <c r="CA339" s="103"/>
      <c r="CB339" s="103"/>
      <c r="CC339" s="103"/>
      <c r="CD339" s="103"/>
      <c r="CE339" s="103"/>
      <c r="CF339" s="103"/>
      <c r="CG339" s="103"/>
      <c r="CH339" s="103"/>
      <c r="CI339" s="103"/>
      <c r="CJ339" s="103"/>
      <c r="CK339" s="103"/>
      <c r="CL339" s="103"/>
      <c r="CM339" s="103"/>
      <c r="CN339" s="103"/>
      <c r="CO339" s="103"/>
      <c r="CP339" s="103"/>
      <c r="CQ339" s="103"/>
      <c r="CR339" s="103"/>
      <c r="CS339" s="103"/>
      <c r="CT339" s="103"/>
      <c r="CU339" s="103"/>
      <c r="CV339" s="103"/>
      <c r="CW339" s="103"/>
      <c r="CX339" s="103"/>
      <c r="CY339" s="103"/>
      <c r="CZ339" s="103"/>
      <c r="DA339" s="103"/>
      <c r="DB339" s="103"/>
      <c r="DC339" s="103"/>
      <c r="DD339" s="103"/>
      <c r="DE339" s="103"/>
      <c r="DF339" s="103"/>
      <c r="DG339" s="103"/>
      <c r="DH339" s="103"/>
      <c r="DI339" s="103"/>
      <c r="DJ339" s="103"/>
      <c r="DK339" s="103"/>
      <c r="DL339" s="103"/>
      <c r="DM339" s="103"/>
      <c r="DN339" s="103"/>
      <c r="DO339" s="103"/>
      <c r="DP339" s="103"/>
      <c r="DQ339" s="103"/>
      <c r="DR339" s="103"/>
      <c r="DS339" s="103"/>
      <c r="DT339" s="103"/>
      <c r="DU339" s="103"/>
      <c r="DV339" s="103"/>
      <c r="DW339" s="103"/>
      <c r="DX339" s="103"/>
      <c r="DY339" s="103"/>
      <c r="DZ339" s="103"/>
      <c r="EA339" s="103"/>
      <c r="EB339" s="103"/>
      <c r="EC339" s="103"/>
      <c r="ED339" s="103"/>
      <c r="EE339" s="103"/>
      <c r="EF339" s="103"/>
      <c r="EG339" s="103"/>
      <c r="EH339" s="103"/>
      <c r="EI339" s="103"/>
      <c r="EJ339" s="103"/>
      <c r="EK339" s="103"/>
      <c r="EL339" s="103"/>
      <c r="EM339" s="103"/>
      <c r="EN339" s="103"/>
      <c r="EO339" s="103"/>
      <c r="EP339" s="103"/>
      <c r="EQ339" s="103"/>
      <c r="ER339" s="103"/>
      <c r="ES339" s="103"/>
      <c r="ET339" s="103"/>
      <c r="EU339" s="103"/>
      <c r="EV339" s="103"/>
      <c r="EW339" s="103"/>
      <c r="EX339" s="103"/>
      <c r="EY339" s="103"/>
      <c r="EZ339" s="103"/>
      <c r="FA339" s="103"/>
      <c r="FB339" s="103"/>
      <c r="FC339" s="103"/>
      <c r="FD339" s="103"/>
      <c r="FE339" s="103"/>
      <c r="FF339" s="103"/>
      <c r="FG339" s="103"/>
      <c r="FH339" s="103"/>
      <c r="FI339" s="103"/>
      <c r="FJ339" s="103"/>
      <c r="FK339" s="103"/>
      <c r="FL339" s="103"/>
      <c r="FM339" s="103"/>
      <c r="FN339" s="103"/>
      <c r="FO339" s="103"/>
      <c r="FP339" s="103"/>
      <c r="FQ339" s="103"/>
      <c r="FR339" s="103"/>
      <c r="FS339" s="103"/>
      <c r="FT339" s="103"/>
      <c r="FU339" s="103"/>
      <c r="FV339" s="103"/>
      <c r="FW339" s="103"/>
      <c r="FX339" s="103"/>
      <c r="FY339" s="103"/>
      <c r="FZ339" s="103"/>
      <c r="GA339" s="103"/>
      <c r="GB339" s="103"/>
      <c r="GC339" s="103"/>
      <c r="GD339" s="103"/>
      <c r="GE339" s="103"/>
      <c r="GF339" s="103"/>
      <c r="GG339" s="103"/>
      <c r="GH339" s="103"/>
      <c r="GI339" s="103"/>
      <c r="GJ339" s="103"/>
      <c r="GK339" s="103"/>
      <c r="GL339" s="103"/>
      <c r="GM339" s="103"/>
      <c r="GN339" s="103"/>
      <c r="GO339" s="103"/>
      <c r="GP339" s="103"/>
      <c r="GQ339" s="103"/>
      <c r="GR339" s="103"/>
      <c r="GS339" s="103"/>
      <c r="GT339" s="103"/>
      <c r="GU339" s="103"/>
      <c r="GV339" s="103"/>
      <c r="GW339" s="103"/>
      <c r="GX339" s="103"/>
      <c r="GY339" s="103"/>
      <c r="GZ339" s="103"/>
      <c r="HA339" s="103"/>
      <c r="HB339" s="103"/>
      <c r="HC339" s="103"/>
      <c r="HD339" s="103"/>
      <c r="HE339" s="103"/>
      <c r="HF339" s="103"/>
      <c r="HG339" s="103"/>
      <c r="HH339" s="103"/>
      <c r="HI339" s="103"/>
      <c r="HJ339" s="103"/>
      <c r="HK339" s="103"/>
      <c r="HL339" s="103"/>
      <c r="HM339" s="103"/>
      <c r="HN339" s="103"/>
      <c r="HO339" s="103"/>
      <c r="HP339" s="103"/>
      <c r="HQ339" s="103"/>
      <c r="HR339" s="103"/>
      <c r="HS339" s="103"/>
      <c r="HT339" s="103"/>
      <c r="HU339" s="103"/>
      <c r="HV339" s="103"/>
      <c r="HW339" s="103"/>
      <c r="HX339" s="103"/>
      <c r="HY339" s="103"/>
      <c r="HZ339" s="103"/>
      <c r="IA339" s="103"/>
      <c r="IB339" s="103"/>
      <c r="IC339" s="103"/>
      <c r="ID339" s="103"/>
      <c r="IE339" s="103"/>
      <c r="IF339" s="103"/>
      <c r="IG339" s="103"/>
      <c r="IH339" s="103"/>
      <c r="II339" s="103"/>
      <c r="IJ339" s="103"/>
      <c r="IK339" s="103"/>
      <c r="IL339" s="103"/>
      <c r="IM339" s="103"/>
      <c r="IN339" s="103"/>
      <c r="IO339" s="103"/>
      <c r="IP339" s="103"/>
    </row>
    <row r="340" spans="1:250" s="98" customFormat="1" x14ac:dyDescent="0.25">
      <c r="N340" s="103"/>
      <c r="O340" s="103"/>
      <c r="P340" s="103"/>
      <c r="Q340" s="103"/>
      <c r="R340" s="103"/>
      <c r="S340" s="103"/>
      <c r="T340" s="103"/>
      <c r="U340" s="103"/>
      <c r="V340" s="103"/>
      <c r="W340" s="103"/>
      <c r="X340" s="103"/>
      <c r="Y340" s="103"/>
      <c r="Z340" s="103"/>
      <c r="AA340" s="103"/>
      <c r="AB340" s="103"/>
      <c r="AC340" s="103"/>
      <c r="AD340" s="103"/>
      <c r="AE340" s="103"/>
      <c r="AF340" s="103"/>
      <c r="AG340" s="103"/>
      <c r="AH340" s="103"/>
      <c r="AI340" s="103"/>
      <c r="AJ340" s="103"/>
      <c r="AK340" s="103"/>
      <c r="AL340" s="103"/>
      <c r="AM340" s="103"/>
      <c r="AN340" s="103"/>
      <c r="AO340" s="103"/>
      <c r="AP340" s="103"/>
      <c r="AQ340" s="103"/>
      <c r="AR340" s="103"/>
      <c r="AS340" s="103"/>
      <c r="AT340" s="103"/>
      <c r="AU340" s="103"/>
      <c r="AV340" s="103"/>
      <c r="AW340" s="103"/>
      <c r="AX340" s="103"/>
      <c r="AY340" s="103"/>
      <c r="AZ340" s="103"/>
      <c r="BA340" s="103"/>
      <c r="BB340" s="103"/>
      <c r="BC340" s="103"/>
      <c r="BD340" s="103"/>
      <c r="BE340" s="103"/>
      <c r="BF340" s="103"/>
      <c r="BG340" s="103"/>
      <c r="BH340" s="103"/>
      <c r="BI340" s="103"/>
      <c r="BJ340" s="103"/>
      <c r="BK340" s="103"/>
      <c r="BL340" s="103"/>
      <c r="BM340" s="103"/>
      <c r="BN340" s="103"/>
      <c r="BO340" s="103"/>
      <c r="BP340" s="103"/>
      <c r="BQ340" s="103"/>
      <c r="BR340" s="103"/>
      <c r="BS340" s="103"/>
      <c r="BT340" s="103"/>
      <c r="BU340" s="103"/>
      <c r="BV340" s="103"/>
      <c r="BW340" s="103"/>
      <c r="BX340" s="103"/>
      <c r="BY340" s="103"/>
      <c r="BZ340" s="103"/>
      <c r="CA340" s="103"/>
      <c r="CB340" s="103"/>
      <c r="CC340" s="103"/>
      <c r="CD340" s="103"/>
      <c r="CE340" s="103"/>
      <c r="CF340" s="103"/>
      <c r="CG340" s="103"/>
      <c r="CH340" s="103"/>
      <c r="CI340" s="103"/>
      <c r="CJ340" s="103"/>
      <c r="CK340" s="103"/>
      <c r="CL340" s="103"/>
      <c r="CM340" s="103"/>
      <c r="CN340" s="103"/>
      <c r="CO340" s="103"/>
      <c r="CP340" s="103"/>
      <c r="CQ340" s="103"/>
      <c r="CR340" s="103"/>
      <c r="CS340" s="103"/>
      <c r="CT340" s="103"/>
      <c r="CU340" s="103"/>
      <c r="CV340" s="103"/>
      <c r="CW340" s="103"/>
      <c r="CX340" s="103"/>
      <c r="CY340" s="103"/>
      <c r="CZ340" s="103"/>
      <c r="DA340" s="103"/>
      <c r="DB340" s="103"/>
      <c r="DC340" s="103"/>
      <c r="DD340" s="103"/>
      <c r="DE340" s="103"/>
      <c r="DF340" s="103"/>
      <c r="DG340" s="103"/>
      <c r="DH340" s="103"/>
      <c r="DI340" s="103"/>
      <c r="DJ340" s="103"/>
      <c r="DK340" s="103"/>
      <c r="DL340" s="103"/>
      <c r="DM340" s="103"/>
      <c r="DN340" s="103"/>
      <c r="DO340" s="103"/>
      <c r="DP340" s="103"/>
      <c r="DQ340" s="103"/>
      <c r="DR340" s="103"/>
      <c r="DS340" s="103"/>
      <c r="DT340" s="103"/>
      <c r="DU340" s="103"/>
      <c r="DV340" s="103"/>
      <c r="DW340" s="103"/>
      <c r="DX340" s="103"/>
      <c r="DY340" s="103"/>
      <c r="DZ340" s="103"/>
      <c r="EA340" s="103"/>
      <c r="EB340" s="103"/>
      <c r="EC340" s="103"/>
      <c r="ED340" s="103"/>
      <c r="EE340" s="103"/>
      <c r="EF340" s="103"/>
      <c r="EG340" s="103"/>
      <c r="EH340" s="103"/>
      <c r="EI340" s="103"/>
      <c r="EJ340" s="103"/>
      <c r="EK340" s="103"/>
      <c r="EL340" s="103"/>
      <c r="EM340" s="103"/>
      <c r="EN340" s="103"/>
      <c r="EO340" s="103"/>
      <c r="EP340" s="103"/>
      <c r="EQ340" s="103"/>
      <c r="ER340" s="103"/>
      <c r="ES340" s="103"/>
      <c r="ET340" s="103"/>
      <c r="EU340" s="103"/>
      <c r="EV340" s="103"/>
      <c r="EW340" s="103"/>
      <c r="EX340" s="103"/>
      <c r="EY340" s="103"/>
      <c r="EZ340" s="103"/>
      <c r="FA340" s="103"/>
      <c r="FB340" s="103"/>
      <c r="FC340" s="103"/>
      <c r="FD340" s="103"/>
      <c r="FE340" s="103"/>
      <c r="FF340" s="103"/>
      <c r="FG340" s="103"/>
      <c r="FH340" s="103"/>
      <c r="FI340" s="103"/>
      <c r="FJ340" s="103"/>
      <c r="FK340" s="103"/>
      <c r="FL340" s="103"/>
      <c r="FM340" s="103"/>
      <c r="FN340" s="103"/>
      <c r="FO340" s="103"/>
      <c r="FP340" s="103"/>
      <c r="FQ340" s="103"/>
      <c r="FR340" s="103"/>
      <c r="FS340" s="103"/>
      <c r="FT340" s="103"/>
      <c r="FU340" s="103"/>
      <c r="FV340" s="103"/>
      <c r="FW340" s="103"/>
      <c r="FX340" s="103"/>
      <c r="FY340" s="103"/>
      <c r="FZ340" s="103"/>
      <c r="GA340" s="103"/>
      <c r="GB340" s="103"/>
      <c r="GC340" s="103"/>
      <c r="GD340" s="103"/>
      <c r="GE340" s="103"/>
      <c r="GF340" s="103"/>
      <c r="GG340" s="103"/>
      <c r="GH340" s="103"/>
      <c r="GI340" s="103"/>
      <c r="GJ340" s="103"/>
      <c r="GK340" s="103"/>
      <c r="GL340" s="103"/>
      <c r="GM340" s="103"/>
      <c r="GN340" s="103"/>
      <c r="GO340" s="103"/>
      <c r="GP340" s="103"/>
      <c r="GQ340" s="103"/>
      <c r="GR340" s="103"/>
      <c r="GS340" s="103"/>
      <c r="GT340" s="103"/>
      <c r="GU340" s="103"/>
      <c r="GV340" s="103"/>
      <c r="GW340" s="103"/>
      <c r="GX340" s="103"/>
      <c r="GY340" s="103"/>
      <c r="GZ340" s="103"/>
      <c r="HA340" s="103"/>
      <c r="HB340" s="103"/>
      <c r="HC340" s="103"/>
      <c r="HD340" s="103"/>
      <c r="HE340" s="103"/>
      <c r="HF340" s="103"/>
      <c r="HG340" s="103"/>
      <c r="HH340" s="103"/>
      <c r="HI340" s="103"/>
      <c r="HJ340" s="103"/>
      <c r="HK340" s="103"/>
      <c r="HL340" s="103"/>
      <c r="HM340" s="103"/>
      <c r="HN340" s="103"/>
      <c r="HO340" s="103"/>
      <c r="HP340" s="103"/>
      <c r="HQ340" s="103"/>
      <c r="HR340" s="103"/>
      <c r="HS340" s="103"/>
      <c r="HT340" s="103"/>
      <c r="HU340" s="103"/>
      <c r="HV340" s="103"/>
      <c r="HW340" s="103"/>
      <c r="HX340" s="103"/>
      <c r="HY340" s="103"/>
      <c r="HZ340" s="103"/>
      <c r="IA340" s="103"/>
      <c r="IB340" s="103"/>
      <c r="IC340" s="103"/>
      <c r="ID340" s="103"/>
      <c r="IE340" s="103"/>
      <c r="IF340" s="103"/>
      <c r="IG340" s="103"/>
      <c r="IH340" s="103"/>
      <c r="II340" s="103"/>
      <c r="IJ340" s="103"/>
      <c r="IK340" s="103"/>
      <c r="IL340" s="103"/>
      <c r="IM340" s="103"/>
      <c r="IN340" s="103"/>
      <c r="IO340" s="103"/>
      <c r="IP340" s="103"/>
    </row>
    <row r="341" spans="1:250" s="98" customFormat="1" x14ac:dyDescent="0.25">
      <c r="N341" s="103"/>
      <c r="O341" s="103"/>
      <c r="P341" s="103"/>
      <c r="Q341" s="103"/>
      <c r="R341" s="103"/>
      <c r="S341" s="103"/>
      <c r="T341" s="103"/>
      <c r="U341" s="103"/>
      <c r="V341" s="103"/>
      <c r="W341" s="103"/>
      <c r="X341" s="103"/>
      <c r="Y341" s="103"/>
      <c r="Z341" s="103"/>
      <c r="AA341" s="103"/>
      <c r="AB341" s="103"/>
      <c r="AC341" s="103"/>
      <c r="AD341" s="103"/>
      <c r="AE341" s="103"/>
      <c r="AF341" s="103"/>
      <c r="AG341" s="103"/>
      <c r="AH341" s="103"/>
      <c r="AI341" s="103"/>
      <c r="AJ341" s="103"/>
      <c r="AK341" s="103"/>
      <c r="AL341" s="103"/>
      <c r="AM341" s="103"/>
      <c r="AN341" s="103"/>
      <c r="AO341" s="103"/>
      <c r="AP341" s="103"/>
      <c r="AQ341" s="103"/>
      <c r="AR341" s="103"/>
      <c r="AS341" s="103"/>
      <c r="AT341" s="103"/>
      <c r="AU341" s="103"/>
      <c r="AV341" s="103"/>
      <c r="AW341" s="103"/>
      <c r="AX341" s="103"/>
      <c r="AY341" s="103"/>
      <c r="AZ341" s="103"/>
      <c r="BA341" s="103"/>
      <c r="BB341" s="103"/>
      <c r="BC341" s="103"/>
      <c r="BD341" s="103"/>
      <c r="BE341" s="103"/>
      <c r="BF341" s="103"/>
      <c r="BG341" s="103"/>
      <c r="BH341" s="103"/>
      <c r="BI341" s="103"/>
      <c r="BJ341" s="103"/>
      <c r="BK341" s="103"/>
      <c r="BL341" s="103"/>
      <c r="BM341" s="103"/>
      <c r="BN341" s="103"/>
      <c r="BO341" s="103"/>
      <c r="BP341" s="103"/>
      <c r="BQ341" s="103"/>
      <c r="BR341" s="103"/>
      <c r="BS341" s="103"/>
      <c r="BT341" s="103"/>
      <c r="BU341" s="103"/>
      <c r="BV341" s="103"/>
      <c r="BW341" s="103"/>
      <c r="BX341" s="103"/>
      <c r="BY341" s="103"/>
      <c r="BZ341" s="103"/>
      <c r="CA341" s="103"/>
      <c r="CB341" s="103"/>
      <c r="CC341" s="103"/>
      <c r="CD341" s="103"/>
      <c r="CE341" s="103"/>
      <c r="CF341" s="103"/>
      <c r="CG341" s="103"/>
      <c r="CH341" s="103"/>
      <c r="CI341" s="103"/>
      <c r="CJ341" s="103"/>
      <c r="CK341" s="103"/>
      <c r="CL341" s="103"/>
      <c r="CM341" s="103"/>
      <c r="CN341" s="103"/>
      <c r="CO341" s="103"/>
      <c r="CP341" s="103"/>
      <c r="CQ341" s="103"/>
      <c r="CR341" s="103"/>
      <c r="CS341" s="103"/>
      <c r="CT341" s="103"/>
      <c r="CU341" s="103"/>
      <c r="CV341" s="103"/>
      <c r="CW341" s="103"/>
      <c r="CX341" s="103"/>
      <c r="CY341" s="103"/>
      <c r="CZ341" s="103"/>
      <c r="DA341" s="103"/>
      <c r="DB341" s="103"/>
      <c r="DC341" s="103"/>
      <c r="DD341" s="103"/>
      <c r="DE341" s="103"/>
      <c r="DF341" s="103"/>
      <c r="DG341" s="103"/>
      <c r="DH341" s="103"/>
      <c r="DI341" s="103"/>
      <c r="DJ341" s="103"/>
      <c r="DK341" s="103"/>
      <c r="DL341" s="103"/>
      <c r="DM341" s="103"/>
      <c r="DN341" s="103"/>
      <c r="DO341" s="103"/>
      <c r="DP341" s="103"/>
      <c r="DQ341" s="103"/>
      <c r="DR341" s="103"/>
      <c r="DS341" s="103"/>
      <c r="DT341" s="103"/>
      <c r="DU341" s="103"/>
      <c r="DV341" s="103"/>
      <c r="DW341" s="103"/>
      <c r="DX341" s="103"/>
      <c r="DY341" s="103"/>
      <c r="DZ341" s="103"/>
      <c r="EA341" s="103"/>
      <c r="EB341" s="103"/>
      <c r="EC341" s="103"/>
      <c r="ED341" s="103"/>
      <c r="EE341" s="103"/>
      <c r="EF341" s="103"/>
      <c r="EG341" s="103"/>
      <c r="EH341" s="103"/>
      <c r="EI341" s="103"/>
      <c r="EJ341" s="103"/>
      <c r="EK341" s="103"/>
      <c r="EL341" s="103"/>
      <c r="EM341" s="103"/>
      <c r="EN341" s="103"/>
      <c r="EO341" s="103"/>
      <c r="EP341" s="103"/>
      <c r="EQ341" s="103"/>
      <c r="ER341" s="103"/>
      <c r="ES341" s="103"/>
      <c r="ET341" s="103"/>
      <c r="EU341" s="103"/>
      <c r="EV341" s="103"/>
      <c r="EW341" s="103"/>
      <c r="EX341" s="103"/>
      <c r="EY341" s="103"/>
      <c r="EZ341" s="103"/>
      <c r="FA341" s="103"/>
      <c r="FB341" s="103"/>
      <c r="FC341" s="103"/>
      <c r="FD341" s="103"/>
      <c r="FE341" s="103"/>
      <c r="FF341" s="103"/>
      <c r="FG341" s="103"/>
      <c r="FH341" s="103"/>
      <c r="FI341" s="103"/>
      <c r="FJ341" s="103"/>
      <c r="FK341" s="103"/>
      <c r="FL341" s="103"/>
      <c r="FM341" s="103"/>
      <c r="FN341" s="103"/>
      <c r="FO341" s="103"/>
      <c r="FP341" s="103"/>
      <c r="FQ341" s="103"/>
      <c r="FR341" s="103"/>
      <c r="FS341" s="103"/>
      <c r="FT341" s="103"/>
      <c r="FU341" s="103"/>
      <c r="FV341" s="103"/>
      <c r="FW341" s="103"/>
      <c r="FX341" s="103"/>
      <c r="FY341" s="103"/>
      <c r="FZ341" s="103"/>
      <c r="GA341" s="103"/>
      <c r="GB341" s="103"/>
      <c r="GC341" s="103"/>
      <c r="GD341" s="103"/>
      <c r="GE341" s="103"/>
      <c r="GF341" s="103"/>
      <c r="GG341" s="103"/>
      <c r="GH341" s="103"/>
      <c r="GI341" s="103"/>
      <c r="GJ341" s="103"/>
      <c r="GK341" s="103"/>
      <c r="GL341" s="103"/>
      <c r="GM341" s="103"/>
      <c r="GN341" s="103"/>
      <c r="GO341" s="103"/>
      <c r="GP341" s="103"/>
      <c r="GQ341" s="103"/>
      <c r="GR341" s="103"/>
      <c r="GS341" s="103"/>
      <c r="GT341" s="103"/>
      <c r="GU341" s="103"/>
      <c r="GV341" s="103"/>
      <c r="GW341" s="103"/>
      <c r="GX341" s="103"/>
      <c r="GY341" s="103"/>
      <c r="GZ341" s="103"/>
      <c r="HA341" s="103"/>
      <c r="HB341" s="103"/>
      <c r="HC341" s="103"/>
      <c r="HD341" s="103"/>
      <c r="HE341" s="103"/>
      <c r="HF341" s="103"/>
      <c r="HG341" s="103"/>
      <c r="HH341" s="103"/>
      <c r="HI341" s="103"/>
      <c r="HJ341" s="103"/>
      <c r="HK341" s="103"/>
      <c r="HL341" s="103"/>
      <c r="HM341" s="103"/>
      <c r="HN341" s="103"/>
      <c r="HO341" s="103"/>
      <c r="HP341" s="103"/>
      <c r="HQ341" s="103"/>
      <c r="HR341" s="103"/>
      <c r="HS341" s="103"/>
      <c r="HT341" s="103"/>
      <c r="HU341" s="103"/>
      <c r="HV341" s="103"/>
      <c r="HW341" s="103"/>
      <c r="HX341" s="103"/>
      <c r="HY341" s="103"/>
      <c r="HZ341" s="103"/>
      <c r="IA341" s="103"/>
      <c r="IB341" s="103"/>
      <c r="IC341" s="103"/>
      <c r="ID341" s="103"/>
      <c r="IE341" s="103"/>
      <c r="IF341" s="103"/>
      <c r="IG341" s="103"/>
      <c r="IH341" s="103"/>
      <c r="II341" s="103"/>
      <c r="IJ341" s="103"/>
      <c r="IK341" s="103"/>
      <c r="IL341" s="103"/>
      <c r="IM341" s="103"/>
      <c r="IN341" s="103"/>
      <c r="IO341" s="103"/>
      <c r="IP341" s="103"/>
    </row>
  </sheetData>
  <autoFilter ref="B7:M338"/>
  <mergeCells count="4">
    <mergeCell ref="C5:F5"/>
    <mergeCell ref="G5:M5"/>
    <mergeCell ref="B1:M1"/>
    <mergeCell ref="B2:M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O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J13" sqref="J13"/>
    </sheetView>
  </sheetViews>
  <sheetFormatPr defaultColWidth="9.140625" defaultRowHeight="15" x14ac:dyDescent="0.25"/>
  <cols>
    <col min="1" max="1" width="42" style="5" customWidth="1"/>
    <col min="2" max="2" width="13.5703125" style="5" customWidth="1"/>
    <col min="3" max="3" width="12.28515625" style="5" customWidth="1"/>
    <col min="4" max="4" width="12.140625" style="5" customWidth="1"/>
    <col min="5" max="5" width="7.7109375" style="5" customWidth="1"/>
    <col min="6" max="6" width="14.140625" style="5" customWidth="1"/>
    <col min="7" max="7" width="11.85546875" style="5" customWidth="1"/>
    <col min="8" max="11" width="11.85546875" style="98" customWidth="1"/>
    <col min="12" max="12" width="11.85546875" style="5" customWidth="1"/>
    <col min="13" max="13" width="12.140625" style="5" bestFit="1" customWidth="1"/>
    <col min="14" max="16384" width="9.140625" style="5"/>
  </cols>
  <sheetData>
    <row r="1" spans="1:15" s="43" customFormat="1" ht="35.25" customHeight="1" x14ac:dyDescent="0.25">
      <c r="A1" s="877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январь-июнь  2019</v>
      </c>
      <c r="B1" s="878"/>
      <c r="C1" s="878"/>
      <c r="D1" s="878"/>
      <c r="E1" s="878"/>
      <c r="F1" s="878"/>
      <c r="G1" s="878"/>
      <c r="H1" s="878"/>
      <c r="I1" s="878"/>
      <c r="J1" s="878"/>
      <c r="K1" s="878"/>
      <c r="L1" s="878"/>
    </row>
    <row r="2" spans="1:15" hidden="1" x14ac:dyDescent="0.25">
      <c r="A2" s="97">
        <v>6</v>
      </c>
    </row>
    <row r="3" spans="1:15" ht="21" customHeight="1" thickBot="1" x14ac:dyDescent="0.3">
      <c r="A3" s="97"/>
    </row>
    <row r="4" spans="1:15" ht="15.75" customHeight="1" thickBot="1" x14ac:dyDescent="0.3">
      <c r="A4" s="26" t="s">
        <v>0</v>
      </c>
      <c r="B4" s="874" t="s">
        <v>102</v>
      </c>
      <c r="C4" s="875"/>
      <c r="D4" s="875"/>
      <c r="E4" s="876"/>
      <c r="F4" s="874" t="s">
        <v>101</v>
      </c>
      <c r="G4" s="875"/>
      <c r="H4" s="875"/>
      <c r="I4" s="875"/>
      <c r="J4" s="875"/>
      <c r="K4" s="875"/>
      <c r="L4" s="876"/>
    </row>
    <row r="5" spans="1:15" ht="75.75" thickBot="1" x14ac:dyDescent="0.3">
      <c r="A5" s="27"/>
      <c r="B5" s="180" t="s">
        <v>128</v>
      </c>
      <c r="C5" s="180" t="str">
        <f>'2 уровень'!D6</f>
        <v>План 6 мес. 2019 г. (законченный случай)</v>
      </c>
      <c r="D5" s="181" t="s">
        <v>103</v>
      </c>
      <c r="E5" s="66" t="s">
        <v>35</v>
      </c>
      <c r="F5" s="209" t="s">
        <v>129</v>
      </c>
      <c r="G5" s="209" t="str">
        <f>'1 уровень'!I6</f>
        <v>План 6 мес. 2019 г. (тыс.руб)</v>
      </c>
      <c r="H5" s="201" t="s">
        <v>104</v>
      </c>
      <c r="I5" s="201" t="s">
        <v>141</v>
      </c>
      <c r="J5" s="201" t="s">
        <v>139</v>
      </c>
      <c r="K5" s="201" t="s">
        <v>140</v>
      </c>
      <c r="L5" s="66" t="s">
        <v>35</v>
      </c>
    </row>
    <row r="6" spans="1:15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8">
        <v>6</v>
      </c>
      <c r="G6" s="318">
        <v>7</v>
      </c>
      <c r="H6" s="318">
        <v>8</v>
      </c>
      <c r="I6" s="318"/>
      <c r="J6" s="318">
        <v>9</v>
      </c>
      <c r="K6" s="318">
        <v>10</v>
      </c>
      <c r="L6" s="37">
        <v>11</v>
      </c>
      <c r="M6" s="51"/>
    </row>
    <row r="7" spans="1:15" ht="17.25" customHeight="1" x14ac:dyDescent="0.25">
      <c r="A7" s="309"/>
      <c r="B7" s="4"/>
      <c r="C7" s="4"/>
      <c r="D7" s="4"/>
      <c r="E7" s="4"/>
      <c r="F7" s="1"/>
      <c r="G7" s="1"/>
      <c r="H7" s="100"/>
      <c r="I7" s="100"/>
      <c r="J7" s="100"/>
      <c r="K7" s="100"/>
      <c r="L7" s="1"/>
    </row>
    <row r="8" spans="1:15" ht="29.25" x14ac:dyDescent="0.25">
      <c r="A8" s="133" t="s">
        <v>57</v>
      </c>
      <c r="B8" s="9"/>
      <c r="C8" s="9"/>
      <c r="D8" s="9"/>
      <c r="E8" s="9"/>
      <c r="F8" s="11"/>
      <c r="G8" s="11"/>
      <c r="H8" s="93"/>
      <c r="I8" s="93"/>
      <c r="J8" s="93"/>
      <c r="K8" s="93"/>
      <c r="L8" s="11"/>
    </row>
    <row r="9" spans="1:15" s="25" customFormat="1" ht="51.75" customHeight="1" x14ac:dyDescent="0.25">
      <c r="A9" s="142" t="s">
        <v>120</v>
      </c>
      <c r="B9" s="397">
        <f>SUM(B10:B13)</f>
        <v>583</v>
      </c>
      <c r="C9" s="397">
        <f>SUM(C10:C13)</f>
        <v>293</v>
      </c>
      <c r="D9" s="397">
        <f>SUM(D10:D13)</f>
        <v>325</v>
      </c>
      <c r="E9" s="397">
        <f t="shared" ref="E9:E19" si="0">D9/C9*100</f>
        <v>110.92150170648465</v>
      </c>
      <c r="F9" s="354">
        <f t="shared" ref="F9:K9" si="1">SUM(F10:F13)</f>
        <v>1674.7722899999999</v>
      </c>
      <c r="G9" s="354">
        <f t="shared" si="1"/>
        <v>837.37999999999988</v>
      </c>
      <c r="H9" s="354">
        <f t="shared" si="1"/>
        <v>794.44461000000001</v>
      </c>
      <c r="I9" s="354">
        <f t="shared" si="1"/>
        <v>-42.935389999999998</v>
      </c>
      <c r="J9" s="354">
        <f t="shared" si="1"/>
        <v>-81.270629999999997</v>
      </c>
      <c r="K9" s="354">
        <f t="shared" si="1"/>
        <v>713.17398000000003</v>
      </c>
      <c r="L9" s="397">
        <f t="shared" ref="L9:L19" si="2">H9/G9*100</f>
        <v>94.872651603811903</v>
      </c>
      <c r="M9" s="51"/>
    </row>
    <row r="10" spans="1:15" s="25" customFormat="1" ht="30" x14ac:dyDescent="0.25">
      <c r="A10" s="47" t="s">
        <v>79</v>
      </c>
      <c r="B10" s="397">
        <v>431</v>
      </c>
      <c r="C10" s="398">
        <f>ROUND(B10/12*$A$2,0)</f>
        <v>216</v>
      </c>
      <c r="D10" s="397">
        <v>201</v>
      </c>
      <c r="E10" s="397">
        <f t="shared" si="0"/>
        <v>93.055555555555557</v>
      </c>
      <c r="F10" s="354">
        <v>1041.3</v>
      </c>
      <c r="G10" s="398">
        <f>ROUND(F10/12*$A$2,2)</f>
        <v>520.65</v>
      </c>
      <c r="H10" s="397">
        <f t="shared" ref="H10:H18" si="3">K10-J10</f>
        <v>489.10058000000004</v>
      </c>
      <c r="I10" s="397">
        <f t="shared" ref="I10:I20" si="4">H10-G10</f>
        <v>-31.549419999999941</v>
      </c>
      <c r="J10" s="397">
        <v>-80.460009999999997</v>
      </c>
      <c r="K10" s="397">
        <v>408.64057000000003</v>
      </c>
      <c r="L10" s="397">
        <f t="shared" si="2"/>
        <v>93.940378373187372</v>
      </c>
      <c r="M10" s="5"/>
      <c r="N10" s="5"/>
      <c r="O10" s="5"/>
    </row>
    <row r="11" spans="1:15" s="25" customFormat="1" ht="38.1" customHeight="1" x14ac:dyDescent="0.25">
      <c r="A11" s="47" t="s">
        <v>80</v>
      </c>
      <c r="B11" s="397">
        <v>111</v>
      </c>
      <c r="C11" s="398">
        <f>ROUND(B11/12*$A$2,0)</f>
        <v>56</v>
      </c>
      <c r="D11" s="397">
        <v>124</v>
      </c>
      <c r="E11" s="397">
        <f t="shared" si="0"/>
        <v>221.42857142857144</v>
      </c>
      <c r="F11" s="354">
        <v>276.34671000000003</v>
      </c>
      <c r="G11" s="398">
        <f t="shared" ref="G11:G13" si="5">ROUND(F11/12*$A$2,2)</f>
        <v>138.16999999999999</v>
      </c>
      <c r="H11" s="397">
        <f t="shared" si="3"/>
        <v>305.34402999999992</v>
      </c>
      <c r="I11" s="397">
        <f t="shared" si="4"/>
        <v>167.17402999999993</v>
      </c>
      <c r="J11" s="397">
        <v>-0.81062000000000001</v>
      </c>
      <c r="K11" s="397">
        <v>304.53340999999995</v>
      </c>
      <c r="L11" s="397">
        <f t="shared" si="2"/>
        <v>220.99155388289785</v>
      </c>
      <c r="M11" s="5"/>
      <c r="N11" s="5"/>
      <c r="O11" s="5"/>
    </row>
    <row r="12" spans="1:15" s="25" customFormat="1" ht="43.5" customHeight="1" x14ac:dyDescent="0.25">
      <c r="A12" s="47" t="s">
        <v>110</v>
      </c>
      <c r="B12" s="397">
        <v>4</v>
      </c>
      <c r="C12" s="398">
        <f>ROUND(B12/12*$A$2,0)</f>
        <v>2</v>
      </c>
      <c r="D12" s="397"/>
      <c r="E12" s="397">
        <f t="shared" si="0"/>
        <v>0</v>
      </c>
      <c r="F12" s="354">
        <v>34.841519999999996</v>
      </c>
      <c r="G12" s="398">
        <f t="shared" si="5"/>
        <v>17.420000000000002</v>
      </c>
      <c r="H12" s="397">
        <f t="shared" si="3"/>
        <v>0</v>
      </c>
      <c r="I12" s="397">
        <f t="shared" si="4"/>
        <v>-17.420000000000002</v>
      </c>
      <c r="J12" s="397">
        <v>0</v>
      </c>
      <c r="K12" s="397">
        <v>0</v>
      </c>
      <c r="L12" s="397">
        <f t="shared" si="2"/>
        <v>0</v>
      </c>
      <c r="M12" s="5"/>
      <c r="N12" s="5"/>
      <c r="O12" s="5"/>
    </row>
    <row r="13" spans="1:15" s="25" customFormat="1" ht="30" x14ac:dyDescent="0.25">
      <c r="A13" s="47" t="s">
        <v>111</v>
      </c>
      <c r="B13" s="397">
        <v>37</v>
      </c>
      <c r="C13" s="398">
        <f>ROUND(B13/12*$A$2,0)</f>
        <v>19</v>
      </c>
      <c r="D13" s="397"/>
      <c r="E13" s="397">
        <f t="shared" si="0"/>
        <v>0</v>
      </c>
      <c r="F13" s="354">
        <v>322.28406000000001</v>
      </c>
      <c r="G13" s="398">
        <f t="shared" si="5"/>
        <v>161.13999999999999</v>
      </c>
      <c r="H13" s="397">
        <f t="shared" si="3"/>
        <v>0</v>
      </c>
      <c r="I13" s="397">
        <f t="shared" si="4"/>
        <v>-161.13999999999999</v>
      </c>
      <c r="J13" s="397">
        <v>0</v>
      </c>
      <c r="K13" s="397">
        <v>0</v>
      </c>
      <c r="L13" s="397">
        <f t="shared" si="2"/>
        <v>0</v>
      </c>
      <c r="M13" s="5"/>
      <c r="N13" s="5"/>
      <c r="O13" s="5"/>
    </row>
    <row r="14" spans="1:15" s="25" customFormat="1" ht="36" customHeight="1" x14ac:dyDescent="0.25">
      <c r="A14" s="142" t="s">
        <v>112</v>
      </c>
      <c r="B14" s="397">
        <f>SUM(B15:B17)</f>
        <v>900</v>
      </c>
      <c r="C14" s="397">
        <f>SUM(C15:C17)</f>
        <v>450</v>
      </c>
      <c r="D14" s="397">
        <f>SUM(D15:D17)</f>
        <v>426</v>
      </c>
      <c r="E14" s="397">
        <f t="shared" si="0"/>
        <v>94.666666666666671</v>
      </c>
      <c r="F14" s="397">
        <f t="shared" ref="F14:K14" si="6">SUM(F15:F17)</f>
        <v>2469.3310000000001</v>
      </c>
      <c r="G14" s="397">
        <f t="shared" si="6"/>
        <v>1234.67</v>
      </c>
      <c r="H14" s="397">
        <f t="shared" si="6"/>
        <v>1336.2602200000001</v>
      </c>
      <c r="I14" s="397">
        <f t="shared" si="6"/>
        <v>101.59022000000002</v>
      </c>
      <c r="J14" s="397">
        <f t="shared" si="6"/>
        <v>0</v>
      </c>
      <c r="K14" s="397">
        <f t="shared" si="6"/>
        <v>1336.2602200000001</v>
      </c>
      <c r="L14" s="397">
        <f t="shared" si="2"/>
        <v>108.22812735386785</v>
      </c>
      <c r="M14" s="51"/>
    </row>
    <row r="15" spans="1:15" s="25" customFormat="1" ht="30" x14ac:dyDescent="0.25">
      <c r="A15" s="47" t="s">
        <v>108</v>
      </c>
      <c r="B15" s="397">
        <v>300</v>
      </c>
      <c r="C15" s="398">
        <f>ROUND(B15/12*$A$2,0)</f>
        <v>150</v>
      </c>
      <c r="D15" s="397">
        <v>140</v>
      </c>
      <c r="E15" s="397">
        <f t="shared" si="0"/>
        <v>93.333333333333329</v>
      </c>
      <c r="F15" s="354">
        <v>411.56099999999992</v>
      </c>
      <c r="G15" s="398">
        <f t="shared" ref="G15:G18" si="7">ROUND(F15/12*$A$2,2)</f>
        <v>205.78</v>
      </c>
      <c r="H15" s="397">
        <f t="shared" si="3"/>
        <v>348.29879000000005</v>
      </c>
      <c r="I15" s="718">
        <f t="shared" si="4"/>
        <v>142.51879000000005</v>
      </c>
      <c r="J15" s="718">
        <v>0</v>
      </c>
      <c r="K15" s="718">
        <v>348.29879000000005</v>
      </c>
      <c r="L15" s="397">
        <f t="shared" si="2"/>
        <v>169.25784332782584</v>
      </c>
      <c r="M15" s="51"/>
    </row>
    <row r="16" spans="1:15" s="25" customFormat="1" ht="60" x14ac:dyDescent="0.25">
      <c r="A16" s="47" t="s">
        <v>119</v>
      </c>
      <c r="B16" s="397">
        <v>500</v>
      </c>
      <c r="C16" s="398">
        <f t="shared" ref="C16:C18" si="8">ROUND(B16/12*$A$2,0)</f>
        <v>250</v>
      </c>
      <c r="D16" s="397">
        <v>214</v>
      </c>
      <c r="E16" s="397">
        <f t="shared" si="0"/>
        <v>85.6</v>
      </c>
      <c r="F16" s="354">
        <v>1927.15</v>
      </c>
      <c r="G16" s="398">
        <f t="shared" si="7"/>
        <v>963.58</v>
      </c>
      <c r="H16" s="397">
        <f t="shared" si="3"/>
        <v>886.15823</v>
      </c>
      <c r="I16" s="397">
        <f t="shared" si="4"/>
        <v>-77.421770000000038</v>
      </c>
      <c r="J16" s="397">
        <v>0</v>
      </c>
      <c r="K16" s="397">
        <v>886.15823</v>
      </c>
      <c r="L16" s="397">
        <f t="shared" si="2"/>
        <v>91.965195417090428</v>
      </c>
      <c r="M16" s="51"/>
    </row>
    <row r="17" spans="1:14" s="25" customFormat="1" ht="45" x14ac:dyDescent="0.25">
      <c r="A17" s="47" t="s">
        <v>109</v>
      </c>
      <c r="B17" s="397">
        <v>100</v>
      </c>
      <c r="C17" s="398">
        <f t="shared" si="8"/>
        <v>50</v>
      </c>
      <c r="D17" s="397">
        <v>72</v>
      </c>
      <c r="E17" s="397">
        <f t="shared" si="0"/>
        <v>144</v>
      </c>
      <c r="F17" s="354">
        <v>130.62</v>
      </c>
      <c r="G17" s="398">
        <f t="shared" si="7"/>
        <v>65.31</v>
      </c>
      <c r="H17" s="397">
        <f t="shared" si="3"/>
        <v>101.8032</v>
      </c>
      <c r="I17" s="397">
        <f t="shared" si="4"/>
        <v>36.493200000000002</v>
      </c>
      <c r="J17" s="397">
        <v>0</v>
      </c>
      <c r="K17" s="397">
        <v>101.8032</v>
      </c>
      <c r="L17" s="397">
        <f t="shared" si="2"/>
        <v>155.8768948093707</v>
      </c>
      <c r="M17" s="51"/>
    </row>
    <row r="18" spans="1:14" s="25" customFormat="1" ht="38.1" customHeight="1" thickBot="1" x14ac:dyDescent="0.3">
      <c r="A18" s="288" t="s">
        <v>123</v>
      </c>
      <c r="B18" s="399">
        <v>1900</v>
      </c>
      <c r="C18" s="426">
        <f t="shared" si="8"/>
        <v>950</v>
      </c>
      <c r="D18" s="399">
        <v>830</v>
      </c>
      <c r="E18" s="399">
        <f>D18/C18*100</f>
        <v>87.368421052631589</v>
      </c>
      <c r="F18" s="577">
        <v>2454.4960000000001</v>
      </c>
      <c r="G18" s="398">
        <f t="shared" si="7"/>
        <v>1227.25</v>
      </c>
      <c r="H18" s="397">
        <f t="shared" si="3"/>
        <v>1072.2272</v>
      </c>
      <c r="I18" s="399">
        <f t="shared" si="4"/>
        <v>-155.02279999999996</v>
      </c>
      <c r="J18" s="399">
        <v>-1.2918399999999999</v>
      </c>
      <c r="K18" s="399">
        <v>1070.9353599999999</v>
      </c>
      <c r="L18" s="399">
        <f>H18/G18*100</f>
        <v>87.368278671827255</v>
      </c>
      <c r="M18" s="51"/>
    </row>
    <row r="19" spans="1:14" s="25" customFormat="1" ht="27" customHeight="1" thickBot="1" x14ac:dyDescent="0.3">
      <c r="A19" s="126" t="s">
        <v>3</v>
      </c>
      <c r="B19" s="455">
        <f>B14+B9</f>
        <v>1483</v>
      </c>
      <c r="C19" s="455">
        <f>C14+C9</f>
        <v>743</v>
      </c>
      <c r="D19" s="455">
        <f>D14+D9</f>
        <v>751</v>
      </c>
      <c r="E19" s="455">
        <f t="shared" si="0"/>
        <v>101.07671601615074</v>
      </c>
      <c r="F19" s="558">
        <f t="shared" ref="F19:K19" si="9">F14+F9+F18</f>
        <v>6598.5992900000001</v>
      </c>
      <c r="G19" s="558">
        <f t="shared" si="9"/>
        <v>3299.3</v>
      </c>
      <c r="H19" s="719">
        <f t="shared" si="9"/>
        <v>3202.9320299999999</v>
      </c>
      <c r="I19" s="719">
        <f t="shared" si="9"/>
        <v>-96.367969999999943</v>
      </c>
      <c r="J19" s="719">
        <f t="shared" si="9"/>
        <v>-82.56246999999999</v>
      </c>
      <c r="K19" s="719">
        <f t="shared" si="9"/>
        <v>3120.3695600000001</v>
      </c>
      <c r="L19" s="455">
        <f t="shared" si="2"/>
        <v>97.079138908253256</v>
      </c>
      <c r="M19" s="51"/>
    </row>
    <row r="20" spans="1:14" x14ac:dyDescent="0.25">
      <c r="A20" s="299" t="s">
        <v>12</v>
      </c>
      <c r="B20" s="720"/>
      <c r="C20" s="720"/>
      <c r="D20" s="720"/>
      <c r="E20" s="720"/>
      <c r="F20" s="721"/>
      <c r="G20" s="721"/>
      <c r="H20" s="721"/>
      <c r="I20" s="721">
        <f t="shared" si="4"/>
        <v>0</v>
      </c>
      <c r="J20" s="721"/>
      <c r="K20" s="721"/>
      <c r="L20" s="721"/>
      <c r="M20" s="51"/>
      <c r="N20" s="25"/>
    </row>
    <row r="21" spans="1:14" s="6" customFormat="1" ht="30" x14ac:dyDescent="0.25">
      <c r="A21" s="232" t="s">
        <v>120</v>
      </c>
      <c r="B21" s="722">
        <f t="shared" ref="B21:F29" si="10">B9</f>
        <v>583</v>
      </c>
      <c r="C21" s="722">
        <f t="shared" si="10"/>
        <v>293</v>
      </c>
      <c r="D21" s="722">
        <f t="shared" si="10"/>
        <v>325</v>
      </c>
      <c r="E21" s="722">
        <f t="shared" si="10"/>
        <v>110.92150170648465</v>
      </c>
      <c r="F21" s="722">
        <f t="shared" si="10"/>
        <v>1674.7722899999999</v>
      </c>
      <c r="G21" s="722">
        <f t="shared" ref="G21:L26" si="11">G9</f>
        <v>837.37999999999988</v>
      </c>
      <c r="H21" s="722">
        <f t="shared" si="11"/>
        <v>794.44461000000001</v>
      </c>
      <c r="I21" s="722">
        <f t="shared" ref="I21" si="12">I9</f>
        <v>-42.935389999999998</v>
      </c>
      <c r="J21" s="722">
        <f t="shared" ref="J21:K21" si="13">J9</f>
        <v>-81.270629999999997</v>
      </c>
      <c r="K21" s="722">
        <f t="shared" si="13"/>
        <v>713.17398000000003</v>
      </c>
      <c r="L21" s="722">
        <f t="shared" si="11"/>
        <v>94.872651603811903</v>
      </c>
      <c r="M21" s="51"/>
      <c r="N21" s="25"/>
    </row>
    <row r="22" spans="1:14" s="6" customFormat="1" ht="30" x14ac:dyDescent="0.25">
      <c r="A22" s="229" t="s">
        <v>79</v>
      </c>
      <c r="B22" s="722">
        <f t="shared" si="10"/>
        <v>431</v>
      </c>
      <c r="C22" s="722">
        <f t="shared" si="10"/>
        <v>216</v>
      </c>
      <c r="D22" s="722">
        <f t="shared" si="10"/>
        <v>201</v>
      </c>
      <c r="E22" s="722">
        <f t="shared" si="10"/>
        <v>93.055555555555557</v>
      </c>
      <c r="F22" s="722">
        <f t="shared" si="10"/>
        <v>1041.3</v>
      </c>
      <c r="G22" s="722">
        <f t="shared" si="11"/>
        <v>520.65</v>
      </c>
      <c r="H22" s="722">
        <f t="shared" si="11"/>
        <v>489.10058000000004</v>
      </c>
      <c r="I22" s="722">
        <f t="shared" ref="I22" si="14">I10</f>
        <v>-31.549419999999941</v>
      </c>
      <c r="J22" s="722">
        <f t="shared" ref="J22:K22" si="15">J10</f>
        <v>-80.460009999999997</v>
      </c>
      <c r="K22" s="722">
        <f t="shared" si="15"/>
        <v>408.64057000000003</v>
      </c>
      <c r="L22" s="722">
        <f t="shared" si="11"/>
        <v>93.940378373187372</v>
      </c>
      <c r="M22" s="51"/>
      <c r="N22" s="25"/>
    </row>
    <row r="23" spans="1:14" s="6" customFormat="1" ht="30" x14ac:dyDescent="0.25">
      <c r="A23" s="229" t="s">
        <v>80</v>
      </c>
      <c r="B23" s="722">
        <f t="shared" si="10"/>
        <v>111</v>
      </c>
      <c r="C23" s="722">
        <f t="shared" si="10"/>
        <v>56</v>
      </c>
      <c r="D23" s="722">
        <f t="shared" si="10"/>
        <v>124</v>
      </c>
      <c r="E23" s="722">
        <f t="shared" si="10"/>
        <v>221.42857142857144</v>
      </c>
      <c r="F23" s="722">
        <f t="shared" si="10"/>
        <v>276.34671000000003</v>
      </c>
      <c r="G23" s="722">
        <f t="shared" si="11"/>
        <v>138.16999999999999</v>
      </c>
      <c r="H23" s="722">
        <f t="shared" si="11"/>
        <v>305.34402999999992</v>
      </c>
      <c r="I23" s="722">
        <f t="shared" ref="I23" si="16">I11</f>
        <v>167.17402999999993</v>
      </c>
      <c r="J23" s="722">
        <f t="shared" ref="J23:K23" si="17">J11</f>
        <v>-0.81062000000000001</v>
      </c>
      <c r="K23" s="722">
        <f t="shared" si="17"/>
        <v>304.53340999999995</v>
      </c>
      <c r="L23" s="722">
        <f t="shared" si="11"/>
        <v>220.99155388289785</v>
      </c>
      <c r="M23" s="51"/>
      <c r="N23" s="25"/>
    </row>
    <row r="24" spans="1:14" s="6" customFormat="1" ht="45" x14ac:dyDescent="0.25">
      <c r="A24" s="229" t="s">
        <v>110</v>
      </c>
      <c r="B24" s="722">
        <f t="shared" si="10"/>
        <v>4</v>
      </c>
      <c r="C24" s="722">
        <f t="shared" si="10"/>
        <v>2</v>
      </c>
      <c r="D24" s="722">
        <f t="shared" si="10"/>
        <v>0</v>
      </c>
      <c r="E24" s="722">
        <f t="shared" si="10"/>
        <v>0</v>
      </c>
      <c r="F24" s="722">
        <f t="shared" si="10"/>
        <v>34.841519999999996</v>
      </c>
      <c r="G24" s="722">
        <f t="shared" si="11"/>
        <v>17.420000000000002</v>
      </c>
      <c r="H24" s="722">
        <f t="shared" si="11"/>
        <v>0</v>
      </c>
      <c r="I24" s="722">
        <f t="shared" ref="I24" si="18">I12</f>
        <v>-17.420000000000002</v>
      </c>
      <c r="J24" s="722">
        <f t="shared" ref="J24:K24" si="19">J12</f>
        <v>0</v>
      </c>
      <c r="K24" s="722">
        <f t="shared" si="19"/>
        <v>0</v>
      </c>
      <c r="L24" s="722">
        <f t="shared" si="11"/>
        <v>0</v>
      </c>
      <c r="M24" s="51"/>
      <c r="N24" s="25"/>
    </row>
    <row r="25" spans="1:14" s="6" customFormat="1" ht="30" x14ac:dyDescent="0.25">
      <c r="A25" s="229" t="s">
        <v>111</v>
      </c>
      <c r="B25" s="722">
        <f t="shared" si="10"/>
        <v>37</v>
      </c>
      <c r="C25" s="722">
        <f t="shared" si="10"/>
        <v>19</v>
      </c>
      <c r="D25" s="722">
        <f t="shared" si="10"/>
        <v>0</v>
      </c>
      <c r="E25" s="722">
        <f t="shared" si="10"/>
        <v>0</v>
      </c>
      <c r="F25" s="722">
        <f t="shared" si="10"/>
        <v>322.28406000000001</v>
      </c>
      <c r="G25" s="722">
        <f t="shared" si="11"/>
        <v>161.13999999999999</v>
      </c>
      <c r="H25" s="722">
        <f t="shared" si="11"/>
        <v>0</v>
      </c>
      <c r="I25" s="722">
        <f t="shared" ref="I25" si="20">I13</f>
        <v>-161.13999999999999</v>
      </c>
      <c r="J25" s="722">
        <f t="shared" ref="J25:K25" si="21">J13</f>
        <v>0</v>
      </c>
      <c r="K25" s="722">
        <f t="shared" si="21"/>
        <v>0</v>
      </c>
      <c r="L25" s="722">
        <f t="shared" si="11"/>
        <v>0</v>
      </c>
      <c r="M25" s="51"/>
      <c r="N25" s="25"/>
    </row>
    <row r="26" spans="1:14" s="6" customFormat="1" ht="30" x14ac:dyDescent="0.25">
      <c r="A26" s="232" t="s">
        <v>112</v>
      </c>
      <c r="B26" s="722">
        <f t="shared" si="10"/>
        <v>900</v>
      </c>
      <c r="C26" s="722">
        <f t="shared" si="10"/>
        <v>450</v>
      </c>
      <c r="D26" s="722">
        <f t="shared" si="10"/>
        <v>426</v>
      </c>
      <c r="E26" s="722">
        <f t="shared" si="10"/>
        <v>94.666666666666671</v>
      </c>
      <c r="F26" s="722">
        <f t="shared" si="10"/>
        <v>2469.3310000000001</v>
      </c>
      <c r="G26" s="722">
        <f t="shared" si="11"/>
        <v>1234.67</v>
      </c>
      <c r="H26" s="722">
        <f t="shared" si="11"/>
        <v>1336.2602200000001</v>
      </c>
      <c r="I26" s="722">
        <f t="shared" ref="I26" si="22">I14</f>
        <v>101.59022000000002</v>
      </c>
      <c r="J26" s="722">
        <f t="shared" ref="J26:K26" si="23">J14</f>
        <v>0</v>
      </c>
      <c r="K26" s="722">
        <f t="shared" si="23"/>
        <v>1336.2602200000001</v>
      </c>
      <c r="L26" s="722">
        <f t="shared" si="11"/>
        <v>108.22812735386785</v>
      </c>
      <c r="M26" s="51"/>
      <c r="N26" s="25"/>
    </row>
    <row r="27" spans="1:14" s="6" customFormat="1" ht="30" x14ac:dyDescent="0.25">
      <c r="A27" s="229" t="s">
        <v>108</v>
      </c>
      <c r="B27" s="722">
        <f t="shared" si="10"/>
        <v>300</v>
      </c>
      <c r="C27" s="722">
        <f t="shared" si="10"/>
        <v>150</v>
      </c>
      <c r="D27" s="722">
        <f t="shared" si="10"/>
        <v>140</v>
      </c>
      <c r="E27" s="722">
        <f t="shared" si="10"/>
        <v>93.333333333333329</v>
      </c>
      <c r="F27" s="722">
        <f t="shared" si="10"/>
        <v>411.56099999999992</v>
      </c>
      <c r="G27" s="722">
        <f t="shared" ref="G27:L29" si="24">G15</f>
        <v>205.78</v>
      </c>
      <c r="H27" s="722">
        <f t="shared" si="24"/>
        <v>348.29879000000005</v>
      </c>
      <c r="I27" s="722">
        <f t="shared" ref="I27" si="25">I15</f>
        <v>142.51879000000005</v>
      </c>
      <c r="J27" s="722">
        <f t="shared" ref="J27:K27" si="26">J15</f>
        <v>0</v>
      </c>
      <c r="K27" s="722">
        <f t="shared" si="26"/>
        <v>348.29879000000005</v>
      </c>
      <c r="L27" s="722">
        <f t="shared" si="24"/>
        <v>169.25784332782584</v>
      </c>
      <c r="M27" s="51"/>
      <c r="N27" s="25"/>
    </row>
    <row r="28" spans="1:14" s="6" customFormat="1" ht="60" x14ac:dyDescent="0.25">
      <c r="A28" s="229" t="s">
        <v>81</v>
      </c>
      <c r="B28" s="722">
        <f t="shared" si="10"/>
        <v>500</v>
      </c>
      <c r="C28" s="722">
        <f t="shared" si="10"/>
        <v>250</v>
      </c>
      <c r="D28" s="722">
        <f t="shared" si="10"/>
        <v>214</v>
      </c>
      <c r="E28" s="722">
        <f t="shared" si="10"/>
        <v>85.6</v>
      </c>
      <c r="F28" s="722">
        <f t="shared" si="10"/>
        <v>1927.15</v>
      </c>
      <c r="G28" s="722">
        <f t="shared" si="24"/>
        <v>963.58</v>
      </c>
      <c r="H28" s="722">
        <f t="shared" si="24"/>
        <v>886.15823</v>
      </c>
      <c r="I28" s="722">
        <f t="shared" ref="I28" si="27">I16</f>
        <v>-77.421770000000038</v>
      </c>
      <c r="J28" s="722">
        <f t="shared" ref="J28:K28" si="28">J16</f>
        <v>0</v>
      </c>
      <c r="K28" s="722">
        <f t="shared" si="28"/>
        <v>886.15823</v>
      </c>
      <c r="L28" s="722">
        <f t="shared" si="24"/>
        <v>91.965195417090428</v>
      </c>
      <c r="M28" s="51"/>
      <c r="N28" s="25"/>
    </row>
    <row r="29" spans="1:14" s="6" customFormat="1" ht="45" x14ac:dyDescent="0.25">
      <c r="A29" s="229" t="s">
        <v>109</v>
      </c>
      <c r="B29" s="722">
        <f t="shared" si="10"/>
        <v>100</v>
      </c>
      <c r="C29" s="722">
        <f t="shared" si="10"/>
        <v>50</v>
      </c>
      <c r="D29" s="722">
        <f t="shared" si="10"/>
        <v>72</v>
      </c>
      <c r="E29" s="722">
        <f t="shared" si="10"/>
        <v>144</v>
      </c>
      <c r="F29" s="722">
        <f t="shared" si="10"/>
        <v>130.62</v>
      </c>
      <c r="G29" s="722">
        <f t="shared" si="24"/>
        <v>65.31</v>
      </c>
      <c r="H29" s="722">
        <f t="shared" si="24"/>
        <v>101.8032</v>
      </c>
      <c r="I29" s="722">
        <f t="shared" ref="I29" si="29">I17</f>
        <v>36.493200000000002</v>
      </c>
      <c r="J29" s="722">
        <f t="shared" ref="J29:K29" si="30">J17</f>
        <v>0</v>
      </c>
      <c r="K29" s="722">
        <f t="shared" si="30"/>
        <v>101.8032</v>
      </c>
      <c r="L29" s="722">
        <f t="shared" si="24"/>
        <v>155.8768948093707</v>
      </c>
      <c r="M29" s="51"/>
      <c r="N29" s="25"/>
    </row>
    <row r="30" spans="1:14" s="6" customFormat="1" ht="30" x14ac:dyDescent="0.25">
      <c r="A30" s="229" t="s">
        <v>123</v>
      </c>
      <c r="B30" s="722">
        <f t="shared" ref="B30:E30" si="31">B18</f>
        <v>1900</v>
      </c>
      <c r="C30" s="722">
        <f t="shared" si="31"/>
        <v>950</v>
      </c>
      <c r="D30" s="722">
        <f>D18</f>
        <v>830</v>
      </c>
      <c r="E30" s="722">
        <f t="shared" si="31"/>
        <v>87.368421052631589</v>
      </c>
      <c r="F30" s="722">
        <f t="shared" ref="F30" si="32">F18</f>
        <v>2454.4960000000001</v>
      </c>
      <c r="G30" s="722">
        <f t="shared" ref="G30:L30" si="33">G18</f>
        <v>1227.25</v>
      </c>
      <c r="H30" s="722">
        <f t="shared" ref="H30:K31" si="34">H18</f>
        <v>1072.2272</v>
      </c>
      <c r="I30" s="722">
        <f t="shared" ref="I30" si="35">I18</f>
        <v>-155.02279999999996</v>
      </c>
      <c r="J30" s="722">
        <f t="shared" si="34"/>
        <v>-1.2918399999999999</v>
      </c>
      <c r="K30" s="722">
        <f t="shared" si="34"/>
        <v>1070.9353599999999</v>
      </c>
      <c r="L30" s="722">
        <f t="shared" si="33"/>
        <v>87.368278671827255</v>
      </c>
      <c r="M30" s="51"/>
      <c r="N30" s="25"/>
    </row>
    <row r="31" spans="1:14" ht="15.75" thickBot="1" x14ac:dyDescent="0.3">
      <c r="A31" s="308" t="s">
        <v>4</v>
      </c>
      <c r="B31" s="723"/>
      <c r="C31" s="723"/>
      <c r="D31" s="723"/>
      <c r="E31" s="723"/>
      <c r="F31" s="723">
        <f>F19</f>
        <v>6598.5992900000001</v>
      </c>
      <c r="G31" s="723">
        <f>G19</f>
        <v>3299.3</v>
      </c>
      <c r="H31" s="723">
        <f t="shared" si="34"/>
        <v>3202.9320299999999</v>
      </c>
      <c r="I31" s="723">
        <f t="shared" ref="I31" si="36">I19</f>
        <v>-96.367969999999943</v>
      </c>
      <c r="J31" s="723">
        <f t="shared" si="34"/>
        <v>-82.56246999999999</v>
      </c>
      <c r="K31" s="723">
        <f t="shared" si="34"/>
        <v>3120.3695600000001</v>
      </c>
      <c r="L31" s="723">
        <f>L19</f>
        <v>97.079138908253256</v>
      </c>
      <c r="M31" s="51"/>
      <c r="N31" s="25"/>
    </row>
    <row r="32" spans="1:14" ht="15" customHeight="1" x14ac:dyDescent="0.25"/>
  </sheetData>
  <mergeCells count="3">
    <mergeCell ref="F4:L4"/>
    <mergeCell ref="A1:L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Y32"/>
  <sheetViews>
    <sheetView zoomScale="80" zoomScaleNormal="8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K15" sqref="K15"/>
    </sheetView>
  </sheetViews>
  <sheetFormatPr defaultColWidth="11.42578125" defaultRowHeight="15" x14ac:dyDescent="0.25"/>
  <cols>
    <col min="1" max="1" width="42.7109375" style="5" customWidth="1"/>
    <col min="2" max="2" width="12.5703125" style="5" customWidth="1"/>
    <col min="3" max="3" width="14.42578125" style="5" customWidth="1"/>
    <col min="4" max="4" width="13.28515625" style="5" customWidth="1"/>
    <col min="5" max="5" width="11.28515625" style="5" customWidth="1"/>
    <col min="6" max="6" width="12.140625" style="5" customWidth="1"/>
    <col min="7" max="7" width="14.140625" style="5" customWidth="1"/>
    <col min="8" max="11" width="12.140625" style="98" customWidth="1"/>
    <col min="12" max="12" width="12.140625" style="5" customWidth="1"/>
    <col min="13" max="13" width="14.7109375" style="5" customWidth="1"/>
    <col min="14" max="16384" width="11.42578125" style="5"/>
  </cols>
  <sheetData>
    <row r="1" spans="1:15" ht="33" customHeight="1" x14ac:dyDescent="0.25">
      <c r="A1" s="877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январь-июнь  2019</v>
      </c>
      <c r="B1" s="878"/>
      <c r="C1" s="878"/>
      <c r="D1" s="878"/>
      <c r="E1" s="878"/>
      <c r="F1" s="878"/>
      <c r="G1" s="878"/>
      <c r="H1" s="878"/>
      <c r="I1" s="878"/>
      <c r="J1" s="878"/>
      <c r="K1" s="878"/>
      <c r="L1" s="878"/>
    </row>
    <row r="2" spans="1:15" ht="13.5" hidden="1" customHeight="1" x14ac:dyDescent="0.25">
      <c r="A2" s="97">
        <v>6</v>
      </c>
    </row>
    <row r="3" spans="1:15" ht="15.75" thickBot="1" x14ac:dyDescent="0.3">
      <c r="A3" s="97"/>
    </row>
    <row r="4" spans="1:15" ht="15.75" customHeight="1" thickBot="1" x14ac:dyDescent="0.3">
      <c r="A4" s="26" t="s">
        <v>0</v>
      </c>
      <c r="B4" s="874" t="s">
        <v>102</v>
      </c>
      <c r="C4" s="875"/>
      <c r="D4" s="875"/>
      <c r="E4" s="876"/>
      <c r="F4" s="874" t="s">
        <v>101</v>
      </c>
      <c r="G4" s="875"/>
      <c r="H4" s="875"/>
      <c r="I4" s="875"/>
      <c r="J4" s="875"/>
      <c r="K4" s="875"/>
      <c r="L4" s="876"/>
    </row>
    <row r="5" spans="1:15" ht="75.75" thickBot="1" x14ac:dyDescent="0.3">
      <c r="A5" s="27"/>
      <c r="B5" s="180" t="s">
        <v>128</v>
      </c>
      <c r="C5" s="180" t="str">
        <f>'2 уровень'!D6</f>
        <v>План 6 мес. 2019 г. (законченный случай)</v>
      </c>
      <c r="D5" s="181" t="s">
        <v>103</v>
      </c>
      <c r="E5" s="66" t="s">
        <v>35</v>
      </c>
      <c r="F5" s="209" t="s">
        <v>129</v>
      </c>
      <c r="G5" s="209" t="str">
        <f>'1 уровень'!I6</f>
        <v>План 6 мес. 2019 г. (тыс.руб)</v>
      </c>
      <c r="H5" s="201" t="s">
        <v>104</v>
      </c>
      <c r="I5" s="201" t="s">
        <v>141</v>
      </c>
      <c r="J5" s="201" t="s">
        <v>139</v>
      </c>
      <c r="K5" s="201" t="s">
        <v>140</v>
      </c>
      <c r="L5" s="66" t="s">
        <v>35</v>
      </c>
      <c r="M5" s="5" t="s">
        <v>205</v>
      </c>
      <c r="N5" s="5" t="s">
        <v>206</v>
      </c>
      <c r="O5" s="5" t="s">
        <v>207</v>
      </c>
    </row>
    <row r="6" spans="1:15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8">
        <v>6</v>
      </c>
      <c r="G6" s="318">
        <v>7</v>
      </c>
      <c r="H6" s="318">
        <v>8</v>
      </c>
      <c r="I6" s="318"/>
      <c r="J6" s="318">
        <v>9</v>
      </c>
      <c r="K6" s="318">
        <v>10</v>
      </c>
      <c r="L6" s="37">
        <v>11</v>
      </c>
      <c r="M6" s="51"/>
    </row>
    <row r="7" spans="1:15" s="13" customFormat="1" ht="13.9" customHeight="1" x14ac:dyDescent="0.25">
      <c r="A7" s="20"/>
      <c r="B7" s="14"/>
      <c r="C7" s="14"/>
      <c r="D7" s="14"/>
      <c r="E7" s="14"/>
      <c r="F7" s="14"/>
      <c r="G7" s="15"/>
      <c r="H7" s="116"/>
      <c r="I7" s="116"/>
      <c r="J7" s="116"/>
      <c r="K7" s="116"/>
      <c r="L7" s="15"/>
    </row>
    <row r="8" spans="1:15" ht="35.25" customHeight="1" x14ac:dyDescent="0.25">
      <c r="A8" s="297" t="s">
        <v>56</v>
      </c>
      <c r="B8" s="10"/>
      <c r="C8" s="10">
        <f>C9-C11</f>
        <v>774</v>
      </c>
      <c r="D8" s="10">
        <f>D9-D11</f>
        <v>571</v>
      </c>
      <c r="E8" s="9"/>
      <c r="F8" s="9"/>
      <c r="G8" s="10">
        <f>G9-G11</f>
        <v>1984.2499999999998</v>
      </c>
      <c r="H8" s="10">
        <f>H9-H11</f>
        <v>1860.1693600000001</v>
      </c>
      <c r="I8" s="83"/>
      <c r="J8" s="10"/>
      <c r="K8" s="10">
        <f>K9-K11</f>
        <v>1783.2001600000001</v>
      </c>
      <c r="L8" s="9"/>
      <c r="M8" s="5">
        <f t="shared" ref="M8:N13" si="0">G8/C8*1000</f>
        <v>2563.6304909560722</v>
      </c>
      <c r="N8" s="5">
        <f t="shared" si="0"/>
        <v>3257.7396847635728</v>
      </c>
      <c r="O8" s="5">
        <f>N8-M8</f>
        <v>694.10919380750056</v>
      </c>
    </row>
    <row r="9" spans="1:15" s="25" customFormat="1" ht="38.1" customHeight="1" x14ac:dyDescent="0.25">
      <c r="A9" s="79" t="s">
        <v>120</v>
      </c>
      <c r="B9" s="633">
        <f>SUM(B10:B13)</f>
        <v>1978</v>
      </c>
      <c r="C9" s="633">
        <f>SUM(C10:C13)</f>
        <v>990</v>
      </c>
      <c r="D9" s="397">
        <f>SUM(D10:D13)</f>
        <v>591</v>
      </c>
      <c r="E9" s="397">
        <f t="shared" ref="E9:E19" si="1">D9/C9*100</f>
        <v>59.696969696969695</v>
      </c>
      <c r="F9" s="354">
        <f t="shared" ref="F9:K9" si="2">SUM(F10:F13)</f>
        <v>5200.6135199999999</v>
      </c>
      <c r="G9" s="354">
        <f t="shared" si="2"/>
        <v>2600.2999999999997</v>
      </c>
      <c r="H9" s="354">
        <f t="shared" si="2"/>
        <v>1917.5718900000002</v>
      </c>
      <c r="I9" s="354">
        <f t="shared" si="2"/>
        <v>-682.7281099999999</v>
      </c>
      <c r="J9" s="354">
        <f t="shared" si="2"/>
        <v>-76.969200000000001</v>
      </c>
      <c r="K9" s="354">
        <f t="shared" si="2"/>
        <v>1840.6026900000002</v>
      </c>
      <c r="L9" s="397">
        <f t="shared" ref="L9:L19" si="3">H9/G9*100</f>
        <v>73.744256047379167</v>
      </c>
      <c r="M9" s="5">
        <f t="shared" si="0"/>
        <v>2626.5656565656564</v>
      </c>
      <c r="N9" s="5">
        <f t="shared" si="0"/>
        <v>3244.6224873096448</v>
      </c>
      <c r="O9" s="5">
        <f>N9-M9</f>
        <v>618.05683074398848</v>
      </c>
    </row>
    <row r="10" spans="1:15" s="25" customFormat="1" ht="38.1" customHeight="1" x14ac:dyDescent="0.25">
      <c r="A10" s="79" t="s">
        <v>79</v>
      </c>
      <c r="B10" s="633">
        <v>1487</v>
      </c>
      <c r="C10" s="633">
        <f t="shared" ref="C10:C17" si="4">ROUND(B10/12*$A$2,0)</f>
        <v>744</v>
      </c>
      <c r="D10" s="397">
        <v>520</v>
      </c>
      <c r="E10" s="397">
        <f t="shared" si="1"/>
        <v>69.892473118279568</v>
      </c>
      <c r="F10" s="354">
        <v>3366.2</v>
      </c>
      <c r="G10" s="397">
        <f>ROUND(F10/12*$A$2,2)</f>
        <v>1683.1</v>
      </c>
      <c r="H10" s="397">
        <f t="shared" ref="H10:H12" si="5">K10-J10</f>
        <v>1348.20994</v>
      </c>
      <c r="I10" s="397">
        <f t="shared" ref="I10:I20" si="6">H10-G10</f>
        <v>-334.89005999999995</v>
      </c>
      <c r="J10" s="397">
        <v>-76.969200000000001</v>
      </c>
      <c r="K10" s="397">
        <v>1271.24074</v>
      </c>
      <c r="L10" s="397">
        <f t="shared" si="3"/>
        <v>80.102782960014267</v>
      </c>
      <c r="M10" s="5">
        <f t="shared" si="0"/>
        <v>2262.2311827956987</v>
      </c>
      <c r="N10" s="5">
        <f t="shared" si="0"/>
        <v>2592.711423076923</v>
      </c>
      <c r="O10" s="5">
        <f>N10-M10</f>
        <v>330.48024028122427</v>
      </c>
    </row>
    <row r="11" spans="1:15" s="25" customFormat="1" ht="30" x14ac:dyDescent="0.25">
      <c r="A11" s="79" t="s">
        <v>80</v>
      </c>
      <c r="B11" s="633">
        <v>431</v>
      </c>
      <c r="C11" s="633">
        <f t="shared" si="4"/>
        <v>216</v>
      </c>
      <c r="D11" s="397">
        <v>20</v>
      </c>
      <c r="E11" s="397">
        <f t="shared" si="1"/>
        <v>9.2592592592592595</v>
      </c>
      <c r="F11" s="354">
        <v>1232.1083199999998</v>
      </c>
      <c r="G11" s="397">
        <f t="shared" ref="G11:G13" si="7">ROUND(F11/12*$A$2,2)</f>
        <v>616.04999999999995</v>
      </c>
      <c r="H11" s="397">
        <f t="shared" si="5"/>
        <v>57.402529999999999</v>
      </c>
      <c r="I11" s="397">
        <f t="shared" si="6"/>
        <v>-558.64747</v>
      </c>
      <c r="J11" s="397">
        <v>0</v>
      </c>
      <c r="K11" s="397">
        <v>57.402529999999999</v>
      </c>
      <c r="L11" s="397">
        <f t="shared" si="3"/>
        <v>9.3178362145929707</v>
      </c>
      <c r="M11" s="5">
        <f t="shared" si="0"/>
        <v>2852.0833333333335</v>
      </c>
      <c r="N11" s="5">
        <f t="shared" si="0"/>
        <v>2870.1264999999999</v>
      </c>
      <c r="O11" s="5">
        <f>N11-M11</f>
        <v>18.043166666666366</v>
      </c>
    </row>
    <row r="12" spans="1:15" s="25" customFormat="1" ht="45" x14ac:dyDescent="0.25">
      <c r="A12" s="79" t="s">
        <v>110</v>
      </c>
      <c r="B12" s="633">
        <v>20</v>
      </c>
      <c r="C12" s="633">
        <f t="shared" si="4"/>
        <v>10</v>
      </c>
      <c r="D12" s="397">
        <v>11</v>
      </c>
      <c r="E12" s="397">
        <f t="shared" si="1"/>
        <v>110.00000000000001</v>
      </c>
      <c r="F12" s="354">
        <v>200.76839999999999</v>
      </c>
      <c r="G12" s="397">
        <f t="shared" si="7"/>
        <v>100.38</v>
      </c>
      <c r="H12" s="397">
        <f t="shared" si="5"/>
        <v>110.42261999999999</v>
      </c>
      <c r="I12" s="397">
        <f t="shared" si="6"/>
        <v>10.042619999999999</v>
      </c>
      <c r="J12" s="397">
        <v>0</v>
      </c>
      <c r="K12" s="397">
        <v>110.42261999999999</v>
      </c>
      <c r="L12" s="397">
        <f t="shared" si="3"/>
        <v>110.00460251046024</v>
      </c>
      <c r="M12" s="5">
        <f t="shared" si="0"/>
        <v>10038</v>
      </c>
      <c r="N12" s="5">
        <f t="shared" si="0"/>
        <v>10038.42</v>
      </c>
      <c r="O12" s="5">
        <f t="shared" ref="O12:O13" si="8">N12-M12</f>
        <v>0.42000000000007276</v>
      </c>
    </row>
    <row r="13" spans="1:15" s="25" customFormat="1" ht="30" x14ac:dyDescent="0.25">
      <c r="A13" s="79" t="s">
        <v>111</v>
      </c>
      <c r="B13" s="633">
        <v>40</v>
      </c>
      <c r="C13" s="633">
        <f t="shared" si="4"/>
        <v>20</v>
      </c>
      <c r="D13" s="397">
        <v>40</v>
      </c>
      <c r="E13" s="397">
        <f t="shared" si="1"/>
        <v>200</v>
      </c>
      <c r="F13" s="354">
        <v>401.53679999999997</v>
      </c>
      <c r="G13" s="397">
        <f t="shared" si="7"/>
        <v>200.77</v>
      </c>
      <c r="H13" s="397">
        <f t="shared" ref="H13:H18" si="9">K13-J13</f>
        <v>401.53679999999997</v>
      </c>
      <c r="I13" s="397">
        <f t="shared" si="6"/>
        <v>200.76679999999996</v>
      </c>
      <c r="J13" s="397">
        <v>0</v>
      </c>
      <c r="K13" s="397">
        <v>401.53679999999997</v>
      </c>
      <c r="L13" s="397">
        <f t="shared" si="3"/>
        <v>199.99840613637494</v>
      </c>
      <c r="M13" s="5">
        <f t="shared" si="0"/>
        <v>10038.5</v>
      </c>
      <c r="N13" s="5">
        <f t="shared" si="0"/>
        <v>10038.419999999998</v>
      </c>
      <c r="O13" s="5">
        <f t="shared" si="8"/>
        <v>-8.000000000174623E-2</v>
      </c>
    </row>
    <row r="14" spans="1:15" s="25" customFormat="1" ht="30" x14ac:dyDescent="0.25">
      <c r="A14" s="79" t="s">
        <v>112</v>
      </c>
      <c r="B14" s="633">
        <f>SUM(B15:B17)</f>
        <v>2334</v>
      </c>
      <c r="C14" s="633">
        <f>SUM(C15:C17)</f>
        <v>1168</v>
      </c>
      <c r="D14" s="397">
        <f>SUM(D15:D17)</f>
        <v>575</v>
      </c>
      <c r="E14" s="397">
        <f t="shared" si="1"/>
        <v>49.229452054794521</v>
      </c>
      <c r="F14" s="354">
        <f t="shared" ref="F14:K14" si="10">SUM(F15:F17)</f>
        <v>7212.4338500000013</v>
      </c>
      <c r="G14" s="397">
        <f t="shared" si="10"/>
        <v>3606.21</v>
      </c>
      <c r="H14" s="397">
        <f t="shared" si="10"/>
        <v>2441.2452899999994</v>
      </c>
      <c r="I14" s="397">
        <f t="shared" si="10"/>
        <v>-1164.9647100000009</v>
      </c>
      <c r="J14" s="397">
        <f t="shared" si="10"/>
        <v>-32.815010000000001</v>
      </c>
      <c r="K14" s="397">
        <f t="shared" si="10"/>
        <v>2408.4302799999996</v>
      </c>
      <c r="L14" s="397">
        <f t="shared" si="3"/>
        <v>67.695594266556839</v>
      </c>
      <c r="M14" s="72"/>
    </row>
    <row r="15" spans="1:15" s="25" customFormat="1" ht="30" x14ac:dyDescent="0.25">
      <c r="A15" s="79" t="s">
        <v>108</v>
      </c>
      <c r="B15" s="397">
        <v>915</v>
      </c>
      <c r="C15" s="633">
        <f t="shared" si="4"/>
        <v>458</v>
      </c>
      <c r="D15" s="397">
        <v>107</v>
      </c>
      <c r="E15" s="397">
        <f t="shared" si="1"/>
        <v>23.362445414847162</v>
      </c>
      <c r="F15" s="354">
        <v>1198.9024999999999</v>
      </c>
      <c r="G15" s="397">
        <f t="shared" ref="G15:G18" si="11">ROUND(F15/12*$A$2,2)</f>
        <v>599.45000000000005</v>
      </c>
      <c r="H15" s="397">
        <f t="shared" si="9"/>
        <v>309.63033999999999</v>
      </c>
      <c r="I15" s="354">
        <f t="shared" si="6"/>
        <v>-289.81966000000006</v>
      </c>
      <c r="J15" s="354">
        <v>0</v>
      </c>
      <c r="K15" s="354">
        <v>309.63033999999999</v>
      </c>
      <c r="L15" s="397">
        <f t="shared" si="3"/>
        <v>51.652404704312282</v>
      </c>
      <c r="M15" s="72"/>
    </row>
    <row r="16" spans="1:15" s="25" customFormat="1" ht="60" x14ac:dyDescent="0.25">
      <c r="A16" s="79" t="s">
        <v>119</v>
      </c>
      <c r="B16" s="397">
        <v>1328</v>
      </c>
      <c r="C16" s="633">
        <f t="shared" si="4"/>
        <v>664</v>
      </c>
      <c r="D16" s="397">
        <v>459</v>
      </c>
      <c r="E16" s="397">
        <f t="shared" si="1"/>
        <v>69.126506024096386</v>
      </c>
      <c r="F16" s="354">
        <v>5880.8488000000007</v>
      </c>
      <c r="G16" s="397">
        <f t="shared" si="11"/>
        <v>2940.42</v>
      </c>
      <c r="H16" s="397">
        <f t="shared" si="9"/>
        <v>2119.0160299999993</v>
      </c>
      <c r="I16" s="397">
        <f t="shared" si="6"/>
        <v>-821.40397000000075</v>
      </c>
      <c r="J16" s="397">
        <v>-32.815010000000001</v>
      </c>
      <c r="K16" s="397">
        <v>2086.2010199999995</v>
      </c>
      <c r="L16" s="397">
        <f t="shared" si="3"/>
        <v>72.065080158616766</v>
      </c>
      <c r="M16" s="72"/>
    </row>
    <row r="17" spans="1:207" s="25" customFormat="1" ht="45" x14ac:dyDescent="0.25">
      <c r="A17" s="79" t="s">
        <v>109</v>
      </c>
      <c r="B17" s="397">
        <v>91</v>
      </c>
      <c r="C17" s="633">
        <f t="shared" si="4"/>
        <v>46</v>
      </c>
      <c r="D17" s="397">
        <v>9</v>
      </c>
      <c r="E17" s="397">
        <f t="shared" si="1"/>
        <v>19.565217391304348</v>
      </c>
      <c r="F17" s="354">
        <v>132.68254999999999</v>
      </c>
      <c r="G17" s="397">
        <f t="shared" si="11"/>
        <v>66.34</v>
      </c>
      <c r="H17" s="397">
        <f t="shared" si="9"/>
        <v>12.59892</v>
      </c>
      <c r="I17" s="397">
        <f t="shared" si="6"/>
        <v>-53.741080000000004</v>
      </c>
      <c r="J17" s="397">
        <v>0</v>
      </c>
      <c r="K17" s="397">
        <v>12.59892</v>
      </c>
      <c r="L17" s="397">
        <f t="shared" si="3"/>
        <v>18.991438046427493</v>
      </c>
      <c r="M17" s="72"/>
    </row>
    <row r="18" spans="1:207" s="25" customFormat="1" ht="38.1" customHeight="1" thickBot="1" x14ac:dyDescent="0.3">
      <c r="A18" s="298" t="s">
        <v>123</v>
      </c>
      <c r="B18" s="399">
        <v>5000</v>
      </c>
      <c r="C18" s="724">
        <f>ROUND(B18/12*$A$2,0)</f>
        <v>2500</v>
      </c>
      <c r="D18" s="399">
        <v>3250</v>
      </c>
      <c r="E18" s="399">
        <f t="shared" si="1"/>
        <v>130</v>
      </c>
      <c r="F18" s="354">
        <v>7444</v>
      </c>
      <c r="G18" s="397">
        <f t="shared" si="11"/>
        <v>3722</v>
      </c>
      <c r="H18" s="397">
        <f t="shared" si="9"/>
        <v>4838.5999999999995</v>
      </c>
      <c r="I18" s="399">
        <f t="shared" si="6"/>
        <v>1116.5999999999995</v>
      </c>
      <c r="J18" s="399">
        <v>0</v>
      </c>
      <c r="K18" s="399">
        <v>4838.5999999999995</v>
      </c>
      <c r="L18" s="399">
        <f>H18/G18*100</f>
        <v>129.99999999999997</v>
      </c>
      <c r="M18" s="72"/>
    </row>
    <row r="19" spans="1:207" s="8" customFormat="1" ht="27" customHeight="1" thickBot="1" x14ac:dyDescent="0.3">
      <c r="A19" s="126" t="s">
        <v>3</v>
      </c>
      <c r="B19" s="455">
        <f>B14+B9</f>
        <v>4312</v>
      </c>
      <c r="C19" s="455">
        <f>C14+C9</f>
        <v>2158</v>
      </c>
      <c r="D19" s="455">
        <f>D14+D9</f>
        <v>1166</v>
      </c>
      <c r="E19" s="455">
        <f t="shared" si="1"/>
        <v>54.031510658016678</v>
      </c>
      <c r="F19" s="558">
        <f t="shared" ref="F19:K19" si="12">F14+F9+F18</f>
        <v>19857.04737</v>
      </c>
      <c r="G19" s="558">
        <f t="shared" si="12"/>
        <v>9928.51</v>
      </c>
      <c r="H19" s="558">
        <f t="shared" si="12"/>
        <v>9197.4171800000004</v>
      </c>
      <c r="I19" s="558">
        <f t="shared" si="12"/>
        <v>-731.09282000000121</v>
      </c>
      <c r="J19" s="558">
        <f t="shared" si="12"/>
        <v>-109.78421</v>
      </c>
      <c r="K19" s="558">
        <f t="shared" si="12"/>
        <v>9087.6329699999987</v>
      </c>
      <c r="L19" s="455">
        <f t="shared" si="3"/>
        <v>92.636429635463941</v>
      </c>
      <c r="M19" s="72"/>
      <c r="N19" s="25"/>
    </row>
    <row r="20" spans="1:207" x14ac:dyDescent="0.25">
      <c r="A20" s="296" t="s">
        <v>12</v>
      </c>
      <c r="B20" s="725"/>
      <c r="C20" s="725"/>
      <c r="D20" s="725"/>
      <c r="E20" s="725"/>
      <c r="F20" s="726"/>
      <c r="G20" s="726"/>
      <c r="H20" s="727"/>
      <c r="I20" s="727">
        <f t="shared" si="6"/>
        <v>0</v>
      </c>
      <c r="J20" s="727"/>
      <c r="K20" s="727"/>
      <c r="L20" s="72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</row>
    <row r="21" spans="1:207" s="6" customFormat="1" ht="30" x14ac:dyDescent="0.25">
      <c r="A21" s="149" t="s">
        <v>120</v>
      </c>
      <c r="B21" s="728">
        <f t="shared" ref="B21:F29" si="13">B9</f>
        <v>1978</v>
      </c>
      <c r="C21" s="728">
        <f t="shared" si="13"/>
        <v>990</v>
      </c>
      <c r="D21" s="728">
        <f t="shared" si="13"/>
        <v>591</v>
      </c>
      <c r="E21" s="728">
        <f t="shared" si="13"/>
        <v>59.696969696969695</v>
      </c>
      <c r="F21" s="728">
        <f t="shared" si="13"/>
        <v>5200.6135199999999</v>
      </c>
      <c r="G21" s="728">
        <f t="shared" ref="G21:L26" si="14">G9</f>
        <v>2600.2999999999997</v>
      </c>
      <c r="H21" s="728">
        <f t="shared" si="14"/>
        <v>1917.5718900000002</v>
      </c>
      <c r="I21" s="728">
        <f t="shared" ref="I21" si="15">I9</f>
        <v>-682.7281099999999</v>
      </c>
      <c r="J21" s="728">
        <f t="shared" ref="J21:K21" si="16">J9</f>
        <v>-76.969200000000001</v>
      </c>
      <c r="K21" s="728">
        <f t="shared" si="16"/>
        <v>1840.6026900000002</v>
      </c>
      <c r="L21" s="728">
        <f t="shared" si="14"/>
        <v>73.744256047379167</v>
      </c>
    </row>
    <row r="22" spans="1:207" s="6" customFormat="1" ht="30" x14ac:dyDescent="0.25">
      <c r="A22" s="150" t="s">
        <v>79</v>
      </c>
      <c r="B22" s="728">
        <f t="shared" si="13"/>
        <v>1487</v>
      </c>
      <c r="C22" s="728">
        <f t="shared" si="13"/>
        <v>744</v>
      </c>
      <c r="D22" s="728">
        <f t="shared" si="13"/>
        <v>520</v>
      </c>
      <c r="E22" s="728">
        <f t="shared" si="13"/>
        <v>69.892473118279568</v>
      </c>
      <c r="F22" s="728">
        <f t="shared" si="13"/>
        <v>3366.2</v>
      </c>
      <c r="G22" s="728">
        <f t="shared" si="14"/>
        <v>1683.1</v>
      </c>
      <c r="H22" s="728">
        <f t="shared" si="14"/>
        <v>1348.20994</v>
      </c>
      <c r="I22" s="728">
        <f t="shared" ref="I22" si="17">I10</f>
        <v>-334.89005999999995</v>
      </c>
      <c r="J22" s="728">
        <f t="shared" ref="J22:K22" si="18">J10</f>
        <v>-76.969200000000001</v>
      </c>
      <c r="K22" s="728">
        <f t="shared" si="18"/>
        <v>1271.24074</v>
      </c>
      <c r="L22" s="728">
        <f t="shared" si="14"/>
        <v>80.102782960014267</v>
      </c>
    </row>
    <row r="23" spans="1:207" s="6" customFormat="1" ht="30" x14ac:dyDescent="0.25">
      <c r="A23" s="150" t="s">
        <v>80</v>
      </c>
      <c r="B23" s="728">
        <f t="shared" si="13"/>
        <v>431</v>
      </c>
      <c r="C23" s="728">
        <f t="shared" si="13"/>
        <v>216</v>
      </c>
      <c r="D23" s="728">
        <f t="shared" si="13"/>
        <v>20</v>
      </c>
      <c r="E23" s="728">
        <f t="shared" si="13"/>
        <v>9.2592592592592595</v>
      </c>
      <c r="F23" s="728">
        <f t="shared" si="13"/>
        <v>1232.1083199999998</v>
      </c>
      <c r="G23" s="728">
        <f t="shared" si="14"/>
        <v>616.04999999999995</v>
      </c>
      <c r="H23" s="728">
        <f t="shared" si="14"/>
        <v>57.402529999999999</v>
      </c>
      <c r="I23" s="728">
        <f t="shared" ref="I23" si="19">I11</f>
        <v>-558.64747</v>
      </c>
      <c r="J23" s="728">
        <f t="shared" ref="J23:K23" si="20">J11</f>
        <v>0</v>
      </c>
      <c r="K23" s="728">
        <f t="shared" si="20"/>
        <v>57.402529999999999</v>
      </c>
      <c r="L23" s="728">
        <f t="shared" si="14"/>
        <v>9.3178362145929707</v>
      </c>
    </row>
    <row r="24" spans="1:207" s="6" customFormat="1" ht="45" x14ac:dyDescent="0.25">
      <c r="A24" s="150" t="s">
        <v>126</v>
      </c>
      <c r="B24" s="728">
        <f t="shared" si="13"/>
        <v>20</v>
      </c>
      <c r="C24" s="728">
        <f t="shared" si="13"/>
        <v>10</v>
      </c>
      <c r="D24" s="728">
        <f t="shared" si="13"/>
        <v>11</v>
      </c>
      <c r="E24" s="728">
        <f t="shared" si="13"/>
        <v>110.00000000000001</v>
      </c>
      <c r="F24" s="728">
        <f t="shared" si="13"/>
        <v>200.76839999999999</v>
      </c>
      <c r="G24" s="728">
        <f t="shared" si="14"/>
        <v>100.38</v>
      </c>
      <c r="H24" s="728">
        <f t="shared" si="14"/>
        <v>110.42261999999999</v>
      </c>
      <c r="I24" s="728">
        <f t="shared" ref="I24" si="21">I12</f>
        <v>10.042619999999999</v>
      </c>
      <c r="J24" s="728">
        <f t="shared" ref="J24:K24" si="22">J12</f>
        <v>0</v>
      </c>
      <c r="K24" s="728">
        <f t="shared" si="22"/>
        <v>110.42261999999999</v>
      </c>
      <c r="L24" s="728">
        <f t="shared" si="14"/>
        <v>110.00460251046024</v>
      </c>
    </row>
    <row r="25" spans="1:207" s="6" customFormat="1" ht="30" x14ac:dyDescent="0.25">
      <c r="A25" s="150" t="s">
        <v>111</v>
      </c>
      <c r="B25" s="728">
        <f t="shared" si="13"/>
        <v>40</v>
      </c>
      <c r="C25" s="728">
        <f t="shared" si="13"/>
        <v>20</v>
      </c>
      <c r="D25" s="728">
        <f t="shared" si="13"/>
        <v>40</v>
      </c>
      <c r="E25" s="728">
        <f t="shared" si="13"/>
        <v>200</v>
      </c>
      <c r="F25" s="728">
        <f t="shared" si="13"/>
        <v>401.53679999999997</v>
      </c>
      <c r="G25" s="728">
        <f t="shared" si="14"/>
        <v>200.77</v>
      </c>
      <c r="H25" s="728">
        <f t="shared" si="14"/>
        <v>401.53679999999997</v>
      </c>
      <c r="I25" s="728">
        <f t="shared" ref="I25" si="23">I13</f>
        <v>200.76679999999996</v>
      </c>
      <c r="J25" s="728">
        <f t="shared" ref="J25:K25" si="24">J13</f>
        <v>0</v>
      </c>
      <c r="K25" s="728">
        <f t="shared" si="24"/>
        <v>401.53679999999997</v>
      </c>
      <c r="L25" s="728">
        <f t="shared" si="14"/>
        <v>199.99840613637494</v>
      </c>
    </row>
    <row r="26" spans="1:207" s="6" customFormat="1" ht="30" x14ac:dyDescent="0.25">
      <c r="A26" s="149" t="s">
        <v>112</v>
      </c>
      <c r="B26" s="728">
        <f t="shared" si="13"/>
        <v>2334</v>
      </c>
      <c r="C26" s="728">
        <f t="shared" si="13"/>
        <v>1168</v>
      </c>
      <c r="D26" s="728">
        <f t="shared" si="13"/>
        <v>575</v>
      </c>
      <c r="E26" s="728">
        <f t="shared" si="13"/>
        <v>49.229452054794521</v>
      </c>
      <c r="F26" s="728">
        <f t="shared" si="13"/>
        <v>7212.4338500000013</v>
      </c>
      <c r="G26" s="728">
        <f t="shared" si="14"/>
        <v>3606.21</v>
      </c>
      <c r="H26" s="728">
        <f t="shared" si="14"/>
        <v>2441.2452899999994</v>
      </c>
      <c r="I26" s="728">
        <f t="shared" ref="I26" si="25">I14</f>
        <v>-1164.9647100000009</v>
      </c>
      <c r="J26" s="728">
        <f t="shared" ref="J26:K26" si="26">J14</f>
        <v>-32.815010000000001</v>
      </c>
      <c r="K26" s="728">
        <f t="shared" si="26"/>
        <v>2408.4302799999996</v>
      </c>
      <c r="L26" s="728">
        <f t="shared" si="14"/>
        <v>67.695594266556839</v>
      </c>
    </row>
    <row r="27" spans="1:207" s="6" customFormat="1" ht="30" x14ac:dyDescent="0.25">
      <c r="A27" s="150" t="s">
        <v>108</v>
      </c>
      <c r="B27" s="728">
        <f t="shared" si="13"/>
        <v>915</v>
      </c>
      <c r="C27" s="728">
        <f t="shared" si="13"/>
        <v>458</v>
      </c>
      <c r="D27" s="728">
        <f t="shared" si="13"/>
        <v>107</v>
      </c>
      <c r="E27" s="728">
        <f t="shared" si="13"/>
        <v>23.362445414847162</v>
      </c>
      <c r="F27" s="728">
        <f t="shared" si="13"/>
        <v>1198.9024999999999</v>
      </c>
      <c r="G27" s="728">
        <f t="shared" ref="G27:L29" si="27">G15</f>
        <v>599.45000000000005</v>
      </c>
      <c r="H27" s="728">
        <f t="shared" si="27"/>
        <v>309.63033999999999</v>
      </c>
      <c r="I27" s="728">
        <f t="shared" ref="I27" si="28">I15</f>
        <v>-289.81966000000006</v>
      </c>
      <c r="J27" s="728">
        <f t="shared" ref="J27:K27" si="29">J15</f>
        <v>0</v>
      </c>
      <c r="K27" s="728">
        <f t="shared" si="29"/>
        <v>309.63033999999999</v>
      </c>
      <c r="L27" s="728">
        <f t="shared" si="27"/>
        <v>51.652404704312282</v>
      </c>
    </row>
    <row r="28" spans="1:207" s="6" customFormat="1" ht="62.25" customHeight="1" x14ac:dyDescent="0.25">
      <c r="A28" s="150" t="s">
        <v>81</v>
      </c>
      <c r="B28" s="728">
        <f t="shared" si="13"/>
        <v>1328</v>
      </c>
      <c r="C28" s="728">
        <f t="shared" si="13"/>
        <v>664</v>
      </c>
      <c r="D28" s="728">
        <f t="shared" si="13"/>
        <v>459</v>
      </c>
      <c r="E28" s="728">
        <f t="shared" si="13"/>
        <v>69.126506024096386</v>
      </c>
      <c r="F28" s="728">
        <f t="shared" si="13"/>
        <v>5880.8488000000007</v>
      </c>
      <c r="G28" s="728">
        <f t="shared" si="27"/>
        <v>2940.42</v>
      </c>
      <c r="H28" s="728">
        <f t="shared" si="27"/>
        <v>2119.0160299999993</v>
      </c>
      <c r="I28" s="728">
        <f t="shared" ref="I28" si="30">I16</f>
        <v>-821.40397000000075</v>
      </c>
      <c r="J28" s="728">
        <f t="shared" ref="J28:K28" si="31">J16</f>
        <v>-32.815010000000001</v>
      </c>
      <c r="K28" s="728">
        <f t="shared" si="31"/>
        <v>2086.2010199999995</v>
      </c>
      <c r="L28" s="728">
        <f t="shared" si="27"/>
        <v>72.065080158616766</v>
      </c>
    </row>
    <row r="29" spans="1:207" s="6" customFormat="1" ht="45" x14ac:dyDescent="0.25">
      <c r="A29" s="150" t="s">
        <v>109</v>
      </c>
      <c r="B29" s="728">
        <f t="shared" si="13"/>
        <v>91</v>
      </c>
      <c r="C29" s="728">
        <f t="shared" si="13"/>
        <v>46</v>
      </c>
      <c r="D29" s="728">
        <f t="shared" si="13"/>
        <v>9</v>
      </c>
      <c r="E29" s="728">
        <f t="shared" si="13"/>
        <v>19.565217391304348</v>
      </c>
      <c r="F29" s="728">
        <f t="shared" si="13"/>
        <v>132.68254999999999</v>
      </c>
      <c r="G29" s="728">
        <f t="shared" si="27"/>
        <v>66.34</v>
      </c>
      <c r="H29" s="728">
        <f t="shared" si="27"/>
        <v>12.59892</v>
      </c>
      <c r="I29" s="728">
        <f t="shared" ref="I29" si="32">I17</f>
        <v>-53.741080000000004</v>
      </c>
      <c r="J29" s="728">
        <f t="shared" ref="J29:K29" si="33">J17</f>
        <v>0</v>
      </c>
      <c r="K29" s="728">
        <f t="shared" si="33"/>
        <v>12.59892</v>
      </c>
      <c r="L29" s="728">
        <f t="shared" si="27"/>
        <v>18.991438046427493</v>
      </c>
    </row>
    <row r="30" spans="1:207" s="6" customFormat="1" ht="38.1" customHeight="1" x14ac:dyDescent="0.25">
      <c r="A30" s="186" t="s">
        <v>123</v>
      </c>
      <c r="B30" s="728">
        <f t="shared" ref="B30:E30" si="34">B18</f>
        <v>5000</v>
      </c>
      <c r="C30" s="728">
        <f t="shared" si="34"/>
        <v>2500</v>
      </c>
      <c r="D30" s="728">
        <f t="shared" si="34"/>
        <v>3250</v>
      </c>
      <c r="E30" s="728">
        <f t="shared" si="34"/>
        <v>130</v>
      </c>
      <c r="F30" s="728">
        <f t="shared" ref="F30" si="35">F18</f>
        <v>7444</v>
      </c>
      <c r="G30" s="728">
        <f t="shared" ref="G30:L30" si="36">G18</f>
        <v>3722</v>
      </c>
      <c r="H30" s="728">
        <f t="shared" si="36"/>
        <v>4838.5999999999995</v>
      </c>
      <c r="I30" s="728">
        <f t="shared" ref="I30" si="37">I18</f>
        <v>1116.5999999999995</v>
      </c>
      <c r="J30" s="728">
        <f t="shared" ref="J30:K30" si="38">J18</f>
        <v>0</v>
      </c>
      <c r="K30" s="728">
        <f t="shared" si="38"/>
        <v>4838.5999999999995</v>
      </c>
      <c r="L30" s="728">
        <f t="shared" si="36"/>
        <v>129.99999999999997</v>
      </c>
    </row>
    <row r="31" spans="1:207" ht="15.75" thickBot="1" x14ac:dyDescent="0.3">
      <c r="A31" s="268" t="s">
        <v>4</v>
      </c>
      <c r="B31" s="729"/>
      <c r="C31" s="729"/>
      <c r="D31" s="729"/>
      <c r="E31" s="729"/>
      <c r="F31" s="729">
        <f t="shared" ref="F31:L31" si="39">F19</f>
        <v>19857.04737</v>
      </c>
      <c r="G31" s="729">
        <f t="shared" si="39"/>
        <v>9928.51</v>
      </c>
      <c r="H31" s="729">
        <f t="shared" si="39"/>
        <v>9197.4171800000004</v>
      </c>
      <c r="I31" s="729">
        <f t="shared" ref="I31" si="40">I19</f>
        <v>-731.09282000000121</v>
      </c>
      <c r="J31" s="729">
        <f t="shared" si="39"/>
        <v>-109.78421</v>
      </c>
      <c r="K31" s="729">
        <f t="shared" si="39"/>
        <v>9087.6329699999987</v>
      </c>
      <c r="L31" s="729">
        <f t="shared" si="39"/>
        <v>92.636429635463941</v>
      </c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</row>
    <row r="32" spans="1:207" ht="17.25" customHeight="1" x14ac:dyDescent="0.25"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</row>
  </sheetData>
  <mergeCells count="3">
    <mergeCell ref="A1:L1"/>
    <mergeCell ref="B4:E4"/>
    <mergeCell ref="F4:L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F246"/>
  <sheetViews>
    <sheetView showZeros="0" tabSelected="1" zoomScale="80" zoomScaleNormal="80" zoomScaleSheetLayoutView="100" workbookViewId="0">
      <pane xSplit="1" ySplit="6" topLeftCell="E233" activePane="bottomRight" state="frozen"/>
      <selection pane="topRight" activeCell="B1" sqref="B1"/>
      <selection pane="bottomLeft" activeCell="A7" sqref="A7"/>
      <selection pane="bottomRight" activeCell="H237" sqref="H237"/>
    </sheetView>
  </sheetViews>
  <sheetFormatPr defaultColWidth="9.140625" defaultRowHeight="15" x14ac:dyDescent="0.25"/>
  <cols>
    <col min="1" max="1" width="45.28515625" style="31" customWidth="1"/>
    <col min="2" max="2" width="13" style="39" customWidth="1"/>
    <col min="3" max="3" width="14.42578125" style="39" customWidth="1"/>
    <col min="4" max="4" width="13.42578125" style="39" customWidth="1"/>
    <col min="5" max="5" width="9" style="104" customWidth="1"/>
    <col min="6" max="6" width="12.28515625" style="31" customWidth="1"/>
    <col min="7" max="7" width="13.42578125" style="31" customWidth="1"/>
    <col min="8" max="11" width="13.5703125" style="31" customWidth="1"/>
    <col min="12" max="12" width="11.28515625" style="31" customWidth="1"/>
    <col min="13" max="13" width="18.7109375" style="31" customWidth="1"/>
    <col min="14" max="14" width="13.28515625" style="295" customWidth="1"/>
    <col min="15" max="15" width="18.28515625" style="731" customWidth="1"/>
    <col min="16" max="17" width="13.42578125" style="31" bestFit="1" customWidth="1"/>
    <col min="18" max="16384" width="9.140625" style="31"/>
  </cols>
  <sheetData>
    <row r="1" spans="1:188" ht="59.25" customHeight="1" x14ac:dyDescent="0.25">
      <c r="A1" s="877" t="s">
        <v>212</v>
      </c>
      <c r="B1" s="879"/>
      <c r="C1" s="879"/>
      <c r="D1" s="879"/>
      <c r="E1" s="879"/>
      <c r="F1" s="879"/>
      <c r="G1" s="879"/>
      <c r="H1" s="879"/>
      <c r="I1" s="879"/>
      <c r="J1" s="879"/>
      <c r="K1" s="879"/>
      <c r="L1" s="879"/>
    </row>
    <row r="2" spans="1:188" ht="16.5" customHeight="1" thickBot="1" x14ac:dyDescent="0.3">
      <c r="A2" s="877"/>
      <c r="B2" s="878"/>
      <c r="C2" s="878"/>
      <c r="D2" s="878"/>
      <c r="E2" s="878"/>
      <c r="F2" s="878"/>
      <c r="G2" s="878"/>
      <c r="H2" s="878"/>
      <c r="I2" s="878"/>
      <c r="J2" s="878"/>
      <c r="K2" s="878"/>
      <c r="L2" s="878"/>
    </row>
    <row r="3" spans="1:188" ht="15" hidden="1" customHeight="1" thickBot="1" x14ac:dyDescent="0.3">
      <c r="A3" s="271">
        <v>6</v>
      </c>
    </row>
    <row r="4" spans="1:188" ht="30" customHeight="1" thickBot="1" x14ac:dyDescent="0.3">
      <c r="A4" s="26" t="s">
        <v>0</v>
      </c>
      <c r="B4" s="874" t="s">
        <v>102</v>
      </c>
      <c r="C4" s="875"/>
      <c r="D4" s="875"/>
      <c r="E4" s="876"/>
      <c r="F4" s="874" t="s">
        <v>101</v>
      </c>
      <c r="G4" s="875"/>
      <c r="H4" s="875"/>
      <c r="I4" s="875"/>
      <c r="J4" s="875"/>
      <c r="K4" s="875"/>
      <c r="L4" s="876"/>
    </row>
    <row r="5" spans="1:188" ht="60.75" thickBot="1" x14ac:dyDescent="0.3">
      <c r="A5" s="27"/>
      <c r="B5" s="180" t="s">
        <v>128</v>
      </c>
      <c r="C5" s="180" t="str">
        <f>'1 уровень'!E6</f>
        <v>План 6 мес. 2019 г. (законченный случай)</v>
      </c>
      <c r="D5" s="180" t="s">
        <v>103</v>
      </c>
      <c r="E5" s="66" t="s">
        <v>35</v>
      </c>
      <c r="F5" s="209" t="s">
        <v>129</v>
      </c>
      <c r="G5" s="209" t="str">
        <f>'1 уровень'!I6</f>
        <v>План 6 мес. 2019 г. (тыс.руб)</v>
      </c>
      <c r="H5" s="201" t="s">
        <v>104</v>
      </c>
      <c r="I5" s="201" t="s">
        <v>141</v>
      </c>
      <c r="J5" s="201" t="s">
        <v>139</v>
      </c>
      <c r="K5" s="201" t="s">
        <v>140</v>
      </c>
      <c r="L5" s="66" t="s">
        <v>35</v>
      </c>
    </row>
    <row r="6" spans="1:188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8">
        <v>6</v>
      </c>
      <c r="G6" s="318">
        <v>7</v>
      </c>
      <c r="H6" s="318">
        <v>8</v>
      </c>
      <c r="I6" s="318"/>
      <c r="J6" s="318">
        <v>9</v>
      </c>
      <c r="K6" s="318">
        <v>10</v>
      </c>
      <c r="L6" s="37">
        <v>11</v>
      </c>
      <c r="M6" s="114"/>
      <c r="N6" s="295"/>
      <c r="O6" s="732"/>
    </row>
    <row r="7" spans="1:188" s="32" customFormat="1" ht="15" customHeight="1" x14ac:dyDescent="0.25">
      <c r="A7" s="28" t="s">
        <v>16</v>
      </c>
      <c r="B7" s="30"/>
      <c r="C7" s="30"/>
      <c r="D7" s="30"/>
      <c r="E7" s="105"/>
      <c r="F7" s="40"/>
      <c r="G7" s="40"/>
      <c r="H7" s="40"/>
      <c r="I7" s="40"/>
      <c r="J7" s="40"/>
      <c r="K7" s="40"/>
      <c r="L7" s="40"/>
      <c r="N7" s="295"/>
      <c r="O7" s="732"/>
    </row>
    <row r="8" spans="1:188" ht="30" x14ac:dyDescent="0.25">
      <c r="A8" s="229" t="s">
        <v>120</v>
      </c>
      <c r="B8" s="230">
        <f>'1 уровень'!D236</f>
        <v>167233</v>
      </c>
      <c r="C8" s="230">
        <f>'1 уровень'!E236</f>
        <v>83626</v>
      </c>
      <c r="D8" s="230">
        <f>'1 уровень'!F236</f>
        <v>66742</v>
      </c>
      <c r="E8" s="231">
        <f>'1 уровень'!G236</f>
        <v>79.810106904551219</v>
      </c>
      <c r="F8" s="333">
        <f>'1 уровень'!H236</f>
        <v>258374.99866000001</v>
      </c>
      <c r="G8" s="333">
        <f>'1 уровень'!I236</f>
        <v>129187.48</v>
      </c>
      <c r="H8" s="333">
        <f>'1 уровень'!J236</f>
        <v>102521.23646999997</v>
      </c>
      <c r="I8" s="333">
        <f>'1 уровень'!K236</f>
        <v>-26666.243530000007</v>
      </c>
      <c r="J8" s="333">
        <f>'1 уровень'!L236</f>
        <v>-471.32155000000012</v>
      </c>
      <c r="K8" s="333">
        <f>'1 уровень'!M236</f>
        <v>102049.91492</v>
      </c>
      <c r="L8" s="333">
        <f>'1 уровень'!N236</f>
        <v>79.358492378673205</v>
      </c>
      <c r="M8" s="71"/>
      <c r="O8" s="7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</row>
    <row r="9" spans="1:188" ht="30" x14ac:dyDescent="0.25">
      <c r="A9" s="79" t="s">
        <v>79</v>
      </c>
      <c r="B9" s="34">
        <f>'1 уровень'!D237</f>
        <v>130309</v>
      </c>
      <c r="C9" s="34">
        <f>'1 уровень'!E237</f>
        <v>65156</v>
      </c>
      <c r="D9" s="34">
        <f>'1 уровень'!F237</f>
        <v>48822</v>
      </c>
      <c r="E9" s="107">
        <f>'1 уровень'!G237</f>
        <v>74.930934986800906</v>
      </c>
      <c r="F9" s="334">
        <f>'1 уровень'!H237</f>
        <v>195676.43289999999</v>
      </c>
      <c r="G9" s="334">
        <f>'1 уровень'!I237</f>
        <v>97838.22</v>
      </c>
      <c r="H9" s="334">
        <f>'1 уровень'!J237</f>
        <v>68387.28489000001</v>
      </c>
      <c r="I9" s="334">
        <f>'1 уровень'!K237</f>
        <v>-29450.935110000009</v>
      </c>
      <c r="J9" s="334">
        <f>'1 уровень'!L237</f>
        <v>-387.36673000000008</v>
      </c>
      <c r="K9" s="334">
        <f>'1 уровень'!M237</f>
        <v>67999.918159999987</v>
      </c>
      <c r="L9" s="334">
        <f>'1 уровень'!N237</f>
        <v>69.898333074743192</v>
      </c>
      <c r="M9" s="71"/>
      <c r="O9" s="7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</row>
    <row r="10" spans="1:188" ht="30" x14ac:dyDescent="0.25">
      <c r="A10" s="79" t="s">
        <v>80</v>
      </c>
      <c r="B10" s="34">
        <f>'1 уровень'!D238</f>
        <v>35254</v>
      </c>
      <c r="C10" s="34">
        <f>'1 уровень'!E238</f>
        <v>17631</v>
      </c>
      <c r="D10" s="34">
        <f>'1 уровень'!F238</f>
        <v>16252</v>
      </c>
      <c r="E10" s="107">
        <f>'1 уровень'!G238</f>
        <v>92.178549146389884</v>
      </c>
      <c r="F10" s="334">
        <f>'1 уровень'!H238</f>
        <v>53566.337759999995</v>
      </c>
      <c r="G10" s="334">
        <f>'1 уровень'!I238</f>
        <v>26783.170000000006</v>
      </c>
      <c r="H10" s="334">
        <f>'1 уровень'!J238</f>
        <v>25012.660380000001</v>
      </c>
      <c r="I10" s="334">
        <f>'1 уровень'!K238</f>
        <v>-1770.5096199999996</v>
      </c>
      <c r="J10" s="334">
        <f>'1 уровень'!L238</f>
        <v>-89.423220000000001</v>
      </c>
      <c r="K10" s="334">
        <f>'1 уровень'!M238</f>
        <v>24923.237160000001</v>
      </c>
      <c r="L10" s="334">
        <f>'1 уровень'!N238</f>
        <v>93.389469506410165</v>
      </c>
      <c r="M10" s="71"/>
      <c r="O10" s="7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</row>
    <row r="11" spans="1:188" ht="30" x14ac:dyDescent="0.25">
      <c r="A11" s="79" t="s">
        <v>110</v>
      </c>
      <c r="B11" s="34">
        <f>'1 уровень'!D239</f>
        <v>838</v>
      </c>
      <c r="C11" s="34">
        <f>'1 уровень'!E239</f>
        <v>422</v>
      </c>
      <c r="D11" s="34">
        <f>'1 уровень'!F239</f>
        <v>767</v>
      </c>
      <c r="E11" s="107">
        <f>'1 уровень'!G239</f>
        <v>181.75355450236967</v>
      </c>
      <c r="F11" s="334">
        <f>'1 уровень'!H239</f>
        <v>4582.5191999999997</v>
      </c>
      <c r="G11" s="334">
        <f>'1 уровень'!I239</f>
        <v>2291.25</v>
      </c>
      <c r="H11" s="334">
        <f>'1 уровень'!J239</f>
        <v>4194.2627999999995</v>
      </c>
      <c r="I11" s="334">
        <f>'1 уровень'!K239</f>
        <v>1903.0128000000002</v>
      </c>
      <c r="J11" s="334">
        <f>'1 уровень'!L239</f>
        <v>5.4683999999999999</v>
      </c>
      <c r="K11" s="334">
        <f>'1 уровень'!M239</f>
        <v>4199.7312000000002</v>
      </c>
      <c r="L11" s="334">
        <f>'1 уровень'!N239</f>
        <v>183.05565957446805</v>
      </c>
      <c r="M11" s="71"/>
      <c r="O11" s="7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</row>
    <row r="12" spans="1:188" ht="30" x14ac:dyDescent="0.25">
      <c r="A12" s="79" t="s">
        <v>111</v>
      </c>
      <c r="B12" s="34">
        <f>'1 уровень'!D240</f>
        <v>832</v>
      </c>
      <c r="C12" s="34">
        <f>'1 уровень'!E240</f>
        <v>417</v>
      </c>
      <c r="D12" s="34">
        <f>'1 уровень'!F240</f>
        <v>901</v>
      </c>
      <c r="E12" s="107">
        <f>'1 уровень'!G240</f>
        <v>216.06714628297362</v>
      </c>
      <c r="F12" s="334">
        <f>'1 уровень'!H240</f>
        <v>4549.7088000000003</v>
      </c>
      <c r="G12" s="334">
        <f>'1 уровень'!I240</f>
        <v>2274.84</v>
      </c>
      <c r="H12" s="334">
        <f>'1 уровень'!J240</f>
        <v>4927.0284000000011</v>
      </c>
      <c r="I12" s="334">
        <f>'1 уровень'!K240</f>
        <v>2652.1884</v>
      </c>
      <c r="J12" s="334">
        <f>'1 уровень'!L240</f>
        <v>0</v>
      </c>
      <c r="K12" s="334">
        <f>'1 уровень'!M240</f>
        <v>4927.0284000000011</v>
      </c>
      <c r="L12" s="334">
        <f>'1 уровень'!N240</f>
        <v>216.58790947934804</v>
      </c>
      <c r="M12" s="71"/>
      <c r="O12" s="7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</row>
    <row r="13" spans="1:188" ht="30" x14ac:dyDescent="0.25">
      <c r="A13" s="232" t="s">
        <v>112</v>
      </c>
      <c r="B13" s="230">
        <f>'1 уровень'!D241</f>
        <v>213900</v>
      </c>
      <c r="C13" s="230">
        <f>'1 уровень'!E241</f>
        <v>106954</v>
      </c>
      <c r="D13" s="230">
        <f>'1 уровень'!F241</f>
        <v>85523</v>
      </c>
      <c r="E13" s="231">
        <f>'1 уровень'!G241</f>
        <v>79.962413747966423</v>
      </c>
      <c r="F13" s="333">
        <f>'1 уровень'!H241</f>
        <v>335750.79008000001</v>
      </c>
      <c r="G13" s="333">
        <f>'1 уровень'!I241</f>
        <v>167875.42999999996</v>
      </c>
      <c r="H13" s="333">
        <f>'1 уровень'!J241</f>
        <v>159382.29080000002</v>
      </c>
      <c r="I13" s="333">
        <f>'1 уровень'!K241</f>
        <v>-8393.1632199999985</v>
      </c>
      <c r="J13" s="333">
        <f>'1 уровень'!L241</f>
        <v>-279.09120999999999</v>
      </c>
      <c r="K13" s="333">
        <f>'1 уровень'!M241</f>
        <v>159103.19958999997</v>
      </c>
      <c r="L13" s="333">
        <f>'1 уровень'!N241</f>
        <v>94.940808669857205</v>
      </c>
      <c r="M13" s="71"/>
      <c r="O13" s="7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</row>
    <row r="14" spans="1:188" ht="30" x14ac:dyDescent="0.25">
      <c r="A14" s="79" t="s">
        <v>108</v>
      </c>
      <c r="B14" s="34">
        <f>'1 уровень'!D242</f>
        <v>78861</v>
      </c>
      <c r="C14" s="34">
        <f>'1 уровень'!E242</f>
        <v>39433</v>
      </c>
      <c r="D14" s="34">
        <f>'1 уровень'!F242</f>
        <v>18753</v>
      </c>
      <c r="E14" s="107">
        <f>'1 уровень'!G242</f>
        <v>47.556615017878428</v>
      </c>
      <c r="F14" s="334">
        <f>'1 уровень'!H242</f>
        <v>70427.636549999996</v>
      </c>
      <c r="G14" s="334">
        <f>'1 уровень'!I242</f>
        <v>35213.83</v>
      </c>
      <c r="H14" s="334">
        <f>'1 уровень'!J242</f>
        <v>28729.495790000008</v>
      </c>
      <c r="I14" s="334">
        <f>'1 уровень'!K242</f>
        <v>-6384.3582299999962</v>
      </c>
      <c r="J14" s="334">
        <f>'1 уровень'!L242</f>
        <v>-50.882179999999998</v>
      </c>
      <c r="K14" s="334">
        <f>'1 уровень'!M242</f>
        <v>28678.613610000004</v>
      </c>
      <c r="L14" s="334">
        <f>'1 уровень'!N242</f>
        <v>81.585830879515257</v>
      </c>
      <c r="M14" s="71"/>
      <c r="O14" s="7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</row>
    <row r="15" spans="1:188" ht="60" x14ac:dyDescent="0.25">
      <c r="A15" s="79" t="s">
        <v>81</v>
      </c>
      <c r="B15" s="34">
        <f>'1 уровень'!D243</f>
        <v>106169</v>
      </c>
      <c r="C15" s="34">
        <f>'1 уровень'!E243</f>
        <v>53085</v>
      </c>
      <c r="D15" s="34">
        <f>'1 уровень'!F243</f>
        <v>51162</v>
      </c>
      <c r="E15" s="107">
        <f>'1 уровень'!G243</f>
        <v>96.377507770556662</v>
      </c>
      <c r="F15" s="334">
        <f>'1 уровень'!H243</f>
        <v>237970.80872999999</v>
      </c>
      <c r="G15" s="334">
        <f>'1 уровень'!I243</f>
        <v>118985.41999999998</v>
      </c>
      <c r="H15" s="334">
        <f>'1 уровень'!J243</f>
        <v>116019.70097000001</v>
      </c>
      <c r="I15" s="334">
        <f>'1 уровень'!K243</f>
        <v>-2965.7190300000011</v>
      </c>
      <c r="J15" s="334">
        <f>'1 уровень'!L243</f>
        <v>-188.71776999999997</v>
      </c>
      <c r="K15" s="334">
        <f>'1 уровень'!M243</f>
        <v>115830.98319999999</v>
      </c>
      <c r="L15" s="334">
        <f>'1 уровень'!N243</f>
        <v>97.507493750074602</v>
      </c>
      <c r="M15" s="71"/>
      <c r="O15" s="7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</row>
    <row r="16" spans="1:188" ht="45" x14ac:dyDescent="0.25">
      <c r="A16" s="79" t="s">
        <v>109</v>
      </c>
      <c r="B16" s="34">
        <f>'1 уровень'!D244</f>
        <v>28870</v>
      </c>
      <c r="C16" s="34">
        <f>'1 уровень'!E244</f>
        <v>14436</v>
      </c>
      <c r="D16" s="34">
        <f>'1 уровень'!F244</f>
        <v>15608</v>
      </c>
      <c r="E16" s="107">
        <f>'1 уровень'!G244</f>
        <v>108.1185924078692</v>
      </c>
      <c r="F16" s="334">
        <f>'1 уровень'!H244</f>
        <v>27352.344800000006</v>
      </c>
      <c r="G16" s="334">
        <f>'1 уровень'!I244</f>
        <v>13676.179999999997</v>
      </c>
      <c r="H16" s="334">
        <f>'1 уровень'!J244</f>
        <v>14633.09404</v>
      </c>
      <c r="I16" s="334">
        <f>'1 уровень'!K244</f>
        <v>956.91403999999966</v>
      </c>
      <c r="J16" s="334">
        <f>'1 уровень'!L244</f>
        <v>-39.491259999999997</v>
      </c>
      <c r="K16" s="334">
        <f>'1 уровень'!M244</f>
        <v>14593.602779999999</v>
      </c>
      <c r="L16" s="334">
        <f>'1 уровень'!N244</f>
        <v>106.99693949626288</v>
      </c>
      <c r="M16" s="71"/>
      <c r="O16" s="7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</row>
    <row r="17" spans="1:188" ht="30.75" thickBot="1" x14ac:dyDescent="0.3">
      <c r="A17" s="274" t="s">
        <v>123</v>
      </c>
      <c r="B17" s="233">
        <f>'1 уровень'!D245</f>
        <v>298606</v>
      </c>
      <c r="C17" s="233">
        <f>'1 уровень'!E245</f>
        <v>149304</v>
      </c>
      <c r="D17" s="34">
        <f>'1 уровень'!F245</f>
        <v>145161</v>
      </c>
      <c r="E17" s="234">
        <f>'1 уровень'!G245</f>
        <v>97.225124578042113</v>
      </c>
      <c r="F17" s="334">
        <f>'1 уровень'!H245</f>
        <v>242175.43811999998</v>
      </c>
      <c r="G17" s="335">
        <f>'1 уровень'!I245</f>
        <v>121087.73999999999</v>
      </c>
      <c r="H17" s="335">
        <f>'1 уровень'!J245</f>
        <v>117768.96103000001</v>
      </c>
      <c r="I17" s="335">
        <f>'1 уровень'!K245</f>
        <v>-3318.7789699999967</v>
      </c>
      <c r="J17" s="335">
        <f>'1 уровень'!L245</f>
        <v>-64.085989999999981</v>
      </c>
      <c r="K17" s="335">
        <f>'1 уровень'!M245</f>
        <v>117704.87503999997</v>
      </c>
      <c r="L17" s="335">
        <f>'1 уровень'!N245</f>
        <v>97.259194886286608</v>
      </c>
      <c r="M17" s="71"/>
      <c r="N17" s="71"/>
      <c r="O17" s="733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</row>
    <row r="18" spans="1:188" ht="15.75" thickBot="1" x14ac:dyDescent="0.3">
      <c r="A18" s="235" t="s">
        <v>106</v>
      </c>
      <c r="B18" s="236">
        <f>'1 уровень'!D246</f>
        <v>0</v>
      </c>
      <c r="C18" s="236">
        <f>'1 уровень'!E246</f>
        <v>0</v>
      </c>
      <c r="D18" s="236">
        <f>'1 уровень'!F246</f>
        <v>0</v>
      </c>
      <c r="E18" s="237">
        <f>'1 уровень'!G246</f>
        <v>0</v>
      </c>
      <c r="F18" s="336">
        <f>'1 уровень'!H246</f>
        <v>836301.22686000005</v>
      </c>
      <c r="G18" s="336">
        <f>'1 уровень'!I246</f>
        <v>418150.65</v>
      </c>
      <c r="H18" s="336">
        <f>'1 уровень'!J246</f>
        <v>379672.48830000003</v>
      </c>
      <c r="I18" s="336">
        <f>'1 уровень'!K246</f>
        <v>-38378.185720000001</v>
      </c>
      <c r="J18" s="336">
        <f>'1 уровень'!L246</f>
        <v>-814.49874999999997</v>
      </c>
      <c r="K18" s="336">
        <f>'1 уровень'!M246</f>
        <v>378857.98954999994</v>
      </c>
      <c r="L18" s="336">
        <f>'1 уровень'!N246</f>
        <v>90.798014615067558</v>
      </c>
      <c r="M18" s="71"/>
      <c r="O18" s="732"/>
    </row>
    <row r="19" spans="1:188" ht="15.75" customHeight="1" thickBot="1" x14ac:dyDescent="0.3">
      <c r="A19" s="253"/>
      <c r="B19" s="254"/>
      <c r="C19" s="254"/>
      <c r="D19" s="254"/>
      <c r="E19" s="255"/>
      <c r="F19" s="337"/>
      <c r="G19" s="337"/>
      <c r="H19" s="337"/>
      <c r="I19" s="337"/>
      <c r="J19" s="337"/>
      <c r="K19" s="337"/>
      <c r="L19" s="337"/>
      <c r="M19" s="71"/>
      <c r="O19" s="7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</row>
    <row r="20" spans="1:188" s="32" customFormat="1" ht="15" customHeight="1" x14ac:dyDescent="0.25">
      <c r="A20" s="28" t="s">
        <v>17</v>
      </c>
      <c r="B20" s="41"/>
      <c r="C20" s="41"/>
      <c r="D20" s="41"/>
      <c r="E20" s="108"/>
      <c r="F20" s="338"/>
      <c r="G20" s="338"/>
      <c r="H20" s="338"/>
      <c r="I20" s="338"/>
      <c r="J20" s="338"/>
      <c r="K20" s="338"/>
      <c r="L20" s="338"/>
      <c r="M20" s="71"/>
      <c r="N20" s="295"/>
      <c r="O20" s="732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</row>
    <row r="21" spans="1:188" ht="30" x14ac:dyDescent="0.25">
      <c r="A21" s="229" t="s">
        <v>120</v>
      </c>
      <c r="B21" s="230">
        <f>'2 уровень'!C93</f>
        <v>72426</v>
      </c>
      <c r="C21" s="230">
        <f>'2 уровень'!D93</f>
        <v>36218</v>
      </c>
      <c r="D21" s="230">
        <f>'2 уровень'!E93</f>
        <v>35665</v>
      </c>
      <c r="E21" s="231">
        <f>'2 уровень'!F93</f>
        <v>98.473134905295709</v>
      </c>
      <c r="F21" s="327">
        <f>'2 уровень'!G93</f>
        <v>134803.06033000001</v>
      </c>
      <c r="G21" s="327">
        <f>'2 уровень'!H93</f>
        <v>67401.510000000009</v>
      </c>
      <c r="H21" s="327">
        <f>'2 уровень'!I93</f>
        <v>64055.030329999994</v>
      </c>
      <c r="I21" s="327">
        <f>'2 уровень'!J93</f>
        <v>-3346.4796700000052</v>
      </c>
      <c r="J21" s="327">
        <f>'2 уровень'!K93</f>
        <v>-684.20024999999998</v>
      </c>
      <c r="K21" s="327">
        <f>'2 уровень'!L93</f>
        <v>63370.83008</v>
      </c>
      <c r="L21" s="327">
        <f>'2 уровень'!M93</f>
        <v>95.035007865550767</v>
      </c>
      <c r="M21" s="71"/>
      <c r="O21" s="7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</row>
    <row r="22" spans="1:188" ht="30" x14ac:dyDescent="0.25">
      <c r="A22" s="79" t="s">
        <v>79</v>
      </c>
      <c r="B22" s="34">
        <f>'2 уровень'!C94</f>
        <v>55850</v>
      </c>
      <c r="C22" s="34">
        <f>'2 уровень'!D94</f>
        <v>27927</v>
      </c>
      <c r="D22" s="34">
        <f>'2 уровень'!E94</f>
        <v>27481</v>
      </c>
      <c r="E22" s="107">
        <f>'2 уровень'!F94</f>
        <v>98.402979195760381</v>
      </c>
      <c r="F22" s="328">
        <f>'2 уровень'!G94</f>
        <v>99897.527650000004</v>
      </c>
      <c r="G22" s="328">
        <f>'2 уровень'!H94</f>
        <v>49948.75</v>
      </c>
      <c r="H22" s="328">
        <f>'2 уровень'!I94</f>
        <v>44562.991039999994</v>
      </c>
      <c r="I22" s="328">
        <f>'2 уровень'!J94</f>
        <v>-5385.7589600000065</v>
      </c>
      <c r="J22" s="328">
        <f>'2 уровень'!K94</f>
        <v>-405.80308999999994</v>
      </c>
      <c r="K22" s="328">
        <f>'2 уровень'!L94</f>
        <v>44157.187949999992</v>
      </c>
      <c r="L22" s="328">
        <f>'2 уровень'!M94</f>
        <v>89.21742994569432</v>
      </c>
      <c r="M22" s="71"/>
      <c r="O22" s="7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</row>
    <row r="23" spans="1:188" ht="30" x14ac:dyDescent="0.25">
      <c r="A23" s="79" t="s">
        <v>80</v>
      </c>
      <c r="B23" s="34">
        <f>'2 уровень'!C95</f>
        <v>15570</v>
      </c>
      <c r="C23" s="34">
        <f>'2 уровень'!D95</f>
        <v>7787</v>
      </c>
      <c r="D23" s="34">
        <f>'2 уровень'!E95</f>
        <v>7234</v>
      </c>
      <c r="E23" s="107">
        <f>'2 уровень'!F95</f>
        <v>92.898420444330299</v>
      </c>
      <c r="F23" s="328">
        <f>'2 уровень'!G95</f>
        <v>28304.080199999997</v>
      </c>
      <c r="G23" s="328">
        <f>'2 уровень'!H95</f>
        <v>14152.039999999999</v>
      </c>
      <c r="H23" s="328">
        <f>'2 уровень'!I95</f>
        <v>13258.06329</v>
      </c>
      <c r="I23" s="328">
        <f>'2 уровень'!J95</f>
        <v>-893.97670999999968</v>
      </c>
      <c r="J23" s="328">
        <f>'2 уровень'!K95</f>
        <v>-165.52932000000001</v>
      </c>
      <c r="K23" s="328">
        <f>'2 уровень'!L95</f>
        <v>13092.53397</v>
      </c>
      <c r="L23" s="328">
        <f>'2 уровень'!M95</f>
        <v>93.683054103860655</v>
      </c>
      <c r="M23" s="71"/>
      <c r="O23" s="7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</row>
    <row r="24" spans="1:188" ht="45" x14ac:dyDescent="0.25">
      <c r="A24" s="79" t="s">
        <v>99</v>
      </c>
      <c r="B24" s="34">
        <f>'2 уровень'!C96</f>
        <v>185</v>
      </c>
      <c r="C24" s="34">
        <f>'2 уровень'!D96</f>
        <v>93</v>
      </c>
      <c r="D24" s="34">
        <f>'2 уровень'!E96</f>
        <v>181</v>
      </c>
      <c r="E24" s="107">
        <f>'2 уровень'!F96</f>
        <v>194.6236559139785</v>
      </c>
      <c r="F24" s="328">
        <f>'2 уровень'!G96</f>
        <v>1213.9848000000002</v>
      </c>
      <c r="G24" s="328">
        <f>'2 уровень'!H96</f>
        <v>606.99</v>
      </c>
      <c r="H24" s="328">
        <f>'2 уровень'!I96</f>
        <v>1187.73648</v>
      </c>
      <c r="I24" s="328">
        <f>'2 уровень'!J96</f>
        <v>580.74648000000002</v>
      </c>
      <c r="J24" s="328">
        <f>'2 уровень'!K96</f>
        <v>-6.5620799999999999</v>
      </c>
      <c r="K24" s="328">
        <f>'2 уровень'!L96</f>
        <v>1181.1744000000001</v>
      </c>
      <c r="L24" s="328">
        <f>'2 уровень'!M96</f>
        <v>195.67644936489893</v>
      </c>
      <c r="M24" s="71"/>
      <c r="O24" s="7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</row>
    <row r="25" spans="1:188" ht="30" x14ac:dyDescent="0.25">
      <c r="A25" s="79" t="s">
        <v>100</v>
      </c>
      <c r="B25" s="34">
        <f>'2 уровень'!C97</f>
        <v>821</v>
      </c>
      <c r="C25" s="34">
        <f>'2 уровень'!D97</f>
        <v>411</v>
      </c>
      <c r="D25" s="34">
        <f>'2 уровень'!E97</f>
        <v>769</v>
      </c>
      <c r="E25" s="107">
        <f>'2 уровень'!F97</f>
        <v>187.10462287104625</v>
      </c>
      <c r="F25" s="328">
        <f>'2 уровень'!G97</f>
        <v>5387.4676799999997</v>
      </c>
      <c r="G25" s="328">
        <f>'2 уровень'!H97</f>
        <v>2693.73</v>
      </c>
      <c r="H25" s="328">
        <f>'2 уровень'!I97</f>
        <v>5046.2395200000001</v>
      </c>
      <c r="I25" s="328">
        <f>'2 уровень'!J97</f>
        <v>2352.5095200000001</v>
      </c>
      <c r="J25" s="328">
        <f>'2 уровень'!K97</f>
        <v>-106.30576000000001</v>
      </c>
      <c r="K25" s="328">
        <f>'2 уровень'!L97</f>
        <v>4939.9337599999999</v>
      </c>
      <c r="L25" s="328">
        <f>'2 уровень'!M97</f>
        <v>187.33278836408996</v>
      </c>
      <c r="M25" s="71"/>
      <c r="O25" s="7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</row>
    <row r="26" spans="1:188" ht="30" x14ac:dyDescent="0.25">
      <c r="A26" s="232" t="s">
        <v>112</v>
      </c>
      <c r="B26" s="230">
        <f>'2 уровень'!C98</f>
        <v>108815</v>
      </c>
      <c r="C26" s="230">
        <f>'2 уровень'!D98</f>
        <v>54410</v>
      </c>
      <c r="D26" s="230">
        <f>'2 уровень'!E98</f>
        <v>43834</v>
      </c>
      <c r="E26" s="231">
        <f>'2 уровень'!F98</f>
        <v>80.562396618268707</v>
      </c>
      <c r="F26" s="327">
        <f>'2 уровень'!G98</f>
        <v>191934.36059999999</v>
      </c>
      <c r="G26" s="327">
        <f>'2 уровень'!H98</f>
        <v>95967.18</v>
      </c>
      <c r="H26" s="327">
        <f>'2 уровень'!I98</f>
        <v>91085.602280000006</v>
      </c>
      <c r="I26" s="327">
        <f>'2 уровень'!J98</f>
        <v>-4881.5777199999975</v>
      </c>
      <c r="J26" s="327">
        <f>'2 уровень'!K98</f>
        <v>-169.81731000000002</v>
      </c>
      <c r="K26" s="327">
        <f>'2 уровень'!L98</f>
        <v>90915.784969999993</v>
      </c>
      <c r="L26" s="327">
        <f>'2 уровень'!M98</f>
        <v>94.913284187364894</v>
      </c>
      <c r="M26" s="71"/>
      <c r="O26" s="7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</row>
    <row r="27" spans="1:188" ht="30" x14ac:dyDescent="0.25">
      <c r="A27" s="79" t="s">
        <v>108</v>
      </c>
      <c r="B27" s="34">
        <f>'2 уровень'!C99</f>
        <v>36821</v>
      </c>
      <c r="C27" s="34">
        <f>'2 уровень'!D99</f>
        <v>18412</v>
      </c>
      <c r="D27" s="34">
        <f>'2 уровень'!E99</f>
        <v>7668</v>
      </c>
      <c r="E27" s="107">
        <f>'2 уровень'!F99</f>
        <v>41.646752118183791</v>
      </c>
      <c r="F27" s="328">
        <f>'2 уровень'!G99</f>
        <v>34629.465250000001</v>
      </c>
      <c r="G27" s="328">
        <f>'2 уровень'!H99</f>
        <v>17314.73</v>
      </c>
      <c r="H27" s="328">
        <f>'2 уровень'!I99</f>
        <v>14425.519819999998</v>
      </c>
      <c r="I27" s="328">
        <f>'2 уровень'!J99</f>
        <v>-2889.2101800000019</v>
      </c>
      <c r="J27" s="328">
        <f>'2 уровень'!K99</f>
        <v>-70.158500000000004</v>
      </c>
      <c r="K27" s="328">
        <f>'2 уровень'!L99</f>
        <v>14355.36132</v>
      </c>
      <c r="L27" s="328">
        <f>'2 уровень'!M99</f>
        <v>83.313570699629722</v>
      </c>
      <c r="M27" s="71"/>
      <c r="O27" s="7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  <c r="FH27" s="32"/>
      <c r="FI27" s="32"/>
      <c r="FJ27" s="32"/>
      <c r="FK27" s="32"/>
      <c r="FL27" s="32"/>
      <c r="FM27" s="32"/>
      <c r="FN27" s="32"/>
      <c r="FO27" s="32"/>
      <c r="FP27" s="32"/>
      <c r="FQ27" s="32"/>
      <c r="FR27" s="32"/>
      <c r="FS27" s="32"/>
      <c r="FT27" s="32"/>
      <c r="FU27" s="32"/>
      <c r="FV27" s="32"/>
      <c r="FW27" s="32"/>
      <c r="FX27" s="32"/>
      <c r="FY27" s="32"/>
      <c r="FZ27" s="32"/>
      <c r="GA27" s="32"/>
      <c r="GB27" s="32"/>
      <c r="GC27" s="32"/>
      <c r="GD27" s="32"/>
      <c r="GE27" s="32"/>
      <c r="GF27" s="32"/>
    </row>
    <row r="28" spans="1:188" ht="60" x14ac:dyDescent="0.25">
      <c r="A28" s="79" t="s">
        <v>81</v>
      </c>
      <c r="B28" s="34">
        <f>'2 уровень'!C100</f>
        <v>48137</v>
      </c>
      <c r="C28" s="34">
        <f>'2 уровень'!D100</f>
        <v>24069</v>
      </c>
      <c r="D28" s="34">
        <f>'2 уровень'!E100</f>
        <v>23939</v>
      </c>
      <c r="E28" s="107">
        <f>'2 уровень'!F100</f>
        <v>99.459886160621551</v>
      </c>
      <c r="F28" s="328">
        <f>'2 уровень'!G100</f>
        <v>130879.6893</v>
      </c>
      <c r="G28" s="328">
        <f>'2 уровень'!H100</f>
        <v>65439.85</v>
      </c>
      <c r="H28" s="328">
        <f>'2 уровень'!I100</f>
        <v>63089.87344000001</v>
      </c>
      <c r="I28" s="328">
        <f>'2 уровень'!J100</f>
        <v>-2349.9765599999955</v>
      </c>
      <c r="J28" s="328">
        <f>'2 уровень'!K100</f>
        <v>-88.787210000000002</v>
      </c>
      <c r="K28" s="328">
        <f>'2 уровень'!L100</f>
        <v>63001.086230000001</v>
      </c>
      <c r="L28" s="328">
        <f>'2 уровень'!M100</f>
        <v>96.408951793135245</v>
      </c>
      <c r="M28" s="71"/>
      <c r="O28" s="7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  <c r="FR28" s="32"/>
      <c r="FS28" s="32"/>
      <c r="FT28" s="32"/>
      <c r="FU28" s="32"/>
      <c r="FV28" s="32"/>
      <c r="FW28" s="32"/>
      <c r="FX28" s="32"/>
      <c r="FY28" s="32"/>
      <c r="FZ28" s="32"/>
      <c r="GA28" s="32"/>
      <c r="GB28" s="32"/>
      <c r="GC28" s="32"/>
      <c r="GD28" s="32"/>
      <c r="GE28" s="32"/>
      <c r="GF28" s="32"/>
    </row>
    <row r="29" spans="1:188" ht="45" x14ac:dyDescent="0.25">
      <c r="A29" s="79" t="s">
        <v>109</v>
      </c>
      <c r="B29" s="34">
        <f>'2 уровень'!C101</f>
        <v>23857</v>
      </c>
      <c r="C29" s="34">
        <f>'2 уровень'!D101</f>
        <v>11929</v>
      </c>
      <c r="D29" s="34">
        <f>'2 уровень'!E101</f>
        <v>12227</v>
      </c>
      <c r="E29" s="107">
        <f>'2 уровень'!F101</f>
        <v>102.49811384022132</v>
      </c>
      <c r="F29" s="328">
        <f>'2 уровень'!G101</f>
        <v>26425.206049999997</v>
      </c>
      <c r="G29" s="328">
        <f>'2 уровень'!H101</f>
        <v>13212.599999999999</v>
      </c>
      <c r="H29" s="328">
        <f>'2 уровень'!I101</f>
        <v>13570.20902</v>
      </c>
      <c r="I29" s="328">
        <f>'2 уровень'!J101</f>
        <v>357.60902000000033</v>
      </c>
      <c r="J29" s="328">
        <f>'2 уровень'!K101</f>
        <v>-10.871600000000001</v>
      </c>
      <c r="K29" s="328">
        <f>'2 уровень'!L101</f>
        <v>13559.33742</v>
      </c>
      <c r="L29" s="328">
        <f>'2 уровень'!M101</f>
        <v>102.70657569289921</v>
      </c>
      <c r="M29" s="71"/>
      <c r="O29" s="7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  <c r="FH29" s="32"/>
      <c r="FI29" s="32"/>
      <c r="FJ29" s="32"/>
      <c r="FK29" s="32"/>
      <c r="FL29" s="32"/>
      <c r="FM29" s="32"/>
      <c r="FN29" s="32"/>
      <c r="FO29" s="32"/>
      <c r="FP29" s="32"/>
      <c r="FQ29" s="32"/>
      <c r="FR29" s="32"/>
      <c r="FS29" s="32"/>
      <c r="FT29" s="32"/>
      <c r="FU29" s="32"/>
      <c r="FV29" s="32"/>
      <c r="FW29" s="32"/>
      <c r="FX29" s="32"/>
      <c r="FY29" s="32"/>
      <c r="FZ29" s="32"/>
      <c r="GA29" s="32"/>
      <c r="GB29" s="32"/>
      <c r="GC29" s="32"/>
      <c r="GD29" s="32"/>
      <c r="GE29" s="32"/>
      <c r="GF29" s="32"/>
    </row>
    <row r="30" spans="1:188" ht="30.75" thickBot="1" x14ac:dyDescent="0.3">
      <c r="A30" s="79" t="s">
        <v>123</v>
      </c>
      <c r="B30" s="233">
        <f>'2 уровень'!C102</f>
        <v>123106</v>
      </c>
      <c r="C30" s="233">
        <f>'2 уровень'!D102</f>
        <v>61553</v>
      </c>
      <c r="D30" s="233">
        <f>'2 уровень'!E102</f>
        <v>58033</v>
      </c>
      <c r="E30" s="234">
        <f>'2 уровень'!F102</f>
        <v>94.281351030818968</v>
      </c>
      <c r="F30" s="330">
        <f>'2 уровень'!G102</f>
        <v>119809.22132</v>
      </c>
      <c r="G30" s="330">
        <f>'2 уровень'!H102</f>
        <v>59904.619999999995</v>
      </c>
      <c r="H30" s="330">
        <f>'2 уровень'!I102</f>
        <v>56585.412820000005</v>
      </c>
      <c r="I30" s="330">
        <f>'2 уровень'!J102</f>
        <v>-3319.2071799999976</v>
      </c>
      <c r="J30" s="330">
        <f>'2 уровень'!K102</f>
        <v>-453.84928000000002</v>
      </c>
      <c r="K30" s="330">
        <f>'2 уровень'!L102</f>
        <v>56131.563540000003</v>
      </c>
      <c r="L30" s="330">
        <f>'2 уровень'!M102</f>
        <v>94.459179976435891</v>
      </c>
      <c r="M30" s="71"/>
      <c r="N30" s="71"/>
      <c r="O30" s="733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  <c r="ER30" s="32"/>
      <c r="ES30" s="32"/>
      <c r="ET30" s="32"/>
      <c r="EU30" s="32"/>
      <c r="EV30" s="32"/>
      <c r="EW30" s="32"/>
      <c r="EX30" s="32"/>
      <c r="EY30" s="32"/>
      <c r="EZ30" s="32"/>
      <c r="FA30" s="32"/>
      <c r="FB30" s="32"/>
      <c r="FC30" s="32"/>
      <c r="FD30" s="32"/>
      <c r="FE30" s="32"/>
      <c r="FF30" s="32"/>
      <c r="FG30" s="32"/>
      <c r="FH30" s="32"/>
      <c r="FI30" s="32"/>
      <c r="FJ30" s="32"/>
      <c r="FK30" s="32"/>
      <c r="FL30" s="32"/>
      <c r="FM30" s="32"/>
      <c r="FN30" s="32"/>
      <c r="FO30" s="32"/>
      <c r="FP30" s="32"/>
      <c r="FQ30" s="32"/>
      <c r="FR30" s="32"/>
      <c r="FS30" s="32"/>
      <c r="FT30" s="32"/>
      <c r="FU30" s="32"/>
      <c r="FV30" s="32"/>
      <c r="FW30" s="32"/>
      <c r="FX30" s="32"/>
      <c r="FY30" s="32"/>
      <c r="FZ30" s="32"/>
      <c r="GA30" s="32"/>
      <c r="GB30" s="32"/>
      <c r="GC30" s="32"/>
      <c r="GD30" s="32"/>
      <c r="GE30" s="32"/>
      <c r="GF30" s="32"/>
    </row>
    <row r="31" spans="1:188" ht="15.75" thickBot="1" x14ac:dyDescent="0.3">
      <c r="A31" s="235" t="s">
        <v>106</v>
      </c>
      <c r="B31" s="236">
        <f>'2 уровень'!C103</f>
        <v>0</v>
      </c>
      <c r="C31" s="236">
        <f>'2 уровень'!D103</f>
        <v>0</v>
      </c>
      <c r="D31" s="236">
        <f>'2 уровень'!E103</f>
        <v>0</v>
      </c>
      <c r="E31" s="237">
        <f>'2 уровень'!F103</f>
        <v>0</v>
      </c>
      <c r="F31" s="339">
        <f>'2 уровень'!G103</f>
        <v>446546.64224999998</v>
      </c>
      <c r="G31" s="339">
        <f>'2 уровень'!H103</f>
        <v>223273.30999999997</v>
      </c>
      <c r="H31" s="339">
        <f>'2 уровень'!I103</f>
        <v>211726.04543</v>
      </c>
      <c r="I31" s="339">
        <f>'2 уровень'!J103</f>
        <v>-11547.264570000001</v>
      </c>
      <c r="J31" s="339">
        <f>'2 уровень'!K103</f>
        <v>-1307.8668400000001</v>
      </c>
      <c r="K31" s="339">
        <f>'2 уровень'!L103</f>
        <v>210418.17859</v>
      </c>
      <c r="L31" s="339">
        <f>'2 уровень'!M103</f>
        <v>94.828193047346332</v>
      </c>
      <c r="M31" s="71"/>
      <c r="O31" s="7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  <c r="ER31" s="32"/>
      <c r="ES31" s="32"/>
      <c r="ET31" s="32"/>
      <c r="EU31" s="32"/>
      <c r="EV31" s="32"/>
      <c r="EW31" s="32"/>
      <c r="EX31" s="32"/>
      <c r="EY31" s="32"/>
      <c r="EZ31" s="32"/>
      <c r="FA31" s="32"/>
      <c r="FB31" s="32"/>
      <c r="FC31" s="32"/>
      <c r="FD31" s="32"/>
      <c r="FE31" s="32"/>
      <c r="FF31" s="32"/>
      <c r="FG31" s="32"/>
      <c r="FH31" s="32"/>
      <c r="FI31" s="32"/>
      <c r="FJ31" s="32"/>
      <c r="FK31" s="32"/>
      <c r="FL31" s="32"/>
      <c r="FM31" s="32"/>
      <c r="FN31" s="32"/>
      <c r="FO31" s="32"/>
      <c r="FP31" s="32"/>
      <c r="FQ31" s="32"/>
      <c r="FR31" s="32"/>
      <c r="FS31" s="32"/>
      <c r="FT31" s="32"/>
      <c r="FU31" s="32"/>
      <c r="FV31" s="32"/>
      <c r="FW31" s="32"/>
      <c r="FX31" s="32"/>
      <c r="FY31" s="32"/>
      <c r="FZ31" s="32"/>
      <c r="GA31" s="32"/>
      <c r="GB31" s="32"/>
      <c r="GC31" s="32"/>
      <c r="GD31" s="32"/>
      <c r="GE31" s="32"/>
      <c r="GF31" s="32"/>
    </row>
    <row r="32" spans="1:188" ht="15" customHeight="1" x14ac:dyDescent="0.25">
      <c r="A32" s="28" t="s">
        <v>11</v>
      </c>
      <c r="B32" s="42"/>
      <c r="C32" s="42"/>
      <c r="D32" s="42"/>
      <c r="E32" s="109"/>
      <c r="F32" s="340"/>
      <c r="G32" s="340"/>
      <c r="H32" s="340"/>
      <c r="I32" s="340"/>
      <c r="J32" s="340"/>
      <c r="K32" s="340"/>
      <c r="L32" s="340"/>
      <c r="M32" s="71"/>
      <c r="O32" s="732"/>
    </row>
    <row r="33" spans="1:188" ht="30" x14ac:dyDescent="0.25">
      <c r="A33" s="232" t="s">
        <v>120</v>
      </c>
      <c r="B33" s="230">
        <f>'2 уровень'!C119</f>
        <v>15562</v>
      </c>
      <c r="C33" s="230">
        <f>'2 уровень'!D119</f>
        <v>7782</v>
      </c>
      <c r="D33" s="230">
        <f>'2 уровень'!E119</f>
        <v>2004</v>
      </c>
      <c r="E33" s="231">
        <f>'2 уровень'!F119</f>
        <v>25.751734772552044</v>
      </c>
      <c r="F33" s="327">
        <f>'2 уровень'!G119</f>
        <v>24445.1309</v>
      </c>
      <c r="G33" s="327">
        <f>'2 уровень'!H119</f>
        <v>12222.57</v>
      </c>
      <c r="H33" s="327">
        <f>'2 уровень'!I119</f>
        <v>5222.1062199999997</v>
      </c>
      <c r="I33" s="327">
        <f>'2 уровень'!J119</f>
        <v>-7000.46378</v>
      </c>
      <c r="J33" s="327">
        <f>'2 уровень'!K119</f>
        <v>-165.40639999999996</v>
      </c>
      <c r="K33" s="327">
        <f>'2 уровень'!L119</f>
        <v>5056.6998199999998</v>
      </c>
      <c r="L33" s="327">
        <f>'2 уровень'!M119</f>
        <v>42.725107894657178</v>
      </c>
      <c r="M33" s="71"/>
      <c r="O33" s="7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32"/>
      <c r="FK33" s="32"/>
      <c r="FL33" s="32"/>
      <c r="FM33" s="32"/>
      <c r="FN33" s="32"/>
      <c r="FO33" s="32"/>
      <c r="FP33" s="32"/>
      <c r="FQ33" s="32"/>
      <c r="FR33" s="32"/>
      <c r="FS33" s="32"/>
      <c r="FT33" s="32"/>
      <c r="FU33" s="32"/>
      <c r="FV33" s="32"/>
      <c r="FW33" s="32"/>
      <c r="FX33" s="32"/>
      <c r="FY33" s="32"/>
      <c r="FZ33" s="32"/>
      <c r="GA33" s="32"/>
      <c r="GB33" s="32"/>
      <c r="GC33" s="32"/>
      <c r="GD33" s="32"/>
      <c r="GE33" s="32"/>
      <c r="GF33" s="32"/>
    </row>
    <row r="34" spans="1:188" ht="30" x14ac:dyDescent="0.25">
      <c r="A34" s="79" t="s">
        <v>79</v>
      </c>
      <c r="B34" s="34">
        <f>'2 уровень'!C120</f>
        <v>11687</v>
      </c>
      <c r="C34" s="34">
        <f>'2 уровень'!D120</f>
        <v>5844</v>
      </c>
      <c r="D34" s="34">
        <f>'2 уровень'!E120</f>
        <v>1514</v>
      </c>
      <c r="E34" s="107">
        <f>'2 уровень'!F120</f>
        <v>25.906913073237508</v>
      </c>
      <c r="F34" s="328">
        <f>'2 уровень'!G120</f>
        <v>15365.65302</v>
      </c>
      <c r="G34" s="328">
        <f>'2 уровень'!H120</f>
        <v>7682.83</v>
      </c>
      <c r="H34" s="328">
        <f>'2 уровень'!I120</f>
        <v>2521.31673</v>
      </c>
      <c r="I34" s="328">
        <f>'2 уровень'!J120</f>
        <v>-5161.5132699999995</v>
      </c>
      <c r="J34" s="328">
        <f>'2 уровень'!K120</f>
        <v>-78.062359999999984</v>
      </c>
      <c r="K34" s="328">
        <f>'2 уровень'!L120</f>
        <v>2443.2543700000001</v>
      </c>
      <c r="L34" s="328">
        <f>'2 уровень'!M120</f>
        <v>32.817551995814043</v>
      </c>
      <c r="M34" s="71"/>
      <c r="O34" s="7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32"/>
      <c r="EL34" s="32"/>
      <c r="EM34" s="32"/>
      <c r="EN34" s="32"/>
      <c r="EO34" s="32"/>
      <c r="EP34" s="32"/>
      <c r="EQ34" s="32"/>
      <c r="ER34" s="32"/>
      <c r="ES34" s="32"/>
      <c r="ET34" s="32"/>
      <c r="EU34" s="32"/>
      <c r="EV34" s="32"/>
      <c r="EW34" s="32"/>
      <c r="EX34" s="32"/>
      <c r="EY34" s="32"/>
      <c r="EZ34" s="32"/>
      <c r="FA34" s="32"/>
      <c r="FB34" s="32"/>
      <c r="FC34" s="32"/>
      <c r="FD34" s="32"/>
      <c r="FE34" s="32"/>
      <c r="FF34" s="32"/>
      <c r="FG34" s="32"/>
      <c r="FH34" s="32"/>
      <c r="FI34" s="32"/>
      <c r="FJ34" s="32"/>
      <c r="FK34" s="32"/>
      <c r="FL34" s="32"/>
      <c r="FM34" s="32"/>
      <c r="FN34" s="32"/>
      <c r="FO34" s="32"/>
      <c r="FP34" s="32"/>
      <c r="FQ34" s="32"/>
      <c r="FR34" s="32"/>
      <c r="FS34" s="32"/>
      <c r="FT34" s="32"/>
      <c r="FU34" s="32"/>
      <c r="FV34" s="32"/>
      <c r="FW34" s="32"/>
      <c r="FX34" s="32"/>
      <c r="FY34" s="32"/>
      <c r="FZ34" s="32"/>
      <c r="GA34" s="32"/>
      <c r="GB34" s="32"/>
      <c r="GC34" s="32"/>
      <c r="GD34" s="32"/>
      <c r="GE34" s="32"/>
      <c r="GF34" s="32"/>
    </row>
    <row r="35" spans="1:188" ht="30" x14ac:dyDescent="0.25">
      <c r="A35" s="79" t="s">
        <v>80</v>
      </c>
      <c r="B35" s="34">
        <f>'2 уровень'!C121</f>
        <v>3446</v>
      </c>
      <c r="C35" s="34">
        <f>'2 уровень'!D121</f>
        <v>1723</v>
      </c>
      <c r="D35" s="34">
        <f>'2 уровень'!E121</f>
        <v>110</v>
      </c>
      <c r="E35" s="107">
        <f>'2 уровень'!F121</f>
        <v>6.3842135809634355</v>
      </c>
      <c r="F35" s="328">
        <f>'2 уровень'!G121</f>
        <v>6264.3455599999998</v>
      </c>
      <c r="G35" s="328">
        <f>'2 уровень'!H121</f>
        <v>3132.17</v>
      </c>
      <c r="H35" s="328">
        <f>'2 уровень'!I121</f>
        <v>207.19909000000001</v>
      </c>
      <c r="I35" s="328">
        <f>'2 уровень'!J121</f>
        <v>-2924.97091</v>
      </c>
      <c r="J35" s="328">
        <f>'2 уровень'!K121</f>
        <v>-9.2551699999999997</v>
      </c>
      <c r="K35" s="328">
        <f>'2 уровень'!L121</f>
        <v>197.94392000000002</v>
      </c>
      <c r="L35" s="328">
        <f>'2 уровень'!M121</f>
        <v>6.6151929812238803</v>
      </c>
      <c r="M35" s="71"/>
      <c r="O35" s="7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  <c r="EO35" s="32"/>
      <c r="EP35" s="32"/>
      <c r="EQ35" s="32"/>
      <c r="ER35" s="32"/>
      <c r="ES35" s="32"/>
      <c r="ET35" s="32"/>
      <c r="EU35" s="32"/>
      <c r="EV35" s="32"/>
      <c r="EW35" s="32"/>
      <c r="EX35" s="32"/>
      <c r="EY35" s="32"/>
      <c r="EZ35" s="32"/>
      <c r="FA35" s="32"/>
      <c r="FB35" s="32"/>
      <c r="FC35" s="32"/>
      <c r="FD35" s="32"/>
      <c r="FE35" s="32"/>
      <c r="FF35" s="32"/>
      <c r="FG35" s="32"/>
      <c r="FH35" s="32"/>
      <c r="FI35" s="32"/>
      <c r="FJ35" s="32"/>
      <c r="FK35" s="32"/>
      <c r="FL35" s="32"/>
      <c r="FM35" s="32"/>
      <c r="FN35" s="32"/>
      <c r="FO35" s="32"/>
      <c r="FP35" s="32"/>
      <c r="FQ35" s="32"/>
      <c r="FR35" s="32"/>
      <c r="FS35" s="32"/>
      <c r="FT35" s="32"/>
      <c r="FU35" s="32"/>
      <c r="FV35" s="32"/>
      <c r="FW35" s="32"/>
      <c r="FX35" s="32"/>
      <c r="FY35" s="32"/>
      <c r="FZ35" s="32"/>
      <c r="GA35" s="32"/>
      <c r="GB35" s="32"/>
      <c r="GC35" s="32"/>
      <c r="GD35" s="32"/>
      <c r="GE35" s="32"/>
      <c r="GF35" s="32"/>
    </row>
    <row r="36" spans="1:188" ht="45" x14ac:dyDescent="0.25">
      <c r="A36" s="79" t="s">
        <v>99</v>
      </c>
      <c r="B36" s="34">
        <f>'2 уровень'!C122</f>
        <v>49</v>
      </c>
      <c r="C36" s="34">
        <f>'2 уровень'!D122</f>
        <v>25</v>
      </c>
      <c r="D36" s="34">
        <f>'2 уровень'!E122</f>
        <v>39</v>
      </c>
      <c r="E36" s="107">
        <f>'2 уровень'!F122</f>
        <v>156</v>
      </c>
      <c r="F36" s="328">
        <f>'2 уровень'!G122</f>
        <v>321.54192</v>
      </c>
      <c r="G36" s="328">
        <f>'2 уровень'!H122</f>
        <v>160.77000000000001</v>
      </c>
      <c r="H36" s="328">
        <f>'2 уровень'!I122</f>
        <v>255.92111999999997</v>
      </c>
      <c r="I36" s="328">
        <f>'2 уровень'!J122</f>
        <v>95.151119999999963</v>
      </c>
      <c r="J36" s="328">
        <f>'2 уровень'!K122</f>
        <v>-9.1869399999999999</v>
      </c>
      <c r="K36" s="328">
        <f>'2 уровень'!L122</f>
        <v>246.73417999999998</v>
      </c>
      <c r="L36" s="328">
        <f>'2 уровень'!M122</f>
        <v>159.18462399701434</v>
      </c>
      <c r="M36" s="71"/>
      <c r="O36" s="7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</row>
    <row r="37" spans="1:188" ht="30" x14ac:dyDescent="0.25">
      <c r="A37" s="79" t="s">
        <v>100</v>
      </c>
      <c r="B37" s="34">
        <f>'2 уровень'!C123</f>
        <v>380</v>
      </c>
      <c r="C37" s="34">
        <f>'2 уровень'!D123</f>
        <v>190</v>
      </c>
      <c r="D37" s="34">
        <f>'2 уровень'!E123</f>
        <v>341</v>
      </c>
      <c r="E37" s="107">
        <f>'2 уровень'!F123</f>
        <v>0</v>
      </c>
      <c r="F37" s="328">
        <f>'2 уровень'!G123</f>
        <v>2493.5904</v>
      </c>
      <c r="G37" s="328">
        <f>'2 уровень'!H123</f>
        <v>1246.8</v>
      </c>
      <c r="H37" s="328">
        <f>'2 уровень'!I123</f>
        <v>2237.6692799999996</v>
      </c>
      <c r="I37" s="328">
        <f>'2 уровень'!J123</f>
        <v>990.86927999999966</v>
      </c>
      <c r="J37" s="328">
        <f>'2 уровень'!K123</f>
        <v>-68.901929999999993</v>
      </c>
      <c r="K37" s="328">
        <f>'2 уровень'!L123</f>
        <v>2168.7673499999996</v>
      </c>
      <c r="L37" s="328">
        <f>'2 уровень'!M123</f>
        <v>179.47299326275262</v>
      </c>
      <c r="M37" s="71"/>
      <c r="O37" s="7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</row>
    <row r="38" spans="1:188" ht="30" x14ac:dyDescent="0.25">
      <c r="A38" s="232" t="s">
        <v>112</v>
      </c>
      <c r="B38" s="230">
        <f>'2 уровень'!C124</f>
        <v>23831</v>
      </c>
      <c r="C38" s="230">
        <f>'2 уровень'!D124</f>
        <v>11916</v>
      </c>
      <c r="D38" s="230">
        <f>'2 уровень'!E124</f>
        <v>7951</v>
      </c>
      <c r="E38" s="231">
        <f>'2 уровень'!F124</f>
        <v>66.725411211816038</v>
      </c>
      <c r="F38" s="327">
        <f>'2 уровень'!G124</f>
        <v>43806.136369999993</v>
      </c>
      <c r="G38" s="327">
        <f>'2 уровень'!H124</f>
        <v>21903.07</v>
      </c>
      <c r="H38" s="327">
        <f>'2 уровень'!I124</f>
        <v>17843.964320000003</v>
      </c>
      <c r="I38" s="327">
        <f>'2 уровень'!J124</f>
        <v>-4059.1056799999997</v>
      </c>
      <c r="J38" s="327">
        <f>'2 уровень'!K124</f>
        <v>-79.570639999999997</v>
      </c>
      <c r="K38" s="327">
        <f>'2 уровень'!L124</f>
        <v>17764.393680000001</v>
      </c>
      <c r="L38" s="327">
        <f>'2 уровень'!M124</f>
        <v>81.467868750818965</v>
      </c>
      <c r="M38" s="71"/>
      <c r="O38" s="7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  <c r="DD38" s="32"/>
      <c r="DE38" s="32"/>
      <c r="DF38" s="32"/>
      <c r="DG38" s="32"/>
      <c r="DH38" s="32"/>
      <c r="DI38" s="32"/>
      <c r="DJ38" s="32"/>
      <c r="DK38" s="32"/>
      <c r="DL38" s="32"/>
      <c r="DM38" s="32"/>
      <c r="DN38" s="32"/>
      <c r="DO38" s="32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</row>
    <row r="39" spans="1:188" ht="30" x14ac:dyDescent="0.25">
      <c r="A39" s="79" t="s">
        <v>108</v>
      </c>
      <c r="B39" s="34">
        <f>'2 уровень'!C125</f>
        <v>8705</v>
      </c>
      <c r="C39" s="34">
        <f>'2 уровень'!D125</f>
        <v>4353</v>
      </c>
      <c r="D39" s="34">
        <f>'2 уровень'!E125</f>
        <v>190</v>
      </c>
      <c r="E39" s="107">
        <f>'2 уровень'!F125</f>
        <v>4.3648058810016082</v>
      </c>
      <c r="F39" s="328">
        <f>'2 уровень'!G125</f>
        <v>7929.4762499999997</v>
      </c>
      <c r="G39" s="328">
        <f>'2 уровень'!H125</f>
        <v>3964.74</v>
      </c>
      <c r="H39" s="328">
        <f>'2 уровень'!I125</f>
        <v>375.43876999999992</v>
      </c>
      <c r="I39" s="328">
        <f>'2 уровень'!J125</f>
        <v>-3589.30123</v>
      </c>
      <c r="J39" s="328">
        <f>'2 уровень'!K125</f>
        <v>-67.927689999999998</v>
      </c>
      <c r="K39" s="328">
        <f>'2 уровень'!L125</f>
        <v>307.51107999999994</v>
      </c>
      <c r="L39" s="328">
        <f>'2 уровень'!M125</f>
        <v>9.469442384620427</v>
      </c>
      <c r="M39" s="71"/>
      <c r="O39" s="7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</row>
    <row r="40" spans="1:188" ht="60" x14ac:dyDescent="0.25">
      <c r="A40" s="79" t="s">
        <v>81</v>
      </c>
      <c r="B40" s="34">
        <f>'2 уровень'!C126</f>
        <v>11000</v>
      </c>
      <c r="C40" s="34">
        <f>'2 уровень'!D126</f>
        <v>5500</v>
      </c>
      <c r="D40" s="34">
        <f>'2 уровень'!E126</f>
        <v>6083</v>
      </c>
      <c r="E40" s="107">
        <f>'2 уровень'!F126</f>
        <v>110.60000000000001</v>
      </c>
      <c r="F40" s="328">
        <f>'2 уровень'!G126</f>
        <v>31471.66</v>
      </c>
      <c r="G40" s="328">
        <f>'2 уровень'!H126</f>
        <v>15735.83</v>
      </c>
      <c r="H40" s="328">
        <f>'2 уровень'!I126</f>
        <v>15682.170620000001</v>
      </c>
      <c r="I40" s="328">
        <f>'2 уровень'!J126</f>
        <v>-53.659379999999146</v>
      </c>
      <c r="J40" s="328">
        <f>'2 уровень'!K126</f>
        <v>-11.642950000000001</v>
      </c>
      <c r="K40" s="328">
        <f>'2 уровень'!L126</f>
        <v>15670.527670000001</v>
      </c>
      <c r="L40" s="328">
        <f>'2 уровень'!M126</f>
        <v>99.658998730921738</v>
      </c>
      <c r="M40" s="71"/>
      <c r="O40" s="7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  <c r="GF40" s="32"/>
    </row>
    <row r="41" spans="1:188" ht="45" x14ac:dyDescent="0.25">
      <c r="A41" s="79" t="s">
        <v>109</v>
      </c>
      <c r="B41" s="34">
        <f>'2 уровень'!C127</f>
        <v>4126</v>
      </c>
      <c r="C41" s="34">
        <f>'2 уровень'!D127</f>
        <v>2063</v>
      </c>
      <c r="D41" s="34">
        <f>'2 уровень'!E127</f>
        <v>1678</v>
      </c>
      <c r="E41" s="107">
        <f>'2 уровень'!F127</f>
        <v>81.337857489093551</v>
      </c>
      <c r="F41" s="328">
        <f>'2 уровень'!G127</f>
        <v>4405.0001199999988</v>
      </c>
      <c r="G41" s="328">
        <f>'2 уровень'!H127</f>
        <v>2202.5</v>
      </c>
      <c r="H41" s="328">
        <f>'2 уровень'!I127</f>
        <v>1786.3549299999997</v>
      </c>
      <c r="I41" s="328">
        <f>'2 уровень'!J127</f>
        <v>-416.14507000000026</v>
      </c>
      <c r="J41" s="328">
        <f>'2 уровень'!K127</f>
        <v>0</v>
      </c>
      <c r="K41" s="328">
        <f>'2 уровень'!L127</f>
        <v>1786.3549299999997</v>
      </c>
      <c r="L41" s="328">
        <f>'2 уровень'!M127</f>
        <v>81.105785698070363</v>
      </c>
      <c r="M41" s="71"/>
      <c r="O41" s="7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  <c r="EM41" s="32"/>
      <c r="EN41" s="32"/>
      <c r="EO41" s="32"/>
      <c r="EP41" s="32"/>
      <c r="EQ41" s="32"/>
      <c r="ER41" s="32"/>
      <c r="ES41" s="32"/>
      <c r="ET41" s="32"/>
      <c r="EU41" s="32"/>
      <c r="EV41" s="32"/>
      <c r="EW41" s="32"/>
      <c r="EX41" s="32"/>
      <c r="EY41" s="32"/>
      <c r="EZ41" s="32"/>
      <c r="FA41" s="32"/>
      <c r="FB41" s="32"/>
      <c r="FC41" s="32"/>
      <c r="FD41" s="32"/>
      <c r="FE41" s="32"/>
      <c r="FF41" s="32"/>
      <c r="FG41" s="32"/>
      <c r="FH41" s="32"/>
      <c r="FI41" s="32"/>
      <c r="FJ41" s="32"/>
      <c r="FK41" s="32"/>
      <c r="FL41" s="32"/>
      <c r="FM41" s="32"/>
      <c r="FN41" s="32"/>
      <c r="FO41" s="32"/>
      <c r="FP41" s="32"/>
      <c r="FQ41" s="32"/>
      <c r="FR41" s="32"/>
      <c r="FS41" s="32"/>
      <c r="FT41" s="32"/>
      <c r="FU41" s="32"/>
      <c r="FV41" s="32"/>
      <c r="FW41" s="32"/>
      <c r="FX41" s="32"/>
      <c r="FY41" s="32"/>
      <c r="FZ41" s="32"/>
      <c r="GA41" s="32"/>
      <c r="GB41" s="32"/>
      <c r="GC41" s="32"/>
      <c r="GD41" s="32"/>
      <c r="GE41" s="32"/>
      <c r="GF41" s="32"/>
    </row>
    <row r="42" spans="1:188" ht="30.75" thickBot="1" x14ac:dyDescent="0.3">
      <c r="A42" s="274" t="s">
        <v>123</v>
      </c>
      <c r="B42" s="233">
        <f>'2 уровень'!C128</f>
        <v>43000</v>
      </c>
      <c r="C42" s="233">
        <f>'2 уровень'!D128</f>
        <v>21500</v>
      </c>
      <c r="D42" s="233">
        <f>'2 уровень'!E128</f>
        <v>17052</v>
      </c>
      <c r="E42" s="234">
        <f>'2 уровень'!F128</f>
        <v>79.311627906976739</v>
      </c>
      <c r="F42" s="330">
        <f>'2 уровень'!G128</f>
        <v>41848.46</v>
      </c>
      <c r="G42" s="330">
        <f>'2 уровень'!H128</f>
        <v>20924.23</v>
      </c>
      <c r="H42" s="330">
        <f>'2 уровень'!I128</f>
        <v>16600.213540000001</v>
      </c>
      <c r="I42" s="330">
        <f>'2 уровень'!J128</f>
        <v>-4324.0164599999989</v>
      </c>
      <c r="J42" s="330">
        <f>'2 уровень'!K128</f>
        <v>-41.794040000000003</v>
      </c>
      <c r="K42" s="330">
        <f>'2 уровень'!L128</f>
        <v>16558.4195</v>
      </c>
      <c r="L42" s="330">
        <f>'2 уровень'!M128</f>
        <v>79.334883720930236</v>
      </c>
      <c r="M42" s="71"/>
      <c r="N42" s="71"/>
      <c r="O42" s="733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  <c r="EM42" s="32"/>
      <c r="EN42" s="32"/>
      <c r="EO42" s="32"/>
      <c r="EP42" s="32"/>
      <c r="EQ42" s="32"/>
      <c r="ER42" s="32"/>
      <c r="ES42" s="32"/>
      <c r="ET42" s="32"/>
      <c r="EU42" s="32"/>
      <c r="EV42" s="32"/>
      <c r="EW42" s="32"/>
      <c r="EX42" s="32"/>
      <c r="EY42" s="32"/>
      <c r="EZ42" s="32"/>
      <c r="FA42" s="32"/>
      <c r="FB42" s="32"/>
      <c r="FC42" s="32"/>
      <c r="FD42" s="32"/>
      <c r="FE42" s="32"/>
      <c r="FF42" s="32"/>
      <c r="FG42" s="32"/>
      <c r="FH42" s="32"/>
      <c r="FI42" s="32"/>
      <c r="FJ42" s="32"/>
      <c r="FK42" s="32"/>
      <c r="FL42" s="32"/>
      <c r="FM42" s="32"/>
      <c r="FN42" s="32"/>
      <c r="FO42" s="32"/>
      <c r="FP42" s="32"/>
      <c r="FQ42" s="32"/>
      <c r="FR42" s="32"/>
      <c r="FS42" s="32"/>
      <c r="FT42" s="32"/>
      <c r="FU42" s="32"/>
      <c r="FV42" s="32"/>
      <c r="FW42" s="32"/>
      <c r="FX42" s="32"/>
      <c r="FY42" s="32"/>
      <c r="FZ42" s="32"/>
      <c r="GA42" s="32"/>
      <c r="GB42" s="32"/>
      <c r="GC42" s="32"/>
      <c r="GD42" s="32"/>
      <c r="GE42" s="32"/>
      <c r="GF42" s="32"/>
    </row>
    <row r="43" spans="1:188" ht="15.75" thickBot="1" x14ac:dyDescent="0.3">
      <c r="A43" s="235" t="s">
        <v>106</v>
      </c>
      <c r="B43" s="236">
        <f>'2 уровень'!C129</f>
        <v>0</v>
      </c>
      <c r="C43" s="236">
        <f>'2 уровень'!D129</f>
        <v>0</v>
      </c>
      <c r="D43" s="236">
        <f>'2 уровень'!E129</f>
        <v>0</v>
      </c>
      <c r="E43" s="237">
        <f>'2 уровень'!F129</f>
        <v>0</v>
      </c>
      <c r="F43" s="339">
        <f>'2 уровень'!G129</f>
        <v>110099.72727</v>
      </c>
      <c r="G43" s="339">
        <f>'2 уровень'!H129</f>
        <v>55049.869999999995</v>
      </c>
      <c r="H43" s="339">
        <f>'2 уровень'!I129</f>
        <v>39666.284079999998</v>
      </c>
      <c r="I43" s="339">
        <f>'2 уровень'!J129</f>
        <v>-15383.585919999998</v>
      </c>
      <c r="J43" s="339">
        <f>'2 уровень'!K129</f>
        <v>-286.77107999999998</v>
      </c>
      <c r="K43" s="339">
        <f>'2 уровень'!L129</f>
        <v>39379.513000000006</v>
      </c>
      <c r="L43" s="339">
        <f>'2 уровень'!M129</f>
        <v>72.055182110330136</v>
      </c>
      <c r="M43" s="71"/>
      <c r="O43" s="7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2"/>
      <c r="CY43" s="32"/>
      <c r="CZ43" s="32"/>
      <c r="DA43" s="32"/>
      <c r="DB43" s="32"/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/>
      <c r="DT43" s="32"/>
      <c r="DU43" s="32"/>
      <c r="DV43" s="32"/>
      <c r="DW43" s="32"/>
      <c r="DX43" s="32"/>
      <c r="DY43" s="32"/>
      <c r="DZ43" s="32"/>
      <c r="EA43" s="32"/>
      <c r="EB43" s="32"/>
      <c r="EC43" s="32"/>
      <c r="ED43" s="32"/>
      <c r="EE43" s="32"/>
      <c r="EF43" s="32"/>
      <c r="EG43" s="32"/>
      <c r="EH43" s="32"/>
      <c r="EI43" s="32"/>
      <c r="EJ43" s="32"/>
      <c r="EK43" s="32"/>
      <c r="EL43" s="32"/>
      <c r="EM43" s="32"/>
      <c r="EN43" s="32"/>
      <c r="EO43" s="32"/>
      <c r="EP43" s="32"/>
      <c r="EQ43" s="32"/>
      <c r="ER43" s="32"/>
      <c r="ES43" s="32"/>
      <c r="ET43" s="32"/>
      <c r="EU43" s="32"/>
      <c r="EV43" s="32"/>
      <c r="EW43" s="32"/>
      <c r="EX43" s="32"/>
      <c r="EY43" s="32"/>
      <c r="EZ43" s="32"/>
      <c r="FA43" s="32"/>
      <c r="FB43" s="32"/>
      <c r="FC43" s="32"/>
      <c r="FD43" s="32"/>
      <c r="FE43" s="32"/>
      <c r="FF43" s="32"/>
      <c r="FG43" s="32"/>
      <c r="FH43" s="32"/>
      <c r="FI43" s="32"/>
      <c r="FJ43" s="32"/>
      <c r="FK43" s="32"/>
      <c r="FL43" s="32"/>
      <c r="FM43" s="32"/>
      <c r="FN43" s="32"/>
      <c r="FO43" s="32"/>
      <c r="FP43" s="32"/>
      <c r="FQ43" s="32"/>
      <c r="FR43" s="32"/>
      <c r="FS43" s="32"/>
      <c r="FT43" s="32"/>
      <c r="FU43" s="32"/>
      <c r="FV43" s="32"/>
      <c r="FW43" s="32"/>
      <c r="FX43" s="32"/>
      <c r="FY43" s="32"/>
      <c r="FZ43" s="32"/>
      <c r="GA43" s="32"/>
      <c r="GB43" s="32"/>
      <c r="GC43" s="32"/>
      <c r="GD43" s="32"/>
      <c r="GE43" s="32"/>
      <c r="GF43" s="32"/>
    </row>
    <row r="44" spans="1:188" ht="15" customHeight="1" x14ac:dyDescent="0.25">
      <c r="A44" s="67" t="s">
        <v>18</v>
      </c>
      <c r="B44" s="68"/>
      <c r="C44" s="68"/>
      <c r="D44" s="68"/>
      <c r="E44" s="110"/>
      <c r="F44" s="326"/>
      <c r="G44" s="326"/>
      <c r="H44" s="326"/>
      <c r="I44" s="326"/>
      <c r="J44" s="326"/>
      <c r="K44" s="326"/>
      <c r="L44" s="326"/>
      <c r="M44" s="71"/>
      <c r="O44" s="7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32"/>
      <c r="DZ44" s="32"/>
      <c r="EA44" s="32"/>
      <c r="EB44" s="32"/>
      <c r="EC44" s="32"/>
      <c r="ED44" s="32"/>
      <c r="EE44" s="32"/>
      <c r="EF44" s="32"/>
      <c r="EG44" s="32"/>
      <c r="EH44" s="32"/>
      <c r="EI44" s="32"/>
      <c r="EJ44" s="32"/>
      <c r="EK44" s="32"/>
      <c r="EL44" s="32"/>
      <c r="EM44" s="32"/>
      <c r="EN44" s="32"/>
      <c r="EO44" s="32"/>
      <c r="EP44" s="32"/>
      <c r="EQ44" s="32"/>
      <c r="ER44" s="32"/>
      <c r="ES44" s="32"/>
      <c r="ET44" s="32"/>
      <c r="EU44" s="32"/>
      <c r="EV44" s="32"/>
      <c r="EW44" s="32"/>
      <c r="EX44" s="32"/>
      <c r="EY44" s="32"/>
      <c r="EZ44" s="32"/>
      <c r="FA44" s="32"/>
      <c r="FB44" s="32"/>
      <c r="FC44" s="32"/>
      <c r="FD44" s="32"/>
      <c r="FE44" s="32"/>
      <c r="FF44" s="32"/>
      <c r="FG44" s="32"/>
      <c r="FH44" s="32"/>
      <c r="FI44" s="32"/>
      <c r="FJ44" s="32"/>
      <c r="FK44" s="32"/>
      <c r="FL44" s="32"/>
      <c r="FM44" s="32"/>
      <c r="FN44" s="32"/>
      <c r="FO44" s="32"/>
      <c r="FP44" s="32"/>
      <c r="FQ44" s="32"/>
      <c r="FR44" s="32"/>
      <c r="FS44" s="32"/>
      <c r="FT44" s="32"/>
      <c r="FU44" s="32"/>
      <c r="FV44" s="32"/>
      <c r="FW44" s="32"/>
      <c r="FX44" s="32"/>
      <c r="FY44" s="32"/>
      <c r="FZ44" s="32"/>
      <c r="GA44" s="32"/>
      <c r="GB44" s="32"/>
      <c r="GC44" s="32"/>
      <c r="GD44" s="32"/>
      <c r="GE44" s="32"/>
      <c r="GF44" s="32"/>
    </row>
    <row r="45" spans="1:188" ht="30" x14ac:dyDescent="0.25">
      <c r="A45" s="232" t="s">
        <v>120</v>
      </c>
      <c r="B45" s="258">
        <f>'Аян '!B21</f>
        <v>583</v>
      </c>
      <c r="C45" s="258">
        <f>'Аян '!C21</f>
        <v>293</v>
      </c>
      <c r="D45" s="258">
        <f>'Аян '!D21</f>
        <v>325</v>
      </c>
      <c r="E45" s="259">
        <f>'Аян '!E21</f>
        <v>110.92150170648465</v>
      </c>
      <c r="F45" s="327">
        <f>'Аян '!F21</f>
        <v>1674.7722899999999</v>
      </c>
      <c r="G45" s="327">
        <f>'Аян '!G21</f>
        <v>837.37999999999988</v>
      </c>
      <c r="H45" s="327">
        <f>'Аян '!H21</f>
        <v>794.44461000000001</v>
      </c>
      <c r="I45" s="327">
        <f>'Аян '!I21</f>
        <v>-42.935389999999998</v>
      </c>
      <c r="J45" s="327">
        <f>'Аян '!J21</f>
        <v>-81.270629999999997</v>
      </c>
      <c r="K45" s="327">
        <f>'Аян '!K21</f>
        <v>713.17398000000003</v>
      </c>
      <c r="L45" s="327">
        <f>'Аян '!L21</f>
        <v>94.872651603811903</v>
      </c>
      <c r="M45" s="71"/>
      <c r="O45" s="732"/>
    </row>
    <row r="46" spans="1:188" ht="30" x14ac:dyDescent="0.25">
      <c r="A46" s="79" t="s">
        <v>79</v>
      </c>
      <c r="B46" s="38">
        <f>'Аян '!B22</f>
        <v>431</v>
      </c>
      <c r="C46" s="38">
        <f>'Аян '!C22</f>
        <v>216</v>
      </c>
      <c r="D46" s="38">
        <f>'Аян '!D22</f>
        <v>201</v>
      </c>
      <c r="E46" s="111">
        <f>'Аян '!E22</f>
        <v>93.055555555555557</v>
      </c>
      <c r="F46" s="328">
        <f>'Аян '!F22</f>
        <v>1041.3</v>
      </c>
      <c r="G46" s="328">
        <f>'Аян '!G22</f>
        <v>520.65</v>
      </c>
      <c r="H46" s="328">
        <f>'Аян '!H22</f>
        <v>489.10058000000004</v>
      </c>
      <c r="I46" s="328">
        <f>'Аян '!I22</f>
        <v>-31.549419999999941</v>
      </c>
      <c r="J46" s="328">
        <f>'Аян '!J22</f>
        <v>-80.460009999999997</v>
      </c>
      <c r="K46" s="328">
        <f>'Аян '!K22</f>
        <v>408.64057000000003</v>
      </c>
      <c r="L46" s="328">
        <f>'Аян '!L22</f>
        <v>93.940378373187372</v>
      </c>
      <c r="M46" s="71"/>
      <c r="O46" s="732"/>
    </row>
    <row r="47" spans="1:188" ht="30" x14ac:dyDescent="0.25">
      <c r="A47" s="79" t="s">
        <v>80</v>
      </c>
      <c r="B47" s="38">
        <f>'Аян '!B23</f>
        <v>111</v>
      </c>
      <c r="C47" s="38">
        <f>'Аян '!C23</f>
        <v>56</v>
      </c>
      <c r="D47" s="38">
        <f>'Аян '!D23</f>
        <v>124</v>
      </c>
      <c r="E47" s="111">
        <f>'Аян '!E23</f>
        <v>221.42857142857144</v>
      </c>
      <c r="F47" s="328">
        <f>'Аян '!F23</f>
        <v>276.34671000000003</v>
      </c>
      <c r="G47" s="328">
        <f>'Аян '!G23</f>
        <v>138.16999999999999</v>
      </c>
      <c r="H47" s="328">
        <f>'Аян '!H23</f>
        <v>305.34402999999992</v>
      </c>
      <c r="I47" s="328">
        <f>'Аян '!I23</f>
        <v>167.17402999999993</v>
      </c>
      <c r="J47" s="328">
        <f>'Аян '!J23</f>
        <v>-0.81062000000000001</v>
      </c>
      <c r="K47" s="328">
        <f>'Аян '!K23</f>
        <v>304.53340999999995</v>
      </c>
      <c r="L47" s="328">
        <f>'Аян '!L23</f>
        <v>220.99155388289785</v>
      </c>
      <c r="M47" s="71"/>
      <c r="O47" s="732"/>
    </row>
    <row r="48" spans="1:188" ht="45" x14ac:dyDescent="0.25">
      <c r="A48" s="79" t="s">
        <v>99</v>
      </c>
      <c r="B48" s="38">
        <f>'Аян '!B24</f>
        <v>4</v>
      </c>
      <c r="C48" s="38">
        <f>'Аян '!C24</f>
        <v>2</v>
      </c>
      <c r="D48" s="38">
        <f>'Аян '!D24</f>
        <v>0</v>
      </c>
      <c r="E48" s="111">
        <f>'Аян '!E24</f>
        <v>0</v>
      </c>
      <c r="F48" s="328">
        <f>'Аян '!F24</f>
        <v>34.841519999999996</v>
      </c>
      <c r="G48" s="328">
        <f>'Аян '!G24</f>
        <v>17.420000000000002</v>
      </c>
      <c r="H48" s="328">
        <f>'Аян '!H24</f>
        <v>0</v>
      </c>
      <c r="I48" s="328">
        <f>'Аян '!I24</f>
        <v>-17.420000000000002</v>
      </c>
      <c r="J48" s="328">
        <f>'Аян '!J24</f>
        <v>0</v>
      </c>
      <c r="K48" s="328">
        <f>'Аян '!K24</f>
        <v>0</v>
      </c>
      <c r="L48" s="328">
        <f>'Аян '!L24</f>
        <v>0</v>
      </c>
      <c r="M48" s="71"/>
      <c r="O48" s="732"/>
    </row>
    <row r="49" spans="1:188" ht="30" x14ac:dyDescent="0.25">
      <c r="A49" s="79" t="s">
        <v>100</v>
      </c>
      <c r="B49" s="38">
        <f>'Аян '!B25</f>
        <v>37</v>
      </c>
      <c r="C49" s="38">
        <f>'Аян '!C25</f>
        <v>19</v>
      </c>
      <c r="D49" s="38">
        <f>'Аян '!D25</f>
        <v>0</v>
      </c>
      <c r="E49" s="111">
        <f>'Аян '!E25</f>
        <v>0</v>
      </c>
      <c r="F49" s="328">
        <f>'Аян '!F25</f>
        <v>322.28406000000001</v>
      </c>
      <c r="G49" s="328">
        <f>'Аян '!G25</f>
        <v>161.13999999999999</v>
      </c>
      <c r="H49" s="328">
        <f>'Аян '!H25</f>
        <v>0</v>
      </c>
      <c r="I49" s="328">
        <f>'Аян '!I25</f>
        <v>-161.13999999999999</v>
      </c>
      <c r="J49" s="328">
        <f>'Аян '!J25</f>
        <v>0</v>
      </c>
      <c r="K49" s="328">
        <f>'Аян '!K25</f>
        <v>0</v>
      </c>
      <c r="L49" s="328">
        <f>'Аян '!L25</f>
        <v>0</v>
      </c>
      <c r="M49" s="71"/>
      <c r="O49" s="732"/>
    </row>
    <row r="50" spans="1:188" ht="30" x14ac:dyDescent="0.25">
      <c r="A50" s="232" t="s">
        <v>112</v>
      </c>
      <c r="B50" s="258">
        <f>'Аян '!B26</f>
        <v>900</v>
      </c>
      <c r="C50" s="258">
        <f>'Аян '!C26</f>
        <v>450</v>
      </c>
      <c r="D50" s="258">
        <f>'Аян '!D26</f>
        <v>426</v>
      </c>
      <c r="E50" s="259">
        <f>'Аян '!E26</f>
        <v>94.666666666666671</v>
      </c>
      <c r="F50" s="327">
        <f>'Аян '!F26</f>
        <v>2469.3310000000001</v>
      </c>
      <c r="G50" s="327">
        <f>'Аян '!G26</f>
        <v>1234.67</v>
      </c>
      <c r="H50" s="327">
        <f>'Аян '!H26</f>
        <v>1336.2602200000001</v>
      </c>
      <c r="I50" s="327">
        <f>'Аян '!I26</f>
        <v>101.59022000000002</v>
      </c>
      <c r="J50" s="327">
        <f>'Аян '!J26</f>
        <v>0</v>
      </c>
      <c r="K50" s="327">
        <f>'Аян '!K26</f>
        <v>1336.2602200000001</v>
      </c>
      <c r="L50" s="327">
        <f>'Аян '!L26</f>
        <v>108.22812735386785</v>
      </c>
      <c r="M50" s="71"/>
      <c r="O50" s="732"/>
    </row>
    <row r="51" spans="1:188" ht="30" x14ac:dyDescent="0.25">
      <c r="A51" s="79" t="s">
        <v>108</v>
      </c>
      <c r="B51" s="38">
        <f>'Аян '!B27</f>
        <v>300</v>
      </c>
      <c r="C51" s="38">
        <f>'Аян '!C27</f>
        <v>150</v>
      </c>
      <c r="D51" s="38">
        <f>'Аян '!D27</f>
        <v>140</v>
      </c>
      <c r="E51" s="111">
        <f>'Аян '!E27</f>
        <v>93.333333333333329</v>
      </c>
      <c r="F51" s="328">
        <f>'Аян '!F27</f>
        <v>411.56099999999992</v>
      </c>
      <c r="G51" s="328">
        <f>'Аян '!G27</f>
        <v>205.78</v>
      </c>
      <c r="H51" s="328">
        <f>'Аян '!H27</f>
        <v>348.29879000000005</v>
      </c>
      <c r="I51" s="328">
        <f>'Аян '!I27</f>
        <v>142.51879000000005</v>
      </c>
      <c r="J51" s="328">
        <f>'Аян '!J27</f>
        <v>0</v>
      </c>
      <c r="K51" s="328">
        <f>'Аян '!K27</f>
        <v>348.29879000000005</v>
      </c>
      <c r="L51" s="328">
        <f>'Аян '!L27</f>
        <v>169.25784332782584</v>
      </c>
      <c r="M51" s="71"/>
      <c r="O51" s="732"/>
    </row>
    <row r="52" spans="1:188" ht="60" x14ac:dyDescent="0.25">
      <c r="A52" s="79" t="s">
        <v>81</v>
      </c>
      <c r="B52" s="38">
        <f>'Аян '!B28</f>
        <v>500</v>
      </c>
      <c r="C52" s="38">
        <f>'Аян '!C28</f>
        <v>250</v>
      </c>
      <c r="D52" s="38">
        <f>'Аян '!D28</f>
        <v>214</v>
      </c>
      <c r="E52" s="111">
        <f>'Аян '!E28</f>
        <v>85.6</v>
      </c>
      <c r="F52" s="328">
        <f>'Аян '!F28</f>
        <v>1927.15</v>
      </c>
      <c r="G52" s="328">
        <f>'Аян '!G28</f>
        <v>963.58</v>
      </c>
      <c r="H52" s="328">
        <f>'Аян '!H28</f>
        <v>886.15823</v>
      </c>
      <c r="I52" s="328">
        <f>'Аян '!I28</f>
        <v>-77.421770000000038</v>
      </c>
      <c r="J52" s="328">
        <f>'Аян '!J28</f>
        <v>0</v>
      </c>
      <c r="K52" s="328">
        <f>'Аян '!K28</f>
        <v>886.15823</v>
      </c>
      <c r="L52" s="328">
        <f>'Аян '!L28</f>
        <v>91.965195417090428</v>
      </c>
      <c r="M52" s="71"/>
      <c r="O52" s="732"/>
    </row>
    <row r="53" spans="1:188" ht="45" x14ac:dyDescent="0.25">
      <c r="A53" s="79" t="s">
        <v>109</v>
      </c>
      <c r="B53" s="38">
        <f>'Аян '!B29</f>
        <v>100</v>
      </c>
      <c r="C53" s="38">
        <f>'Аян '!C29</f>
        <v>50</v>
      </c>
      <c r="D53" s="38">
        <f>'Аян '!D29</f>
        <v>72</v>
      </c>
      <c r="E53" s="111">
        <f>'Аян '!E29</f>
        <v>144</v>
      </c>
      <c r="F53" s="328">
        <f>'Аян '!F29</f>
        <v>130.62</v>
      </c>
      <c r="G53" s="328">
        <f>'Аян '!G29</f>
        <v>65.31</v>
      </c>
      <c r="H53" s="328">
        <f>'Аян '!H29</f>
        <v>101.8032</v>
      </c>
      <c r="I53" s="328">
        <f>'Аян '!I29</f>
        <v>36.493200000000002</v>
      </c>
      <c r="J53" s="328">
        <f>'Аян '!J29</f>
        <v>0</v>
      </c>
      <c r="K53" s="328">
        <f>'Аян '!K29</f>
        <v>101.8032</v>
      </c>
      <c r="L53" s="328">
        <f>'Аян '!L29</f>
        <v>155.8768948093707</v>
      </c>
      <c r="M53" s="71"/>
      <c r="O53" s="732"/>
    </row>
    <row r="54" spans="1:188" ht="30.75" thickBot="1" x14ac:dyDescent="0.3">
      <c r="A54" s="272" t="s">
        <v>123</v>
      </c>
      <c r="B54" s="238">
        <f>'Аян '!B30</f>
        <v>1900</v>
      </c>
      <c r="C54" s="238">
        <f>'Аян '!C30</f>
        <v>950</v>
      </c>
      <c r="D54" s="238">
        <f>'Аян '!D30</f>
        <v>830</v>
      </c>
      <c r="E54" s="239">
        <f>'Аян '!E30</f>
        <v>87.368421052631589</v>
      </c>
      <c r="F54" s="330">
        <f>'Аян '!F30</f>
        <v>2454.4960000000001</v>
      </c>
      <c r="G54" s="330">
        <f>'Аян '!G30</f>
        <v>1227.25</v>
      </c>
      <c r="H54" s="330">
        <f>'Аян '!H30</f>
        <v>1072.2272</v>
      </c>
      <c r="I54" s="330">
        <f>'Аян '!I30</f>
        <v>-155.02279999999996</v>
      </c>
      <c r="J54" s="330">
        <f>'Аян '!J30</f>
        <v>-1.2918399999999999</v>
      </c>
      <c r="K54" s="330">
        <f>'Аян '!K30</f>
        <v>1070.9353599999999</v>
      </c>
      <c r="L54" s="330">
        <f>'Аян '!L30</f>
        <v>87.368278671827255</v>
      </c>
      <c r="M54" s="71"/>
      <c r="N54" s="71"/>
      <c r="O54" s="733"/>
    </row>
    <row r="55" spans="1:188" ht="15.75" thickBot="1" x14ac:dyDescent="0.3">
      <c r="A55" s="235" t="s">
        <v>4</v>
      </c>
      <c r="B55" s="240">
        <f>'Аян '!B31</f>
        <v>0</v>
      </c>
      <c r="C55" s="240">
        <f>'Аян '!C31</f>
        <v>0</v>
      </c>
      <c r="D55" s="240">
        <f>'Аян '!D31</f>
        <v>0</v>
      </c>
      <c r="E55" s="241">
        <f>'Аян '!E31</f>
        <v>0</v>
      </c>
      <c r="F55" s="339">
        <f>'Аян '!F31</f>
        <v>6598.5992900000001</v>
      </c>
      <c r="G55" s="339">
        <f>'Аян '!G31</f>
        <v>3299.3</v>
      </c>
      <c r="H55" s="339">
        <f>'Аян '!H31</f>
        <v>3202.9320299999999</v>
      </c>
      <c r="I55" s="339">
        <f>'Аян '!I31</f>
        <v>-96.367969999999943</v>
      </c>
      <c r="J55" s="339">
        <f>'Аян '!J31</f>
        <v>-82.56246999999999</v>
      </c>
      <c r="K55" s="339">
        <f>'Аян '!K31</f>
        <v>3120.3695600000001</v>
      </c>
      <c r="L55" s="339">
        <f>'Аян '!L31</f>
        <v>97.079138908253256</v>
      </c>
      <c r="M55" s="71"/>
      <c r="O55" s="732"/>
    </row>
    <row r="56" spans="1:188" ht="15" customHeight="1" x14ac:dyDescent="0.25">
      <c r="A56" s="67" t="s">
        <v>19</v>
      </c>
      <c r="B56" s="68"/>
      <c r="C56" s="68"/>
      <c r="D56" s="68"/>
      <c r="E56" s="110"/>
      <c r="F56" s="326"/>
      <c r="G56" s="326"/>
      <c r="H56" s="326"/>
      <c r="I56" s="326"/>
      <c r="J56" s="326"/>
      <c r="K56" s="326"/>
      <c r="L56" s="326"/>
      <c r="M56" s="71"/>
      <c r="O56" s="732"/>
    </row>
    <row r="57" spans="1:188" ht="30" x14ac:dyDescent="0.25">
      <c r="A57" s="232" t="s">
        <v>120</v>
      </c>
      <c r="B57" s="230">
        <f>'1 уровень'!D263</f>
        <v>4073</v>
      </c>
      <c r="C57" s="230">
        <f>'1 уровень'!E263</f>
        <v>2037</v>
      </c>
      <c r="D57" s="230">
        <f>'1 уровень'!F263</f>
        <v>1559</v>
      </c>
      <c r="E57" s="231">
        <f>'1 уровень'!G263</f>
        <v>76.534118802160037</v>
      </c>
      <c r="F57" s="327">
        <f>'1 уровень'!H263</f>
        <v>5844.4930799999993</v>
      </c>
      <c r="G57" s="327">
        <f>'1 уровень'!I263</f>
        <v>2922.25</v>
      </c>
      <c r="H57" s="327">
        <f>'1 уровень'!J263</f>
        <v>3231.4333400000005</v>
      </c>
      <c r="I57" s="327">
        <f>'1 уровень'!K263</f>
        <v>309.18334000000021</v>
      </c>
      <c r="J57" s="327">
        <f>'1 уровень'!L263</f>
        <v>-26.529579999999996</v>
      </c>
      <c r="K57" s="327">
        <f>'1 уровень'!M263</f>
        <v>3204.9037600000001</v>
      </c>
      <c r="L57" s="327">
        <f>'1 уровень'!N263</f>
        <v>110.58031790572336</v>
      </c>
      <c r="M57" s="71"/>
      <c r="O57" s="7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32"/>
      <c r="DA57" s="32"/>
      <c r="DB57" s="32"/>
      <c r="DC57" s="32"/>
      <c r="DD57" s="32"/>
      <c r="DE57" s="32"/>
      <c r="DF57" s="32"/>
      <c r="DG57" s="32"/>
      <c r="DH57" s="32"/>
      <c r="DI57" s="32"/>
      <c r="DJ57" s="32"/>
      <c r="DK57" s="32"/>
      <c r="DL57" s="32"/>
      <c r="DM57" s="32"/>
      <c r="DN57" s="32"/>
      <c r="DO57" s="32"/>
      <c r="DP57" s="32"/>
      <c r="DQ57" s="32"/>
      <c r="DR57" s="32"/>
      <c r="DS57" s="32"/>
      <c r="DT57" s="32"/>
      <c r="DU57" s="32"/>
      <c r="DV57" s="32"/>
      <c r="DW57" s="32"/>
      <c r="DX57" s="32"/>
      <c r="DY57" s="32"/>
      <c r="DZ57" s="32"/>
      <c r="EA57" s="32"/>
      <c r="EB57" s="32"/>
      <c r="EC57" s="32"/>
      <c r="ED57" s="32"/>
      <c r="EE57" s="32"/>
      <c r="EF57" s="32"/>
      <c r="EG57" s="32"/>
      <c r="EH57" s="32"/>
      <c r="EI57" s="32"/>
      <c r="EJ57" s="32"/>
      <c r="EK57" s="32"/>
      <c r="EL57" s="32"/>
      <c r="EM57" s="32"/>
      <c r="EN57" s="32"/>
      <c r="EO57" s="32"/>
      <c r="EP57" s="32"/>
      <c r="EQ57" s="32"/>
      <c r="ER57" s="32"/>
      <c r="ES57" s="32"/>
      <c r="ET57" s="32"/>
      <c r="EU57" s="32"/>
      <c r="EV57" s="32"/>
      <c r="EW57" s="32"/>
      <c r="EX57" s="32"/>
      <c r="EY57" s="32"/>
      <c r="EZ57" s="32"/>
      <c r="FA57" s="32"/>
      <c r="FB57" s="32"/>
      <c r="FC57" s="32"/>
      <c r="FD57" s="32"/>
      <c r="FE57" s="32"/>
      <c r="FF57" s="32"/>
      <c r="FG57" s="32"/>
      <c r="FH57" s="32"/>
      <c r="FI57" s="32"/>
      <c r="FJ57" s="32"/>
      <c r="FK57" s="32"/>
      <c r="FL57" s="32"/>
      <c r="FM57" s="32"/>
      <c r="FN57" s="32"/>
      <c r="FO57" s="32"/>
      <c r="FP57" s="32"/>
      <c r="FQ57" s="32"/>
      <c r="FR57" s="32"/>
      <c r="FS57" s="32"/>
      <c r="FT57" s="32"/>
      <c r="FU57" s="32"/>
      <c r="FV57" s="32"/>
      <c r="FW57" s="32"/>
      <c r="FX57" s="32"/>
      <c r="FY57" s="32"/>
      <c r="FZ57" s="32"/>
      <c r="GA57" s="32"/>
      <c r="GB57" s="32"/>
      <c r="GC57" s="32"/>
      <c r="GD57" s="32"/>
      <c r="GE57" s="32"/>
      <c r="GF57" s="32"/>
    </row>
    <row r="58" spans="1:188" ht="30" x14ac:dyDescent="0.25">
      <c r="A58" s="79" t="s">
        <v>79</v>
      </c>
      <c r="B58" s="34">
        <f>'1 уровень'!D264</f>
        <v>3005</v>
      </c>
      <c r="C58" s="34">
        <f>'1 уровень'!E264</f>
        <v>1503</v>
      </c>
      <c r="D58" s="34">
        <f>'1 уровень'!F264</f>
        <v>1139</v>
      </c>
      <c r="E58" s="107">
        <f>'1 уровень'!G264</f>
        <v>75.781769793745852</v>
      </c>
      <c r="F58" s="328">
        <f>'1 уровень'!H264</f>
        <v>3447.7350000000001</v>
      </c>
      <c r="G58" s="328">
        <f>'1 уровень'!I264</f>
        <v>1723.87</v>
      </c>
      <c r="H58" s="328">
        <f>'1 уровень'!J264</f>
        <v>1835.0907500000001</v>
      </c>
      <c r="I58" s="328">
        <f>'1 уровень'!K264</f>
        <v>111.22075000000018</v>
      </c>
      <c r="J58" s="328">
        <f>'1 уровень'!L264</f>
        <v>-10.124379999999999</v>
      </c>
      <c r="K58" s="328">
        <f>'1 уровень'!M264</f>
        <v>1824.9663700000001</v>
      </c>
      <c r="L58" s="328">
        <f>'1 уровень'!N264</f>
        <v>106.45180611066959</v>
      </c>
      <c r="M58" s="71"/>
      <c r="O58" s="7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32"/>
      <c r="DA58" s="32"/>
      <c r="DB58" s="32"/>
      <c r="DC58" s="32"/>
      <c r="DD58" s="32"/>
      <c r="DE58" s="32"/>
      <c r="DF58" s="32"/>
      <c r="DG58" s="32"/>
      <c r="DH58" s="32"/>
      <c r="DI58" s="32"/>
      <c r="DJ58" s="32"/>
      <c r="DK58" s="32"/>
      <c r="DL58" s="32"/>
      <c r="DM58" s="32"/>
      <c r="DN58" s="32"/>
      <c r="DO58" s="32"/>
      <c r="DP58" s="32"/>
      <c r="DQ58" s="32"/>
      <c r="DR58" s="32"/>
      <c r="DS58" s="32"/>
      <c r="DT58" s="32"/>
      <c r="DU58" s="32"/>
      <c r="DV58" s="32"/>
      <c r="DW58" s="32"/>
      <c r="DX58" s="32"/>
      <c r="DY58" s="32"/>
      <c r="DZ58" s="32"/>
      <c r="EA58" s="32"/>
      <c r="EB58" s="32"/>
      <c r="EC58" s="32"/>
      <c r="ED58" s="32"/>
      <c r="EE58" s="32"/>
      <c r="EF58" s="32"/>
      <c r="EG58" s="32"/>
      <c r="EH58" s="32"/>
      <c r="EI58" s="32"/>
      <c r="EJ58" s="32"/>
      <c r="EK58" s="32"/>
      <c r="EL58" s="32"/>
      <c r="EM58" s="32"/>
      <c r="EN58" s="32"/>
      <c r="EO58" s="32"/>
      <c r="EP58" s="32"/>
      <c r="EQ58" s="32"/>
      <c r="ER58" s="32"/>
      <c r="ES58" s="32"/>
      <c r="ET58" s="32"/>
      <c r="EU58" s="32"/>
      <c r="EV58" s="32"/>
      <c r="EW58" s="32"/>
      <c r="EX58" s="32"/>
      <c r="EY58" s="32"/>
      <c r="EZ58" s="32"/>
      <c r="FA58" s="32"/>
      <c r="FB58" s="32"/>
      <c r="FC58" s="32"/>
      <c r="FD58" s="32"/>
      <c r="FE58" s="32"/>
      <c r="FF58" s="32"/>
      <c r="FG58" s="32"/>
      <c r="FH58" s="32"/>
      <c r="FI58" s="32"/>
      <c r="FJ58" s="32"/>
      <c r="FK58" s="32"/>
      <c r="FL58" s="32"/>
      <c r="FM58" s="32"/>
      <c r="FN58" s="32"/>
      <c r="FO58" s="32"/>
      <c r="FP58" s="32"/>
      <c r="FQ58" s="32"/>
      <c r="FR58" s="32"/>
      <c r="FS58" s="32"/>
      <c r="FT58" s="32"/>
      <c r="FU58" s="32"/>
      <c r="FV58" s="32"/>
      <c r="FW58" s="32"/>
      <c r="FX58" s="32"/>
      <c r="FY58" s="32"/>
      <c r="FZ58" s="32"/>
      <c r="GA58" s="32"/>
      <c r="GB58" s="32"/>
      <c r="GC58" s="32"/>
      <c r="GD58" s="32"/>
      <c r="GE58" s="32"/>
      <c r="GF58" s="32"/>
    </row>
    <row r="59" spans="1:188" ht="30" x14ac:dyDescent="0.25">
      <c r="A59" s="79" t="s">
        <v>80</v>
      </c>
      <c r="B59" s="34">
        <f>'1 уровень'!D265</f>
        <v>872</v>
      </c>
      <c r="C59" s="34">
        <f>'1 уровень'!E265</f>
        <v>436</v>
      </c>
      <c r="D59" s="34">
        <f>'1 уровень'!F265</f>
        <v>227</v>
      </c>
      <c r="E59" s="107">
        <f>'1 уровень'!G265</f>
        <v>52.064220183486242</v>
      </c>
      <c r="F59" s="328">
        <f>'1 уровень'!H265</f>
        <v>1324.9516799999999</v>
      </c>
      <c r="G59" s="328">
        <f>'1 уровень'!I265</f>
        <v>662.48</v>
      </c>
      <c r="H59" s="328">
        <f>'1 уровень'!J265</f>
        <v>340.94139000000001</v>
      </c>
      <c r="I59" s="328">
        <f>'1 уровень'!K265</f>
        <v>-321.53861000000001</v>
      </c>
      <c r="J59" s="328">
        <f>'1 уровень'!L265</f>
        <v>0</v>
      </c>
      <c r="K59" s="328">
        <f>'1 уровень'!M265</f>
        <v>340.94139000000001</v>
      </c>
      <c r="L59" s="328">
        <f>'1 уровень'!N265</f>
        <v>51.464404963168697</v>
      </c>
      <c r="M59" s="71"/>
      <c r="O59" s="7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2"/>
      <c r="CY59" s="32"/>
      <c r="CZ59" s="32"/>
      <c r="DA59" s="32"/>
      <c r="DB59" s="32"/>
      <c r="DC59" s="32"/>
      <c r="DD59" s="32"/>
      <c r="DE59" s="32"/>
      <c r="DF59" s="32"/>
      <c r="DG59" s="32"/>
      <c r="DH59" s="32"/>
      <c r="DI59" s="32"/>
      <c r="DJ59" s="32"/>
      <c r="DK59" s="32"/>
      <c r="DL59" s="32"/>
      <c r="DM59" s="32"/>
      <c r="DN59" s="32"/>
      <c r="DO59" s="32"/>
      <c r="DP59" s="32"/>
      <c r="DQ59" s="32"/>
      <c r="DR59" s="32"/>
      <c r="DS59" s="32"/>
      <c r="DT59" s="32"/>
      <c r="DU59" s="32"/>
      <c r="DV59" s="32"/>
      <c r="DW59" s="32"/>
      <c r="DX59" s="32"/>
      <c r="DY59" s="32"/>
      <c r="DZ59" s="32"/>
      <c r="EA59" s="32"/>
      <c r="EB59" s="32"/>
      <c r="EC59" s="32"/>
      <c r="ED59" s="32"/>
      <c r="EE59" s="32"/>
      <c r="EF59" s="32"/>
      <c r="EG59" s="32"/>
      <c r="EH59" s="32"/>
      <c r="EI59" s="32"/>
      <c r="EJ59" s="32"/>
      <c r="EK59" s="32"/>
      <c r="EL59" s="32"/>
      <c r="EM59" s="32"/>
      <c r="EN59" s="32"/>
      <c r="EO59" s="32"/>
      <c r="EP59" s="32"/>
      <c r="EQ59" s="32"/>
      <c r="ER59" s="32"/>
      <c r="ES59" s="32"/>
      <c r="ET59" s="32"/>
      <c r="EU59" s="32"/>
      <c r="EV59" s="32"/>
      <c r="EW59" s="32"/>
      <c r="EX59" s="32"/>
      <c r="EY59" s="32"/>
      <c r="EZ59" s="32"/>
      <c r="FA59" s="32"/>
      <c r="FB59" s="32"/>
      <c r="FC59" s="32"/>
      <c r="FD59" s="32"/>
      <c r="FE59" s="32"/>
      <c r="FF59" s="32"/>
      <c r="FG59" s="32"/>
      <c r="FH59" s="32"/>
      <c r="FI59" s="32"/>
      <c r="FJ59" s="32"/>
      <c r="FK59" s="32"/>
      <c r="FL59" s="32"/>
      <c r="FM59" s="32"/>
      <c r="FN59" s="32"/>
      <c r="FO59" s="32"/>
      <c r="FP59" s="32"/>
      <c r="FQ59" s="32"/>
      <c r="FR59" s="32"/>
      <c r="FS59" s="32"/>
      <c r="FT59" s="32"/>
      <c r="FU59" s="32"/>
      <c r="FV59" s="32"/>
      <c r="FW59" s="32"/>
      <c r="FX59" s="32"/>
      <c r="FY59" s="32"/>
      <c r="FZ59" s="32"/>
      <c r="GA59" s="32"/>
      <c r="GB59" s="32"/>
      <c r="GC59" s="32"/>
      <c r="GD59" s="32"/>
      <c r="GE59" s="32"/>
      <c r="GF59" s="32"/>
    </row>
    <row r="60" spans="1:188" ht="30" x14ac:dyDescent="0.25">
      <c r="A60" s="79" t="s">
        <v>110</v>
      </c>
      <c r="B60" s="34">
        <f>'1 уровень'!D266</f>
        <v>102</v>
      </c>
      <c r="C60" s="34">
        <f>'1 уровень'!E266</f>
        <v>51</v>
      </c>
      <c r="D60" s="34">
        <f>'1 уровень'!F266</f>
        <v>100</v>
      </c>
      <c r="E60" s="107">
        <f>'1 уровень'!G266</f>
        <v>196.07843137254901</v>
      </c>
      <c r="F60" s="328">
        <f>'1 уровень'!H266</f>
        <v>557.77679999999998</v>
      </c>
      <c r="G60" s="328">
        <f>'1 уровень'!I266</f>
        <v>278.89</v>
      </c>
      <c r="H60" s="328">
        <f>'1 уровень'!J266</f>
        <v>546.84</v>
      </c>
      <c r="I60" s="328">
        <f>'1 уровень'!K266</f>
        <v>267.95000000000005</v>
      </c>
      <c r="J60" s="328">
        <f>'1 уровень'!L266</f>
        <v>0</v>
      </c>
      <c r="K60" s="328">
        <f>'1 уровень'!M266</f>
        <v>546.84</v>
      </c>
      <c r="L60" s="328">
        <f>'1 уровень'!N266</f>
        <v>196.0773064649145</v>
      </c>
      <c r="M60" s="71"/>
      <c r="O60" s="7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32"/>
      <c r="DA60" s="32"/>
      <c r="DB60" s="32"/>
      <c r="DC60" s="32"/>
      <c r="DD60" s="32"/>
      <c r="DE60" s="32"/>
      <c r="DF60" s="32"/>
      <c r="DG60" s="32"/>
      <c r="DH60" s="32"/>
      <c r="DI60" s="32"/>
      <c r="DJ60" s="32"/>
      <c r="DK60" s="32"/>
      <c r="DL60" s="32"/>
      <c r="DM60" s="32"/>
      <c r="DN60" s="32"/>
      <c r="DO60" s="32"/>
      <c r="DP60" s="32"/>
      <c r="DQ60" s="32"/>
      <c r="DR60" s="32"/>
      <c r="DS60" s="32"/>
      <c r="DT60" s="32"/>
      <c r="DU60" s="32"/>
      <c r="DV60" s="32"/>
      <c r="DW60" s="32"/>
      <c r="DX60" s="32"/>
      <c r="DY60" s="32"/>
      <c r="DZ60" s="32"/>
      <c r="EA60" s="32"/>
      <c r="EB60" s="32"/>
      <c r="EC60" s="32"/>
      <c r="ED60" s="32"/>
      <c r="EE60" s="32"/>
      <c r="EF60" s="32"/>
      <c r="EG60" s="32"/>
      <c r="EH60" s="32"/>
      <c r="EI60" s="32"/>
      <c r="EJ60" s="32"/>
      <c r="EK60" s="32"/>
      <c r="EL60" s="32"/>
      <c r="EM60" s="32"/>
      <c r="EN60" s="32"/>
      <c r="EO60" s="32"/>
      <c r="EP60" s="32"/>
      <c r="EQ60" s="32"/>
      <c r="ER60" s="32"/>
      <c r="ES60" s="32"/>
      <c r="ET60" s="32"/>
      <c r="EU60" s="32"/>
      <c r="EV60" s="32"/>
      <c r="EW60" s="32"/>
      <c r="EX60" s="32"/>
      <c r="EY60" s="32"/>
      <c r="EZ60" s="32"/>
      <c r="FA60" s="32"/>
      <c r="FB60" s="32"/>
      <c r="FC60" s="32"/>
      <c r="FD60" s="32"/>
      <c r="FE60" s="32"/>
      <c r="FF60" s="32"/>
      <c r="FG60" s="32"/>
      <c r="FH60" s="32"/>
      <c r="FI60" s="32"/>
      <c r="FJ60" s="32"/>
      <c r="FK60" s="32"/>
      <c r="FL60" s="32"/>
      <c r="FM60" s="32"/>
      <c r="FN60" s="32"/>
      <c r="FO60" s="32"/>
      <c r="FP60" s="32"/>
      <c r="FQ60" s="32"/>
      <c r="FR60" s="32"/>
      <c r="FS60" s="32"/>
      <c r="FT60" s="32"/>
      <c r="FU60" s="32"/>
      <c r="FV60" s="32"/>
      <c r="FW60" s="32"/>
      <c r="FX60" s="32"/>
      <c r="FY60" s="32"/>
      <c r="FZ60" s="32"/>
      <c r="GA60" s="32"/>
      <c r="GB60" s="32"/>
      <c r="GC60" s="32"/>
      <c r="GD60" s="32"/>
      <c r="GE60" s="32"/>
      <c r="GF60" s="32"/>
    </row>
    <row r="61" spans="1:188" s="32" customFormat="1" ht="30" x14ac:dyDescent="0.25">
      <c r="A61" s="79" t="s">
        <v>111</v>
      </c>
      <c r="B61" s="45">
        <f>'1 уровень'!D267</f>
        <v>94</v>
      </c>
      <c r="C61" s="45">
        <f>'1 уровень'!E267</f>
        <v>47</v>
      </c>
      <c r="D61" s="45">
        <f>'1 уровень'!F267</f>
        <v>93</v>
      </c>
      <c r="E61" s="113">
        <f>'1 уровень'!G267</f>
        <v>197.87234042553192</v>
      </c>
      <c r="F61" s="321">
        <f>'1 уровень'!H267</f>
        <v>514.02959999999996</v>
      </c>
      <c r="G61" s="321">
        <f>'1 уровень'!I267</f>
        <v>257.01</v>
      </c>
      <c r="H61" s="321">
        <f>'1 уровень'!J267</f>
        <v>508.56119999999999</v>
      </c>
      <c r="I61" s="321">
        <f>'1 уровень'!K267</f>
        <v>251.55119999999999</v>
      </c>
      <c r="J61" s="321">
        <f>'1 уровень'!L267</f>
        <v>-16.405199999999997</v>
      </c>
      <c r="K61" s="321">
        <f>'1 уровень'!M267</f>
        <v>492.15600000000001</v>
      </c>
      <c r="L61" s="321">
        <f>'1 уровень'!N267</f>
        <v>197.87603595190848</v>
      </c>
      <c r="M61" s="71"/>
      <c r="N61" s="295"/>
      <c r="O61" s="732"/>
    </row>
    <row r="62" spans="1:188" ht="30" x14ac:dyDescent="0.25">
      <c r="A62" s="232" t="s">
        <v>112</v>
      </c>
      <c r="B62" s="230">
        <f>'1 уровень'!D268</f>
        <v>8184</v>
      </c>
      <c r="C62" s="230">
        <f>'1 уровень'!E268</f>
        <v>4092</v>
      </c>
      <c r="D62" s="230">
        <f>'1 уровень'!F268</f>
        <v>2176</v>
      </c>
      <c r="E62" s="231">
        <f>'1 уровень'!G268</f>
        <v>53.17693059628543</v>
      </c>
      <c r="F62" s="327">
        <f>'1 уровень'!H268</f>
        <v>12855.459199999999</v>
      </c>
      <c r="G62" s="327">
        <f>'1 уровень'!I268</f>
        <v>6427.72</v>
      </c>
      <c r="H62" s="327">
        <f>'1 уровень'!J268</f>
        <v>2998.9081099999999</v>
      </c>
      <c r="I62" s="327">
        <f>'1 уровень'!K268</f>
        <v>-3428.8118899999995</v>
      </c>
      <c r="J62" s="327">
        <f>'1 уровень'!L268</f>
        <v>-7.2253400000000001</v>
      </c>
      <c r="K62" s="327">
        <f>'1 уровень'!M268</f>
        <v>2991.6827699999999</v>
      </c>
      <c r="L62" s="327">
        <f>'1 уровень'!N268</f>
        <v>46.655861020704073</v>
      </c>
      <c r="M62" s="71"/>
      <c r="O62" s="7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  <c r="DT62" s="32"/>
      <c r="DU62" s="32"/>
      <c r="DV62" s="32"/>
      <c r="DW62" s="32"/>
      <c r="DX62" s="32"/>
      <c r="DY62" s="32"/>
      <c r="DZ62" s="32"/>
      <c r="EA62" s="32"/>
      <c r="EB62" s="32"/>
      <c r="EC62" s="32"/>
      <c r="ED62" s="32"/>
      <c r="EE62" s="32"/>
      <c r="EF62" s="32"/>
      <c r="EG62" s="32"/>
      <c r="EH62" s="32"/>
      <c r="EI62" s="32"/>
      <c r="EJ62" s="32"/>
      <c r="EK62" s="32"/>
      <c r="EL62" s="32"/>
      <c r="EM62" s="32"/>
      <c r="EN62" s="32"/>
      <c r="EO62" s="32"/>
      <c r="EP62" s="32"/>
      <c r="EQ62" s="32"/>
      <c r="ER62" s="32"/>
      <c r="ES62" s="32"/>
      <c r="ET62" s="32"/>
      <c r="EU62" s="32"/>
      <c r="EV62" s="32"/>
      <c r="EW62" s="32"/>
      <c r="EX62" s="32"/>
      <c r="EY62" s="32"/>
      <c r="EZ62" s="32"/>
      <c r="FA62" s="32"/>
      <c r="FB62" s="32"/>
      <c r="FC62" s="32"/>
      <c r="FD62" s="32"/>
      <c r="FE62" s="32"/>
      <c r="FF62" s="32"/>
      <c r="FG62" s="32"/>
      <c r="FH62" s="32"/>
      <c r="FI62" s="32"/>
      <c r="FJ62" s="32"/>
      <c r="FK62" s="32"/>
      <c r="FL62" s="32"/>
      <c r="FM62" s="32"/>
      <c r="FN62" s="32"/>
      <c r="FO62" s="32"/>
      <c r="FP62" s="32"/>
      <c r="FQ62" s="32"/>
      <c r="FR62" s="32"/>
      <c r="FS62" s="32"/>
      <c r="FT62" s="32"/>
      <c r="FU62" s="32"/>
      <c r="FV62" s="32"/>
      <c r="FW62" s="32"/>
      <c r="FX62" s="32"/>
      <c r="FY62" s="32"/>
      <c r="FZ62" s="32"/>
      <c r="GA62" s="32"/>
      <c r="GB62" s="32"/>
      <c r="GC62" s="32"/>
      <c r="GD62" s="32"/>
      <c r="GE62" s="32"/>
      <c r="GF62" s="32"/>
    </row>
    <row r="63" spans="1:188" ht="30" x14ac:dyDescent="0.25">
      <c r="A63" s="79" t="s">
        <v>108</v>
      </c>
      <c r="B63" s="34">
        <f>'1 уровень'!D269</f>
        <v>2334</v>
      </c>
      <c r="C63" s="34">
        <f>'1 уровень'!E269</f>
        <v>1167</v>
      </c>
      <c r="D63" s="34">
        <f>'1 уровень'!F269</f>
        <v>396</v>
      </c>
      <c r="E63" s="107">
        <f>'1 уровень'!G269</f>
        <v>33.933161953727506</v>
      </c>
      <c r="F63" s="328">
        <f>'1 уровень'!H269</f>
        <v>1712.2057</v>
      </c>
      <c r="G63" s="328">
        <f>'1 уровень'!I269</f>
        <v>856.1</v>
      </c>
      <c r="H63" s="328">
        <f>'1 уровень'!J269</f>
        <v>680.99364000000003</v>
      </c>
      <c r="I63" s="328">
        <f>'1 уровень'!K269</f>
        <v>-175.10636</v>
      </c>
      <c r="J63" s="328">
        <f>'1 уровень'!L269</f>
        <v>0</v>
      </c>
      <c r="K63" s="328">
        <f>'1 уровень'!M269</f>
        <v>680.99364000000003</v>
      </c>
      <c r="L63" s="328">
        <f>'1 уровень'!N269</f>
        <v>79.546039014133868</v>
      </c>
      <c r="M63" s="71"/>
      <c r="O63" s="7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  <c r="DE63" s="32"/>
      <c r="DF63" s="32"/>
      <c r="DG63" s="32"/>
      <c r="DH63" s="32"/>
      <c r="DI63" s="32"/>
      <c r="DJ63" s="32"/>
      <c r="DK63" s="32"/>
      <c r="DL63" s="32"/>
      <c r="DM63" s="32"/>
      <c r="DN63" s="32"/>
      <c r="DO63" s="32"/>
      <c r="DP63" s="32"/>
      <c r="DQ63" s="32"/>
      <c r="DR63" s="32"/>
      <c r="DS63" s="32"/>
      <c r="DT63" s="32"/>
      <c r="DU63" s="32"/>
      <c r="DV63" s="32"/>
      <c r="DW63" s="32"/>
      <c r="DX63" s="32"/>
      <c r="DY63" s="32"/>
      <c r="DZ63" s="32"/>
      <c r="EA63" s="32"/>
      <c r="EB63" s="32"/>
      <c r="EC63" s="32"/>
      <c r="ED63" s="32"/>
      <c r="EE63" s="32"/>
      <c r="EF63" s="32"/>
      <c r="EG63" s="32"/>
      <c r="EH63" s="32"/>
      <c r="EI63" s="32"/>
      <c r="EJ63" s="32"/>
      <c r="EK63" s="32"/>
      <c r="EL63" s="32"/>
      <c r="EM63" s="32"/>
      <c r="EN63" s="32"/>
      <c r="EO63" s="32"/>
      <c r="EP63" s="32"/>
      <c r="EQ63" s="32"/>
      <c r="ER63" s="32"/>
      <c r="ES63" s="32"/>
      <c r="ET63" s="32"/>
      <c r="EU63" s="32"/>
      <c r="EV63" s="32"/>
      <c r="EW63" s="32"/>
      <c r="EX63" s="32"/>
      <c r="EY63" s="32"/>
      <c r="EZ63" s="32"/>
      <c r="FA63" s="32"/>
      <c r="FB63" s="32"/>
      <c r="FC63" s="32"/>
      <c r="FD63" s="32"/>
      <c r="FE63" s="32"/>
      <c r="FF63" s="32"/>
      <c r="FG63" s="32"/>
      <c r="FH63" s="32"/>
      <c r="FI63" s="32"/>
      <c r="FJ63" s="32"/>
      <c r="FK63" s="32"/>
      <c r="FL63" s="32"/>
      <c r="FM63" s="32"/>
      <c r="FN63" s="32"/>
      <c r="FO63" s="32"/>
      <c r="FP63" s="32"/>
      <c r="FQ63" s="32"/>
      <c r="FR63" s="32"/>
      <c r="FS63" s="32"/>
      <c r="FT63" s="32"/>
      <c r="FU63" s="32"/>
      <c r="FV63" s="32"/>
      <c r="FW63" s="32"/>
      <c r="FX63" s="32"/>
      <c r="FY63" s="32"/>
      <c r="FZ63" s="32"/>
      <c r="GA63" s="32"/>
      <c r="GB63" s="32"/>
      <c r="GC63" s="32"/>
      <c r="GD63" s="32"/>
      <c r="GE63" s="32"/>
      <c r="GF63" s="32"/>
    </row>
    <row r="64" spans="1:188" ht="60" x14ac:dyDescent="0.25">
      <c r="A64" s="79" t="s">
        <v>81</v>
      </c>
      <c r="B64" s="34">
        <f>'1 уровень'!D270</f>
        <v>4300</v>
      </c>
      <c r="C64" s="34">
        <f>'1 уровень'!E270</f>
        <v>2150</v>
      </c>
      <c r="D64" s="34">
        <f>'1 уровень'!F270</f>
        <v>1211</v>
      </c>
      <c r="E64" s="107">
        <f>'1 уровень'!G270</f>
        <v>56.325581395348834</v>
      </c>
      <c r="F64" s="328">
        <f>'1 уровень'!H270</f>
        <v>9755.9259999999995</v>
      </c>
      <c r="G64" s="328">
        <f>'1 уровень'!I270</f>
        <v>4877.96</v>
      </c>
      <c r="H64" s="328">
        <f>'1 уровень'!J270</f>
        <v>1856.64141</v>
      </c>
      <c r="I64" s="328">
        <f>'1 уровень'!K270</f>
        <v>-3021.3185899999999</v>
      </c>
      <c r="J64" s="328">
        <f>'1 уровень'!L270</f>
        <v>0</v>
      </c>
      <c r="K64" s="328">
        <f>'1 уровень'!M270</f>
        <v>1856.64141</v>
      </c>
      <c r="L64" s="328">
        <f>'1 уровень'!N270</f>
        <v>38.061841630517677</v>
      </c>
      <c r="M64" s="71"/>
      <c r="O64" s="7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  <c r="CX64" s="32"/>
      <c r="CY64" s="32"/>
      <c r="CZ64" s="32"/>
      <c r="DA64" s="32"/>
      <c r="DB64" s="32"/>
      <c r="DC64" s="32"/>
      <c r="DD64" s="32"/>
      <c r="DE64" s="32"/>
      <c r="DF64" s="32"/>
      <c r="DG64" s="32"/>
      <c r="DH64" s="32"/>
      <c r="DI64" s="32"/>
      <c r="DJ64" s="32"/>
      <c r="DK64" s="32"/>
      <c r="DL64" s="32"/>
      <c r="DM64" s="32"/>
      <c r="DN64" s="32"/>
      <c r="DO64" s="32"/>
      <c r="DP64" s="32"/>
      <c r="DQ64" s="32"/>
      <c r="DR64" s="32"/>
      <c r="DS64" s="32"/>
      <c r="DT64" s="32"/>
      <c r="DU64" s="32"/>
      <c r="DV64" s="32"/>
      <c r="DW64" s="32"/>
      <c r="DX64" s="32"/>
      <c r="DY64" s="32"/>
      <c r="DZ64" s="32"/>
      <c r="EA64" s="32"/>
      <c r="EB64" s="32"/>
      <c r="EC64" s="32"/>
      <c r="ED64" s="32"/>
      <c r="EE64" s="32"/>
      <c r="EF64" s="32"/>
      <c r="EG64" s="32"/>
      <c r="EH64" s="32"/>
      <c r="EI64" s="32"/>
      <c r="EJ64" s="32"/>
      <c r="EK64" s="32"/>
      <c r="EL64" s="32"/>
      <c r="EM64" s="32"/>
      <c r="EN64" s="32"/>
      <c r="EO64" s="32"/>
      <c r="EP64" s="32"/>
      <c r="EQ64" s="32"/>
      <c r="ER64" s="32"/>
      <c r="ES64" s="32"/>
      <c r="ET64" s="32"/>
      <c r="EU64" s="32"/>
      <c r="EV64" s="32"/>
      <c r="EW64" s="32"/>
      <c r="EX64" s="32"/>
      <c r="EY64" s="32"/>
      <c r="EZ64" s="32"/>
      <c r="FA64" s="32"/>
      <c r="FB64" s="32"/>
      <c r="FC64" s="32"/>
      <c r="FD64" s="32"/>
      <c r="FE64" s="32"/>
      <c r="FF64" s="32"/>
      <c r="FG64" s="32"/>
      <c r="FH64" s="32"/>
      <c r="FI64" s="32"/>
      <c r="FJ64" s="32"/>
      <c r="FK64" s="32"/>
      <c r="FL64" s="32"/>
      <c r="FM64" s="32"/>
      <c r="FN64" s="32"/>
      <c r="FO64" s="32"/>
      <c r="FP64" s="32"/>
      <c r="FQ64" s="32"/>
      <c r="FR64" s="32"/>
      <c r="FS64" s="32"/>
      <c r="FT64" s="32"/>
      <c r="FU64" s="32"/>
      <c r="FV64" s="32"/>
      <c r="FW64" s="32"/>
      <c r="FX64" s="32"/>
      <c r="FY64" s="32"/>
      <c r="FZ64" s="32"/>
      <c r="GA64" s="32"/>
      <c r="GB64" s="32"/>
      <c r="GC64" s="32"/>
      <c r="GD64" s="32"/>
      <c r="GE64" s="32"/>
      <c r="GF64" s="32"/>
    </row>
    <row r="65" spans="1:188" ht="45" x14ac:dyDescent="0.25">
      <c r="A65" s="79" t="s">
        <v>109</v>
      </c>
      <c r="B65" s="34">
        <f>'1 уровень'!D271</f>
        <v>1550</v>
      </c>
      <c r="C65" s="34">
        <f>'1 уровень'!E271</f>
        <v>775</v>
      </c>
      <c r="D65" s="34">
        <f>'1 уровень'!F271</f>
        <v>569</v>
      </c>
      <c r="E65" s="107">
        <f>'1 уровень'!G271</f>
        <v>73.41935483870968</v>
      </c>
      <c r="F65" s="328">
        <f>'1 уровень'!H271</f>
        <v>1387.3275000000001</v>
      </c>
      <c r="G65" s="328">
        <f>'1 уровень'!I271</f>
        <v>693.66</v>
      </c>
      <c r="H65" s="328">
        <f>'1 уровень'!J271</f>
        <v>461.27306000000004</v>
      </c>
      <c r="I65" s="328">
        <f>'1 уровень'!K271</f>
        <v>-232.38693999999992</v>
      </c>
      <c r="J65" s="328">
        <f>'1 уровень'!L271</f>
        <v>-7.2253400000000001</v>
      </c>
      <c r="K65" s="328">
        <f>'1 уровень'!M271</f>
        <v>454.04772000000003</v>
      </c>
      <c r="L65" s="328">
        <f>'1 уровень'!N271</f>
        <v>66.498437274745555</v>
      </c>
      <c r="M65" s="71"/>
      <c r="O65" s="7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  <c r="CX65" s="32"/>
      <c r="CY65" s="32"/>
      <c r="CZ65" s="32"/>
      <c r="DA65" s="32"/>
      <c r="DB65" s="32"/>
      <c r="DC65" s="32"/>
      <c r="DD65" s="32"/>
      <c r="DE65" s="32"/>
      <c r="DF65" s="32"/>
      <c r="DG65" s="32"/>
      <c r="DH65" s="32"/>
      <c r="DI65" s="32"/>
      <c r="DJ65" s="32"/>
      <c r="DK65" s="32"/>
      <c r="DL65" s="32"/>
      <c r="DM65" s="32"/>
      <c r="DN65" s="32"/>
      <c r="DO65" s="32"/>
      <c r="DP65" s="32"/>
      <c r="DQ65" s="32"/>
      <c r="DR65" s="32"/>
      <c r="DS65" s="32"/>
      <c r="DT65" s="32"/>
      <c r="DU65" s="32"/>
      <c r="DV65" s="32"/>
      <c r="DW65" s="32"/>
      <c r="DX65" s="32"/>
      <c r="DY65" s="32"/>
      <c r="DZ65" s="32"/>
      <c r="EA65" s="32"/>
      <c r="EB65" s="32"/>
      <c r="EC65" s="32"/>
      <c r="ED65" s="32"/>
      <c r="EE65" s="32"/>
      <c r="EF65" s="32"/>
      <c r="EG65" s="32"/>
      <c r="EH65" s="32"/>
      <c r="EI65" s="32"/>
      <c r="EJ65" s="32"/>
      <c r="EK65" s="32"/>
      <c r="EL65" s="32"/>
      <c r="EM65" s="32"/>
      <c r="EN65" s="32"/>
      <c r="EO65" s="32"/>
      <c r="EP65" s="32"/>
      <c r="EQ65" s="32"/>
      <c r="ER65" s="32"/>
      <c r="ES65" s="32"/>
      <c r="ET65" s="32"/>
      <c r="EU65" s="32"/>
      <c r="EV65" s="32"/>
      <c r="EW65" s="32"/>
      <c r="EX65" s="32"/>
      <c r="EY65" s="32"/>
      <c r="EZ65" s="32"/>
      <c r="FA65" s="32"/>
      <c r="FB65" s="32"/>
      <c r="FC65" s="32"/>
      <c r="FD65" s="32"/>
      <c r="FE65" s="32"/>
      <c r="FF65" s="32"/>
      <c r="FG65" s="32"/>
      <c r="FH65" s="32"/>
      <c r="FI65" s="32"/>
      <c r="FJ65" s="32"/>
      <c r="FK65" s="32"/>
      <c r="FL65" s="32"/>
      <c r="FM65" s="32"/>
      <c r="FN65" s="32"/>
      <c r="FO65" s="32"/>
      <c r="FP65" s="32"/>
      <c r="FQ65" s="32"/>
      <c r="FR65" s="32"/>
      <c r="FS65" s="32"/>
      <c r="FT65" s="32"/>
      <c r="FU65" s="32"/>
      <c r="FV65" s="32"/>
      <c r="FW65" s="32"/>
      <c r="FX65" s="32"/>
      <c r="FY65" s="32"/>
      <c r="FZ65" s="32"/>
      <c r="GA65" s="32"/>
      <c r="GB65" s="32"/>
      <c r="GC65" s="32"/>
      <c r="GD65" s="32"/>
      <c r="GE65" s="32"/>
      <c r="GF65" s="32"/>
    </row>
    <row r="66" spans="1:188" ht="30.75" thickBot="1" x14ac:dyDescent="0.3">
      <c r="A66" s="173" t="s">
        <v>123</v>
      </c>
      <c r="B66" s="233">
        <f>'1 уровень'!D272</f>
        <v>10700</v>
      </c>
      <c r="C66" s="233">
        <f>'1 уровень'!E272</f>
        <v>5350</v>
      </c>
      <c r="D66" s="233">
        <f>'1 уровень'!F272</f>
        <v>5154</v>
      </c>
      <c r="E66" s="234">
        <f>'1 уровень'!G272</f>
        <v>96.336448598130843</v>
      </c>
      <c r="F66" s="330">
        <f>'1 уровень'!H272</f>
        <v>8677.9140000000007</v>
      </c>
      <c r="G66" s="330">
        <f>'1 уровень'!I272</f>
        <v>4338.96</v>
      </c>
      <c r="H66" s="330">
        <f>'1 уровень'!J272</f>
        <v>4183.2411599999996</v>
      </c>
      <c r="I66" s="330">
        <f>'1 уровень'!K272</f>
        <v>-155.71884000000045</v>
      </c>
      <c r="J66" s="330">
        <f>'1 уровень'!L272</f>
        <v>-6.2957000000000001</v>
      </c>
      <c r="K66" s="330">
        <f>'1 уровень'!M272</f>
        <v>4176.9454599999999</v>
      </c>
      <c r="L66" s="330">
        <f>'1 уровень'!N272</f>
        <v>96.411148293600306</v>
      </c>
      <c r="M66" s="71"/>
      <c r="N66" s="71"/>
      <c r="O66" s="733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  <c r="EA66" s="32"/>
      <c r="EB66" s="32"/>
      <c r="EC66" s="32"/>
      <c r="ED66" s="32"/>
      <c r="EE66" s="32"/>
      <c r="EF66" s="32"/>
      <c r="EG66" s="32"/>
      <c r="EH66" s="32"/>
      <c r="EI66" s="32"/>
      <c r="EJ66" s="32"/>
      <c r="EK66" s="32"/>
      <c r="EL66" s="32"/>
      <c r="EM66" s="32"/>
      <c r="EN66" s="32"/>
      <c r="EO66" s="32"/>
      <c r="EP66" s="32"/>
      <c r="EQ66" s="32"/>
      <c r="ER66" s="32"/>
      <c r="ES66" s="32"/>
      <c r="ET66" s="32"/>
      <c r="EU66" s="32"/>
      <c r="EV66" s="32"/>
      <c r="EW66" s="32"/>
      <c r="EX66" s="32"/>
      <c r="EY66" s="32"/>
      <c r="EZ66" s="32"/>
      <c r="FA66" s="32"/>
      <c r="FB66" s="32"/>
      <c r="FC66" s="32"/>
      <c r="FD66" s="32"/>
      <c r="FE66" s="32"/>
      <c r="FF66" s="32"/>
      <c r="FG66" s="32"/>
      <c r="FH66" s="32"/>
      <c r="FI66" s="32"/>
      <c r="FJ66" s="32"/>
      <c r="FK66" s="32"/>
      <c r="FL66" s="32"/>
      <c r="FM66" s="32"/>
      <c r="FN66" s="32"/>
      <c r="FO66" s="32"/>
      <c r="FP66" s="32"/>
      <c r="FQ66" s="32"/>
      <c r="FR66" s="32"/>
      <c r="FS66" s="32"/>
      <c r="FT66" s="32"/>
      <c r="FU66" s="32"/>
      <c r="FV66" s="32"/>
      <c r="FW66" s="32"/>
      <c r="FX66" s="32"/>
      <c r="FY66" s="32"/>
      <c r="FZ66" s="32"/>
      <c r="GA66" s="32"/>
      <c r="GB66" s="32"/>
      <c r="GC66" s="32"/>
      <c r="GD66" s="32"/>
      <c r="GE66" s="32"/>
      <c r="GF66" s="32"/>
    </row>
    <row r="67" spans="1:188" ht="15.75" thickBot="1" x14ac:dyDescent="0.3">
      <c r="A67" s="242" t="s">
        <v>106</v>
      </c>
      <c r="B67" s="236">
        <f>'1 уровень'!D273</f>
        <v>0</v>
      </c>
      <c r="C67" s="236">
        <f>'1 уровень'!E273</f>
        <v>0</v>
      </c>
      <c r="D67" s="236">
        <f>'1 уровень'!F273</f>
        <v>0</v>
      </c>
      <c r="E67" s="237">
        <f>'1 уровень'!G273</f>
        <v>0</v>
      </c>
      <c r="F67" s="339">
        <f>'1 уровень'!H273</f>
        <v>27377.866279999998</v>
      </c>
      <c r="G67" s="339">
        <f>'1 уровень'!I273</f>
        <v>13688.93</v>
      </c>
      <c r="H67" s="339">
        <f>'1 уровень'!J273</f>
        <v>10413.582609999999</v>
      </c>
      <c r="I67" s="339">
        <f>'1 уровень'!K273</f>
        <v>-3275.3473899999999</v>
      </c>
      <c r="J67" s="339">
        <f>'1 уровень'!L273</f>
        <v>-40.050619999999995</v>
      </c>
      <c r="K67" s="339">
        <f>'1 уровень'!M273</f>
        <v>10373.531989999999</v>
      </c>
      <c r="L67" s="339">
        <f>'1 уровень'!N273</f>
        <v>76.073021119985256</v>
      </c>
      <c r="M67" s="71"/>
      <c r="O67" s="7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  <c r="CH67" s="32"/>
      <c r="CI67" s="32"/>
      <c r="CJ67" s="32"/>
      <c r="CK67" s="32"/>
      <c r="CL67" s="32"/>
      <c r="CM67" s="32"/>
      <c r="CN67" s="32"/>
      <c r="CO67" s="32"/>
      <c r="CP67" s="32"/>
      <c r="CQ67" s="32"/>
      <c r="CR67" s="32"/>
      <c r="CS67" s="32"/>
      <c r="CT67" s="32"/>
      <c r="CU67" s="32"/>
      <c r="CV67" s="32"/>
      <c r="CW67" s="32"/>
      <c r="CX67" s="32"/>
      <c r="CY67" s="32"/>
      <c r="CZ67" s="32"/>
      <c r="DA67" s="32"/>
      <c r="DB67" s="32"/>
      <c r="DC67" s="32"/>
      <c r="DD67" s="32"/>
      <c r="DE67" s="32"/>
      <c r="DF67" s="32"/>
      <c r="DG67" s="32"/>
      <c r="DH67" s="32"/>
      <c r="DI67" s="32"/>
      <c r="DJ67" s="32"/>
      <c r="DK67" s="32"/>
      <c r="DL67" s="32"/>
      <c r="DM67" s="32"/>
      <c r="DN67" s="32"/>
      <c r="DO67" s="32"/>
      <c r="DP67" s="32"/>
      <c r="DQ67" s="32"/>
      <c r="DR67" s="32"/>
      <c r="DS67" s="32"/>
      <c r="DT67" s="32"/>
      <c r="DU67" s="32"/>
      <c r="DV67" s="32"/>
      <c r="DW67" s="32"/>
      <c r="DX67" s="32"/>
      <c r="DY67" s="32"/>
      <c r="DZ67" s="32"/>
      <c r="EA67" s="32"/>
      <c r="EB67" s="32"/>
      <c r="EC67" s="32"/>
      <c r="ED67" s="32"/>
      <c r="EE67" s="32"/>
      <c r="EF67" s="32"/>
      <c r="EG67" s="32"/>
      <c r="EH67" s="32"/>
      <c r="EI67" s="32"/>
      <c r="EJ67" s="32"/>
      <c r="EK67" s="32"/>
      <c r="EL67" s="32"/>
      <c r="EM67" s="32"/>
      <c r="EN67" s="32"/>
      <c r="EO67" s="32"/>
      <c r="EP67" s="32"/>
      <c r="EQ67" s="32"/>
      <c r="ER67" s="32"/>
      <c r="ES67" s="32"/>
      <c r="ET67" s="32"/>
      <c r="EU67" s="32"/>
      <c r="EV67" s="32"/>
      <c r="EW67" s="32"/>
      <c r="EX67" s="32"/>
      <c r="EY67" s="32"/>
      <c r="EZ67" s="32"/>
      <c r="FA67" s="32"/>
      <c r="FB67" s="32"/>
      <c r="FC67" s="32"/>
      <c r="FD67" s="32"/>
      <c r="FE67" s="32"/>
      <c r="FF67" s="32"/>
      <c r="FG67" s="32"/>
      <c r="FH67" s="32"/>
      <c r="FI67" s="32"/>
      <c r="FJ67" s="32"/>
      <c r="FK67" s="32"/>
      <c r="FL67" s="32"/>
      <c r="FM67" s="32"/>
      <c r="FN67" s="32"/>
      <c r="FO67" s="32"/>
      <c r="FP67" s="32"/>
      <c r="FQ67" s="32"/>
      <c r="FR67" s="32"/>
      <c r="FS67" s="32"/>
      <c r="FT67" s="32"/>
      <c r="FU67" s="32"/>
      <c r="FV67" s="32"/>
      <c r="FW67" s="32"/>
      <c r="FX67" s="32"/>
      <c r="FY67" s="32"/>
      <c r="FZ67" s="32"/>
      <c r="GA67" s="32"/>
      <c r="GB67" s="32"/>
      <c r="GC67" s="32"/>
      <c r="GD67" s="32"/>
      <c r="GE67" s="32"/>
      <c r="GF67" s="32"/>
    </row>
    <row r="68" spans="1:188" s="32" customFormat="1" ht="15" customHeight="1" x14ac:dyDescent="0.25">
      <c r="A68" s="136" t="s">
        <v>20</v>
      </c>
      <c r="B68" s="153"/>
      <c r="C68" s="153"/>
      <c r="D68" s="282"/>
      <c r="E68" s="154"/>
      <c r="F68" s="341"/>
      <c r="G68" s="341"/>
      <c r="H68" s="342"/>
      <c r="I68" s="342"/>
      <c r="J68" s="342"/>
      <c r="K68" s="342"/>
      <c r="L68" s="341"/>
      <c r="M68" s="71"/>
      <c r="N68" s="295"/>
      <c r="O68" s="732"/>
    </row>
    <row r="69" spans="1:188" ht="30" x14ac:dyDescent="0.25">
      <c r="A69" s="232" t="s">
        <v>120</v>
      </c>
      <c r="B69" s="230">
        <f>'2 уровень'!C153</f>
        <v>6904</v>
      </c>
      <c r="C69" s="230">
        <f>'2 уровень'!D153</f>
        <v>3454</v>
      </c>
      <c r="D69" s="230">
        <f>'2 уровень'!E153</f>
        <v>2435</v>
      </c>
      <c r="E69" s="231">
        <f>'2 уровень'!F153</f>
        <v>70.497973364215412</v>
      </c>
      <c r="F69" s="327">
        <f>'2 уровень'!G153</f>
        <v>11629.591699999999</v>
      </c>
      <c r="G69" s="327">
        <f>'2 уровень'!H153</f>
        <v>5814.79</v>
      </c>
      <c r="H69" s="327">
        <f>'2 уровень'!I153</f>
        <v>4942.7593399999996</v>
      </c>
      <c r="I69" s="327">
        <f>'2 уровень'!J153</f>
        <v>-872.03066000000035</v>
      </c>
      <c r="J69" s="327">
        <f>'2 уровень'!K153</f>
        <v>-133.47780999999998</v>
      </c>
      <c r="K69" s="327">
        <f>'2 уровень'!L153</f>
        <v>4809.2815300000002</v>
      </c>
      <c r="L69" s="327">
        <f>'2 уровень'!M153</f>
        <v>85.003230383212454</v>
      </c>
      <c r="M69" s="71"/>
      <c r="O69" s="7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  <c r="EA69" s="32"/>
      <c r="EB69" s="32"/>
      <c r="EC69" s="32"/>
      <c r="ED69" s="32"/>
      <c r="EE69" s="32"/>
      <c r="EF69" s="32"/>
      <c r="EG69" s="32"/>
      <c r="EH69" s="32"/>
      <c r="EI69" s="32"/>
      <c r="EJ69" s="32"/>
      <c r="EK69" s="32"/>
      <c r="EL69" s="32"/>
      <c r="EM69" s="32"/>
      <c r="EN69" s="32"/>
      <c r="EO69" s="32"/>
      <c r="EP69" s="32"/>
      <c r="EQ69" s="32"/>
      <c r="ER69" s="32"/>
      <c r="ES69" s="32"/>
      <c r="ET69" s="32"/>
      <c r="EU69" s="32"/>
      <c r="EV69" s="32"/>
      <c r="EW69" s="32"/>
      <c r="EX69" s="32"/>
      <c r="EY69" s="32"/>
      <c r="EZ69" s="32"/>
      <c r="FA69" s="32"/>
      <c r="FB69" s="32"/>
      <c r="FC69" s="32"/>
      <c r="FD69" s="32"/>
      <c r="FE69" s="32"/>
      <c r="FF69" s="32"/>
      <c r="FG69" s="32"/>
      <c r="FH69" s="32"/>
      <c r="FI69" s="32"/>
      <c r="FJ69" s="32"/>
      <c r="FK69" s="32"/>
      <c r="FL69" s="32"/>
      <c r="FM69" s="32"/>
      <c r="FN69" s="32"/>
      <c r="FO69" s="32"/>
      <c r="FP69" s="32"/>
      <c r="FQ69" s="32"/>
      <c r="FR69" s="32"/>
      <c r="FS69" s="32"/>
      <c r="FT69" s="32"/>
      <c r="FU69" s="32"/>
      <c r="FV69" s="32"/>
      <c r="FW69" s="32"/>
      <c r="FX69" s="32"/>
      <c r="FY69" s="32"/>
      <c r="FZ69" s="32"/>
      <c r="GA69" s="32"/>
      <c r="GB69" s="32"/>
      <c r="GC69" s="32"/>
      <c r="GD69" s="32"/>
      <c r="GE69" s="32"/>
      <c r="GF69" s="32"/>
    </row>
    <row r="70" spans="1:188" ht="30" x14ac:dyDescent="0.25">
      <c r="A70" s="79" t="s">
        <v>79</v>
      </c>
      <c r="B70" s="155">
        <f>'2 уровень'!C154</f>
        <v>5211</v>
      </c>
      <c r="C70" s="155">
        <f>'2 уровень'!D154</f>
        <v>2606</v>
      </c>
      <c r="D70" s="34">
        <f>'2 уровень'!E154</f>
        <v>1516</v>
      </c>
      <c r="E70" s="156">
        <f>'2 уровень'!F154</f>
        <v>58.173445894090555</v>
      </c>
      <c r="F70" s="329">
        <f>'2 уровень'!G154</f>
        <v>7588.87806</v>
      </c>
      <c r="G70" s="329">
        <f>'2 уровень'!H154</f>
        <v>3794.44</v>
      </c>
      <c r="H70" s="328">
        <f>'2 уровень'!I154</f>
        <v>2765.2096699999993</v>
      </c>
      <c r="I70" s="328">
        <f>'2 уровень'!J154</f>
        <v>-1029.2303300000003</v>
      </c>
      <c r="J70" s="328">
        <f>'2 уровень'!K154</f>
        <v>-113.22452999999999</v>
      </c>
      <c r="K70" s="328">
        <f>'2 уровень'!L154</f>
        <v>2651.9851399999998</v>
      </c>
      <c r="L70" s="329">
        <f>'2 уровень'!M154</f>
        <v>72.875303602112538</v>
      </c>
      <c r="M70" s="71"/>
      <c r="O70" s="7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2"/>
      <c r="GF70" s="32"/>
    </row>
    <row r="71" spans="1:188" ht="30" x14ac:dyDescent="0.25">
      <c r="A71" s="79" t="s">
        <v>80</v>
      </c>
      <c r="B71" s="155">
        <f>'2 уровень'!C155</f>
        <v>1490</v>
      </c>
      <c r="C71" s="155">
        <f>'2 уровень'!D155</f>
        <v>746</v>
      </c>
      <c r="D71" s="34">
        <f>'2 уровень'!E155</f>
        <v>820</v>
      </c>
      <c r="E71" s="156">
        <f>'2 уровень'!F155</f>
        <v>109.91957104557642</v>
      </c>
      <c r="F71" s="329">
        <f>'2 уровень'!G155</f>
        <v>2708.6113999999998</v>
      </c>
      <c r="G71" s="329">
        <f>'2 уровень'!H155</f>
        <v>1354.3</v>
      </c>
      <c r="H71" s="328">
        <f>'2 уровень'!I155</f>
        <v>1527.9037500000002</v>
      </c>
      <c r="I71" s="328">
        <f>'2 уровень'!J155</f>
        <v>173.60375000000016</v>
      </c>
      <c r="J71" s="328">
        <f>'2 уровень'!K155</f>
        <v>-19.597069999999999</v>
      </c>
      <c r="K71" s="328">
        <f>'2 уровень'!L155</f>
        <v>1508.3066800000001</v>
      </c>
      <c r="L71" s="329">
        <f>'2 уровень'!M155</f>
        <v>112.81870708114894</v>
      </c>
      <c r="M71" s="71"/>
      <c r="O71" s="7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</row>
    <row r="72" spans="1:188" ht="30" x14ac:dyDescent="0.25">
      <c r="A72" s="79" t="s">
        <v>126</v>
      </c>
      <c r="B72" s="155">
        <f>'2 уровень'!C156</f>
        <v>54</v>
      </c>
      <c r="C72" s="155">
        <f>'2 уровень'!D156</f>
        <v>27</v>
      </c>
      <c r="D72" s="34">
        <f>'2 уровень'!E156</f>
        <v>54</v>
      </c>
      <c r="E72" s="156">
        <f>'2 уровень'!F156</f>
        <v>200</v>
      </c>
      <c r="F72" s="329">
        <f>'2 уровень'!G156</f>
        <v>354.35232000000002</v>
      </c>
      <c r="G72" s="329">
        <f>'2 уровень'!H156</f>
        <v>177.18</v>
      </c>
      <c r="H72" s="328">
        <f>'2 уровень'!I156</f>
        <v>354.35232000000002</v>
      </c>
      <c r="I72" s="328">
        <f>'2 уровень'!J156</f>
        <v>177.17232000000001</v>
      </c>
      <c r="J72" s="328">
        <f>'2 уровень'!K156</f>
        <v>0</v>
      </c>
      <c r="K72" s="328">
        <f>'2 уровень'!L156</f>
        <v>354.35232000000002</v>
      </c>
      <c r="L72" s="329">
        <f>'2 уровень'!M156</f>
        <v>199.99566542499153</v>
      </c>
      <c r="M72" s="71"/>
      <c r="O72" s="7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</row>
    <row r="73" spans="1:188" ht="30" x14ac:dyDescent="0.25">
      <c r="A73" s="79" t="s">
        <v>111</v>
      </c>
      <c r="B73" s="155">
        <f>'2 уровень'!C157</f>
        <v>149</v>
      </c>
      <c r="C73" s="155">
        <f>'2 уровень'!D157</f>
        <v>75</v>
      </c>
      <c r="D73" s="34">
        <f>'2 уровень'!E157</f>
        <v>45</v>
      </c>
      <c r="E73" s="156">
        <f>'2 уровень'!F157</f>
        <v>60</v>
      </c>
      <c r="F73" s="329">
        <f>'2 уровень'!G157</f>
        <v>977.74992000000009</v>
      </c>
      <c r="G73" s="329">
        <f>'2 уровень'!H157</f>
        <v>488.87</v>
      </c>
      <c r="H73" s="328">
        <f>'2 уровень'!I157</f>
        <v>295.29359999999997</v>
      </c>
      <c r="I73" s="328">
        <f>'2 уровень'!J157</f>
        <v>-193.57640000000004</v>
      </c>
      <c r="J73" s="328">
        <f>'2 уровень'!K157</f>
        <v>-0.65621000000000007</v>
      </c>
      <c r="K73" s="328">
        <f>'2 уровень'!L157</f>
        <v>294.63738999999998</v>
      </c>
      <c r="L73" s="329">
        <f>'2 уровень'!M157</f>
        <v>60.403297400126817</v>
      </c>
      <c r="M73" s="71"/>
      <c r="O73" s="7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  <c r="EC73" s="32"/>
      <c r="ED73" s="32"/>
      <c r="EE73" s="32"/>
      <c r="EF73" s="32"/>
      <c r="EG73" s="32"/>
      <c r="EH73" s="32"/>
      <c r="EI73" s="32"/>
      <c r="EJ73" s="32"/>
      <c r="EK73" s="32"/>
      <c r="EL73" s="32"/>
      <c r="EM73" s="32"/>
      <c r="EN73" s="32"/>
      <c r="EO73" s="32"/>
      <c r="EP73" s="32"/>
      <c r="EQ73" s="32"/>
      <c r="ER73" s="32"/>
      <c r="ES73" s="32"/>
      <c r="ET73" s="32"/>
      <c r="EU73" s="32"/>
      <c r="EV73" s="32"/>
      <c r="EW73" s="32"/>
      <c r="EX73" s="32"/>
      <c r="EY73" s="32"/>
      <c r="EZ73" s="32"/>
      <c r="FA73" s="32"/>
      <c r="FB73" s="32"/>
      <c r="FC73" s="32"/>
      <c r="FD73" s="32"/>
      <c r="FE73" s="32"/>
      <c r="FF73" s="32"/>
      <c r="FG73" s="32"/>
      <c r="FH73" s="32"/>
      <c r="FI73" s="32"/>
      <c r="FJ73" s="32"/>
      <c r="FK73" s="32"/>
      <c r="FL73" s="32"/>
      <c r="FM73" s="32"/>
      <c r="FN73" s="32"/>
      <c r="FO73" s="32"/>
      <c r="FP73" s="32"/>
      <c r="FQ73" s="32"/>
      <c r="FR73" s="32"/>
      <c r="FS73" s="32"/>
      <c r="FT73" s="32"/>
      <c r="FU73" s="32"/>
      <c r="FV73" s="32"/>
      <c r="FW73" s="32"/>
      <c r="FX73" s="32"/>
      <c r="FY73" s="32"/>
      <c r="FZ73" s="32"/>
      <c r="GA73" s="32"/>
      <c r="GB73" s="32"/>
      <c r="GC73" s="32"/>
      <c r="GD73" s="32"/>
      <c r="GE73" s="32"/>
      <c r="GF73" s="32"/>
    </row>
    <row r="74" spans="1:188" ht="30" x14ac:dyDescent="0.25">
      <c r="A74" s="232" t="s">
        <v>112</v>
      </c>
      <c r="B74" s="230">
        <f>'2 уровень'!C158</f>
        <v>10779</v>
      </c>
      <c r="C74" s="230">
        <f>'2 уровень'!D158</f>
        <v>5390</v>
      </c>
      <c r="D74" s="230">
        <f>'2 уровень'!E158</f>
        <v>1606</v>
      </c>
      <c r="E74" s="231">
        <f>'2 уровень'!F158</f>
        <v>40.879008055599428</v>
      </c>
      <c r="F74" s="327">
        <f>'2 уровень'!G158</f>
        <v>19697.953150000001</v>
      </c>
      <c r="G74" s="327">
        <f>'2 уровень'!H158</f>
        <v>9848.98</v>
      </c>
      <c r="H74" s="327">
        <f>'2 уровень'!I158</f>
        <v>3234.3785299999995</v>
      </c>
      <c r="I74" s="327">
        <f>'2 уровень'!J158</f>
        <v>-6614.6014700000014</v>
      </c>
      <c r="J74" s="327">
        <f>'2 уровень'!K158</f>
        <v>0</v>
      </c>
      <c r="K74" s="327">
        <f>'2 уровень'!L158</f>
        <v>3234.3785299999995</v>
      </c>
      <c r="L74" s="327">
        <f>'2 уровень'!M158</f>
        <v>32.839730916297924</v>
      </c>
      <c r="M74" s="71"/>
      <c r="O74" s="7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32"/>
      <c r="BT74" s="32"/>
      <c r="BU74" s="32"/>
      <c r="BV74" s="32"/>
      <c r="BW74" s="32"/>
      <c r="BX74" s="32"/>
      <c r="BY74" s="32"/>
      <c r="BZ74" s="32"/>
      <c r="CA74" s="32"/>
      <c r="CB74" s="32"/>
      <c r="CC74" s="32"/>
      <c r="CD74" s="32"/>
      <c r="CE74" s="32"/>
      <c r="CF74" s="32"/>
      <c r="CG74" s="32"/>
      <c r="CH74" s="32"/>
      <c r="CI74" s="32"/>
      <c r="CJ74" s="32"/>
      <c r="CK74" s="32"/>
      <c r="CL74" s="32"/>
      <c r="CM74" s="32"/>
      <c r="CN74" s="32"/>
      <c r="CO74" s="32"/>
      <c r="CP74" s="32"/>
      <c r="CQ74" s="32"/>
      <c r="CR74" s="32"/>
      <c r="CS74" s="32"/>
      <c r="CT74" s="32"/>
      <c r="CU74" s="32"/>
      <c r="CV74" s="32"/>
      <c r="CW74" s="32"/>
      <c r="CX74" s="32"/>
      <c r="CY74" s="32"/>
      <c r="CZ74" s="32"/>
      <c r="DA74" s="32"/>
      <c r="DB74" s="32"/>
      <c r="DC74" s="32"/>
      <c r="DD74" s="32"/>
      <c r="DE74" s="32"/>
      <c r="DF74" s="32"/>
      <c r="DG74" s="32"/>
      <c r="DH74" s="32"/>
      <c r="DI74" s="32"/>
      <c r="DJ74" s="32"/>
      <c r="DK74" s="32"/>
      <c r="DL74" s="32"/>
      <c r="DM74" s="32"/>
      <c r="DN74" s="32"/>
      <c r="DO74" s="32"/>
      <c r="DP74" s="32"/>
      <c r="DQ74" s="32"/>
      <c r="DR74" s="32"/>
      <c r="DS74" s="32"/>
      <c r="DT74" s="32"/>
      <c r="DU74" s="32"/>
      <c r="DV74" s="32"/>
      <c r="DW74" s="32"/>
      <c r="DX74" s="32"/>
      <c r="DY74" s="32"/>
      <c r="DZ74" s="32"/>
      <c r="EA74" s="32"/>
      <c r="EB74" s="32"/>
      <c r="EC74" s="32"/>
      <c r="ED74" s="32"/>
      <c r="EE74" s="32"/>
      <c r="EF74" s="32"/>
      <c r="EG74" s="32"/>
      <c r="EH74" s="32"/>
      <c r="EI74" s="32"/>
      <c r="EJ74" s="32"/>
      <c r="EK74" s="32"/>
      <c r="EL74" s="32"/>
      <c r="EM74" s="32"/>
      <c r="EN74" s="32"/>
      <c r="EO74" s="32"/>
      <c r="EP74" s="32"/>
      <c r="EQ74" s="32"/>
      <c r="ER74" s="32"/>
      <c r="ES74" s="32"/>
      <c r="ET74" s="32"/>
      <c r="EU74" s="32"/>
      <c r="EV74" s="32"/>
      <c r="EW74" s="32"/>
      <c r="EX74" s="32"/>
      <c r="EY74" s="32"/>
      <c r="EZ74" s="32"/>
      <c r="FA74" s="32"/>
      <c r="FB74" s="32"/>
      <c r="FC74" s="32"/>
      <c r="FD74" s="32"/>
      <c r="FE74" s="32"/>
      <c r="FF74" s="32"/>
      <c r="FG74" s="32"/>
      <c r="FH74" s="32"/>
      <c r="FI74" s="32"/>
      <c r="FJ74" s="32"/>
      <c r="FK74" s="32"/>
      <c r="FL74" s="32"/>
      <c r="FM74" s="32"/>
      <c r="FN74" s="32"/>
      <c r="FO74" s="32"/>
      <c r="FP74" s="32"/>
      <c r="FQ74" s="32"/>
      <c r="FR74" s="32"/>
      <c r="FS74" s="32"/>
      <c r="FT74" s="32"/>
      <c r="FU74" s="32"/>
      <c r="FV74" s="32"/>
      <c r="FW74" s="32"/>
      <c r="FX74" s="32"/>
      <c r="FY74" s="32"/>
      <c r="FZ74" s="32"/>
      <c r="GA74" s="32"/>
      <c r="GB74" s="32"/>
      <c r="GC74" s="32"/>
      <c r="GD74" s="32"/>
      <c r="GE74" s="32"/>
      <c r="GF74" s="32"/>
    </row>
    <row r="75" spans="1:188" ht="30" x14ac:dyDescent="0.25">
      <c r="A75" s="79" t="s">
        <v>108</v>
      </c>
      <c r="B75" s="155">
        <f>'2 уровень'!C159</f>
        <v>4859</v>
      </c>
      <c r="C75" s="155">
        <f>'2 уровень'!D159</f>
        <v>2430</v>
      </c>
      <c r="D75" s="34">
        <f>'2 уровень'!E159</f>
        <v>319</v>
      </c>
      <c r="E75" s="156">
        <f>'2 уровень'!F159</f>
        <v>23.139347563431333</v>
      </c>
      <c r="F75" s="329">
        <f>'2 уровень'!G159</f>
        <v>4051.7547500000001</v>
      </c>
      <c r="G75" s="329">
        <f>'2 уровень'!H159</f>
        <v>2025.8799999999999</v>
      </c>
      <c r="H75" s="328">
        <f>'2 уровень'!I159</f>
        <v>585.90845999999999</v>
      </c>
      <c r="I75" s="328">
        <f>'2 уровень'!J159</f>
        <v>-1439.97154</v>
      </c>
      <c r="J75" s="328">
        <f>'2 уровень'!K159</f>
        <v>0</v>
      </c>
      <c r="K75" s="328">
        <f>'2 уровень'!L159</f>
        <v>585.90845999999999</v>
      </c>
      <c r="L75" s="329">
        <f>'2 уровень'!M159</f>
        <v>28.921182893359926</v>
      </c>
      <c r="M75" s="71"/>
      <c r="O75" s="7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2"/>
      <c r="CP75" s="32"/>
      <c r="CQ75" s="32"/>
      <c r="CR75" s="32"/>
      <c r="CS75" s="32"/>
      <c r="CT75" s="32"/>
      <c r="CU75" s="32"/>
      <c r="CV75" s="32"/>
      <c r="CW75" s="32"/>
      <c r="CX75" s="32"/>
      <c r="CY75" s="32"/>
      <c r="CZ75" s="32"/>
      <c r="DA75" s="32"/>
      <c r="DB75" s="32"/>
      <c r="DC75" s="32"/>
      <c r="DD75" s="32"/>
      <c r="DE75" s="32"/>
      <c r="DF75" s="32"/>
      <c r="DG75" s="32"/>
      <c r="DH75" s="32"/>
      <c r="DI75" s="32"/>
      <c r="DJ75" s="32"/>
      <c r="DK75" s="32"/>
      <c r="DL75" s="32"/>
      <c r="DM75" s="32"/>
      <c r="DN75" s="32"/>
      <c r="DO75" s="32"/>
      <c r="DP75" s="32"/>
      <c r="DQ75" s="32"/>
      <c r="DR75" s="32"/>
      <c r="DS75" s="32"/>
      <c r="DT75" s="32"/>
      <c r="DU75" s="32"/>
      <c r="DV75" s="32"/>
      <c r="DW75" s="32"/>
      <c r="DX75" s="32"/>
      <c r="DY75" s="32"/>
      <c r="DZ75" s="32"/>
      <c r="EA75" s="32"/>
      <c r="EB75" s="32"/>
      <c r="EC75" s="32"/>
      <c r="ED75" s="32"/>
      <c r="EE75" s="32"/>
      <c r="EF75" s="32"/>
      <c r="EG75" s="32"/>
      <c r="EH75" s="32"/>
      <c r="EI75" s="32"/>
      <c r="EJ75" s="32"/>
      <c r="EK75" s="32"/>
      <c r="EL75" s="32"/>
      <c r="EM75" s="32"/>
      <c r="EN75" s="32"/>
      <c r="EO75" s="32"/>
      <c r="EP75" s="32"/>
      <c r="EQ75" s="32"/>
      <c r="ER75" s="32"/>
      <c r="ES75" s="32"/>
      <c r="ET75" s="32"/>
      <c r="EU75" s="32"/>
      <c r="EV75" s="32"/>
      <c r="EW75" s="32"/>
      <c r="EX75" s="32"/>
      <c r="EY75" s="32"/>
      <c r="EZ75" s="32"/>
      <c r="FA75" s="32"/>
      <c r="FB75" s="32"/>
      <c r="FC75" s="32"/>
      <c r="FD75" s="32"/>
      <c r="FE75" s="32"/>
      <c r="FF75" s="32"/>
      <c r="FG75" s="32"/>
      <c r="FH75" s="32"/>
      <c r="FI75" s="32"/>
      <c r="FJ75" s="32"/>
      <c r="FK75" s="32"/>
      <c r="FL75" s="32"/>
      <c r="FM75" s="32"/>
      <c r="FN75" s="32"/>
      <c r="FO75" s="32"/>
      <c r="FP75" s="32"/>
      <c r="FQ75" s="32"/>
      <c r="FR75" s="32"/>
      <c r="FS75" s="32"/>
      <c r="FT75" s="32"/>
      <c r="FU75" s="32"/>
      <c r="FV75" s="32"/>
      <c r="FW75" s="32"/>
      <c r="FX75" s="32"/>
      <c r="FY75" s="32"/>
      <c r="FZ75" s="32"/>
      <c r="GA75" s="32"/>
      <c r="GB75" s="32"/>
      <c r="GC75" s="32"/>
      <c r="GD75" s="32"/>
      <c r="GE75" s="32"/>
      <c r="GF75" s="32"/>
    </row>
    <row r="76" spans="1:188" ht="60" x14ac:dyDescent="0.25">
      <c r="A76" s="79" t="s">
        <v>81</v>
      </c>
      <c r="B76" s="155">
        <f>'2 уровень'!C160</f>
        <v>5200</v>
      </c>
      <c r="C76" s="155">
        <f>'2 уровень'!D160</f>
        <v>2600</v>
      </c>
      <c r="D76" s="34">
        <f>'2 уровень'!E160</f>
        <v>936</v>
      </c>
      <c r="E76" s="156">
        <f>'2 уровень'!F160</f>
        <v>36</v>
      </c>
      <c r="F76" s="329">
        <f>'2 уровень'!G160</f>
        <v>14877.512000000001</v>
      </c>
      <c r="G76" s="329">
        <f>'2 уровень'!H160</f>
        <v>7438.76</v>
      </c>
      <c r="H76" s="328">
        <f>'2 уровень'!I160</f>
        <v>2267.0787199999995</v>
      </c>
      <c r="I76" s="328">
        <f>'2 уровень'!J160</f>
        <v>-5171.6812800000007</v>
      </c>
      <c r="J76" s="328">
        <f>'2 уровень'!K160</f>
        <v>0</v>
      </c>
      <c r="K76" s="328">
        <f>'2 уровень'!L160</f>
        <v>2267.0787199999995</v>
      </c>
      <c r="L76" s="329">
        <f>'2 уровень'!M160</f>
        <v>30.476567599976335</v>
      </c>
      <c r="M76" s="71"/>
      <c r="O76" s="7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  <c r="CO76" s="32"/>
      <c r="CP76" s="32"/>
      <c r="CQ76" s="32"/>
      <c r="CR76" s="32"/>
      <c r="CS76" s="32"/>
      <c r="CT76" s="32"/>
      <c r="CU76" s="32"/>
      <c r="CV76" s="32"/>
      <c r="CW76" s="32"/>
      <c r="CX76" s="32"/>
      <c r="CY76" s="32"/>
      <c r="CZ76" s="32"/>
      <c r="DA76" s="32"/>
      <c r="DB76" s="32"/>
      <c r="DC76" s="32"/>
      <c r="DD76" s="32"/>
      <c r="DE76" s="32"/>
      <c r="DF76" s="32"/>
      <c r="DG76" s="32"/>
      <c r="DH76" s="32"/>
      <c r="DI76" s="32"/>
      <c r="DJ76" s="32"/>
      <c r="DK76" s="32"/>
      <c r="DL76" s="32"/>
      <c r="DM76" s="32"/>
      <c r="DN76" s="32"/>
      <c r="DO76" s="32"/>
      <c r="DP76" s="32"/>
      <c r="DQ76" s="32"/>
      <c r="DR76" s="32"/>
      <c r="DS76" s="32"/>
      <c r="DT76" s="32"/>
      <c r="DU76" s="32"/>
      <c r="DV76" s="32"/>
      <c r="DW76" s="32"/>
      <c r="DX76" s="32"/>
      <c r="DY76" s="32"/>
      <c r="DZ76" s="32"/>
      <c r="EA76" s="32"/>
      <c r="EB76" s="32"/>
      <c r="EC76" s="32"/>
      <c r="ED76" s="32"/>
      <c r="EE76" s="32"/>
      <c r="EF76" s="32"/>
      <c r="EG76" s="32"/>
      <c r="EH76" s="32"/>
      <c r="EI76" s="32"/>
      <c r="EJ76" s="32"/>
      <c r="EK76" s="32"/>
      <c r="EL76" s="32"/>
      <c r="EM76" s="32"/>
      <c r="EN76" s="32"/>
      <c r="EO76" s="32"/>
      <c r="EP76" s="32"/>
      <c r="EQ76" s="32"/>
      <c r="ER76" s="32"/>
      <c r="ES76" s="32"/>
      <c r="ET76" s="32"/>
      <c r="EU76" s="32"/>
      <c r="EV76" s="32"/>
      <c r="EW76" s="32"/>
      <c r="EX76" s="32"/>
      <c r="EY76" s="32"/>
      <c r="EZ76" s="32"/>
      <c r="FA76" s="32"/>
      <c r="FB76" s="32"/>
      <c r="FC76" s="32"/>
      <c r="FD76" s="32"/>
      <c r="FE76" s="32"/>
      <c r="FF76" s="32"/>
      <c r="FG76" s="32"/>
      <c r="FH76" s="32"/>
      <c r="FI76" s="32"/>
      <c r="FJ76" s="32"/>
      <c r="FK76" s="32"/>
      <c r="FL76" s="32"/>
      <c r="FM76" s="32"/>
      <c r="FN76" s="32"/>
      <c r="FO76" s="32"/>
      <c r="FP76" s="32"/>
      <c r="FQ76" s="32"/>
      <c r="FR76" s="32"/>
      <c r="FS76" s="32"/>
      <c r="FT76" s="32"/>
      <c r="FU76" s="32"/>
      <c r="FV76" s="32"/>
      <c r="FW76" s="32"/>
      <c r="FX76" s="32"/>
      <c r="FY76" s="32"/>
      <c r="FZ76" s="32"/>
      <c r="GA76" s="32"/>
      <c r="GB76" s="32"/>
      <c r="GC76" s="32"/>
      <c r="GD76" s="32"/>
      <c r="GE76" s="32"/>
      <c r="GF76" s="32"/>
    </row>
    <row r="77" spans="1:188" ht="45" x14ac:dyDescent="0.25">
      <c r="A77" s="79" t="s">
        <v>109</v>
      </c>
      <c r="B77" s="155">
        <f>'2 уровень'!C161</f>
        <v>720</v>
      </c>
      <c r="C77" s="155">
        <f>'2 уровень'!D161</f>
        <v>360</v>
      </c>
      <c r="D77" s="34">
        <f>'2 уровень'!E161</f>
        <v>351</v>
      </c>
      <c r="E77" s="156">
        <f>'2 уровень'!F161</f>
        <v>97.5</v>
      </c>
      <c r="F77" s="329">
        <f>'2 уровень'!G161</f>
        <v>768.68639999999994</v>
      </c>
      <c r="G77" s="329">
        <f>'2 уровень'!H161</f>
        <v>384.34</v>
      </c>
      <c r="H77" s="328">
        <f>'2 уровень'!I161</f>
        <v>381.39135000000005</v>
      </c>
      <c r="I77" s="328">
        <f>'2 уровень'!J161</f>
        <v>-2.9486499999999296</v>
      </c>
      <c r="J77" s="328">
        <f>'2 уровень'!K161</f>
        <v>0</v>
      </c>
      <c r="K77" s="328">
        <f>'2 уровень'!L161</f>
        <v>381.39135000000005</v>
      </c>
      <c r="L77" s="329">
        <f>'2 уровень'!M161</f>
        <v>99.232801686007193</v>
      </c>
      <c r="M77" s="71"/>
      <c r="O77" s="7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2"/>
      <c r="BR77" s="32"/>
      <c r="BS77" s="32"/>
      <c r="BT77" s="32"/>
      <c r="BU77" s="32"/>
      <c r="BV77" s="32"/>
      <c r="BW77" s="32"/>
      <c r="BX77" s="32"/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  <c r="CU77" s="32"/>
      <c r="CV77" s="32"/>
      <c r="CW77" s="32"/>
      <c r="CX77" s="32"/>
      <c r="CY77" s="32"/>
      <c r="CZ77" s="32"/>
      <c r="DA77" s="32"/>
      <c r="DB77" s="32"/>
      <c r="DC77" s="32"/>
      <c r="DD77" s="32"/>
      <c r="DE77" s="32"/>
      <c r="DF77" s="32"/>
      <c r="DG77" s="32"/>
      <c r="DH77" s="32"/>
      <c r="DI77" s="32"/>
      <c r="DJ77" s="32"/>
      <c r="DK77" s="32"/>
      <c r="DL77" s="32"/>
      <c r="DM77" s="32"/>
      <c r="DN77" s="32"/>
      <c r="DO77" s="32"/>
      <c r="DP77" s="32"/>
      <c r="DQ77" s="32"/>
      <c r="DR77" s="32"/>
      <c r="DS77" s="32"/>
      <c r="DT77" s="32"/>
      <c r="DU77" s="32"/>
      <c r="DV77" s="32"/>
      <c r="DW77" s="32"/>
      <c r="DX77" s="32"/>
      <c r="DY77" s="32"/>
      <c r="DZ77" s="32"/>
      <c r="EA77" s="32"/>
      <c r="EB77" s="32"/>
      <c r="EC77" s="32"/>
      <c r="ED77" s="32"/>
      <c r="EE77" s="32"/>
      <c r="EF77" s="32"/>
      <c r="EG77" s="32"/>
      <c r="EH77" s="32"/>
      <c r="EI77" s="32"/>
      <c r="EJ77" s="32"/>
      <c r="EK77" s="32"/>
      <c r="EL77" s="32"/>
      <c r="EM77" s="32"/>
      <c r="EN77" s="32"/>
      <c r="EO77" s="32"/>
      <c r="EP77" s="32"/>
      <c r="EQ77" s="32"/>
      <c r="ER77" s="32"/>
      <c r="ES77" s="32"/>
      <c r="ET77" s="32"/>
      <c r="EU77" s="32"/>
      <c r="EV77" s="32"/>
      <c r="EW77" s="32"/>
      <c r="EX77" s="32"/>
      <c r="EY77" s="32"/>
      <c r="EZ77" s="32"/>
      <c r="FA77" s="32"/>
      <c r="FB77" s="32"/>
      <c r="FC77" s="32"/>
      <c r="FD77" s="32"/>
      <c r="FE77" s="32"/>
      <c r="FF77" s="32"/>
      <c r="FG77" s="32"/>
      <c r="FH77" s="32"/>
      <c r="FI77" s="32"/>
      <c r="FJ77" s="32"/>
      <c r="FK77" s="32"/>
      <c r="FL77" s="32"/>
      <c r="FM77" s="32"/>
      <c r="FN77" s="32"/>
      <c r="FO77" s="32"/>
      <c r="FP77" s="32"/>
      <c r="FQ77" s="32"/>
      <c r="FR77" s="32"/>
      <c r="FS77" s="32"/>
      <c r="FT77" s="32"/>
      <c r="FU77" s="32"/>
      <c r="FV77" s="32"/>
      <c r="FW77" s="32"/>
      <c r="FX77" s="32"/>
      <c r="FY77" s="32"/>
      <c r="FZ77" s="32"/>
      <c r="GA77" s="32"/>
      <c r="GB77" s="32"/>
      <c r="GC77" s="32"/>
      <c r="GD77" s="32"/>
      <c r="GE77" s="32"/>
      <c r="GF77" s="32"/>
    </row>
    <row r="78" spans="1:188" ht="30.75" thickBot="1" x14ac:dyDescent="0.3">
      <c r="A78" s="272" t="s">
        <v>123</v>
      </c>
      <c r="B78" s="243">
        <f>'2 уровень'!C162</f>
        <v>5820</v>
      </c>
      <c r="C78" s="243">
        <f>'2 уровень'!D162</f>
        <v>2910</v>
      </c>
      <c r="D78" s="233">
        <f>'2 уровень'!E162</f>
        <v>2917</v>
      </c>
      <c r="E78" s="244">
        <f>'2 уровень'!F162</f>
        <v>103.01960784313727</v>
      </c>
      <c r="F78" s="343">
        <f>'2 уровень'!G162</f>
        <v>5664.1403999999993</v>
      </c>
      <c r="G78" s="343">
        <f>'2 уровень'!H162</f>
        <v>2832.07</v>
      </c>
      <c r="H78" s="330">
        <f>'2 уровень'!I162</f>
        <v>2844.0126800000003</v>
      </c>
      <c r="I78" s="330">
        <f>'2 уровень'!J162</f>
        <v>11.942680000000166</v>
      </c>
      <c r="J78" s="330">
        <f>'2 уровень'!K162</f>
        <v>-29.227430000000002</v>
      </c>
      <c r="K78" s="330">
        <f>'2 уровень'!L162</f>
        <v>2814.7852499999999</v>
      </c>
      <c r="L78" s="343">
        <f>'2 уровень'!M162</f>
        <v>100.42169437902314</v>
      </c>
      <c r="M78" s="71"/>
      <c r="N78" s="71"/>
      <c r="O78" s="733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2"/>
      <c r="CP78" s="32"/>
      <c r="CQ78" s="32"/>
      <c r="CR78" s="32"/>
      <c r="CS78" s="32"/>
      <c r="CT78" s="32"/>
      <c r="CU78" s="32"/>
      <c r="CV78" s="32"/>
      <c r="CW78" s="32"/>
      <c r="CX78" s="32"/>
      <c r="CY78" s="32"/>
      <c r="CZ78" s="32"/>
      <c r="DA78" s="32"/>
      <c r="DB78" s="32"/>
      <c r="DC78" s="32"/>
      <c r="DD78" s="32"/>
      <c r="DE78" s="32"/>
      <c r="DF78" s="32"/>
      <c r="DG78" s="32"/>
      <c r="DH78" s="32"/>
      <c r="DI78" s="32"/>
      <c r="DJ78" s="32"/>
      <c r="DK78" s="32"/>
      <c r="DL78" s="32"/>
      <c r="DM78" s="32"/>
      <c r="DN78" s="32"/>
      <c r="DO78" s="32"/>
      <c r="DP78" s="32"/>
      <c r="DQ78" s="32"/>
      <c r="DR78" s="32"/>
      <c r="DS78" s="32"/>
      <c r="DT78" s="32"/>
      <c r="DU78" s="32"/>
      <c r="DV78" s="32"/>
      <c r="DW78" s="32"/>
      <c r="DX78" s="32"/>
      <c r="DY78" s="32"/>
      <c r="DZ78" s="32"/>
      <c r="EA78" s="32"/>
      <c r="EB78" s="32"/>
      <c r="EC78" s="32"/>
      <c r="ED78" s="32"/>
      <c r="EE78" s="32"/>
      <c r="EF78" s="32"/>
      <c r="EG78" s="32"/>
      <c r="EH78" s="32"/>
      <c r="EI78" s="32"/>
      <c r="EJ78" s="32"/>
      <c r="EK78" s="32"/>
      <c r="EL78" s="32"/>
      <c r="EM78" s="32"/>
      <c r="EN78" s="32"/>
      <c r="EO78" s="32"/>
      <c r="EP78" s="32"/>
      <c r="EQ78" s="32"/>
      <c r="ER78" s="32"/>
      <c r="ES78" s="32"/>
      <c r="ET78" s="32"/>
      <c r="EU78" s="32"/>
      <c r="EV78" s="32"/>
      <c r="EW78" s="32"/>
      <c r="EX78" s="32"/>
      <c r="EY78" s="32"/>
      <c r="EZ78" s="32"/>
      <c r="FA78" s="32"/>
      <c r="FB78" s="32"/>
      <c r="FC78" s="32"/>
      <c r="FD78" s="32"/>
      <c r="FE78" s="32"/>
      <c r="FF78" s="32"/>
      <c r="FG78" s="32"/>
      <c r="FH78" s="32"/>
      <c r="FI78" s="32"/>
      <c r="FJ78" s="32"/>
      <c r="FK78" s="32"/>
      <c r="FL78" s="32"/>
      <c r="FM78" s="32"/>
      <c r="FN78" s="32"/>
      <c r="FO78" s="32"/>
      <c r="FP78" s="32"/>
      <c r="FQ78" s="32"/>
      <c r="FR78" s="32"/>
      <c r="FS78" s="32"/>
      <c r="FT78" s="32"/>
      <c r="FU78" s="32"/>
      <c r="FV78" s="32"/>
      <c r="FW78" s="32"/>
      <c r="FX78" s="32"/>
      <c r="FY78" s="32"/>
      <c r="FZ78" s="32"/>
      <c r="GA78" s="32"/>
      <c r="GB78" s="32"/>
      <c r="GC78" s="32"/>
      <c r="GD78" s="32"/>
      <c r="GE78" s="32"/>
      <c r="GF78" s="32"/>
    </row>
    <row r="79" spans="1:188" ht="15.75" thickBot="1" x14ac:dyDescent="0.3">
      <c r="A79" s="235" t="s">
        <v>4</v>
      </c>
      <c r="B79" s="245">
        <f>'2 уровень'!C163</f>
        <v>0</v>
      </c>
      <c r="C79" s="245">
        <f>'2 уровень'!D163</f>
        <v>0</v>
      </c>
      <c r="D79" s="236">
        <f>'2 уровень'!E163</f>
        <v>0</v>
      </c>
      <c r="E79" s="246">
        <f>'2 уровень'!F163</f>
        <v>0</v>
      </c>
      <c r="F79" s="344">
        <f>'2 уровень'!G163</f>
        <v>36991.685250000002</v>
      </c>
      <c r="G79" s="344">
        <f>'2 уровень'!H163</f>
        <v>18495.84</v>
      </c>
      <c r="H79" s="339">
        <f>'2 уровень'!I163</f>
        <v>11021.150549999998</v>
      </c>
      <c r="I79" s="339">
        <f>'2 уровень'!J163</f>
        <v>-7474.6894500000017</v>
      </c>
      <c r="J79" s="339">
        <f>'2 уровень'!K163</f>
        <v>-162.70524</v>
      </c>
      <c r="K79" s="339">
        <f>'2 уровень'!L163</f>
        <v>10858.445309999999</v>
      </c>
      <c r="L79" s="344">
        <f>'2 уровень'!M163</f>
        <v>59.587185821244113</v>
      </c>
      <c r="M79" s="71"/>
      <c r="O79" s="7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  <c r="BX79" s="32"/>
      <c r="BY79" s="32"/>
      <c r="BZ79" s="32"/>
      <c r="CA79" s="32"/>
      <c r="CB79" s="32"/>
      <c r="CC79" s="32"/>
      <c r="CD79" s="32"/>
      <c r="CE79" s="32"/>
      <c r="CF79" s="32"/>
      <c r="CG79" s="32"/>
      <c r="CH79" s="32"/>
      <c r="CI79" s="32"/>
      <c r="CJ79" s="32"/>
      <c r="CK79" s="32"/>
      <c r="CL79" s="32"/>
      <c r="CM79" s="32"/>
      <c r="CN79" s="32"/>
      <c r="CO79" s="32"/>
      <c r="CP79" s="32"/>
      <c r="CQ79" s="32"/>
      <c r="CR79" s="32"/>
      <c r="CS79" s="32"/>
      <c r="CT79" s="32"/>
      <c r="CU79" s="32"/>
      <c r="CV79" s="32"/>
      <c r="CW79" s="32"/>
      <c r="CX79" s="32"/>
      <c r="CY79" s="32"/>
      <c r="CZ79" s="32"/>
      <c r="DA79" s="32"/>
      <c r="DB79" s="32"/>
      <c r="DC79" s="32"/>
      <c r="DD79" s="32"/>
      <c r="DE79" s="32"/>
      <c r="DF79" s="32"/>
      <c r="DG79" s="32"/>
      <c r="DH79" s="32"/>
      <c r="DI79" s="32"/>
      <c r="DJ79" s="32"/>
      <c r="DK79" s="32"/>
      <c r="DL79" s="32"/>
      <c r="DM79" s="32"/>
      <c r="DN79" s="32"/>
      <c r="DO79" s="32"/>
      <c r="DP79" s="32"/>
      <c r="DQ79" s="32"/>
      <c r="DR79" s="32"/>
      <c r="DS79" s="32"/>
      <c r="DT79" s="32"/>
      <c r="DU79" s="32"/>
      <c r="DV79" s="32"/>
      <c r="DW79" s="32"/>
      <c r="DX79" s="32"/>
      <c r="DY79" s="32"/>
      <c r="DZ79" s="32"/>
      <c r="EA79" s="32"/>
      <c r="EB79" s="32"/>
      <c r="EC79" s="32"/>
      <c r="ED79" s="32"/>
      <c r="EE79" s="32"/>
      <c r="EF79" s="32"/>
      <c r="EG79" s="32"/>
      <c r="EH79" s="32"/>
      <c r="EI79" s="32"/>
      <c r="EJ79" s="32"/>
      <c r="EK79" s="32"/>
      <c r="EL79" s="32"/>
      <c r="EM79" s="32"/>
      <c r="EN79" s="32"/>
      <c r="EO79" s="32"/>
      <c r="EP79" s="32"/>
      <c r="EQ79" s="32"/>
      <c r="ER79" s="32"/>
      <c r="ES79" s="32"/>
      <c r="ET79" s="32"/>
      <c r="EU79" s="32"/>
      <c r="EV79" s="32"/>
      <c r="EW79" s="32"/>
      <c r="EX79" s="32"/>
      <c r="EY79" s="32"/>
      <c r="EZ79" s="32"/>
      <c r="FA79" s="32"/>
      <c r="FB79" s="32"/>
      <c r="FC79" s="32"/>
      <c r="FD79" s="32"/>
      <c r="FE79" s="32"/>
      <c r="FF79" s="32"/>
      <c r="FG79" s="32"/>
      <c r="FH79" s="32"/>
      <c r="FI79" s="32"/>
      <c r="FJ79" s="32"/>
      <c r="FK79" s="32"/>
      <c r="FL79" s="32"/>
      <c r="FM79" s="32"/>
      <c r="FN79" s="32"/>
      <c r="FO79" s="32"/>
      <c r="FP79" s="32"/>
      <c r="FQ79" s="32"/>
      <c r="FR79" s="32"/>
      <c r="FS79" s="32"/>
      <c r="FT79" s="32"/>
      <c r="FU79" s="32"/>
      <c r="FV79" s="32"/>
      <c r="FW79" s="32"/>
      <c r="FX79" s="32"/>
      <c r="FY79" s="32"/>
      <c r="FZ79" s="32"/>
      <c r="GA79" s="32"/>
      <c r="GB79" s="32"/>
      <c r="GC79" s="32"/>
      <c r="GD79" s="32"/>
      <c r="GE79" s="32"/>
      <c r="GF79" s="32"/>
    </row>
    <row r="80" spans="1:188" s="32" customFormat="1" ht="15" customHeight="1" x14ac:dyDescent="0.25">
      <c r="A80" s="136" t="s">
        <v>21</v>
      </c>
      <c r="B80" s="153"/>
      <c r="C80" s="153"/>
      <c r="D80" s="282"/>
      <c r="E80" s="154"/>
      <c r="F80" s="341"/>
      <c r="G80" s="341"/>
      <c r="H80" s="342"/>
      <c r="I80" s="342"/>
      <c r="J80" s="342"/>
      <c r="K80" s="342"/>
      <c r="L80" s="341"/>
      <c r="M80" s="71"/>
      <c r="N80" s="295"/>
      <c r="O80" s="732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31"/>
      <c r="CF80" s="31"/>
      <c r="CG80" s="31"/>
      <c r="CH80" s="31"/>
      <c r="CI80" s="31"/>
      <c r="CJ80" s="31"/>
      <c r="CK80" s="31"/>
      <c r="CL80" s="31"/>
      <c r="CM80" s="31"/>
      <c r="CN80" s="31"/>
      <c r="CO80" s="31"/>
      <c r="CP80" s="31"/>
      <c r="CQ80" s="31"/>
      <c r="CR80" s="31"/>
      <c r="CS80" s="31"/>
      <c r="CT80" s="31"/>
      <c r="CU80" s="31"/>
      <c r="CV80" s="31"/>
      <c r="CW80" s="31"/>
      <c r="CX80" s="31"/>
      <c r="CY80" s="31"/>
      <c r="CZ80" s="31"/>
      <c r="DA80" s="31"/>
      <c r="DB80" s="31"/>
      <c r="DC80" s="31"/>
      <c r="DD80" s="31"/>
      <c r="DE80" s="31"/>
      <c r="DF80" s="31"/>
      <c r="DG80" s="31"/>
      <c r="DH80" s="31"/>
      <c r="DI80" s="31"/>
      <c r="DJ80" s="31"/>
      <c r="DK80" s="31"/>
      <c r="DL80" s="31"/>
      <c r="DM80" s="31"/>
      <c r="DN80" s="31"/>
      <c r="DO80" s="31"/>
      <c r="DP80" s="31"/>
      <c r="DQ80" s="31"/>
      <c r="DR80" s="31"/>
      <c r="DS80" s="31"/>
      <c r="DT80" s="31"/>
      <c r="DU80" s="31"/>
      <c r="DV80" s="31"/>
      <c r="DW80" s="31"/>
      <c r="DX80" s="31"/>
      <c r="DY80" s="31"/>
      <c r="DZ80" s="31"/>
      <c r="EA80" s="31"/>
      <c r="EB80" s="31"/>
      <c r="EC80" s="31"/>
      <c r="ED80" s="31"/>
      <c r="EE80" s="31"/>
      <c r="EF80" s="31"/>
      <c r="EG80" s="31"/>
      <c r="EH80" s="31"/>
      <c r="EI80" s="31"/>
      <c r="EJ80" s="31"/>
      <c r="EK80" s="31"/>
      <c r="EL80" s="31"/>
      <c r="EM80" s="31"/>
      <c r="EN80" s="31"/>
      <c r="EO80" s="31"/>
      <c r="EP80" s="31"/>
      <c r="EQ80" s="31"/>
      <c r="ER80" s="31"/>
      <c r="ES80" s="31"/>
      <c r="ET80" s="31"/>
      <c r="EU80" s="31"/>
      <c r="EV80" s="31"/>
      <c r="EW80" s="31"/>
      <c r="EX80" s="31"/>
      <c r="EY80" s="31"/>
      <c r="EZ80" s="31"/>
      <c r="FA80" s="31"/>
      <c r="FB80" s="31"/>
      <c r="FC80" s="31"/>
      <c r="FD80" s="31"/>
      <c r="FE80" s="31"/>
      <c r="FF80" s="31"/>
      <c r="FG80" s="31"/>
      <c r="FH80" s="31"/>
      <c r="FI80" s="31"/>
      <c r="FJ80" s="31"/>
      <c r="FK80" s="31"/>
      <c r="FL80" s="31"/>
      <c r="FM80" s="31"/>
      <c r="FN80" s="31"/>
      <c r="FO80" s="31"/>
      <c r="FP80" s="31"/>
      <c r="FQ80" s="31"/>
      <c r="FR80" s="31"/>
      <c r="FS80" s="31"/>
      <c r="FT80" s="31"/>
      <c r="FU80" s="31"/>
      <c r="FV80" s="31"/>
      <c r="FW80" s="31"/>
      <c r="FX80" s="31"/>
      <c r="FY80" s="31"/>
      <c r="FZ80" s="31"/>
      <c r="GA80" s="31"/>
      <c r="GB80" s="31"/>
      <c r="GC80" s="31"/>
      <c r="GD80" s="31"/>
      <c r="GE80" s="31"/>
      <c r="GF80" s="31"/>
    </row>
    <row r="81" spans="1:188" s="32" customFormat="1" ht="53.25" customHeight="1" x14ac:dyDescent="0.25">
      <c r="A81" s="232" t="s">
        <v>120</v>
      </c>
      <c r="B81" s="256">
        <f>'2 уровень'!C178</f>
        <v>4474</v>
      </c>
      <c r="C81" s="256">
        <f>'2 уровень'!D178</f>
        <v>2239</v>
      </c>
      <c r="D81" s="256">
        <f>'2 уровень'!E178</f>
        <v>998</v>
      </c>
      <c r="E81" s="257">
        <f>'2 уровень'!F178</f>
        <v>44.573470299240732</v>
      </c>
      <c r="F81" s="319">
        <f>'2 уровень'!G178</f>
        <v>7122.4394800000009</v>
      </c>
      <c r="G81" s="319">
        <f>'2 уровень'!H178</f>
        <v>3561.2200000000003</v>
      </c>
      <c r="H81" s="319">
        <f>'2 уровень'!I178</f>
        <v>2545.7358600000002</v>
      </c>
      <c r="I81" s="319">
        <f>'2 уровень'!J178</f>
        <v>-1015.4841399999998</v>
      </c>
      <c r="J81" s="319">
        <f>'2 уровень'!K178</f>
        <v>-137.39518000000001</v>
      </c>
      <c r="K81" s="319">
        <f>'2 уровень'!L178</f>
        <v>2408.3406800000002</v>
      </c>
      <c r="L81" s="319">
        <f>'2 уровень'!M178</f>
        <v>71.484936622842739</v>
      </c>
      <c r="M81" s="71"/>
      <c r="N81" s="295"/>
      <c r="O81" s="732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  <c r="CB81" s="31"/>
      <c r="CC81" s="31"/>
      <c r="CD81" s="31"/>
      <c r="CE81" s="31"/>
      <c r="CF81" s="31"/>
      <c r="CG81" s="31"/>
      <c r="CH81" s="31"/>
      <c r="CI81" s="31"/>
      <c r="CJ81" s="31"/>
      <c r="CK81" s="31"/>
      <c r="CL81" s="31"/>
      <c r="CM81" s="31"/>
      <c r="CN81" s="31"/>
      <c r="CO81" s="31"/>
      <c r="CP81" s="31"/>
      <c r="CQ81" s="31"/>
      <c r="CR81" s="31"/>
      <c r="CS81" s="31"/>
      <c r="CT81" s="31"/>
      <c r="CU81" s="31"/>
      <c r="CV81" s="31"/>
      <c r="CW81" s="31"/>
      <c r="CX81" s="31"/>
      <c r="CY81" s="31"/>
      <c r="CZ81" s="31"/>
      <c r="DA81" s="31"/>
      <c r="DB81" s="31"/>
      <c r="DC81" s="31"/>
      <c r="DD81" s="31"/>
      <c r="DE81" s="31"/>
      <c r="DF81" s="31"/>
      <c r="DG81" s="31"/>
      <c r="DH81" s="31"/>
      <c r="DI81" s="31"/>
      <c r="DJ81" s="31"/>
      <c r="DK81" s="31"/>
      <c r="DL81" s="31"/>
      <c r="DM81" s="31"/>
      <c r="DN81" s="31"/>
      <c r="DO81" s="31"/>
      <c r="DP81" s="31"/>
      <c r="DQ81" s="31"/>
      <c r="DR81" s="31"/>
      <c r="DS81" s="31"/>
      <c r="DT81" s="31"/>
      <c r="DU81" s="31"/>
      <c r="DV81" s="31"/>
      <c r="DW81" s="31"/>
      <c r="DX81" s="31"/>
      <c r="DY81" s="31"/>
      <c r="DZ81" s="31"/>
      <c r="EA81" s="31"/>
      <c r="EB81" s="31"/>
      <c r="EC81" s="31"/>
      <c r="ED81" s="31"/>
      <c r="EE81" s="31"/>
      <c r="EF81" s="31"/>
      <c r="EG81" s="31"/>
      <c r="EH81" s="31"/>
      <c r="EI81" s="31"/>
      <c r="EJ81" s="31"/>
      <c r="EK81" s="31"/>
      <c r="EL81" s="31"/>
      <c r="EM81" s="31"/>
      <c r="EN81" s="31"/>
      <c r="EO81" s="31"/>
      <c r="EP81" s="31"/>
      <c r="EQ81" s="31"/>
      <c r="ER81" s="31"/>
      <c r="ES81" s="31"/>
      <c r="ET81" s="31"/>
      <c r="EU81" s="31"/>
      <c r="EV81" s="31"/>
      <c r="EW81" s="31"/>
      <c r="EX81" s="31"/>
      <c r="EY81" s="31"/>
      <c r="EZ81" s="31"/>
      <c r="FA81" s="31"/>
      <c r="FB81" s="31"/>
      <c r="FC81" s="31"/>
      <c r="FD81" s="31"/>
      <c r="FE81" s="31"/>
      <c r="FF81" s="31"/>
      <c r="FG81" s="31"/>
      <c r="FH81" s="31"/>
      <c r="FI81" s="31"/>
      <c r="FJ81" s="31"/>
      <c r="FK81" s="31"/>
      <c r="FL81" s="31"/>
      <c r="FM81" s="31"/>
      <c r="FN81" s="31"/>
      <c r="FO81" s="31"/>
      <c r="FP81" s="31"/>
      <c r="FQ81" s="31"/>
      <c r="FR81" s="31"/>
      <c r="FS81" s="31"/>
      <c r="FT81" s="31"/>
      <c r="FU81" s="31"/>
      <c r="FV81" s="31"/>
      <c r="FW81" s="31"/>
      <c r="FX81" s="31"/>
      <c r="FY81" s="31"/>
      <c r="FZ81" s="31"/>
      <c r="GA81" s="31"/>
      <c r="GB81" s="31"/>
      <c r="GC81" s="31"/>
      <c r="GD81" s="31"/>
      <c r="GE81" s="31"/>
      <c r="GF81" s="31"/>
    </row>
    <row r="82" spans="1:188" s="32" customFormat="1" ht="38.1" customHeight="1" x14ac:dyDescent="0.25">
      <c r="A82" s="79" t="s">
        <v>79</v>
      </c>
      <c r="B82" s="169">
        <f>'2 уровень'!C179</f>
        <v>3355</v>
      </c>
      <c r="C82" s="169">
        <f>'2 уровень'!D179</f>
        <v>1678</v>
      </c>
      <c r="D82" s="45">
        <f>'2 уровень'!E179</f>
        <v>602</v>
      </c>
      <c r="E82" s="170">
        <f>'2 уровень'!F179</f>
        <v>35.876042908224079</v>
      </c>
      <c r="F82" s="320">
        <f>'2 уровень'!G179</f>
        <v>4272.2483000000002</v>
      </c>
      <c r="G82" s="320">
        <f>'2 уровень'!H179</f>
        <v>2136.12</v>
      </c>
      <c r="H82" s="321">
        <f>'2 уровень'!I179</f>
        <v>1196.0765800000001</v>
      </c>
      <c r="I82" s="321">
        <f>'2 уровень'!J179</f>
        <v>-940.04341999999974</v>
      </c>
      <c r="J82" s="321">
        <f>'2 уровень'!K179</f>
        <v>-119.88813</v>
      </c>
      <c r="K82" s="321">
        <f>'2 уровень'!L179</f>
        <v>1076.1884500000001</v>
      </c>
      <c r="L82" s="320">
        <f>'2 уровень'!M179</f>
        <v>55.992948898001991</v>
      </c>
      <c r="M82" s="71"/>
      <c r="N82" s="295"/>
      <c r="O82" s="732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31"/>
      <c r="CD82" s="31"/>
      <c r="CE82" s="31"/>
      <c r="CF82" s="31"/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/>
      <c r="CR82" s="31"/>
      <c r="CS82" s="31"/>
      <c r="CT82" s="31"/>
      <c r="CU82" s="31"/>
      <c r="CV82" s="31"/>
      <c r="CW82" s="31"/>
      <c r="CX82" s="31"/>
      <c r="CY82" s="31"/>
      <c r="CZ82" s="31"/>
      <c r="DA82" s="31"/>
      <c r="DB82" s="31"/>
      <c r="DC82" s="31"/>
      <c r="DD82" s="31"/>
      <c r="DE82" s="31"/>
      <c r="DF82" s="31"/>
      <c r="DG82" s="31"/>
      <c r="DH82" s="31"/>
      <c r="DI82" s="31"/>
      <c r="DJ82" s="31"/>
      <c r="DK82" s="31"/>
      <c r="DL82" s="31"/>
      <c r="DM82" s="31"/>
      <c r="DN82" s="31"/>
      <c r="DO82" s="31"/>
      <c r="DP82" s="31"/>
      <c r="DQ82" s="31"/>
      <c r="DR82" s="31"/>
      <c r="DS82" s="31"/>
      <c r="DT82" s="31"/>
      <c r="DU82" s="31"/>
      <c r="DV82" s="31"/>
      <c r="DW82" s="31"/>
      <c r="DX82" s="31"/>
      <c r="DY82" s="31"/>
      <c r="DZ82" s="31"/>
      <c r="EA82" s="31"/>
      <c r="EB82" s="31"/>
      <c r="EC82" s="31"/>
      <c r="ED82" s="31"/>
      <c r="EE82" s="31"/>
      <c r="EF82" s="31"/>
      <c r="EG82" s="31"/>
      <c r="EH82" s="31"/>
      <c r="EI82" s="31"/>
      <c r="EJ82" s="31"/>
      <c r="EK82" s="31"/>
      <c r="EL82" s="31"/>
      <c r="EM82" s="31"/>
      <c r="EN82" s="31"/>
      <c r="EO82" s="31"/>
      <c r="EP82" s="31"/>
      <c r="EQ82" s="31"/>
      <c r="ER82" s="31"/>
      <c r="ES82" s="31"/>
      <c r="ET82" s="31"/>
      <c r="EU82" s="31"/>
      <c r="EV82" s="31"/>
      <c r="EW82" s="31"/>
      <c r="EX82" s="31"/>
      <c r="EY82" s="31"/>
      <c r="EZ82" s="31"/>
      <c r="FA82" s="31"/>
      <c r="FB82" s="31"/>
      <c r="FC82" s="31"/>
      <c r="FD82" s="31"/>
      <c r="FE82" s="31"/>
      <c r="FF82" s="31"/>
      <c r="FG82" s="31"/>
      <c r="FH82" s="31"/>
      <c r="FI82" s="31"/>
      <c r="FJ82" s="31"/>
      <c r="FK82" s="31"/>
      <c r="FL82" s="31"/>
      <c r="FM82" s="31"/>
      <c r="FN82" s="31"/>
      <c r="FO82" s="31"/>
      <c r="FP82" s="31"/>
      <c r="FQ82" s="31"/>
      <c r="FR82" s="31"/>
      <c r="FS82" s="31"/>
      <c r="FT82" s="31"/>
      <c r="FU82" s="31"/>
      <c r="FV82" s="31"/>
      <c r="FW82" s="31"/>
      <c r="FX82" s="31"/>
      <c r="FY82" s="31"/>
      <c r="FZ82" s="31"/>
      <c r="GA82" s="31"/>
      <c r="GB82" s="31"/>
      <c r="GC82" s="31"/>
      <c r="GD82" s="31"/>
      <c r="GE82" s="31"/>
      <c r="GF82" s="31"/>
    </row>
    <row r="83" spans="1:188" s="32" customFormat="1" ht="38.1" customHeight="1" x14ac:dyDescent="0.25">
      <c r="A83" s="79" t="s">
        <v>80</v>
      </c>
      <c r="B83" s="169">
        <f>'2 уровень'!C180</f>
        <v>947</v>
      </c>
      <c r="C83" s="169">
        <f>'2 уровень'!D180</f>
        <v>474</v>
      </c>
      <c r="D83" s="45">
        <f>'2 уровень'!E180</f>
        <v>266</v>
      </c>
      <c r="E83" s="170">
        <f>'2 уровень'!F180</f>
        <v>56.118143459915615</v>
      </c>
      <c r="F83" s="320">
        <f>'2 уровень'!G180</f>
        <v>1721.51342</v>
      </c>
      <c r="G83" s="320">
        <f>'2 уровень'!H180</f>
        <v>860.76</v>
      </c>
      <c r="H83" s="321">
        <f>'2 уровень'!I180</f>
        <v>496.58888000000002</v>
      </c>
      <c r="I83" s="321">
        <f>'2 уровень'!J180</f>
        <v>-364.17111999999997</v>
      </c>
      <c r="J83" s="321">
        <f>'2 уровень'!K180</f>
        <v>-17.50705</v>
      </c>
      <c r="K83" s="321">
        <f>'2 уровень'!L180</f>
        <v>479.08183000000002</v>
      </c>
      <c r="L83" s="320">
        <f>'2 уровень'!M180</f>
        <v>57.691909475347373</v>
      </c>
      <c r="M83" s="71"/>
      <c r="N83" s="295"/>
      <c r="O83" s="732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  <c r="BQ83" s="31"/>
      <c r="BR83" s="31"/>
      <c r="BS83" s="31"/>
      <c r="BT83" s="31"/>
      <c r="BU83" s="31"/>
      <c r="BV83" s="31"/>
      <c r="BW83" s="31"/>
      <c r="BX83" s="31"/>
      <c r="BY83" s="31"/>
      <c r="BZ83" s="31"/>
      <c r="CA83" s="31"/>
      <c r="CB83" s="31"/>
      <c r="CC83" s="31"/>
      <c r="CD83" s="31"/>
      <c r="CE83" s="31"/>
      <c r="CF83" s="31"/>
      <c r="CG83" s="31"/>
      <c r="CH83" s="31"/>
      <c r="CI83" s="31"/>
      <c r="CJ83" s="31"/>
      <c r="CK83" s="31"/>
      <c r="CL83" s="31"/>
      <c r="CM83" s="31"/>
      <c r="CN83" s="31"/>
      <c r="CO83" s="31"/>
      <c r="CP83" s="31"/>
      <c r="CQ83" s="31"/>
      <c r="CR83" s="31"/>
      <c r="CS83" s="31"/>
      <c r="CT83" s="31"/>
      <c r="CU83" s="31"/>
      <c r="CV83" s="31"/>
      <c r="CW83" s="31"/>
      <c r="CX83" s="31"/>
      <c r="CY83" s="31"/>
      <c r="CZ83" s="31"/>
      <c r="DA83" s="31"/>
      <c r="DB83" s="31"/>
      <c r="DC83" s="31"/>
      <c r="DD83" s="31"/>
      <c r="DE83" s="31"/>
      <c r="DF83" s="31"/>
      <c r="DG83" s="31"/>
      <c r="DH83" s="31"/>
      <c r="DI83" s="31"/>
      <c r="DJ83" s="31"/>
      <c r="DK83" s="31"/>
      <c r="DL83" s="31"/>
      <c r="DM83" s="31"/>
      <c r="DN83" s="31"/>
      <c r="DO83" s="31"/>
      <c r="DP83" s="31"/>
      <c r="DQ83" s="31"/>
      <c r="DR83" s="31"/>
      <c r="DS83" s="31"/>
      <c r="DT83" s="31"/>
      <c r="DU83" s="31"/>
      <c r="DV83" s="31"/>
      <c r="DW83" s="31"/>
      <c r="DX83" s="31"/>
      <c r="DY83" s="31"/>
      <c r="DZ83" s="31"/>
      <c r="EA83" s="31"/>
      <c r="EB83" s="31"/>
      <c r="EC83" s="31"/>
      <c r="ED83" s="31"/>
      <c r="EE83" s="31"/>
      <c r="EF83" s="31"/>
      <c r="EG83" s="31"/>
      <c r="EH83" s="31"/>
      <c r="EI83" s="31"/>
      <c r="EJ83" s="31"/>
      <c r="EK83" s="31"/>
      <c r="EL83" s="31"/>
      <c r="EM83" s="31"/>
      <c r="EN83" s="31"/>
      <c r="EO83" s="31"/>
      <c r="EP83" s="31"/>
      <c r="EQ83" s="31"/>
      <c r="ER83" s="31"/>
      <c r="ES83" s="31"/>
      <c r="ET83" s="31"/>
      <c r="EU83" s="31"/>
      <c r="EV83" s="31"/>
      <c r="EW83" s="31"/>
      <c r="EX83" s="31"/>
      <c r="EY83" s="31"/>
      <c r="EZ83" s="31"/>
      <c r="FA83" s="31"/>
      <c r="FB83" s="31"/>
      <c r="FC83" s="31"/>
      <c r="FD83" s="31"/>
      <c r="FE83" s="31"/>
      <c r="FF83" s="31"/>
      <c r="FG83" s="31"/>
      <c r="FH83" s="31"/>
      <c r="FI83" s="31"/>
      <c r="FJ83" s="31"/>
      <c r="FK83" s="31"/>
      <c r="FL83" s="31"/>
      <c r="FM83" s="31"/>
      <c r="FN83" s="31"/>
      <c r="FO83" s="31"/>
      <c r="FP83" s="31"/>
      <c r="FQ83" s="31"/>
      <c r="FR83" s="31"/>
      <c r="FS83" s="31"/>
      <c r="FT83" s="31"/>
      <c r="FU83" s="31"/>
      <c r="FV83" s="31"/>
      <c r="FW83" s="31"/>
      <c r="FX83" s="31"/>
      <c r="FY83" s="31"/>
      <c r="FZ83" s="31"/>
      <c r="GA83" s="31"/>
      <c r="GB83" s="31"/>
      <c r="GC83" s="31"/>
      <c r="GD83" s="31"/>
      <c r="GE83" s="31"/>
      <c r="GF83" s="31"/>
    </row>
    <row r="84" spans="1:188" s="32" customFormat="1" ht="45" customHeight="1" x14ac:dyDescent="0.25">
      <c r="A84" s="79" t="s">
        <v>110</v>
      </c>
      <c r="B84" s="169">
        <f>'2 уровень'!C181</f>
        <v>17</v>
      </c>
      <c r="C84" s="169">
        <f>'2 уровень'!D181</f>
        <v>9</v>
      </c>
      <c r="D84" s="45">
        <f>'2 уровень'!E181</f>
        <v>15</v>
      </c>
      <c r="E84" s="170">
        <f>'2 уровень'!F181</f>
        <v>166.66666666666669</v>
      </c>
      <c r="F84" s="320">
        <f>'2 уровень'!G181</f>
        <v>111.55536000000001</v>
      </c>
      <c r="G84" s="320">
        <f>'2 уровень'!H181</f>
        <v>55.78</v>
      </c>
      <c r="H84" s="321">
        <f>'2 уровень'!I181</f>
        <v>98.431200000000004</v>
      </c>
      <c r="I84" s="321">
        <f>'2 уровень'!J181</f>
        <v>42.651200000000003</v>
      </c>
      <c r="J84" s="321">
        <f>'2 уровень'!K181</f>
        <v>0</v>
      </c>
      <c r="K84" s="321">
        <f>'2 уровень'!L181</f>
        <v>98.431200000000004</v>
      </c>
      <c r="L84" s="320">
        <f>'2 уровень'!M181</f>
        <v>176.46324847615634</v>
      </c>
      <c r="M84" s="71"/>
      <c r="N84" s="295"/>
      <c r="O84" s="732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1"/>
      <c r="CC84" s="31"/>
      <c r="CD84" s="31"/>
      <c r="CE84" s="31"/>
      <c r="CF84" s="31"/>
      <c r="CG84" s="31"/>
      <c r="CH84" s="31"/>
      <c r="CI84" s="31"/>
      <c r="CJ84" s="31"/>
      <c r="CK84" s="31"/>
      <c r="CL84" s="31"/>
      <c r="CM84" s="31"/>
      <c r="CN84" s="31"/>
      <c r="CO84" s="31"/>
      <c r="CP84" s="31"/>
      <c r="CQ84" s="31"/>
      <c r="CR84" s="31"/>
      <c r="CS84" s="31"/>
      <c r="CT84" s="31"/>
      <c r="CU84" s="31"/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/>
      <c r="DG84" s="31"/>
      <c r="DH84" s="31"/>
      <c r="DI84" s="31"/>
      <c r="DJ84" s="31"/>
      <c r="DK84" s="31"/>
      <c r="DL84" s="31"/>
      <c r="DM84" s="31"/>
      <c r="DN84" s="31"/>
      <c r="DO84" s="31"/>
      <c r="DP84" s="31"/>
      <c r="DQ84" s="31"/>
      <c r="DR84" s="31"/>
      <c r="DS84" s="31"/>
      <c r="DT84" s="31"/>
      <c r="DU84" s="31"/>
      <c r="DV84" s="31"/>
      <c r="DW84" s="31"/>
      <c r="DX84" s="31"/>
      <c r="DY84" s="31"/>
      <c r="DZ84" s="31"/>
      <c r="EA84" s="31"/>
      <c r="EB84" s="31"/>
      <c r="EC84" s="31"/>
      <c r="ED84" s="31"/>
      <c r="EE84" s="31"/>
      <c r="EF84" s="31"/>
      <c r="EG84" s="31"/>
      <c r="EH84" s="31"/>
      <c r="EI84" s="31"/>
      <c r="EJ84" s="31"/>
      <c r="EK84" s="31"/>
      <c r="EL84" s="31"/>
      <c r="EM84" s="31"/>
      <c r="EN84" s="31"/>
      <c r="EO84" s="31"/>
      <c r="EP84" s="31"/>
      <c r="EQ84" s="31"/>
      <c r="ER84" s="31"/>
      <c r="ES84" s="31"/>
      <c r="ET84" s="31"/>
      <c r="EU84" s="31"/>
      <c r="EV84" s="31"/>
      <c r="EW84" s="31"/>
      <c r="EX84" s="31"/>
      <c r="EY84" s="31"/>
      <c r="EZ84" s="31"/>
      <c r="FA84" s="31"/>
      <c r="FB84" s="31"/>
      <c r="FC84" s="31"/>
      <c r="FD84" s="31"/>
      <c r="FE84" s="31"/>
      <c r="FF84" s="31"/>
      <c r="FG84" s="31"/>
      <c r="FH84" s="31"/>
      <c r="FI84" s="31"/>
      <c r="FJ84" s="31"/>
      <c r="FK84" s="31"/>
      <c r="FL84" s="31"/>
      <c r="FM84" s="31"/>
      <c r="FN84" s="31"/>
      <c r="FO84" s="31"/>
      <c r="FP84" s="31"/>
      <c r="FQ84" s="31"/>
      <c r="FR84" s="31"/>
      <c r="FS84" s="31"/>
      <c r="FT84" s="31"/>
      <c r="FU84" s="31"/>
      <c r="FV84" s="31"/>
      <c r="FW84" s="31"/>
      <c r="FX84" s="31"/>
      <c r="FY84" s="31"/>
      <c r="FZ84" s="31"/>
      <c r="GA84" s="31"/>
      <c r="GB84" s="31"/>
      <c r="GC84" s="31"/>
      <c r="GD84" s="31"/>
      <c r="GE84" s="31"/>
      <c r="GF84" s="31"/>
    </row>
    <row r="85" spans="1:188" s="32" customFormat="1" ht="38.1" customHeight="1" x14ac:dyDescent="0.25">
      <c r="A85" s="79" t="s">
        <v>111</v>
      </c>
      <c r="B85" s="169">
        <f>'2 уровень'!C182</f>
        <v>155</v>
      </c>
      <c r="C85" s="169">
        <f>'2 уровень'!D182</f>
        <v>78</v>
      </c>
      <c r="D85" s="45">
        <f>'2 уровень'!E182</f>
        <v>115</v>
      </c>
      <c r="E85" s="170">
        <f>'2 уровень'!F182</f>
        <v>147.43589743589746</v>
      </c>
      <c r="F85" s="320">
        <f>'2 уровень'!G182</f>
        <v>1017.1224</v>
      </c>
      <c r="G85" s="320">
        <f>'2 уровень'!H182</f>
        <v>508.56</v>
      </c>
      <c r="H85" s="321">
        <f>'2 уровень'!I182</f>
        <v>754.63919999999996</v>
      </c>
      <c r="I85" s="321">
        <f>'2 уровень'!J182</f>
        <v>246.07919999999996</v>
      </c>
      <c r="J85" s="321">
        <f>'2 уровень'!K182</f>
        <v>0</v>
      </c>
      <c r="K85" s="321">
        <f>'2 уровень'!L182</f>
        <v>754.63919999999996</v>
      </c>
      <c r="L85" s="320">
        <f>'2 уровень'!M182</f>
        <v>148.38744690891929</v>
      </c>
      <c r="M85" s="71"/>
      <c r="N85" s="295"/>
      <c r="O85" s="732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  <c r="BS85" s="31"/>
      <c r="BT85" s="31"/>
      <c r="BU85" s="31"/>
      <c r="BV85" s="31"/>
      <c r="BW85" s="31"/>
      <c r="BX85" s="31"/>
      <c r="BY85" s="31"/>
      <c r="BZ85" s="31"/>
      <c r="CA85" s="31"/>
      <c r="CB85" s="31"/>
      <c r="CC85" s="31"/>
      <c r="CD85" s="31"/>
      <c r="CE85" s="31"/>
      <c r="CF85" s="31"/>
      <c r="CG85" s="31"/>
      <c r="CH85" s="31"/>
      <c r="CI85" s="31"/>
      <c r="CJ85" s="31"/>
      <c r="CK85" s="31"/>
      <c r="CL85" s="31"/>
      <c r="CM85" s="31"/>
      <c r="CN85" s="31"/>
      <c r="CO85" s="31"/>
      <c r="CP85" s="31"/>
      <c r="CQ85" s="31"/>
      <c r="CR85" s="31"/>
      <c r="CS85" s="31"/>
      <c r="CT85" s="31"/>
      <c r="CU85" s="31"/>
      <c r="CV85" s="31"/>
      <c r="CW85" s="31"/>
      <c r="CX85" s="31"/>
      <c r="CY85" s="31"/>
      <c r="CZ85" s="31"/>
      <c r="DA85" s="31"/>
      <c r="DB85" s="31"/>
      <c r="DC85" s="31"/>
      <c r="DD85" s="31"/>
      <c r="DE85" s="31"/>
      <c r="DF85" s="31"/>
      <c r="DG85" s="31"/>
      <c r="DH85" s="31"/>
      <c r="DI85" s="31"/>
      <c r="DJ85" s="31"/>
      <c r="DK85" s="31"/>
      <c r="DL85" s="31"/>
      <c r="DM85" s="31"/>
      <c r="DN85" s="31"/>
      <c r="DO85" s="31"/>
      <c r="DP85" s="31"/>
      <c r="DQ85" s="31"/>
      <c r="DR85" s="31"/>
      <c r="DS85" s="31"/>
      <c r="DT85" s="31"/>
      <c r="DU85" s="31"/>
      <c r="DV85" s="31"/>
      <c r="DW85" s="31"/>
      <c r="DX85" s="31"/>
      <c r="DY85" s="31"/>
      <c r="DZ85" s="31"/>
      <c r="EA85" s="31"/>
      <c r="EB85" s="31"/>
      <c r="EC85" s="31"/>
      <c r="ED85" s="31"/>
      <c r="EE85" s="31"/>
      <c r="EF85" s="31"/>
      <c r="EG85" s="31"/>
      <c r="EH85" s="31"/>
      <c r="EI85" s="31"/>
      <c r="EJ85" s="31"/>
      <c r="EK85" s="31"/>
      <c r="EL85" s="31"/>
      <c r="EM85" s="31"/>
      <c r="EN85" s="31"/>
      <c r="EO85" s="31"/>
      <c r="EP85" s="31"/>
      <c r="EQ85" s="31"/>
      <c r="ER85" s="31"/>
      <c r="ES85" s="31"/>
      <c r="ET85" s="31"/>
      <c r="EU85" s="31"/>
      <c r="EV85" s="31"/>
      <c r="EW85" s="31"/>
      <c r="EX85" s="31"/>
      <c r="EY85" s="31"/>
      <c r="EZ85" s="31"/>
      <c r="FA85" s="31"/>
      <c r="FB85" s="31"/>
      <c r="FC85" s="31"/>
      <c r="FD85" s="31"/>
      <c r="FE85" s="31"/>
      <c r="FF85" s="31"/>
      <c r="FG85" s="31"/>
      <c r="FH85" s="31"/>
      <c r="FI85" s="31"/>
      <c r="FJ85" s="31"/>
      <c r="FK85" s="31"/>
      <c r="FL85" s="31"/>
      <c r="FM85" s="31"/>
      <c r="FN85" s="31"/>
      <c r="FO85" s="31"/>
      <c r="FP85" s="31"/>
      <c r="FQ85" s="31"/>
      <c r="FR85" s="31"/>
      <c r="FS85" s="31"/>
      <c r="FT85" s="31"/>
      <c r="FU85" s="31"/>
      <c r="FV85" s="31"/>
      <c r="FW85" s="31"/>
      <c r="FX85" s="31"/>
      <c r="FY85" s="31"/>
      <c r="FZ85" s="31"/>
      <c r="GA85" s="31"/>
      <c r="GB85" s="31"/>
      <c r="GC85" s="31"/>
      <c r="GD85" s="31"/>
      <c r="GE85" s="31"/>
      <c r="GF85" s="31"/>
    </row>
    <row r="86" spans="1:188" s="32" customFormat="1" ht="54" customHeight="1" x14ac:dyDescent="0.25">
      <c r="A86" s="232" t="s">
        <v>112</v>
      </c>
      <c r="B86" s="256">
        <f>'2 уровень'!C183</f>
        <v>6265</v>
      </c>
      <c r="C86" s="256">
        <f>'2 уровень'!D183</f>
        <v>3133</v>
      </c>
      <c r="D86" s="256">
        <f>'2 уровень'!E183</f>
        <v>618</v>
      </c>
      <c r="E86" s="257">
        <f>'2 уровень'!F183</f>
        <v>19.725502713054581</v>
      </c>
      <c r="F86" s="319">
        <f>'2 уровень'!G183</f>
        <v>12448.986249999998</v>
      </c>
      <c r="G86" s="319">
        <f>'2 уровень'!H183</f>
        <v>6224.5</v>
      </c>
      <c r="H86" s="319">
        <f>'2 уровень'!I183</f>
        <v>884.30865999999992</v>
      </c>
      <c r="I86" s="319">
        <f>'2 уровень'!J183</f>
        <v>-5340.1913400000003</v>
      </c>
      <c r="J86" s="319">
        <f>'2 уровень'!K183</f>
        <v>-124.92986999999999</v>
      </c>
      <c r="K86" s="319">
        <f>'2 уровень'!L183</f>
        <v>759.37878999999998</v>
      </c>
      <c r="L86" s="319">
        <f>'2 уровень'!M183</f>
        <v>14.206902723110288</v>
      </c>
      <c r="M86" s="71"/>
      <c r="N86" s="295"/>
      <c r="O86" s="732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/>
      <c r="CH86" s="31"/>
      <c r="CI86" s="31"/>
      <c r="CJ86" s="31"/>
      <c r="CK86" s="31"/>
      <c r="CL86" s="31"/>
      <c r="CM86" s="31"/>
      <c r="CN86" s="31"/>
      <c r="CO86" s="31"/>
      <c r="CP86" s="31"/>
      <c r="CQ86" s="31"/>
      <c r="CR86" s="31"/>
      <c r="CS86" s="31"/>
      <c r="CT86" s="31"/>
      <c r="CU86" s="31"/>
      <c r="CV86" s="31"/>
      <c r="CW86" s="31"/>
      <c r="CX86" s="31"/>
      <c r="CY86" s="31"/>
      <c r="CZ86" s="31"/>
      <c r="DA86" s="31"/>
      <c r="DB86" s="31"/>
      <c r="DC86" s="31"/>
      <c r="DD86" s="31"/>
      <c r="DE86" s="31"/>
      <c r="DF86" s="31"/>
      <c r="DG86" s="31"/>
      <c r="DH86" s="31"/>
      <c r="DI86" s="31"/>
      <c r="DJ86" s="31"/>
      <c r="DK86" s="31"/>
      <c r="DL86" s="31"/>
      <c r="DM86" s="31"/>
      <c r="DN86" s="31"/>
      <c r="DO86" s="31"/>
      <c r="DP86" s="31"/>
      <c r="DQ86" s="31"/>
      <c r="DR86" s="31"/>
      <c r="DS86" s="31"/>
      <c r="DT86" s="31"/>
      <c r="DU86" s="31"/>
      <c r="DV86" s="31"/>
      <c r="DW86" s="31"/>
      <c r="DX86" s="31"/>
      <c r="DY86" s="31"/>
      <c r="DZ86" s="31"/>
      <c r="EA86" s="31"/>
      <c r="EB86" s="31"/>
      <c r="EC86" s="31"/>
      <c r="ED86" s="31"/>
      <c r="EE86" s="31"/>
      <c r="EF86" s="31"/>
      <c r="EG86" s="31"/>
      <c r="EH86" s="31"/>
      <c r="EI86" s="31"/>
      <c r="EJ86" s="31"/>
      <c r="EK86" s="31"/>
      <c r="EL86" s="31"/>
      <c r="EM86" s="31"/>
      <c r="EN86" s="31"/>
      <c r="EO86" s="31"/>
      <c r="EP86" s="31"/>
      <c r="EQ86" s="31"/>
      <c r="ER86" s="31"/>
      <c r="ES86" s="31"/>
      <c r="ET86" s="31"/>
      <c r="EU86" s="31"/>
      <c r="EV86" s="31"/>
      <c r="EW86" s="31"/>
      <c r="EX86" s="31"/>
      <c r="EY86" s="31"/>
      <c r="EZ86" s="31"/>
      <c r="FA86" s="31"/>
      <c r="FB86" s="31"/>
      <c r="FC86" s="31"/>
      <c r="FD86" s="31"/>
      <c r="FE86" s="31"/>
      <c r="FF86" s="31"/>
      <c r="FG86" s="31"/>
      <c r="FH86" s="31"/>
      <c r="FI86" s="31"/>
      <c r="FJ86" s="31"/>
      <c r="FK86" s="31"/>
      <c r="FL86" s="31"/>
      <c r="FM86" s="31"/>
      <c r="FN86" s="31"/>
      <c r="FO86" s="31"/>
      <c r="FP86" s="31"/>
      <c r="FQ86" s="31"/>
      <c r="FR86" s="31"/>
      <c r="FS86" s="31"/>
      <c r="FT86" s="31"/>
      <c r="FU86" s="31"/>
      <c r="FV86" s="31"/>
      <c r="FW86" s="31"/>
      <c r="FX86" s="31"/>
      <c r="FY86" s="31"/>
      <c r="FZ86" s="31"/>
      <c r="GA86" s="31"/>
      <c r="GB86" s="31"/>
      <c r="GC86" s="31"/>
      <c r="GD86" s="31"/>
      <c r="GE86" s="31"/>
      <c r="GF86" s="31"/>
    </row>
    <row r="87" spans="1:188" s="32" customFormat="1" ht="54" customHeight="1" x14ac:dyDescent="0.25">
      <c r="A87" s="79" t="s">
        <v>108</v>
      </c>
      <c r="B87" s="169">
        <f>'2 уровень'!C184</f>
        <v>2265</v>
      </c>
      <c r="C87" s="169">
        <f>'2 уровень'!D184</f>
        <v>1133</v>
      </c>
      <c r="D87" s="45">
        <f>'2 уровень'!E184</f>
        <v>12</v>
      </c>
      <c r="E87" s="170">
        <f>'2 уровень'!F184</f>
        <v>1.0591350397175641</v>
      </c>
      <c r="F87" s="320">
        <f>'2 уровень'!G184</f>
        <v>1901.4662499999999</v>
      </c>
      <c r="G87" s="320">
        <f>'2 уровень'!H184</f>
        <v>950.73</v>
      </c>
      <c r="H87" s="321">
        <f>'2 уровень'!I184</f>
        <v>19.841189999999997</v>
      </c>
      <c r="I87" s="321">
        <f>'2 уровень'!J184</f>
        <v>-930.88881000000003</v>
      </c>
      <c r="J87" s="321">
        <f>'2 уровень'!K184</f>
        <v>0</v>
      </c>
      <c r="K87" s="321">
        <f>'2 уровень'!L184</f>
        <v>19.841189999999997</v>
      </c>
      <c r="L87" s="320">
        <f>'2 уровень'!M184</f>
        <v>2.0869426651099676</v>
      </c>
      <c r="M87" s="71"/>
      <c r="N87" s="295"/>
      <c r="O87" s="732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  <c r="BP87" s="31"/>
      <c r="BQ87" s="31"/>
      <c r="BR87" s="31"/>
      <c r="BS87" s="31"/>
      <c r="BT87" s="31"/>
      <c r="BU87" s="31"/>
      <c r="BV87" s="31"/>
      <c r="BW87" s="31"/>
      <c r="BX87" s="31"/>
      <c r="BY87" s="31"/>
      <c r="BZ87" s="31"/>
      <c r="CA87" s="31"/>
      <c r="CB87" s="31"/>
      <c r="CC87" s="31"/>
      <c r="CD87" s="31"/>
      <c r="CE87" s="31"/>
      <c r="CF87" s="31"/>
      <c r="CG87" s="31"/>
      <c r="CH87" s="31"/>
      <c r="CI87" s="31"/>
      <c r="CJ87" s="31"/>
      <c r="CK87" s="31"/>
      <c r="CL87" s="31"/>
      <c r="CM87" s="31"/>
      <c r="CN87" s="31"/>
      <c r="CO87" s="31"/>
      <c r="CP87" s="31"/>
      <c r="CQ87" s="31"/>
      <c r="CR87" s="31"/>
      <c r="CS87" s="31"/>
      <c r="CT87" s="31"/>
      <c r="CU87" s="31"/>
      <c r="CV87" s="31"/>
      <c r="CW87" s="31"/>
      <c r="CX87" s="31"/>
      <c r="CY87" s="31"/>
      <c r="CZ87" s="31"/>
      <c r="DA87" s="31"/>
      <c r="DB87" s="31"/>
      <c r="DC87" s="31"/>
      <c r="DD87" s="31"/>
      <c r="DE87" s="31"/>
      <c r="DF87" s="31"/>
      <c r="DG87" s="31"/>
      <c r="DH87" s="31"/>
      <c r="DI87" s="31"/>
      <c r="DJ87" s="31"/>
      <c r="DK87" s="31"/>
      <c r="DL87" s="31"/>
      <c r="DM87" s="31"/>
      <c r="DN87" s="31"/>
      <c r="DO87" s="31"/>
      <c r="DP87" s="31"/>
      <c r="DQ87" s="31"/>
      <c r="DR87" s="31"/>
      <c r="DS87" s="31"/>
      <c r="DT87" s="31"/>
      <c r="DU87" s="31"/>
      <c r="DV87" s="31"/>
      <c r="DW87" s="31"/>
      <c r="DX87" s="31"/>
      <c r="DY87" s="31"/>
      <c r="DZ87" s="31"/>
      <c r="EA87" s="31"/>
      <c r="EB87" s="31"/>
      <c r="EC87" s="31"/>
      <c r="ED87" s="31"/>
      <c r="EE87" s="31"/>
      <c r="EF87" s="31"/>
      <c r="EG87" s="31"/>
      <c r="EH87" s="31"/>
      <c r="EI87" s="31"/>
      <c r="EJ87" s="31"/>
      <c r="EK87" s="31"/>
      <c r="EL87" s="31"/>
      <c r="EM87" s="31"/>
      <c r="EN87" s="31"/>
      <c r="EO87" s="31"/>
      <c r="EP87" s="31"/>
      <c r="EQ87" s="31"/>
      <c r="ER87" s="31"/>
      <c r="ES87" s="31"/>
      <c r="ET87" s="31"/>
      <c r="EU87" s="31"/>
      <c r="EV87" s="31"/>
      <c r="EW87" s="31"/>
      <c r="EX87" s="31"/>
      <c r="EY87" s="31"/>
      <c r="EZ87" s="31"/>
      <c r="FA87" s="31"/>
      <c r="FB87" s="31"/>
      <c r="FC87" s="31"/>
      <c r="FD87" s="31"/>
      <c r="FE87" s="31"/>
      <c r="FF87" s="31"/>
      <c r="FG87" s="31"/>
      <c r="FH87" s="31"/>
      <c r="FI87" s="31"/>
      <c r="FJ87" s="31"/>
      <c r="FK87" s="31"/>
      <c r="FL87" s="31"/>
      <c r="FM87" s="31"/>
      <c r="FN87" s="31"/>
      <c r="FO87" s="31"/>
      <c r="FP87" s="31"/>
      <c r="FQ87" s="31"/>
      <c r="FR87" s="31"/>
      <c r="FS87" s="31"/>
      <c r="FT87" s="31"/>
      <c r="FU87" s="31"/>
      <c r="FV87" s="31"/>
      <c r="FW87" s="31"/>
      <c r="FX87" s="31"/>
      <c r="FY87" s="31"/>
      <c r="FZ87" s="31"/>
      <c r="GA87" s="31"/>
      <c r="GB87" s="31"/>
      <c r="GC87" s="31"/>
      <c r="GD87" s="31"/>
      <c r="GE87" s="31"/>
      <c r="GF87" s="31"/>
    </row>
    <row r="88" spans="1:188" s="32" customFormat="1" ht="60" x14ac:dyDescent="0.25">
      <c r="A88" s="79" t="s">
        <v>81</v>
      </c>
      <c r="B88" s="169">
        <f>'2 уровень'!C185</f>
        <v>3500</v>
      </c>
      <c r="C88" s="169">
        <f>'2 уровень'!D185</f>
        <v>1750</v>
      </c>
      <c r="D88" s="45">
        <f>'2 уровень'!E185</f>
        <v>296</v>
      </c>
      <c r="E88" s="170">
        <f>'2 уровень'!F185</f>
        <v>16.914285714285715</v>
      </c>
      <c r="F88" s="320">
        <f>'2 уровень'!G185</f>
        <v>10013.709999999999</v>
      </c>
      <c r="G88" s="320">
        <f>'2 уровень'!H185</f>
        <v>5006.8599999999997</v>
      </c>
      <c r="H88" s="321">
        <f>'2 уровень'!I185</f>
        <v>579.49358999999993</v>
      </c>
      <c r="I88" s="321">
        <f>'2 уровень'!J185</f>
        <v>-4427.3664099999996</v>
      </c>
      <c r="J88" s="321">
        <f>'2 уровень'!K185</f>
        <v>-123.21804999999999</v>
      </c>
      <c r="K88" s="321">
        <f>'2 уровень'!L185</f>
        <v>456.27553999999998</v>
      </c>
      <c r="L88" s="320">
        <f>'2 уровень'!M185</f>
        <v>11.573992282588289</v>
      </c>
      <c r="M88" s="71"/>
      <c r="N88" s="295"/>
      <c r="O88" s="732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  <c r="BP88" s="31"/>
      <c r="BQ88" s="31"/>
      <c r="BR88" s="31"/>
      <c r="BS88" s="31"/>
      <c r="BT88" s="31"/>
      <c r="BU88" s="31"/>
      <c r="BV88" s="31"/>
      <c r="BW88" s="31"/>
      <c r="BX88" s="31"/>
      <c r="BY88" s="31"/>
      <c r="BZ88" s="31"/>
      <c r="CA88" s="31"/>
      <c r="CB88" s="31"/>
      <c r="CC88" s="31"/>
      <c r="CD88" s="31"/>
      <c r="CE88" s="31"/>
      <c r="CF88" s="31"/>
      <c r="CG88" s="31"/>
      <c r="CH88" s="31"/>
      <c r="CI88" s="31"/>
      <c r="CJ88" s="31"/>
      <c r="CK88" s="31"/>
      <c r="CL88" s="31"/>
      <c r="CM88" s="31"/>
      <c r="CN88" s="31"/>
      <c r="CO88" s="31"/>
      <c r="CP88" s="31"/>
      <c r="CQ88" s="31"/>
      <c r="CR88" s="31"/>
      <c r="CS88" s="31"/>
      <c r="CT88" s="31"/>
      <c r="CU88" s="31"/>
      <c r="CV88" s="31"/>
      <c r="CW88" s="31"/>
      <c r="CX88" s="31"/>
      <c r="CY88" s="31"/>
      <c r="CZ88" s="31"/>
      <c r="DA88" s="31"/>
      <c r="DB88" s="31"/>
      <c r="DC88" s="31"/>
      <c r="DD88" s="31"/>
      <c r="DE88" s="31"/>
      <c r="DF88" s="31"/>
      <c r="DG88" s="31"/>
      <c r="DH88" s="31"/>
      <c r="DI88" s="31"/>
      <c r="DJ88" s="31"/>
      <c r="DK88" s="31"/>
      <c r="DL88" s="31"/>
      <c r="DM88" s="31"/>
      <c r="DN88" s="31"/>
      <c r="DO88" s="31"/>
      <c r="DP88" s="31"/>
      <c r="DQ88" s="31"/>
      <c r="DR88" s="31"/>
      <c r="DS88" s="31"/>
      <c r="DT88" s="31"/>
      <c r="DU88" s="31"/>
      <c r="DV88" s="31"/>
      <c r="DW88" s="31"/>
      <c r="DX88" s="31"/>
      <c r="DY88" s="31"/>
      <c r="DZ88" s="31"/>
      <c r="EA88" s="31"/>
      <c r="EB88" s="31"/>
      <c r="EC88" s="31"/>
      <c r="ED88" s="31"/>
      <c r="EE88" s="31"/>
      <c r="EF88" s="31"/>
      <c r="EG88" s="31"/>
      <c r="EH88" s="31"/>
      <c r="EI88" s="31"/>
      <c r="EJ88" s="31"/>
      <c r="EK88" s="31"/>
      <c r="EL88" s="31"/>
      <c r="EM88" s="31"/>
      <c r="EN88" s="31"/>
      <c r="EO88" s="31"/>
      <c r="EP88" s="31"/>
      <c r="EQ88" s="31"/>
      <c r="ER88" s="31"/>
      <c r="ES88" s="31"/>
      <c r="ET88" s="31"/>
      <c r="EU88" s="31"/>
      <c r="EV88" s="31"/>
      <c r="EW88" s="31"/>
      <c r="EX88" s="31"/>
      <c r="EY88" s="31"/>
      <c r="EZ88" s="31"/>
      <c r="FA88" s="31"/>
      <c r="FB88" s="31"/>
      <c r="FC88" s="31"/>
      <c r="FD88" s="31"/>
      <c r="FE88" s="31"/>
      <c r="FF88" s="31"/>
      <c r="FG88" s="31"/>
      <c r="FH88" s="31"/>
      <c r="FI88" s="31"/>
      <c r="FJ88" s="31"/>
      <c r="FK88" s="31"/>
      <c r="FL88" s="31"/>
      <c r="FM88" s="31"/>
      <c r="FN88" s="31"/>
      <c r="FO88" s="31"/>
      <c r="FP88" s="31"/>
      <c r="FQ88" s="31"/>
      <c r="FR88" s="31"/>
      <c r="FS88" s="31"/>
      <c r="FT88" s="31"/>
      <c r="FU88" s="31"/>
      <c r="FV88" s="31"/>
      <c r="FW88" s="31"/>
      <c r="FX88" s="31"/>
      <c r="FY88" s="31"/>
      <c r="FZ88" s="31"/>
      <c r="GA88" s="31"/>
      <c r="GB88" s="31"/>
      <c r="GC88" s="31"/>
      <c r="GD88" s="31"/>
      <c r="GE88" s="31"/>
      <c r="GF88" s="31"/>
    </row>
    <row r="89" spans="1:188" s="32" customFormat="1" ht="45" x14ac:dyDescent="0.25">
      <c r="A89" s="79" t="s">
        <v>109</v>
      </c>
      <c r="B89" s="169">
        <f>'2 уровень'!C186</f>
        <v>500</v>
      </c>
      <c r="C89" s="169">
        <f>'2 уровень'!D186</f>
        <v>250</v>
      </c>
      <c r="D89" s="45">
        <f>'2 уровень'!E186</f>
        <v>310</v>
      </c>
      <c r="E89" s="170">
        <f>'2 уровень'!F186</f>
        <v>124</v>
      </c>
      <c r="F89" s="320">
        <f>'2 уровень'!G186</f>
        <v>533.80999999999995</v>
      </c>
      <c r="G89" s="320">
        <f>'2 уровень'!H186</f>
        <v>266.91000000000003</v>
      </c>
      <c r="H89" s="321">
        <f>'2 уровень'!I186</f>
        <v>284.97388000000001</v>
      </c>
      <c r="I89" s="321">
        <f>'2 уровень'!J186</f>
        <v>18.063879999999983</v>
      </c>
      <c r="J89" s="321">
        <f>'2 уровень'!K186</f>
        <v>-1.7118199999999999</v>
      </c>
      <c r="K89" s="321">
        <f>'2 уровень'!L186</f>
        <v>283.26206000000002</v>
      </c>
      <c r="L89" s="320">
        <f>'2 уровень'!M186</f>
        <v>106.76777940129631</v>
      </c>
      <c r="M89" s="71"/>
      <c r="N89" s="295"/>
      <c r="O89" s="732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  <c r="BP89" s="31"/>
      <c r="BQ89" s="31"/>
      <c r="BR89" s="31"/>
      <c r="BS89" s="31"/>
      <c r="BT89" s="31"/>
      <c r="BU89" s="31"/>
      <c r="BV89" s="31"/>
      <c r="BW89" s="31"/>
      <c r="BX89" s="31"/>
      <c r="BY89" s="31"/>
      <c r="BZ89" s="31"/>
      <c r="CA89" s="31"/>
      <c r="CB89" s="31"/>
      <c r="CC89" s="31"/>
      <c r="CD89" s="31"/>
      <c r="CE89" s="31"/>
      <c r="CF89" s="31"/>
      <c r="CG89" s="31"/>
      <c r="CH89" s="31"/>
      <c r="CI89" s="31"/>
      <c r="CJ89" s="31"/>
      <c r="CK89" s="31"/>
      <c r="CL89" s="31"/>
      <c r="CM89" s="31"/>
      <c r="CN89" s="31"/>
      <c r="CO89" s="31"/>
      <c r="CP89" s="31"/>
      <c r="CQ89" s="31"/>
      <c r="CR89" s="31"/>
      <c r="CS89" s="31"/>
      <c r="CT89" s="31"/>
      <c r="CU89" s="31"/>
      <c r="CV89" s="31"/>
      <c r="CW89" s="31"/>
      <c r="CX89" s="31"/>
      <c r="CY89" s="31"/>
      <c r="CZ89" s="31"/>
      <c r="DA89" s="31"/>
      <c r="DB89" s="31"/>
      <c r="DC89" s="31"/>
      <c r="DD89" s="31"/>
      <c r="DE89" s="31"/>
      <c r="DF89" s="31"/>
      <c r="DG89" s="31"/>
      <c r="DH89" s="31"/>
      <c r="DI89" s="31"/>
      <c r="DJ89" s="31"/>
      <c r="DK89" s="31"/>
      <c r="DL89" s="31"/>
      <c r="DM89" s="31"/>
      <c r="DN89" s="31"/>
      <c r="DO89" s="31"/>
      <c r="DP89" s="31"/>
      <c r="DQ89" s="31"/>
      <c r="DR89" s="31"/>
      <c r="DS89" s="31"/>
      <c r="DT89" s="31"/>
      <c r="DU89" s="31"/>
      <c r="DV89" s="31"/>
      <c r="DW89" s="31"/>
      <c r="DX89" s="31"/>
      <c r="DY89" s="31"/>
      <c r="DZ89" s="31"/>
      <c r="EA89" s="31"/>
      <c r="EB89" s="31"/>
      <c r="EC89" s="31"/>
      <c r="ED89" s="31"/>
      <c r="EE89" s="31"/>
      <c r="EF89" s="31"/>
      <c r="EG89" s="31"/>
      <c r="EH89" s="31"/>
      <c r="EI89" s="31"/>
      <c r="EJ89" s="31"/>
      <c r="EK89" s="31"/>
      <c r="EL89" s="31"/>
      <c r="EM89" s="31"/>
      <c r="EN89" s="31"/>
      <c r="EO89" s="31"/>
      <c r="EP89" s="31"/>
      <c r="EQ89" s="31"/>
      <c r="ER89" s="31"/>
      <c r="ES89" s="31"/>
      <c r="ET89" s="31"/>
      <c r="EU89" s="31"/>
      <c r="EV89" s="31"/>
      <c r="EW89" s="31"/>
      <c r="EX89" s="31"/>
      <c r="EY89" s="31"/>
      <c r="EZ89" s="31"/>
      <c r="FA89" s="31"/>
      <c r="FB89" s="31"/>
      <c r="FC89" s="31"/>
      <c r="FD89" s="31"/>
      <c r="FE89" s="31"/>
      <c r="FF89" s="31"/>
      <c r="FG89" s="31"/>
      <c r="FH89" s="31"/>
      <c r="FI89" s="31"/>
      <c r="FJ89" s="31"/>
      <c r="FK89" s="31"/>
      <c r="FL89" s="31"/>
      <c r="FM89" s="31"/>
      <c r="FN89" s="31"/>
      <c r="FO89" s="31"/>
      <c r="FP89" s="31"/>
      <c r="FQ89" s="31"/>
      <c r="FR89" s="31"/>
      <c r="FS89" s="31"/>
      <c r="FT89" s="31"/>
      <c r="FU89" s="31"/>
      <c r="FV89" s="31"/>
      <c r="FW89" s="31"/>
      <c r="FX89" s="31"/>
      <c r="FY89" s="31"/>
      <c r="FZ89" s="31"/>
      <c r="GA89" s="31"/>
      <c r="GB89" s="31"/>
      <c r="GC89" s="31"/>
      <c r="GD89" s="31"/>
      <c r="GE89" s="31"/>
      <c r="GF89" s="31"/>
    </row>
    <row r="90" spans="1:188" s="32" customFormat="1" ht="38.1" customHeight="1" thickBot="1" x14ac:dyDescent="0.3">
      <c r="A90" s="274" t="s">
        <v>123</v>
      </c>
      <c r="B90" s="247">
        <f>'2 уровень'!C187</f>
        <v>7150</v>
      </c>
      <c r="C90" s="247">
        <f>'2 уровень'!D187</f>
        <v>3575</v>
      </c>
      <c r="D90" s="283">
        <f>'2 уровень'!E187</f>
        <v>3182</v>
      </c>
      <c r="E90" s="248">
        <f>'2 уровень'!F187</f>
        <v>89.006993006993014</v>
      </c>
      <c r="F90" s="322">
        <f>'2 уровень'!G187</f>
        <v>6958.5230000000001</v>
      </c>
      <c r="G90" s="322">
        <f>'2 уровень'!H187</f>
        <v>3479.26</v>
      </c>
      <c r="H90" s="323">
        <f>'2 уровень'!I187</f>
        <v>3109.4378999999999</v>
      </c>
      <c r="I90" s="323">
        <f>'2 уровень'!J187</f>
        <v>-369.82210000000032</v>
      </c>
      <c r="J90" s="323">
        <f>'2 уровень'!K187</f>
        <v>-3.8928799999999999</v>
      </c>
      <c r="K90" s="323">
        <f>'2 уровень'!L187</f>
        <v>3105.54502</v>
      </c>
      <c r="L90" s="322">
        <f>'2 уровень'!M187</f>
        <v>89.370667900645529</v>
      </c>
      <c r="M90" s="71"/>
      <c r="N90" s="71"/>
      <c r="O90" s="733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  <c r="CB90" s="31"/>
      <c r="CC90" s="31"/>
      <c r="CD90" s="31"/>
      <c r="CE90" s="31"/>
      <c r="CF90" s="31"/>
      <c r="CG90" s="31"/>
      <c r="CH90" s="31"/>
      <c r="CI90" s="31"/>
      <c r="CJ90" s="31"/>
      <c r="CK90" s="31"/>
      <c r="CL90" s="31"/>
      <c r="CM90" s="31"/>
      <c r="CN90" s="31"/>
      <c r="CO90" s="31"/>
      <c r="CP90" s="31"/>
      <c r="CQ90" s="31"/>
      <c r="CR90" s="31"/>
      <c r="CS90" s="31"/>
      <c r="CT90" s="31"/>
      <c r="CU90" s="31"/>
      <c r="CV90" s="31"/>
      <c r="CW90" s="31"/>
      <c r="CX90" s="31"/>
      <c r="CY90" s="31"/>
      <c r="CZ90" s="31"/>
      <c r="DA90" s="31"/>
      <c r="DB90" s="31"/>
      <c r="DC90" s="31"/>
      <c r="DD90" s="31"/>
      <c r="DE90" s="31"/>
      <c r="DF90" s="31"/>
      <c r="DG90" s="31"/>
      <c r="DH90" s="31"/>
      <c r="DI90" s="31"/>
      <c r="DJ90" s="31"/>
      <c r="DK90" s="31"/>
      <c r="DL90" s="31"/>
      <c r="DM90" s="31"/>
      <c r="DN90" s="31"/>
      <c r="DO90" s="31"/>
      <c r="DP90" s="31"/>
      <c r="DQ90" s="31"/>
      <c r="DR90" s="31"/>
      <c r="DS90" s="31"/>
      <c r="DT90" s="31"/>
      <c r="DU90" s="31"/>
      <c r="DV90" s="31"/>
      <c r="DW90" s="31"/>
      <c r="DX90" s="31"/>
      <c r="DY90" s="31"/>
      <c r="DZ90" s="31"/>
      <c r="EA90" s="31"/>
      <c r="EB90" s="31"/>
      <c r="EC90" s="31"/>
      <c r="ED90" s="31"/>
      <c r="EE90" s="31"/>
      <c r="EF90" s="31"/>
      <c r="EG90" s="31"/>
      <c r="EH90" s="31"/>
      <c r="EI90" s="31"/>
      <c r="EJ90" s="31"/>
      <c r="EK90" s="31"/>
      <c r="EL90" s="31"/>
      <c r="EM90" s="31"/>
      <c r="EN90" s="31"/>
      <c r="EO90" s="31"/>
      <c r="EP90" s="31"/>
      <c r="EQ90" s="31"/>
      <c r="ER90" s="31"/>
      <c r="ES90" s="31"/>
      <c r="ET90" s="31"/>
      <c r="EU90" s="31"/>
      <c r="EV90" s="31"/>
      <c r="EW90" s="31"/>
      <c r="EX90" s="31"/>
      <c r="EY90" s="31"/>
      <c r="EZ90" s="31"/>
      <c r="FA90" s="31"/>
      <c r="FB90" s="31"/>
      <c r="FC90" s="31"/>
      <c r="FD90" s="31"/>
      <c r="FE90" s="31"/>
      <c r="FF90" s="31"/>
      <c r="FG90" s="31"/>
      <c r="FH90" s="31"/>
      <c r="FI90" s="31"/>
      <c r="FJ90" s="31"/>
      <c r="FK90" s="31"/>
      <c r="FL90" s="31"/>
      <c r="FM90" s="31"/>
      <c r="FN90" s="31"/>
      <c r="FO90" s="31"/>
      <c r="FP90" s="31"/>
      <c r="FQ90" s="31"/>
      <c r="FR90" s="31"/>
      <c r="FS90" s="31"/>
      <c r="FT90" s="31"/>
      <c r="FU90" s="31"/>
      <c r="FV90" s="31"/>
      <c r="FW90" s="31"/>
      <c r="FX90" s="31"/>
      <c r="FY90" s="31"/>
      <c r="FZ90" s="31"/>
      <c r="GA90" s="31"/>
      <c r="GB90" s="31"/>
      <c r="GC90" s="31"/>
      <c r="GD90" s="31"/>
      <c r="GE90" s="31"/>
      <c r="GF90" s="31"/>
    </row>
    <row r="91" spans="1:188" s="32" customFormat="1" ht="15" customHeight="1" thickBot="1" x14ac:dyDescent="0.3">
      <c r="A91" s="235" t="s">
        <v>107</v>
      </c>
      <c r="B91" s="249">
        <f>'2 уровень'!C188</f>
        <v>0</v>
      </c>
      <c r="C91" s="249">
        <f>'2 уровень'!D188</f>
        <v>0</v>
      </c>
      <c r="D91" s="284">
        <f>'2 уровень'!E188</f>
        <v>0</v>
      </c>
      <c r="E91" s="250">
        <f>'2 уровень'!F188</f>
        <v>0</v>
      </c>
      <c r="F91" s="324">
        <f>'2 уровень'!G188</f>
        <v>26529.94873</v>
      </c>
      <c r="G91" s="324">
        <f>'2 уровень'!H188</f>
        <v>13264.980000000001</v>
      </c>
      <c r="H91" s="325">
        <f>'2 уровень'!I188</f>
        <v>6539.4824200000003</v>
      </c>
      <c r="I91" s="325">
        <f>'2 уровень'!J188</f>
        <v>-6725.4975800000002</v>
      </c>
      <c r="J91" s="325">
        <f>'2 уровень'!K188</f>
        <v>-266.21793000000002</v>
      </c>
      <c r="K91" s="325">
        <f>'2 уровень'!L188</f>
        <v>6273.2644899999996</v>
      </c>
      <c r="L91" s="324">
        <f>'2 уровень'!M188</f>
        <v>49.298848697849522</v>
      </c>
      <c r="M91" s="71"/>
      <c r="N91" s="295"/>
      <c r="O91" s="732"/>
    </row>
    <row r="92" spans="1:188" ht="15" customHeight="1" x14ac:dyDescent="0.25">
      <c r="A92" s="136" t="s">
        <v>22</v>
      </c>
      <c r="B92" s="68"/>
      <c r="C92" s="68"/>
      <c r="D92" s="68"/>
      <c r="E92" s="110"/>
      <c r="F92" s="326"/>
      <c r="G92" s="326"/>
      <c r="H92" s="326"/>
      <c r="I92" s="326"/>
      <c r="J92" s="326"/>
      <c r="K92" s="326"/>
      <c r="L92" s="326"/>
      <c r="M92" s="71"/>
      <c r="O92" s="7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32"/>
      <c r="CM92" s="32"/>
      <c r="CN92" s="32"/>
      <c r="CO92" s="32"/>
      <c r="CP92" s="32"/>
      <c r="CQ92" s="32"/>
      <c r="CR92" s="32"/>
      <c r="CS92" s="32"/>
      <c r="CT92" s="32"/>
      <c r="CU92" s="32"/>
      <c r="CV92" s="32"/>
      <c r="CW92" s="32"/>
      <c r="CX92" s="32"/>
      <c r="CY92" s="32"/>
      <c r="CZ92" s="32"/>
      <c r="DA92" s="32"/>
      <c r="DB92" s="32"/>
      <c r="DC92" s="32"/>
      <c r="DD92" s="32"/>
      <c r="DE92" s="32"/>
      <c r="DF92" s="32"/>
      <c r="DG92" s="32"/>
      <c r="DH92" s="32"/>
      <c r="DI92" s="32"/>
      <c r="DJ92" s="32"/>
      <c r="DK92" s="32"/>
      <c r="DL92" s="32"/>
      <c r="DM92" s="32"/>
      <c r="DN92" s="32"/>
      <c r="DO92" s="32"/>
      <c r="DP92" s="32"/>
      <c r="DQ92" s="32"/>
      <c r="DR92" s="32"/>
      <c r="DS92" s="32"/>
      <c r="DT92" s="32"/>
      <c r="DU92" s="32"/>
      <c r="DV92" s="32"/>
      <c r="DW92" s="32"/>
      <c r="DX92" s="32"/>
      <c r="DY92" s="32"/>
      <c r="DZ92" s="32"/>
      <c r="EA92" s="32"/>
      <c r="EB92" s="32"/>
      <c r="EC92" s="32"/>
      <c r="ED92" s="32"/>
      <c r="EE92" s="32"/>
      <c r="EF92" s="32"/>
      <c r="EG92" s="32"/>
      <c r="EH92" s="32"/>
      <c r="EI92" s="32"/>
      <c r="EJ92" s="32"/>
      <c r="EK92" s="32"/>
      <c r="EL92" s="32"/>
      <c r="EM92" s="32"/>
      <c r="EN92" s="32"/>
      <c r="EO92" s="32"/>
      <c r="EP92" s="32"/>
      <c r="EQ92" s="32"/>
      <c r="ER92" s="32"/>
      <c r="ES92" s="32"/>
      <c r="ET92" s="32"/>
      <c r="EU92" s="32"/>
      <c r="EV92" s="32"/>
      <c r="EW92" s="32"/>
      <c r="EX92" s="32"/>
      <c r="EY92" s="32"/>
      <c r="EZ92" s="32"/>
      <c r="FA92" s="32"/>
      <c r="FB92" s="32"/>
      <c r="FC92" s="32"/>
      <c r="FD92" s="32"/>
      <c r="FE92" s="32"/>
      <c r="FF92" s="32"/>
      <c r="FG92" s="32"/>
      <c r="FH92" s="32"/>
      <c r="FI92" s="32"/>
      <c r="FJ92" s="32"/>
      <c r="FK92" s="32"/>
      <c r="FL92" s="32"/>
      <c r="FM92" s="32"/>
      <c r="FN92" s="32"/>
      <c r="FO92" s="32"/>
      <c r="FP92" s="32"/>
      <c r="FQ92" s="32"/>
      <c r="FR92" s="32"/>
      <c r="FS92" s="32"/>
      <c r="FT92" s="32"/>
      <c r="FU92" s="32"/>
      <c r="FV92" s="32"/>
      <c r="FW92" s="32"/>
      <c r="FX92" s="32"/>
      <c r="FY92" s="32"/>
      <c r="FZ92" s="32"/>
      <c r="GA92" s="32"/>
      <c r="GB92" s="32"/>
      <c r="GC92" s="32"/>
      <c r="GD92" s="32"/>
      <c r="GE92" s="32"/>
      <c r="GF92" s="32"/>
    </row>
    <row r="93" spans="1:188" ht="30" x14ac:dyDescent="0.25">
      <c r="A93" s="232" t="s">
        <v>120</v>
      </c>
      <c r="B93" s="230">
        <f>'1 уровень'!D288</f>
        <v>5497</v>
      </c>
      <c r="C93" s="230">
        <f>'1 уровень'!E288</f>
        <v>2749</v>
      </c>
      <c r="D93" s="230">
        <f>'1 уровень'!F288</f>
        <v>1241</v>
      </c>
      <c r="E93" s="231">
        <f>'1 уровень'!G288</f>
        <v>45.143688614041473</v>
      </c>
      <c r="F93" s="327">
        <f>'1 уровень'!H288</f>
        <v>9058.3858400000008</v>
      </c>
      <c r="G93" s="327">
        <f>'1 уровень'!I288</f>
        <v>4529.2</v>
      </c>
      <c r="H93" s="327">
        <f>'1 уровень'!J288</f>
        <v>2799.5572100000004</v>
      </c>
      <c r="I93" s="327">
        <f>'1 уровень'!K288</f>
        <v>-1729.6427899999999</v>
      </c>
      <c r="J93" s="327">
        <f>'1 уровень'!L288</f>
        <v>-52.647840000000002</v>
      </c>
      <c r="K93" s="327">
        <f>'1 уровень'!M288</f>
        <v>2746.9093700000003</v>
      </c>
      <c r="L93" s="327">
        <f>'1 уровень'!N288</f>
        <v>61.81129581383027</v>
      </c>
      <c r="M93" s="71"/>
      <c r="O93" s="732"/>
    </row>
    <row r="94" spans="1:188" ht="30" x14ac:dyDescent="0.25">
      <c r="A94" s="79" t="s">
        <v>79</v>
      </c>
      <c r="B94" s="34">
        <f>'1 уровень'!D289</f>
        <v>3996</v>
      </c>
      <c r="C94" s="34">
        <f>'1 уровень'!E289</f>
        <v>1998</v>
      </c>
      <c r="D94" s="34">
        <f>'1 уровень'!F289</f>
        <v>947</v>
      </c>
      <c r="E94" s="107">
        <f>'1 уровень'!G289</f>
        <v>47.397397397397398</v>
      </c>
      <c r="F94" s="328">
        <f>'1 уровень'!H289</f>
        <v>5237.6120000000001</v>
      </c>
      <c r="G94" s="328">
        <f>'1 уровень'!I289</f>
        <v>2618.81</v>
      </c>
      <c r="H94" s="328">
        <f>'1 уровень'!J289</f>
        <v>1502.6144900000002</v>
      </c>
      <c r="I94" s="328">
        <f>'1 уровень'!K289</f>
        <v>-1116.1955099999998</v>
      </c>
      <c r="J94" s="328">
        <f>'1 уровень'!L289</f>
        <v>-3.4322399999999997</v>
      </c>
      <c r="K94" s="328">
        <f>'1 уровень'!M289</f>
        <v>1499.1822500000001</v>
      </c>
      <c r="L94" s="328">
        <f>'1 уровень'!N289</f>
        <v>57.377758982133109</v>
      </c>
      <c r="M94" s="71"/>
      <c r="O94" s="732"/>
    </row>
    <row r="95" spans="1:188" ht="30" x14ac:dyDescent="0.25">
      <c r="A95" s="79" t="s">
        <v>80</v>
      </c>
      <c r="B95" s="34">
        <f>'1 уровень'!D290</f>
        <v>1111</v>
      </c>
      <c r="C95" s="34">
        <f>'1 уровень'!E290</f>
        <v>556</v>
      </c>
      <c r="D95" s="34">
        <f>'1 уровень'!F290</f>
        <v>79</v>
      </c>
      <c r="E95" s="107">
        <f>'1 уровень'!G290</f>
        <v>14.208633093525179</v>
      </c>
      <c r="F95" s="328">
        <f>'1 уровень'!H290</f>
        <v>1688.0978400000001</v>
      </c>
      <c r="G95" s="328">
        <f>'1 уровень'!I290</f>
        <v>844.05</v>
      </c>
      <c r="H95" s="328">
        <f>'1 уровень'!J290</f>
        <v>121.23672000000002</v>
      </c>
      <c r="I95" s="328">
        <f>'1 уровень'!K290</f>
        <v>-722.81327999999996</v>
      </c>
      <c r="J95" s="328">
        <f>'1 уровень'!L290</f>
        <v>-49.215600000000002</v>
      </c>
      <c r="K95" s="328">
        <f>'1 уровень'!M290</f>
        <v>72.021120000000025</v>
      </c>
      <c r="L95" s="328">
        <f>'1 уровень'!N290</f>
        <v>14.363689354896039</v>
      </c>
      <c r="M95" s="71"/>
      <c r="O95" s="732"/>
    </row>
    <row r="96" spans="1:188" s="32" customFormat="1" ht="30" x14ac:dyDescent="0.25">
      <c r="A96" s="79" t="s">
        <v>110</v>
      </c>
      <c r="B96" s="45">
        <f>'1 уровень'!D291</f>
        <v>160</v>
      </c>
      <c r="C96" s="45">
        <f>'1 уровень'!E291</f>
        <v>80</v>
      </c>
      <c r="D96" s="33">
        <f>'1 уровень'!F291</f>
        <v>99</v>
      </c>
      <c r="E96" s="106">
        <f>'1 уровень'!G291</f>
        <v>123.75</v>
      </c>
      <c r="F96" s="321">
        <f>'1 уровень'!H291</f>
        <v>874.94399999999996</v>
      </c>
      <c r="G96" s="321">
        <f>'1 уровень'!I291</f>
        <v>437.47</v>
      </c>
      <c r="H96" s="321">
        <f>'1 уровень'!J291</f>
        <v>541.37159999999994</v>
      </c>
      <c r="I96" s="321">
        <f>'1 уровень'!K291</f>
        <v>103.90159999999992</v>
      </c>
      <c r="J96" s="321">
        <f>'1 уровень'!L291</f>
        <v>0</v>
      </c>
      <c r="K96" s="321">
        <f>'1 уровень'!M291</f>
        <v>541.37159999999994</v>
      </c>
      <c r="L96" s="321">
        <f>'1 уровень'!N291</f>
        <v>123.7505657530802</v>
      </c>
      <c r="M96" s="71"/>
      <c r="N96" s="295"/>
      <c r="O96" s="732"/>
    </row>
    <row r="97" spans="1:15" ht="30" x14ac:dyDescent="0.25">
      <c r="A97" s="79" t="s">
        <v>111</v>
      </c>
      <c r="B97" s="34">
        <f>'1 уровень'!D292</f>
        <v>230</v>
      </c>
      <c r="C97" s="34">
        <f>'1 уровень'!E292</f>
        <v>115</v>
      </c>
      <c r="D97" s="34">
        <f>'1 уровень'!F292</f>
        <v>116</v>
      </c>
      <c r="E97" s="107">
        <f>'1 уровень'!G292</f>
        <v>100.8695652173913</v>
      </c>
      <c r="F97" s="328">
        <f>'1 уровень'!H292</f>
        <v>1257.732</v>
      </c>
      <c r="G97" s="328">
        <f>'1 уровень'!I292</f>
        <v>628.87</v>
      </c>
      <c r="H97" s="328">
        <f>'1 уровень'!J292</f>
        <v>634.33440000000007</v>
      </c>
      <c r="I97" s="328">
        <f>'1 уровень'!K292</f>
        <v>5.4644000000000688</v>
      </c>
      <c r="J97" s="328">
        <f>'1 уровень'!L292</f>
        <v>0</v>
      </c>
      <c r="K97" s="328">
        <f>'1 уровень'!M292</f>
        <v>634.33440000000007</v>
      </c>
      <c r="L97" s="328">
        <f>'1 уровень'!N292</f>
        <v>100.86892362491453</v>
      </c>
      <c r="M97" s="71"/>
      <c r="O97" s="732"/>
    </row>
    <row r="98" spans="1:15" ht="30" x14ac:dyDescent="0.25">
      <c r="A98" s="232" t="s">
        <v>112</v>
      </c>
      <c r="B98" s="230">
        <f>'1 уровень'!D293</f>
        <v>8359</v>
      </c>
      <c r="C98" s="230">
        <f>'1 уровень'!E293</f>
        <v>4180</v>
      </c>
      <c r="D98" s="230">
        <f>'1 уровень'!F293</f>
        <v>1762</v>
      </c>
      <c r="E98" s="231">
        <f>'1 уровень'!G293</f>
        <v>42.153110047846894</v>
      </c>
      <c r="F98" s="327">
        <f>'1 уровень'!H293</f>
        <v>13486.060950000001</v>
      </c>
      <c r="G98" s="327">
        <f>'1 уровень'!I293</f>
        <v>6743.0199999999995</v>
      </c>
      <c r="H98" s="327">
        <f>'1 уровень'!J293</f>
        <v>5271.0529000000006</v>
      </c>
      <c r="I98" s="327">
        <f>'1 уровень'!K293</f>
        <v>-1471.9670999999992</v>
      </c>
      <c r="J98" s="327">
        <f>'1 уровень'!L293</f>
        <v>-21.02985</v>
      </c>
      <c r="K98" s="327">
        <f>'1 уровень'!M293</f>
        <v>5250.0230500000007</v>
      </c>
      <c r="L98" s="327">
        <f>'1 уровень'!N293</f>
        <v>78.170506686914777</v>
      </c>
      <c r="M98" s="71"/>
      <c r="O98" s="732"/>
    </row>
    <row r="99" spans="1:15" ht="30" x14ac:dyDescent="0.25">
      <c r="A99" s="79" t="s">
        <v>108</v>
      </c>
      <c r="B99" s="34">
        <f>'1 уровень'!D294</f>
        <v>3500</v>
      </c>
      <c r="C99" s="34">
        <f>'1 уровень'!E294</f>
        <v>1750</v>
      </c>
      <c r="D99" s="34">
        <f>'1 уровень'!F294</f>
        <v>203</v>
      </c>
      <c r="E99" s="107">
        <f>'1 уровень'!G294</f>
        <v>11.600000000000001</v>
      </c>
      <c r="F99" s="328">
        <f>'1 уровень'!H294</f>
        <v>3092.4250000000002</v>
      </c>
      <c r="G99" s="328">
        <f>'1 уровень'!I294</f>
        <v>1546.21</v>
      </c>
      <c r="H99" s="328">
        <f>'1 уровень'!J294</f>
        <v>362.78906000000001</v>
      </c>
      <c r="I99" s="328">
        <f>'1 уровень'!K294</f>
        <v>-1183.42094</v>
      </c>
      <c r="J99" s="328">
        <f>'1 уровень'!L294</f>
        <v>0</v>
      </c>
      <c r="K99" s="328">
        <f>'1 уровень'!M294</f>
        <v>362.78906000000001</v>
      </c>
      <c r="L99" s="328">
        <f>'1 уровень'!N294</f>
        <v>23.463116911674355</v>
      </c>
      <c r="M99" s="71"/>
      <c r="O99" s="732"/>
    </row>
    <row r="100" spans="1:15" ht="60" x14ac:dyDescent="0.25">
      <c r="A100" s="79" t="s">
        <v>81</v>
      </c>
      <c r="B100" s="34">
        <f>'1 уровень'!D295</f>
        <v>4400</v>
      </c>
      <c r="C100" s="34">
        <f>'1 уровень'!E295</f>
        <v>2200</v>
      </c>
      <c r="D100" s="34">
        <f>'1 уровень'!F295</f>
        <v>1559</v>
      </c>
      <c r="E100" s="107">
        <f>'1 уровень'!G295</f>
        <v>70.86363636363636</v>
      </c>
      <c r="F100" s="328">
        <f>'1 уровень'!H295</f>
        <v>9982.8080000000009</v>
      </c>
      <c r="G100" s="328">
        <f>'1 уровень'!I295</f>
        <v>4991.3999999999996</v>
      </c>
      <c r="H100" s="328">
        <f>'1 уровень'!J295</f>
        <v>4908.2638400000005</v>
      </c>
      <c r="I100" s="328">
        <f>'1 уровень'!K295</f>
        <v>-83.136159999999109</v>
      </c>
      <c r="J100" s="328">
        <f>'1 уровень'!L295</f>
        <v>-21.02985</v>
      </c>
      <c r="K100" s="328">
        <f>'1 уровень'!M295</f>
        <v>4887.2339900000006</v>
      </c>
      <c r="L100" s="328">
        <f>'1 уровень'!N295</f>
        <v>98.334411988620445</v>
      </c>
      <c r="M100" s="71"/>
      <c r="O100" s="732"/>
    </row>
    <row r="101" spans="1:15" ht="45" x14ac:dyDescent="0.25">
      <c r="A101" s="79" t="s">
        <v>109</v>
      </c>
      <c r="B101" s="34">
        <f>'1 уровень'!D296</f>
        <v>459</v>
      </c>
      <c r="C101" s="34">
        <f>'1 уровень'!E296</f>
        <v>230</v>
      </c>
      <c r="D101" s="34">
        <f>'1 уровень'!F296</f>
        <v>0</v>
      </c>
      <c r="E101" s="107">
        <f>'1 уровень'!G296</f>
        <v>0</v>
      </c>
      <c r="F101" s="328">
        <f>'1 уровень'!H296</f>
        <v>410.82794999999993</v>
      </c>
      <c r="G101" s="328">
        <f>'1 уровень'!I296</f>
        <v>205.41</v>
      </c>
      <c r="H101" s="328">
        <f>'1 уровень'!J296</f>
        <v>0</v>
      </c>
      <c r="I101" s="328">
        <f>'1 уровень'!K296</f>
        <v>-205.41</v>
      </c>
      <c r="J101" s="328">
        <f>'1 уровень'!L296</f>
        <v>0</v>
      </c>
      <c r="K101" s="328">
        <f>'1 уровень'!M296</f>
        <v>0</v>
      </c>
      <c r="L101" s="328">
        <f>'1 уровень'!N296</f>
        <v>0</v>
      </c>
      <c r="M101" s="71"/>
      <c r="O101" s="732"/>
    </row>
    <row r="102" spans="1:15" ht="30.75" thickBot="1" x14ac:dyDescent="0.3">
      <c r="A102" s="173" t="s">
        <v>123</v>
      </c>
      <c r="B102" s="233">
        <f>'1 уровень'!D297</f>
        <v>7300</v>
      </c>
      <c r="C102" s="233">
        <f>'1 уровень'!E297</f>
        <v>3650</v>
      </c>
      <c r="D102" s="233">
        <f>'1 уровень'!F297</f>
        <v>3296</v>
      </c>
      <c r="E102" s="234">
        <f>'1 уровень'!G297</f>
        <v>90.301369863013704</v>
      </c>
      <c r="F102" s="330">
        <f>'1 уровень'!H297</f>
        <v>5920.4459999999999</v>
      </c>
      <c r="G102" s="330">
        <f>'1 уровень'!I297</f>
        <v>2960.22</v>
      </c>
      <c r="H102" s="330">
        <f>'1 уровень'!J297</f>
        <v>2667.8126200000006</v>
      </c>
      <c r="I102" s="330">
        <f>'1 уровень'!K297</f>
        <v>-292.40737999999919</v>
      </c>
      <c r="J102" s="330">
        <f>'1 уровень'!L297</f>
        <v>-1.4598200000000001</v>
      </c>
      <c r="K102" s="330">
        <f>'1 уровень'!M297</f>
        <v>2666.3528000000006</v>
      </c>
      <c r="L102" s="330">
        <f>'1 уровень'!N297</f>
        <v>90.122106465060057</v>
      </c>
      <c r="M102" s="71"/>
      <c r="N102" s="71"/>
      <c r="O102" s="733"/>
    </row>
    <row r="103" spans="1:15" ht="15.75" thickBot="1" x14ac:dyDescent="0.3">
      <c r="A103" s="242" t="s">
        <v>105</v>
      </c>
      <c r="B103" s="236">
        <f>'1 уровень'!D298</f>
        <v>0</v>
      </c>
      <c r="C103" s="236">
        <f>'1 уровень'!E298</f>
        <v>0</v>
      </c>
      <c r="D103" s="236">
        <f>'1 уровень'!F298</f>
        <v>0</v>
      </c>
      <c r="E103" s="237">
        <f>'1 уровень'!G298</f>
        <v>0</v>
      </c>
      <c r="F103" s="339">
        <f>'1 уровень'!H298</f>
        <v>28464.892790000002</v>
      </c>
      <c r="G103" s="339">
        <f>'1 уровень'!I298</f>
        <v>14232.439999999999</v>
      </c>
      <c r="H103" s="339">
        <f>'1 уровень'!J298</f>
        <v>10738.422730000002</v>
      </c>
      <c r="I103" s="339">
        <f>'1 уровень'!K298</f>
        <v>-3494.017269999998</v>
      </c>
      <c r="J103" s="339">
        <f>'1 уровень'!L298</f>
        <v>-75.137509999999992</v>
      </c>
      <c r="K103" s="339">
        <f>'1 уровень'!M298</f>
        <v>10663.285220000002</v>
      </c>
      <c r="L103" s="339">
        <f>'1 уровень'!N298</f>
        <v>75.450328474948805</v>
      </c>
      <c r="M103" s="71"/>
      <c r="O103" s="732"/>
    </row>
    <row r="104" spans="1:15" ht="15" customHeight="1" x14ac:dyDescent="0.25">
      <c r="A104" s="136" t="s">
        <v>23</v>
      </c>
      <c r="B104" s="68"/>
      <c r="C104" s="68"/>
      <c r="D104" s="68"/>
      <c r="E104" s="110"/>
      <c r="F104" s="326"/>
      <c r="G104" s="326"/>
      <c r="H104" s="326"/>
      <c r="I104" s="326"/>
      <c r="J104" s="326"/>
      <c r="K104" s="326"/>
      <c r="L104" s="326"/>
      <c r="M104" s="71"/>
      <c r="O104" s="732"/>
    </row>
    <row r="105" spans="1:15" ht="30" x14ac:dyDescent="0.25">
      <c r="A105" s="232" t="s">
        <v>120</v>
      </c>
      <c r="B105" s="230">
        <f>'2 уровень'!C203</f>
        <v>7372</v>
      </c>
      <c r="C105" s="230">
        <f>'2 уровень'!D203</f>
        <v>3686</v>
      </c>
      <c r="D105" s="230">
        <f>'2 уровень'!E203</f>
        <v>3807</v>
      </c>
      <c r="E105" s="231">
        <f>'2 уровень'!F203</f>
        <v>103.28269126424307</v>
      </c>
      <c r="F105" s="327">
        <f>'2 уровень'!G203</f>
        <v>13612.039360000002</v>
      </c>
      <c r="G105" s="327">
        <f>'2 уровень'!H203</f>
        <v>6806.02</v>
      </c>
      <c r="H105" s="327">
        <f>'2 уровень'!I203</f>
        <v>7589.0889399999996</v>
      </c>
      <c r="I105" s="327">
        <f>'2 уровень'!J203</f>
        <v>783.06894000000011</v>
      </c>
      <c r="J105" s="327">
        <f>'2 уровень'!K203</f>
        <v>-246.77246000000002</v>
      </c>
      <c r="K105" s="327">
        <f>'2 уровень'!L203</f>
        <v>7342.3164800000004</v>
      </c>
      <c r="L105" s="327">
        <f>'2 уровень'!M203</f>
        <v>111.5055339243787</v>
      </c>
      <c r="M105" s="71"/>
      <c r="O105" s="732"/>
    </row>
    <row r="106" spans="1:15" ht="30" x14ac:dyDescent="0.25">
      <c r="A106" s="79" t="s">
        <v>79</v>
      </c>
      <c r="B106" s="34">
        <f>'2 уровень'!C204</f>
        <v>5620</v>
      </c>
      <c r="C106" s="34">
        <f>'2 уровень'!D204</f>
        <v>2810</v>
      </c>
      <c r="D106" s="34">
        <f>'2 уровень'!E204</f>
        <v>2497</v>
      </c>
      <c r="E106" s="107">
        <f>'2 уровень'!F204</f>
        <v>88.861209964412808</v>
      </c>
      <c r="F106" s="328">
        <f>'2 уровень'!G204</f>
        <v>9231.6052000000018</v>
      </c>
      <c r="G106" s="328">
        <f>'2 уровень'!H204</f>
        <v>4615.8</v>
      </c>
      <c r="H106" s="328">
        <f>'2 уровень'!I204</f>
        <v>4170.3738400000002</v>
      </c>
      <c r="I106" s="328">
        <f>'2 уровень'!J204</f>
        <v>-445.42615999999998</v>
      </c>
      <c r="J106" s="328">
        <f>'2 уровень'!K204</f>
        <v>-142.14819</v>
      </c>
      <c r="K106" s="328">
        <f>'2 уровень'!L204</f>
        <v>4028.2256500000003</v>
      </c>
      <c r="L106" s="328">
        <f>'2 уровень'!M204</f>
        <v>90.349968369513405</v>
      </c>
      <c r="M106" s="71"/>
      <c r="O106" s="732"/>
    </row>
    <row r="107" spans="1:15" ht="30" x14ac:dyDescent="0.25">
      <c r="A107" s="79" t="s">
        <v>80</v>
      </c>
      <c r="B107" s="34">
        <f>'2 уровень'!C205</f>
        <v>1500</v>
      </c>
      <c r="C107" s="34">
        <f>'2 уровень'!D205</f>
        <v>750</v>
      </c>
      <c r="D107" s="34">
        <f>'2 уровень'!E205</f>
        <v>1078</v>
      </c>
      <c r="E107" s="107">
        <f>'2 уровень'!F205</f>
        <v>143.73333333333335</v>
      </c>
      <c r="F107" s="328">
        <f>'2 уровень'!G205</f>
        <v>2726.79</v>
      </c>
      <c r="G107" s="328">
        <f>'2 уровень'!H205</f>
        <v>1363.4</v>
      </c>
      <c r="H107" s="328">
        <f>'2 уровень'!I205</f>
        <v>1896.3125400000001</v>
      </c>
      <c r="I107" s="328">
        <f>'2 уровень'!J205</f>
        <v>532.91254000000004</v>
      </c>
      <c r="J107" s="328">
        <f>'2 уровень'!K205</f>
        <v>-55.408659999999998</v>
      </c>
      <c r="K107" s="328">
        <f>'2 уровень'!L205</f>
        <v>1840.9038800000001</v>
      </c>
      <c r="L107" s="328">
        <f>'2 уровень'!M205</f>
        <v>139.08702801818981</v>
      </c>
      <c r="M107" s="71"/>
      <c r="O107" s="732"/>
    </row>
    <row r="108" spans="1:15" ht="30" x14ac:dyDescent="0.25">
      <c r="A108" s="79" t="s">
        <v>110</v>
      </c>
      <c r="B108" s="34">
        <f>'2 уровень'!C206</f>
        <v>60</v>
      </c>
      <c r="C108" s="34">
        <f>'2 уровень'!D206</f>
        <v>30</v>
      </c>
      <c r="D108" s="34">
        <f>'2 уровень'!E206</f>
        <v>42</v>
      </c>
      <c r="E108" s="107">
        <f>'2 уровень'!F206</f>
        <v>140</v>
      </c>
      <c r="F108" s="328">
        <f>'2 уровень'!G206</f>
        <v>393.72480000000002</v>
      </c>
      <c r="G108" s="328">
        <f>'2 уровень'!H206</f>
        <v>196.86</v>
      </c>
      <c r="H108" s="328">
        <f>'2 уровень'!I206</f>
        <v>275.60736000000003</v>
      </c>
      <c r="I108" s="328">
        <f>'2 уровень'!J206</f>
        <v>78.747360000000015</v>
      </c>
      <c r="J108" s="328">
        <f>'2 уровень'!K206</f>
        <v>-16.40521</v>
      </c>
      <c r="K108" s="328">
        <f>'2 уровень'!L206</f>
        <v>259.20215000000002</v>
      </c>
      <c r="L108" s="328">
        <f>'2 уровень'!M206</f>
        <v>140.00170679670833</v>
      </c>
      <c r="M108" s="71"/>
      <c r="O108" s="732"/>
    </row>
    <row r="109" spans="1:15" ht="30" x14ac:dyDescent="0.25">
      <c r="A109" s="79" t="s">
        <v>111</v>
      </c>
      <c r="B109" s="34">
        <f>'2 уровень'!C207</f>
        <v>192</v>
      </c>
      <c r="C109" s="34">
        <f>'2 уровень'!D207</f>
        <v>96</v>
      </c>
      <c r="D109" s="34">
        <f>'2 уровень'!E207</f>
        <v>190</v>
      </c>
      <c r="E109" s="107">
        <f>'2 уровень'!F207</f>
        <v>197.91666666666669</v>
      </c>
      <c r="F109" s="328">
        <f>'2 уровень'!G207</f>
        <v>1259.9193599999999</v>
      </c>
      <c r="G109" s="328">
        <f>'2 уровень'!H207</f>
        <v>629.96</v>
      </c>
      <c r="H109" s="328">
        <f>'2 уровень'!I207</f>
        <v>1246.7952</v>
      </c>
      <c r="I109" s="328">
        <f>'2 уровень'!J207</f>
        <v>616.83519999999999</v>
      </c>
      <c r="J109" s="328">
        <f>'2 уровень'!K207</f>
        <v>-32.810400000000001</v>
      </c>
      <c r="K109" s="328">
        <f>'2 уровень'!L207</f>
        <v>1213.9848</v>
      </c>
      <c r="L109" s="328">
        <f>'2 уровень'!M207</f>
        <v>197.91656613118292</v>
      </c>
      <c r="M109" s="71"/>
      <c r="O109" s="732"/>
    </row>
    <row r="110" spans="1:15" ht="30" x14ac:dyDescent="0.25">
      <c r="A110" s="232" t="s">
        <v>112</v>
      </c>
      <c r="B110" s="230">
        <f>'2 уровень'!C208</f>
        <v>10369</v>
      </c>
      <c r="C110" s="230">
        <f>'2 уровень'!D208</f>
        <v>5185</v>
      </c>
      <c r="D110" s="230">
        <f>'2 уровень'!E208</f>
        <v>4069</v>
      </c>
      <c r="E110" s="231">
        <f>'2 уровень'!F208</f>
        <v>78.476374156219862</v>
      </c>
      <c r="F110" s="327">
        <f>'2 уровень'!G208</f>
        <v>20270.376540000001</v>
      </c>
      <c r="G110" s="327">
        <f>'2 уровень'!H208</f>
        <v>10135.18</v>
      </c>
      <c r="H110" s="327">
        <f>'2 уровень'!I208</f>
        <v>10391.884979999999</v>
      </c>
      <c r="I110" s="327">
        <f>'2 уровень'!J208</f>
        <v>256.70497999999992</v>
      </c>
      <c r="J110" s="327">
        <f>'2 уровень'!K208</f>
        <v>-7.3576800000000002</v>
      </c>
      <c r="K110" s="327">
        <f>'2 уровень'!L208</f>
        <v>10384.5273</v>
      </c>
      <c r="L110" s="327">
        <f>'2 уровень'!M208</f>
        <v>102.53281125742215</v>
      </c>
      <c r="M110" s="71"/>
      <c r="O110" s="732"/>
    </row>
    <row r="111" spans="1:15" ht="30" x14ac:dyDescent="0.25">
      <c r="A111" s="79" t="s">
        <v>108</v>
      </c>
      <c r="B111" s="34">
        <f>'2 уровень'!C209</f>
        <v>4500</v>
      </c>
      <c r="C111" s="34">
        <f>'2 уровень'!D209</f>
        <v>2250</v>
      </c>
      <c r="D111" s="34">
        <f>'2 уровень'!E209</f>
        <v>1260</v>
      </c>
      <c r="E111" s="107">
        <f>'2 уровень'!F209</f>
        <v>56.000000000000007</v>
      </c>
      <c r="F111" s="328">
        <f>'2 уровень'!G209</f>
        <v>4761.125</v>
      </c>
      <c r="G111" s="328">
        <f>'2 уровень'!H209</f>
        <v>2380.56</v>
      </c>
      <c r="H111" s="328">
        <f>'2 уровень'!I209</f>
        <v>2508.69218</v>
      </c>
      <c r="I111" s="328">
        <f>'2 уровень'!J209</f>
        <v>128.13218000000006</v>
      </c>
      <c r="J111" s="328">
        <f>'2 уровень'!K209</f>
        <v>-7.3576800000000002</v>
      </c>
      <c r="K111" s="328">
        <f>'2 уровень'!L209</f>
        <v>2501.3344999999999</v>
      </c>
      <c r="L111" s="328">
        <f>'2 уровень'!M209</f>
        <v>105.38243858587894</v>
      </c>
      <c r="M111" s="71"/>
      <c r="O111" s="732"/>
    </row>
    <row r="112" spans="1:15" ht="60" x14ac:dyDescent="0.25">
      <c r="A112" s="79" t="s">
        <v>81</v>
      </c>
      <c r="B112" s="34">
        <f>'2 уровень'!C210</f>
        <v>5154</v>
      </c>
      <c r="C112" s="34">
        <f>'2 уровень'!D210</f>
        <v>2577</v>
      </c>
      <c r="D112" s="34">
        <f>'2 уровень'!E210</f>
        <v>2636</v>
      </c>
      <c r="E112" s="107">
        <f>'2 уровень'!F210</f>
        <v>102.28948389600309</v>
      </c>
      <c r="F112" s="328">
        <f>'2 уровень'!G210</f>
        <v>14745.90324</v>
      </c>
      <c r="G112" s="328">
        <f>'2 уровень'!H210</f>
        <v>7372.95</v>
      </c>
      <c r="H112" s="328">
        <f>'2 уровень'!I210</f>
        <v>7694.7594799999997</v>
      </c>
      <c r="I112" s="328">
        <f>'2 уровень'!J210</f>
        <v>321.80947999999989</v>
      </c>
      <c r="J112" s="328">
        <f>'2 уровень'!K210</f>
        <v>0</v>
      </c>
      <c r="K112" s="328">
        <f>'2 уровень'!L210</f>
        <v>7694.7594799999997</v>
      </c>
      <c r="L112" s="328">
        <f>'2 уровень'!M210</f>
        <v>104.36473162031479</v>
      </c>
      <c r="M112" s="71"/>
      <c r="O112" s="732"/>
    </row>
    <row r="113" spans="1:188" ht="45" x14ac:dyDescent="0.25">
      <c r="A113" s="79" t="s">
        <v>109</v>
      </c>
      <c r="B113" s="34">
        <f>'2 уровень'!C211</f>
        <v>715</v>
      </c>
      <c r="C113" s="34">
        <f>'2 уровень'!D211</f>
        <v>358</v>
      </c>
      <c r="D113" s="34">
        <f>'2 уровень'!E211</f>
        <v>173</v>
      </c>
      <c r="E113" s="107">
        <f>'2 уровень'!F211</f>
        <v>48.324022346368714</v>
      </c>
      <c r="F113" s="328">
        <f>'2 уровень'!G211</f>
        <v>763.34829999999988</v>
      </c>
      <c r="G113" s="328">
        <f>'2 уровень'!H211</f>
        <v>381.67</v>
      </c>
      <c r="H113" s="328">
        <f>'2 уровень'!I211</f>
        <v>188.43331999999998</v>
      </c>
      <c r="I113" s="328">
        <f>'2 уровень'!J211</f>
        <v>-193.23668000000004</v>
      </c>
      <c r="J113" s="328">
        <f>'2 уровень'!K211</f>
        <v>0</v>
      </c>
      <c r="K113" s="328">
        <f>'2 уровень'!L211</f>
        <v>188.43331999999998</v>
      </c>
      <c r="L113" s="328">
        <f>'2 уровень'!M211</f>
        <v>49.370744360311257</v>
      </c>
      <c r="M113" s="71"/>
      <c r="O113" s="732"/>
    </row>
    <row r="114" spans="1:188" ht="30" x14ac:dyDescent="0.25">
      <c r="A114" s="79" t="s">
        <v>123</v>
      </c>
      <c r="B114" s="34">
        <f>'2 уровень'!C212</f>
        <v>13000</v>
      </c>
      <c r="C114" s="34">
        <f>'2 уровень'!D212</f>
        <v>6500</v>
      </c>
      <c r="D114" s="34">
        <f>'2 уровень'!E212</f>
        <v>5989</v>
      </c>
      <c r="E114" s="107">
        <f>'2 уровень'!F212</f>
        <v>92.138461538461542</v>
      </c>
      <c r="F114" s="328">
        <f>'2 уровень'!G212</f>
        <v>12651.86</v>
      </c>
      <c r="G114" s="328">
        <f>'2 уровень'!H212</f>
        <v>6325.93</v>
      </c>
      <c r="H114" s="328">
        <f>'2 уровень'!I212</f>
        <v>5830.9985799999995</v>
      </c>
      <c r="I114" s="328">
        <f>'2 уровень'!J212</f>
        <v>-494.9314200000008</v>
      </c>
      <c r="J114" s="328">
        <f>'2 уровень'!K212</f>
        <v>-7.0554400000000008</v>
      </c>
      <c r="K114" s="328">
        <f>'2 уровень'!L212</f>
        <v>5823.9431399999994</v>
      </c>
      <c r="L114" s="328">
        <f>'2 уровень'!M212</f>
        <v>92.176147696860369</v>
      </c>
      <c r="M114" s="71"/>
      <c r="N114" s="71"/>
      <c r="O114" s="733"/>
    </row>
    <row r="115" spans="1:188" ht="15.75" thickBot="1" x14ac:dyDescent="0.3">
      <c r="A115" s="78" t="s">
        <v>107</v>
      </c>
      <c r="B115" s="34">
        <f>'2 уровень'!C213</f>
        <v>0</v>
      </c>
      <c r="C115" s="34">
        <f>'2 уровень'!D213</f>
        <v>0</v>
      </c>
      <c r="D115" s="34">
        <f>'2 уровень'!E213</f>
        <v>0</v>
      </c>
      <c r="E115" s="107">
        <f>'2 уровень'!F213</f>
        <v>0</v>
      </c>
      <c r="F115" s="328">
        <f>'2 уровень'!G213</f>
        <v>46534.275900000008</v>
      </c>
      <c r="G115" s="328">
        <f>'2 уровень'!H213</f>
        <v>23267.13</v>
      </c>
      <c r="H115" s="328">
        <f>'2 уровень'!I213</f>
        <v>23811.972499999996</v>
      </c>
      <c r="I115" s="328">
        <f>'2 уровень'!J213</f>
        <v>544.84249999999929</v>
      </c>
      <c r="J115" s="328">
        <f>'2 уровень'!K213</f>
        <v>-261.18558000000002</v>
      </c>
      <c r="K115" s="328">
        <f>'2 уровень'!L213</f>
        <v>23550.786919999999</v>
      </c>
      <c r="L115" s="328">
        <f>'2 уровень'!M213</f>
        <v>102.341683310318</v>
      </c>
      <c r="M115" s="71"/>
      <c r="O115" s="732"/>
    </row>
    <row r="116" spans="1:188" ht="15" customHeight="1" x14ac:dyDescent="0.25">
      <c r="A116" s="67" t="s">
        <v>24</v>
      </c>
      <c r="B116" s="68"/>
      <c r="C116" s="68"/>
      <c r="D116" s="68"/>
      <c r="E116" s="110"/>
      <c r="F116" s="326"/>
      <c r="G116" s="326"/>
      <c r="H116" s="326"/>
      <c r="I116" s="326"/>
      <c r="J116" s="326"/>
      <c r="K116" s="326"/>
      <c r="L116" s="326"/>
      <c r="M116" s="71"/>
      <c r="O116" s="7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2"/>
      <c r="CC116" s="32"/>
      <c r="CD116" s="32"/>
      <c r="CE116" s="32"/>
      <c r="CF116" s="32"/>
      <c r="CG116" s="32"/>
      <c r="CH116" s="32"/>
      <c r="CI116" s="32"/>
      <c r="CJ116" s="32"/>
      <c r="CK116" s="32"/>
      <c r="CL116" s="32"/>
      <c r="CM116" s="32"/>
      <c r="CN116" s="32"/>
      <c r="CO116" s="32"/>
      <c r="CP116" s="32"/>
      <c r="CQ116" s="32"/>
      <c r="CR116" s="32"/>
      <c r="CS116" s="32"/>
      <c r="CT116" s="32"/>
      <c r="CU116" s="32"/>
      <c r="CV116" s="32"/>
      <c r="CW116" s="32"/>
      <c r="CX116" s="32"/>
      <c r="CY116" s="32"/>
      <c r="CZ116" s="32"/>
      <c r="DA116" s="32"/>
      <c r="DB116" s="32"/>
      <c r="DC116" s="32"/>
      <c r="DD116" s="32"/>
      <c r="DE116" s="32"/>
      <c r="DF116" s="32"/>
      <c r="DG116" s="32"/>
      <c r="DH116" s="32"/>
      <c r="DI116" s="32"/>
      <c r="DJ116" s="32"/>
      <c r="DK116" s="32"/>
      <c r="DL116" s="32"/>
      <c r="DM116" s="32"/>
      <c r="DN116" s="32"/>
      <c r="DO116" s="32"/>
      <c r="DP116" s="32"/>
      <c r="DQ116" s="32"/>
      <c r="DR116" s="32"/>
      <c r="DS116" s="32"/>
      <c r="DT116" s="32"/>
      <c r="DU116" s="32"/>
      <c r="DV116" s="32"/>
      <c r="DW116" s="32"/>
      <c r="DX116" s="32"/>
      <c r="DY116" s="32"/>
      <c r="DZ116" s="32"/>
      <c r="EA116" s="32"/>
      <c r="EB116" s="32"/>
      <c r="EC116" s="32"/>
      <c r="ED116" s="32"/>
      <c r="EE116" s="32"/>
      <c r="EF116" s="32"/>
      <c r="EG116" s="32"/>
      <c r="EH116" s="32"/>
      <c r="EI116" s="32"/>
      <c r="EJ116" s="32"/>
      <c r="EK116" s="32"/>
      <c r="EL116" s="32"/>
      <c r="EM116" s="32"/>
      <c r="EN116" s="32"/>
      <c r="EO116" s="32"/>
      <c r="EP116" s="32"/>
      <c r="EQ116" s="32"/>
      <c r="ER116" s="32"/>
      <c r="ES116" s="32"/>
      <c r="ET116" s="32"/>
      <c r="EU116" s="32"/>
      <c r="EV116" s="32"/>
      <c r="EW116" s="32"/>
      <c r="EX116" s="32"/>
      <c r="EY116" s="32"/>
      <c r="EZ116" s="32"/>
      <c r="FA116" s="32"/>
      <c r="FB116" s="32"/>
      <c r="FC116" s="32"/>
      <c r="FD116" s="32"/>
      <c r="FE116" s="32"/>
      <c r="FF116" s="32"/>
      <c r="FG116" s="32"/>
      <c r="FH116" s="32"/>
      <c r="FI116" s="32"/>
      <c r="FJ116" s="32"/>
      <c r="FK116" s="32"/>
      <c r="FL116" s="32"/>
      <c r="FM116" s="32"/>
      <c r="FN116" s="32"/>
      <c r="FO116" s="32"/>
      <c r="FP116" s="32"/>
      <c r="FQ116" s="32"/>
      <c r="FR116" s="32"/>
      <c r="FS116" s="32"/>
      <c r="FT116" s="32"/>
      <c r="FU116" s="32"/>
      <c r="FV116" s="32"/>
      <c r="FW116" s="32"/>
      <c r="FX116" s="32"/>
      <c r="FY116" s="32"/>
      <c r="FZ116" s="32"/>
      <c r="GA116" s="32"/>
      <c r="GB116" s="32"/>
      <c r="GC116" s="32"/>
      <c r="GD116" s="32"/>
      <c r="GE116" s="32"/>
      <c r="GF116" s="32"/>
    </row>
    <row r="117" spans="1:188" ht="30" x14ac:dyDescent="0.25">
      <c r="A117" s="232" t="s">
        <v>120</v>
      </c>
      <c r="B117" s="230">
        <f>'1 уровень'!D315</f>
        <v>13084</v>
      </c>
      <c r="C117" s="230">
        <f>'1 уровень'!E315</f>
        <v>6543</v>
      </c>
      <c r="D117" s="230">
        <f>'1 уровень'!F315</f>
        <v>5188</v>
      </c>
      <c r="E117" s="231">
        <f>'1 уровень'!G315</f>
        <v>79.290845178052876</v>
      </c>
      <c r="F117" s="327">
        <f>'1 уровень'!H315</f>
        <v>21908.371200000001</v>
      </c>
      <c r="G117" s="327">
        <f>'1 уровень'!I315</f>
        <v>10954.199999999999</v>
      </c>
      <c r="H117" s="327">
        <f>'1 уровень'!J315</f>
        <v>9257.4997500000009</v>
      </c>
      <c r="I117" s="327">
        <f>'1 уровень'!K315</f>
        <v>-1696.7002500000003</v>
      </c>
      <c r="J117" s="327">
        <f>'1 уровень'!L315</f>
        <v>-49.239900000000013</v>
      </c>
      <c r="K117" s="327">
        <f>'1 уровень'!M315</f>
        <v>9208.2598500000004</v>
      </c>
      <c r="L117" s="327">
        <f>'1 уровень'!N315</f>
        <v>84.510961548994928</v>
      </c>
      <c r="M117" s="71"/>
      <c r="O117" s="732"/>
    </row>
    <row r="118" spans="1:188" ht="30" x14ac:dyDescent="0.25">
      <c r="A118" s="79" t="s">
        <v>79</v>
      </c>
      <c r="B118" s="34">
        <f>'1 уровень'!D316</f>
        <v>6268</v>
      </c>
      <c r="C118" s="34">
        <f>'1 уровень'!E316</f>
        <v>3134</v>
      </c>
      <c r="D118" s="34">
        <f>'1 уровень'!F316</f>
        <v>3197</v>
      </c>
      <c r="E118" s="107">
        <f>'1 уровень'!G316</f>
        <v>102.01021059349075</v>
      </c>
      <c r="F118" s="328">
        <f>'1 уровень'!H316</f>
        <v>8889.1720000000005</v>
      </c>
      <c r="G118" s="328">
        <f>'1 уровень'!I316</f>
        <v>4444.59</v>
      </c>
      <c r="H118" s="328">
        <f>'1 уровень'!J316</f>
        <v>4305.3321399999995</v>
      </c>
      <c r="I118" s="328">
        <f>'1 уровень'!K316</f>
        <v>-139.25786000000062</v>
      </c>
      <c r="J118" s="328">
        <f>'1 уровень'!L316</f>
        <v>-48.311170000000011</v>
      </c>
      <c r="K118" s="328">
        <f>'1 уровень'!M316</f>
        <v>4257.0209699999996</v>
      </c>
      <c r="L118" s="328">
        <f>'1 уровень'!N316</f>
        <v>96.86680076227502</v>
      </c>
      <c r="M118" s="71"/>
      <c r="O118" s="732"/>
    </row>
    <row r="119" spans="1:188" ht="45" x14ac:dyDescent="0.25">
      <c r="A119" s="79" t="s">
        <v>130</v>
      </c>
      <c r="B119" s="34">
        <f>'1 уровень'!D317</f>
        <v>3500</v>
      </c>
      <c r="C119" s="34">
        <f>'1 уровень'!E317</f>
        <v>1750</v>
      </c>
      <c r="D119" s="34">
        <f>'1 уровень'!F317</f>
        <v>352</v>
      </c>
      <c r="E119" s="107">
        <f>'1 уровень'!G317</f>
        <v>20.114285714285714</v>
      </c>
      <c r="F119" s="328">
        <f>'1 уровень'!H317</f>
        <v>6219.5</v>
      </c>
      <c r="G119" s="328">
        <f>'1 уровень'!I317</f>
        <v>3109.75</v>
      </c>
      <c r="H119" s="328">
        <f>'1 уровень'!J317</f>
        <v>1031.8339400000002</v>
      </c>
      <c r="I119" s="328">
        <f>'1 уровень'!K317</f>
        <v>-2077.9160599999996</v>
      </c>
      <c r="J119" s="328">
        <f>'1 уровень'!L317</f>
        <v>0</v>
      </c>
      <c r="K119" s="328">
        <f>'1 уровень'!M317</f>
        <v>1031.8339400000002</v>
      </c>
      <c r="L119" s="328">
        <f>'1 уровень'!N317</f>
        <v>33.180607444328331</v>
      </c>
      <c r="M119" s="71"/>
      <c r="O119" s="732"/>
    </row>
    <row r="120" spans="1:188" ht="30" x14ac:dyDescent="0.25">
      <c r="A120" s="79" t="s">
        <v>131</v>
      </c>
      <c r="B120" s="34">
        <f>'1 уровень'!D318</f>
        <v>2870</v>
      </c>
      <c r="C120" s="34">
        <f>'1 уровень'!E318</f>
        <v>1435</v>
      </c>
      <c r="D120" s="34">
        <f>'1 уровень'!F318</f>
        <v>1288</v>
      </c>
      <c r="E120" s="107">
        <f>'1 уровень'!G318</f>
        <v>89.756097560975618</v>
      </c>
      <c r="F120" s="328">
        <f>'1 уровень'!H318</f>
        <v>4360.7928000000002</v>
      </c>
      <c r="G120" s="328">
        <f>'1 уровень'!I318</f>
        <v>2180.4</v>
      </c>
      <c r="H120" s="328">
        <f>'1 уровень'!J318</f>
        <v>2000.9252700000002</v>
      </c>
      <c r="I120" s="328">
        <f>'1 уровень'!K318</f>
        <v>-179.47472999999991</v>
      </c>
      <c r="J120" s="328">
        <f>'1 уровень'!L318</f>
        <v>-0.92873000000000006</v>
      </c>
      <c r="K120" s="328">
        <f>'1 уровень'!M318</f>
        <v>1999.9965400000001</v>
      </c>
      <c r="L120" s="328">
        <f>'1 уровень'!N318</f>
        <v>91.768724545954868</v>
      </c>
      <c r="M120" s="71"/>
      <c r="O120" s="732"/>
    </row>
    <row r="121" spans="1:188" ht="30" x14ac:dyDescent="0.25">
      <c r="A121" s="79" t="s">
        <v>132</v>
      </c>
      <c r="B121" s="34">
        <f>'1 уровень'!D319</f>
        <v>75</v>
      </c>
      <c r="C121" s="34">
        <f>'1 уровень'!E319</f>
        <v>38</v>
      </c>
      <c r="D121" s="34">
        <f>'1 уровень'!F319</f>
        <v>93</v>
      </c>
      <c r="E121" s="107">
        <f>'1 уровень'!G319</f>
        <v>244.73684210526315</v>
      </c>
      <c r="F121" s="328">
        <f>'1 уровень'!H319</f>
        <v>410.13</v>
      </c>
      <c r="G121" s="328">
        <f>'1 уровень'!I319</f>
        <v>205.07</v>
      </c>
      <c r="H121" s="328">
        <f>'1 уровень'!J319</f>
        <v>508.56119999999999</v>
      </c>
      <c r="I121" s="328">
        <f>'1 уровень'!K319</f>
        <v>303.49119999999999</v>
      </c>
      <c r="J121" s="328">
        <f>'1 уровень'!L319</f>
        <v>0</v>
      </c>
      <c r="K121" s="328">
        <f>'1 уровень'!M319</f>
        <v>508.56119999999999</v>
      </c>
      <c r="L121" s="328">
        <f>'1 уровень'!N319</f>
        <v>247.99395328424438</v>
      </c>
      <c r="M121" s="71"/>
      <c r="O121" s="732"/>
    </row>
    <row r="122" spans="1:188" ht="30" x14ac:dyDescent="0.25">
      <c r="A122" s="79" t="s">
        <v>133</v>
      </c>
      <c r="B122" s="34">
        <f>'1 уровень'!D320</f>
        <v>371</v>
      </c>
      <c r="C122" s="34">
        <f>'1 уровень'!E320</f>
        <v>186</v>
      </c>
      <c r="D122" s="34">
        <f>'1 уровень'!F320</f>
        <v>258</v>
      </c>
      <c r="E122" s="107">
        <f>'1 уровень'!G320</f>
        <v>138.70967741935485</v>
      </c>
      <c r="F122" s="328">
        <f>'1 уровень'!H320</f>
        <v>2028.7764</v>
      </c>
      <c r="G122" s="328">
        <f>'1 уровень'!I320</f>
        <v>1014.39</v>
      </c>
      <c r="H122" s="328">
        <f>'1 уровень'!J320</f>
        <v>1410.8471999999999</v>
      </c>
      <c r="I122" s="328">
        <f>'1 уровень'!K320</f>
        <v>396.45719999999994</v>
      </c>
      <c r="J122" s="328">
        <f>'1 уровень'!L320</f>
        <v>0</v>
      </c>
      <c r="K122" s="328">
        <f>'1 уровень'!M320</f>
        <v>1410.8471999999999</v>
      </c>
      <c r="L122" s="328">
        <f>'1 уровень'!N320</f>
        <v>139.08331115251531</v>
      </c>
      <c r="M122" s="71"/>
      <c r="O122" s="732"/>
    </row>
    <row r="123" spans="1:188" ht="30" x14ac:dyDescent="0.25">
      <c r="A123" s="232" t="s">
        <v>112</v>
      </c>
      <c r="B123" s="230">
        <f>'1 уровень'!D321</f>
        <v>20822</v>
      </c>
      <c r="C123" s="230">
        <f>'1 уровень'!E321</f>
        <v>10411</v>
      </c>
      <c r="D123" s="230">
        <f>'1 уровень'!F321</f>
        <v>6773</v>
      </c>
      <c r="E123" s="231">
        <f>'1 уровень'!G321</f>
        <v>65.056190567668821</v>
      </c>
      <c r="F123" s="327">
        <f>'1 уровень'!H321</f>
        <v>28804.148100000002</v>
      </c>
      <c r="G123" s="327">
        <f>'1 уровень'!I321</f>
        <v>14402.08</v>
      </c>
      <c r="H123" s="327">
        <f>'1 уровень'!J321</f>
        <v>12443.678910000001</v>
      </c>
      <c r="I123" s="327">
        <f>'1 уровень'!K321</f>
        <v>-1958.4010899999992</v>
      </c>
      <c r="J123" s="327">
        <f>'1 уровень'!L321</f>
        <v>-43.602149999999995</v>
      </c>
      <c r="K123" s="327">
        <f>'1 уровень'!M321</f>
        <v>12400.07676</v>
      </c>
      <c r="L123" s="327">
        <f>'1 уровень'!N321</f>
        <v>86.401956592381097</v>
      </c>
      <c r="M123" s="71"/>
      <c r="O123" s="732"/>
    </row>
    <row r="124" spans="1:188" ht="30" x14ac:dyDescent="0.25">
      <c r="A124" s="79" t="s">
        <v>108</v>
      </c>
      <c r="B124" s="34">
        <f>'1 уровень'!D322</f>
        <v>7252</v>
      </c>
      <c r="C124" s="34">
        <f>'1 уровень'!E322</f>
        <v>3626</v>
      </c>
      <c r="D124" s="34">
        <f>'1 уровень'!F322</f>
        <v>1127</v>
      </c>
      <c r="E124" s="107">
        <f>'1 уровень'!G322</f>
        <v>31.081081081081081</v>
      </c>
      <c r="F124" s="328">
        <f>'1 уровень'!H322</f>
        <v>3607.5045999999998</v>
      </c>
      <c r="G124" s="328">
        <f>'1 уровень'!I322</f>
        <v>1803.75</v>
      </c>
      <c r="H124" s="328">
        <f>'1 уровень'!J322</f>
        <v>1829.20982</v>
      </c>
      <c r="I124" s="328">
        <f>'1 уровень'!K322</f>
        <v>25.459820000000036</v>
      </c>
      <c r="J124" s="328">
        <f>'1 уровень'!L322</f>
        <v>-37.516269999999999</v>
      </c>
      <c r="K124" s="328">
        <f>'1 уровень'!M322</f>
        <v>1791.69355</v>
      </c>
      <c r="L124" s="328">
        <f>'1 уровень'!N322</f>
        <v>101.41149383229384</v>
      </c>
      <c r="M124" s="71"/>
      <c r="O124" s="732"/>
    </row>
    <row r="125" spans="1:188" ht="60" x14ac:dyDescent="0.25">
      <c r="A125" s="79" t="s">
        <v>81</v>
      </c>
      <c r="B125" s="34">
        <f>'1 уровень'!D323</f>
        <v>9500</v>
      </c>
      <c r="C125" s="34">
        <f>'1 уровень'!E323</f>
        <v>4750</v>
      </c>
      <c r="D125" s="34">
        <f>'1 уровень'!F323</f>
        <v>3859</v>
      </c>
      <c r="E125" s="107">
        <f>'1 уровень'!G323</f>
        <v>81.242105263157896</v>
      </c>
      <c r="F125" s="328">
        <f>'1 уровень'!H323</f>
        <v>21553.79</v>
      </c>
      <c r="G125" s="328">
        <f>'1 уровень'!I323</f>
        <v>10776.9</v>
      </c>
      <c r="H125" s="328">
        <f>'1 уровень'!J323</f>
        <v>9008.6998100000001</v>
      </c>
      <c r="I125" s="328">
        <f>'1 уровень'!K323</f>
        <v>-1768.2001899999996</v>
      </c>
      <c r="J125" s="328">
        <f>'1 уровень'!L323</f>
        <v>-5.70641</v>
      </c>
      <c r="K125" s="328">
        <f>'1 уровень'!M323</f>
        <v>9002.9933999999994</v>
      </c>
      <c r="L125" s="328">
        <f>'1 уровень'!N323</f>
        <v>83.592682589612977</v>
      </c>
      <c r="M125" s="71"/>
      <c r="O125" s="732"/>
    </row>
    <row r="126" spans="1:188" ht="45" x14ac:dyDescent="0.25">
      <c r="A126" s="79" t="s">
        <v>109</v>
      </c>
      <c r="B126" s="34">
        <f>'1 уровень'!D324</f>
        <v>4070</v>
      </c>
      <c r="C126" s="34">
        <f>'1 уровень'!E324</f>
        <v>2035</v>
      </c>
      <c r="D126" s="34">
        <f>'1 уровень'!F324</f>
        <v>1787</v>
      </c>
      <c r="E126" s="107">
        <f>'1 уровень'!G324</f>
        <v>87.813267813267814</v>
      </c>
      <c r="F126" s="328">
        <f>'1 уровень'!H324</f>
        <v>3642.8535000000002</v>
      </c>
      <c r="G126" s="328">
        <f>'1 уровень'!I324</f>
        <v>1821.43</v>
      </c>
      <c r="H126" s="328">
        <f>'1 уровень'!J324</f>
        <v>1605.7692800000004</v>
      </c>
      <c r="I126" s="328">
        <f>'1 уровень'!K324</f>
        <v>-215.66071999999963</v>
      </c>
      <c r="J126" s="328">
        <f>'1 уровень'!L324</f>
        <v>-0.37947000000000003</v>
      </c>
      <c r="K126" s="328">
        <f>'1 уровень'!M324</f>
        <v>1605.3898100000004</v>
      </c>
      <c r="L126" s="328">
        <f>'1 уровень'!N324</f>
        <v>88.159812894264419</v>
      </c>
      <c r="M126" s="71"/>
      <c r="O126" s="732"/>
    </row>
    <row r="127" spans="1:188" ht="30" x14ac:dyDescent="0.25">
      <c r="A127" s="79" t="s">
        <v>123</v>
      </c>
      <c r="B127" s="34">
        <f>'1 уровень'!D325</f>
        <v>31200</v>
      </c>
      <c r="C127" s="34">
        <f>'1 уровень'!E325</f>
        <v>15600</v>
      </c>
      <c r="D127" s="34">
        <f>'1 уровень'!F325</f>
        <v>16180</v>
      </c>
      <c r="E127" s="107">
        <f>'1 уровень'!G325</f>
        <v>103.71794871794873</v>
      </c>
      <c r="F127" s="328">
        <f>'1 уровень'!H325</f>
        <v>25303.824000000001</v>
      </c>
      <c r="G127" s="328">
        <f>'1 уровень'!I325</f>
        <v>12651.91</v>
      </c>
      <c r="H127" s="328">
        <f>'1 уровень'!J325</f>
        <v>13122.303599999996</v>
      </c>
      <c r="I127" s="328">
        <f>'1 уровень'!K325</f>
        <v>470.39359999999579</v>
      </c>
      <c r="J127" s="328">
        <f>'1 уровень'!L325</f>
        <v>-8.5783000000000005</v>
      </c>
      <c r="K127" s="328">
        <f>'1 уровень'!M325</f>
        <v>13113.725299999996</v>
      </c>
      <c r="L127" s="328">
        <f>'1 уровень'!N325</f>
        <v>103.71796511356779</v>
      </c>
      <c r="M127" s="71"/>
      <c r="O127" s="732"/>
    </row>
    <row r="128" spans="1:188" ht="15.75" thickBot="1" x14ac:dyDescent="0.3">
      <c r="A128" s="75" t="s">
        <v>105</v>
      </c>
      <c r="B128" s="34">
        <f>'1 уровень'!D326</f>
        <v>0</v>
      </c>
      <c r="C128" s="34">
        <f>'1 уровень'!E326</f>
        <v>0</v>
      </c>
      <c r="D128" s="34">
        <f>'1 уровень'!F326</f>
        <v>0</v>
      </c>
      <c r="E128" s="107">
        <f>'1 уровень'!G326</f>
        <v>0</v>
      </c>
      <c r="F128" s="328">
        <f>'1 уровень'!H326</f>
        <v>76016.343300000008</v>
      </c>
      <c r="G128" s="328">
        <f>'1 уровень'!I326</f>
        <v>38008.19</v>
      </c>
      <c r="H128" s="328">
        <f>'1 уровень'!J326</f>
        <v>34823.482259999997</v>
      </c>
      <c r="I128" s="328">
        <f>'1 уровень'!K326</f>
        <v>-3184.7077400000035</v>
      </c>
      <c r="J128" s="328">
        <f>'1 уровень'!L326</f>
        <v>-101.42035</v>
      </c>
      <c r="K128" s="328">
        <f>'1 уровень'!M326</f>
        <v>34722.061909999997</v>
      </c>
      <c r="L128" s="328">
        <f>'1 уровень'!N326</f>
        <v>91.620996053745245</v>
      </c>
      <c r="M128" s="71"/>
      <c r="O128" s="732"/>
    </row>
    <row r="129" spans="1:188" ht="15" customHeight="1" x14ac:dyDescent="0.25">
      <c r="A129" s="67" t="s">
        <v>25</v>
      </c>
      <c r="B129" s="68"/>
      <c r="C129" s="68"/>
      <c r="D129" s="68"/>
      <c r="E129" s="110"/>
      <c r="F129" s="326"/>
      <c r="G129" s="326"/>
      <c r="H129" s="326"/>
      <c r="I129" s="326"/>
      <c r="J129" s="326"/>
      <c r="K129" s="326"/>
      <c r="L129" s="326"/>
      <c r="M129" s="71"/>
      <c r="O129" s="732"/>
    </row>
    <row r="130" spans="1:188" ht="30" x14ac:dyDescent="0.25">
      <c r="A130" s="232" t="s">
        <v>120</v>
      </c>
      <c r="B130" s="230">
        <f>'1 уровень'!D340</f>
        <v>3641</v>
      </c>
      <c r="C130" s="230">
        <f>'1 уровень'!E340</f>
        <v>1821</v>
      </c>
      <c r="D130" s="230">
        <f>'1 уровень'!F340</f>
        <v>1139</v>
      </c>
      <c r="E130" s="231">
        <f>'1 уровень'!G340</f>
        <v>62.54805052169138</v>
      </c>
      <c r="F130" s="327">
        <f>'1 уровень'!H340</f>
        <v>5385.5364799999998</v>
      </c>
      <c r="G130" s="327">
        <f>'1 уровень'!I340</f>
        <v>2692.77</v>
      </c>
      <c r="H130" s="327">
        <f>'1 уровень'!J340</f>
        <v>2134.8964299999998</v>
      </c>
      <c r="I130" s="327">
        <f>'1 уровень'!K340</f>
        <v>-557.87356999999997</v>
      </c>
      <c r="J130" s="327">
        <f>'1 уровень'!L340</f>
        <v>-183.99734000000001</v>
      </c>
      <c r="K130" s="327">
        <f>'1 уровень'!M340</f>
        <v>1950.8990900000001</v>
      </c>
      <c r="L130" s="327">
        <f>'1 уровень'!N340</f>
        <v>79.282539169702574</v>
      </c>
      <c r="M130" s="71"/>
      <c r="O130" s="7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2"/>
      <c r="ER130" s="32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2"/>
      <c r="FG130" s="32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2"/>
      <c r="FV130" s="32"/>
      <c r="FW130" s="32"/>
      <c r="FX130" s="32"/>
      <c r="FY130" s="32"/>
      <c r="FZ130" s="32"/>
      <c r="GA130" s="32"/>
      <c r="GB130" s="32"/>
      <c r="GC130" s="32"/>
      <c r="GD130" s="32"/>
      <c r="GE130" s="32"/>
      <c r="GF130" s="32"/>
    </row>
    <row r="131" spans="1:188" ht="30" x14ac:dyDescent="0.25">
      <c r="A131" s="79" t="s">
        <v>79</v>
      </c>
      <c r="B131" s="34">
        <f>'1 уровень'!D341</f>
        <v>2690</v>
      </c>
      <c r="C131" s="34">
        <f>'1 уровень'!E341</f>
        <v>1345</v>
      </c>
      <c r="D131" s="34">
        <f>'1 уровень'!F341</f>
        <v>826</v>
      </c>
      <c r="E131" s="107">
        <f>'1 уровень'!G341</f>
        <v>61.412639405204459</v>
      </c>
      <c r="F131" s="328">
        <f>'1 уровень'!H341</f>
        <v>3253.43</v>
      </c>
      <c r="G131" s="328">
        <f>'1 уровень'!I341</f>
        <v>1626.72</v>
      </c>
      <c r="H131" s="328">
        <f>'1 уровень'!J341</f>
        <v>1140.8516</v>
      </c>
      <c r="I131" s="328">
        <f>'1 уровень'!K341</f>
        <v>-485.86840000000007</v>
      </c>
      <c r="J131" s="328">
        <f>'1 уровень'!L341</f>
        <v>-50.957059999999998</v>
      </c>
      <c r="K131" s="328">
        <f>'1 уровень'!M341</f>
        <v>1089.89454</v>
      </c>
      <c r="L131" s="328">
        <f>'1 уровень'!N341</f>
        <v>70.132020261630771</v>
      </c>
      <c r="M131" s="71"/>
      <c r="O131" s="7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</row>
    <row r="132" spans="1:188" ht="30" x14ac:dyDescent="0.25">
      <c r="A132" s="79" t="s">
        <v>80</v>
      </c>
      <c r="B132" s="34">
        <f>'1 уровень'!D342</f>
        <v>777</v>
      </c>
      <c r="C132" s="34">
        <f>'1 уровень'!E342</f>
        <v>389</v>
      </c>
      <c r="D132" s="34">
        <f>'1 уровень'!F342</f>
        <v>184</v>
      </c>
      <c r="E132" s="107">
        <f>'1 уровень'!G342</f>
        <v>47.300771208226223</v>
      </c>
      <c r="F132" s="328">
        <f>'1 уровень'!H342</f>
        <v>1180.6048800000001</v>
      </c>
      <c r="G132" s="328">
        <f>'1 уровень'!I342</f>
        <v>590.29999999999995</v>
      </c>
      <c r="H132" s="328">
        <f>'1 уровень'!J342</f>
        <v>288.62122999999997</v>
      </c>
      <c r="I132" s="328">
        <f>'1 уровень'!K342</f>
        <v>-301.67876999999999</v>
      </c>
      <c r="J132" s="328">
        <f>'1 уровень'!L342</f>
        <v>-1.79532</v>
      </c>
      <c r="K132" s="328">
        <f>'1 уровень'!M342</f>
        <v>286.82590999999996</v>
      </c>
      <c r="L132" s="328">
        <f>'1 уровень'!N342</f>
        <v>48.89399119091987</v>
      </c>
      <c r="M132" s="71"/>
      <c r="O132" s="7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  <c r="EM132" s="32"/>
      <c r="EN132" s="32"/>
      <c r="EO132" s="32"/>
      <c r="EP132" s="32"/>
      <c r="EQ132" s="32"/>
      <c r="ER132" s="32"/>
      <c r="ES132" s="32"/>
      <c r="ET132" s="32"/>
      <c r="EU132" s="32"/>
      <c r="EV132" s="32"/>
      <c r="EW132" s="32"/>
      <c r="EX132" s="32"/>
      <c r="EY132" s="32"/>
      <c r="EZ132" s="32"/>
      <c r="FA132" s="32"/>
      <c r="FB132" s="32"/>
      <c r="FC132" s="32"/>
      <c r="FD132" s="32"/>
      <c r="FE132" s="32"/>
      <c r="FF132" s="32"/>
      <c r="FG132" s="32"/>
      <c r="FH132" s="32"/>
      <c r="FI132" s="32"/>
      <c r="FJ132" s="32"/>
      <c r="FK132" s="32"/>
      <c r="FL132" s="32"/>
      <c r="FM132" s="32"/>
      <c r="FN132" s="32"/>
      <c r="FO132" s="32"/>
      <c r="FP132" s="32"/>
      <c r="FQ132" s="32"/>
      <c r="FR132" s="32"/>
      <c r="FS132" s="32"/>
      <c r="FT132" s="32"/>
      <c r="FU132" s="32"/>
      <c r="FV132" s="32"/>
      <c r="FW132" s="32"/>
      <c r="FX132" s="32"/>
      <c r="FY132" s="32"/>
      <c r="FZ132" s="32"/>
      <c r="GA132" s="32"/>
      <c r="GB132" s="32"/>
      <c r="GC132" s="32"/>
      <c r="GD132" s="32"/>
      <c r="GE132" s="32"/>
      <c r="GF132" s="32"/>
    </row>
    <row r="133" spans="1:188" ht="30" x14ac:dyDescent="0.25">
      <c r="A133" s="79" t="s">
        <v>110</v>
      </c>
      <c r="B133" s="34">
        <f>'1 уровень'!D343</f>
        <v>36</v>
      </c>
      <c r="C133" s="34">
        <f>'1 уровень'!E343</f>
        <v>18</v>
      </c>
      <c r="D133" s="34">
        <f>'1 уровень'!F343</f>
        <v>32</v>
      </c>
      <c r="E133" s="107">
        <f>'1 уровень'!G343</f>
        <v>177.77777777777777</v>
      </c>
      <c r="F133" s="328">
        <f>'1 уровень'!H343</f>
        <v>196.86240000000001</v>
      </c>
      <c r="G133" s="328">
        <f>'1 уровень'!I343</f>
        <v>98.43</v>
      </c>
      <c r="H133" s="328">
        <f>'1 уровень'!J343</f>
        <v>174.9888</v>
      </c>
      <c r="I133" s="328">
        <f>'1 уровень'!K343</f>
        <v>76.558799999999991</v>
      </c>
      <c r="J133" s="328">
        <f>'1 уровень'!L343</f>
        <v>0</v>
      </c>
      <c r="K133" s="328">
        <f>'1 уровень'!M343</f>
        <v>174.9888</v>
      </c>
      <c r="L133" s="328">
        <f>'1 уровень'!N343</f>
        <v>177.77994513867722</v>
      </c>
      <c r="M133" s="71"/>
      <c r="O133" s="7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  <c r="EM133" s="32"/>
      <c r="EN133" s="32"/>
      <c r="EO133" s="32"/>
      <c r="EP133" s="32"/>
      <c r="EQ133" s="32"/>
      <c r="ER133" s="32"/>
      <c r="ES133" s="32"/>
      <c r="ET133" s="32"/>
      <c r="EU133" s="32"/>
      <c r="EV133" s="32"/>
      <c r="EW133" s="32"/>
      <c r="EX133" s="32"/>
      <c r="EY133" s="32"/>
      <c r="EZ133" s="32"/>
      <c r="FA133" s="32"/>
      <c r="FB133" s="32"/>
      <c r="FC133" s="32"/>
      <c r="FD133" s="32"/>
      <c r="FE133" s="32"/>
      <c r="FF133" s="32"/>
      <c r="FG133" s="32"/>
      <c r="FH133" s="32"/>
      <c r="FI133" s="32"/>
      <c r="FJ133" s="32"/>
      <c r="FK133" s="32"/>
      <c r="FL133" s="32"/>
      <c r="FM133" s="32"/>
      <c r="FN133" s="32"/>
      <c r="FO133" s="32"/>
      <c r="FP133" s="32"/>
      <c r="FQ133" s="32"/>
      <c r="FR133" s="32"/>
      <c r="FS133" s="32"/>
      <c r="FT133" s="32"/>
      <c r="FU133" s="32"/>
      <c r="FV133" s="32"/>
      <c r="FW133" s="32"/>
      <c r="FX133" s="32"/>
      <c r="FY133" s="32"/>
      <c r="FZ133" s="32"/>
      <c r="GA133" s="32"/>
      <c r="GB133" s="32"/>
      <c r="GC133" s="32"/>
      <c r="GD133" s="32"/>
      <c r="GE133" s="32"/>
      <c r="GF133" s="32"/>
    </row>
    <row r="134" spans="1:188" ht="30" x14ac:dyDescent="0.25">
      <c r="A134" s="79" t="s">
        <v>111</v>
      </c>
      <c r="B134" s="34">
        <f>'1 уровень'!D344</f>
        <v>138</v>
      </c>
      <c r="C134" s="34">
        <f>'1 уровень'!E344</f>
        <v>69</v>
      </c>
      <c r="D134" s="34">
        <f>'1 уровень'!F344</f>
        <v>97</v>
      </c>
      <c r="E134" s="107">
        <f>'1 уровень'!G344</f>
        <v>140.57971014492753</v>
      </c>
      <c r="F134" s="328">
        <f>'1 уровень'!H344</f>
        <v>754.63919999999996</v>
      </c>
      <c r="G134" s="328">
        <f>'1 уровень'!I344</f>
        <v>377.32</v>
      </c>
      <c r="H134" s="328">
        <f>'1 уровень'!J344</f>
        <v>530.4348</v>
      </c>
      <c r="I134" s="328">
        <f>'1 уровень'!K344</f>
        <v>153.1148</v>
      </c>
      <c r="J134" s="328">
        <f>'1 уровень'!L344</f>
        <v>-131.24496000000002</v>
      </c>
      <c r="K134" s="328">
        <f>'1 уровень'!M344</f>
        <v>399.18984</v>
      </c>
      <c r="L134" s="328">
        <f>'1 уровень'!N344</f>
        <v>140.57956111523376</v>
      </c>
      <c r="M134" s="71"/>
      <c r="O134" s="7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2"/>
      <c r="CC134" s="32"/>
      <c r="CD134" s="32"/>
      <c r="CE134" s="32"/>
      <c r="CF134" s="32"/>
      <c r="CG134" s="32"/>
      <c r="CH134" s="32"/>
      <c r="CI134" s="32"/>
      <c r="CJ134" s="32"/>
      <c r="CK134" s="32"/>
      <c r="CL134" s="32"/>
      <c r="CM134" s="32"/>
      <c r="CN134" s="32"/>
      <c r="CO134" s="32"/>
      <c r="CP134" s="32"/>
      <c r="CQ134" s="32"/>
      <c r="CR134" s="32"/>
      <c r="CS134" s="32"/>
      <c r="CT134" s="32"/>
      <c r="CU134" s="32"/>
      <c r="CV134" s="32"/>
      <c r="CW134" s="32"/>
      <c r="CX134" s="32"/>
      <c r="CY134" s="32"/>
      <c r="CZ134" s="32"/>
      <c r="DA134" s="32"/>
      <c r="DB134" s="32"/>
      <c r="DC134" s="32"/>
      <c r="DD134" s="32"/>
      <c r="DE134" s="32"/>
      <c r="DF134" s="32"/>
      <c r="DG134" s="32"/>
      <c r="DH134" s="32"/>
      <c r="DI134" s="32"/>
      <c r="DJ134" s="32"/>
      <c r="DK134" s="32"/>
      <c r="DL134" s="32"/>
      <c r="DM134" s="32"/>
      <c r="DN134" s="32"/>
      <c r="DO134" s="32"/>
      <c r="DP134" s="32"/>
      <c r="DQ134" s="32"/>
      <c r="DR134" s="32"/>
      <c r="DS134" s="32"/>
      <c r="DT134" s="32"/>
      <c r="DU134" s="32"/>
      <c r="DV134" s="32"/>
      <c r="DW134" s="32"/>
      <c r="DX134" s="32"/>
      <c r="DY134" s="32"/>
      <c r="DZ134" s="32"/>
      <c r="EA134" s="32"/>
      <c r="EB134" s="32"/>
      <c r="EC134" s="32"/>
      <c r="ED134" s="32"/>
      <c r="EE134" s="32"/>
      <c r="EF134" s="32"/>
      <c r="EG134" s="32"/>
      <c r="EH134" s="32"/>
      <c r="EI134" s="32"/>
      <c r="EJ134" s="32"/>
      <c r="EK134" s="32"/>
      <c r="EL134" s="32"/>
      <c r="EM134" s="32"/>
      <c r="EN134" s="32"/>
      <c r="EO134" s="32"/>
      <c r="EP134" s="32"/>
      <c r="EQ134" s="32"/>
      <c r="ER134" s="32"/>
      <c r="ES134" s="32"/>
      <c r="ET134" s="32"/>
      <c r="EU134" s="32"/>
      <c r="EV134" s="32"/>
      <c r="EW134" s="32"/>
      <c r="EX134" s="32"/>
      <c r="EY134" s="32"/>
      <c r="EZ134" s="32"/>
      <c r="FA134" s="32"/>
      <c r="FB134" s="32"/>
      <c r="FC134" s="32"/>
      <c r="FD134" s="32"/>
      <c r="FE134" s="32"/>
      <c r="FF134" s="32"/>
      <c r="FG134" s="32"/>
      <c r="FH134" s="32"/>
      <c r="FI134" s="32"/>
      <c r="FJ134" s="32"/>
      <c r="FK134" s="32"/>
      <c r="FL134" s="32"/>
      <c r="FM134" s="32"/>
      <c r="FN134" s="32"/>
      <c r="FO134" s="32"/>
      <c r="FP134" s="32"/>
      <c r="FQ134" s="32"/>
      <c r="FR134" s="32"/>
      <c r="FS134" s="32"/>
      <c r="FT134" s="32"/>
      <c r="FU134" s="32"/>
      <c r="FV134" s="32"/>
      <c r="FW134" s="32"/>
      <c r="FX134" s="32"/>
      <c r="FY134" s="32"/>
      <c r="FZ134" s="32"/>
      <c r="GA134" s="32"/>
      <c r="GB134" s="32"/>
      <c r="GC134" s="32"/>
      <c r="GD134" s="32"/>
      <c r="GE134" s="32"/>
      <c r="GF134" s="32"/>
    </row>
    <row r="135" spans="1:188" ht="30" x14ac:dyDescent="0.25">
      <c r="A135" s="232" t="s">
        <v>112</v>
      </c>
      <c r="B135" s="230">
        <f>'1 уровень'!D345</f>
        <v>6782</v>
      </c>
      <c r="C135" s="230">
        <f>'1 уровень'!E345</f>
        <v>3391</v>
      </c>
      <c r="D135" s="230">
        <f>'1 уровень'!F345</f>
        <v>2601</v>
      </c>
      <c r="E135" s="231">
        <f>'1 уровень'!G345</f>
        <v>76.70303745207903</v>
      </c>
      <c r="F135" s="327">
        <f>'1 уровень'!H345</f>
        <v>10160.144100000001</v>
      </c>
      <c r="G135" s="327">
        <f>'1 уровень'!I345</f>
        <v>5080.08</v>
      </c>
      <c r="H135" s="327">
        <f>'1 уровень'!J345</f>
        <v>5172.5727899999993</v>
      </c>
      <c r="I135" s="327">
        <f>'1 уровень'!K345</f>
        <v>92.492789999999673</v>
      </c>
      <c r="J135" s="327">
        <f>'1 уровень'!L345</f>
        <v>-111.26732000000001</v>
      </c>
      <c r="K135" s="327">
        <f>'1 уровень'!M345</f>
        <v>5061.3054700000002</v>
      </c>
      <c r="L135" s="327">
        <f>'1 уровень'!N345</f>
        <v>101.8206955402277</v>
      </c>
      <c r="M135" s="71"/>
      <c r="O135" s="7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2"/>
      <c r="BV135" s="32"/>
      <c r="BW135" s="32"/>
      <c r="BX135" s="32"/>
      <c r="BY135" s="32"/>
      <c r="BZ135" s="32"/>
      <c r="CA135" s="32"/>
      <c r="CB135" s="32"/>
      <c r="CC135" s="32"/>
      <c r="CD135" s="32"/>
      <c r="CE135" s="32"/>
      <c r="CF135" s="32"/>
      <c r="CG135" s="32"/>
      <c r="CH135" s="32"/>
      <c r="CI135" s="32"/>
      <c r="CJ135" s="32"/>
      <c r="CK135" s="32"/>
      <c r="CL135" s="32"/>
      <c r="CM135" s="32"/>
      <c r="CN135" s="32"/>
      <c r="CO135" s="32"/>
      <c r="CP135" s="32"/>
      <c r="CQ135" s="32"/>
      <c r="CR135" s="32"/>
      <c r="CS135" s="32"/>
      <c r="CT135" s="32"/>
      <c r="CU135" s="32"/>
      <c r="CV135" s="32"/>
      <c r="CW135" s="32"/>
      <c r="CX135" s="32"/>
      <c r="CY135" s="32"/>
      <c r="CZ135" s="32"/>
      <c r="DA135" s="32"/>
      <c r="DB135" s="32"/>
      <c r="DC135" s="32"/>
      <c r="DD135" s="32"/>
      <c r="DE135" s="32"/>
      <c r="DF135" s="32"/>
      <c r="DG135" s="32"/>
      <c r="DH135" s="32"/>
      <c r="DI135" s="32"/>
      <c r="DJ135" s="32"/>
      <c r="DK135" s="32"/>
      <c r="DL135" s="32"/>
      <c r="DM135" s="32"/>
      <c r="DN135" s="32"/>
      <c r="DO135" s="32"/>
      <c r="DP135" s="32"/>
      <c r="DQ135" s="32"/>
      <c r="DR135" s="32"/>
      <c r="DS135" s="32"/>
      <c r="DT135" s="32"/>
      <c r="DU135" s="32"/>
      <c r="DV135" s="32"/>
      <c r="DW135" s="32"/>
      <c r="DX135" s="32"/>
      <c r="DY135" s="32"/>
      <c r="DZ135" s="32"/>
      <c r="EA135" s="32"/>
      <c r="EB135" s="32"/>
      <c r="EC135" s="32"/>
      <c r="ED135" s="32"/>
      <c r="EE135" s="32"/>
      <c r="EF135" s="32"/>
      <c r="EG135" s="32"/>
      <c r="EH135" s="32"/>
      <c r="EI135" s="32"/>
      <c r="EJ135" s="32"/>
      <c r="EK135" s="32"/>
      <c r="EL135" s="32"/>
      <c r="EM135" s="32"/>
      <c r="EN135" s="32"/>
      <c r="EO135" s="32"/>
      <c r="EP135" s="32"/>
      <c r="EQ135" s="32"/>
      <c r="ER135" s="32"/>
      <c r="ES135" s="32"/>
      <c r="ET135" s="32"/>
      <c r="EU135" s="32"/>
      <c r="EV135" s="32"/>
      <c r="EW135" s="32"/>
      <c r="EX135" s="32"/>
      <c r="EY135" s="32"/>
      <c r="EZ135" s="32"/>
      <c r="FA135" s="32"/>
      <c r="FB135" s="32"/>
      <c r="FC135" s="32"/>
      <c r="FD135" s="32"/>
      <c r="FE135" s="32"/>
      <c r="FF135" s="32"/>
      <c r="FG135" s="32"/>
      <c r="FH135" s="32"/>
      <c r="FI135" s="32"/>
      <c r="FJ135" s="32"/>
      <c r="FK135" s="32"/>
      <c r="FL135" s="32"/>
      <c r="FM135" s="32"/>
      <c r="FN135" s="32"/>
      <c r="FO135" s="32"/>
      <c r="FP135" s="32"/>
      <c r="FQ135" s="32"/>
      <c r="FR135" s="32"/>
      <c r="FS135" s="32"/>
      <c r="FT135" s="32"/>
      <c r="FU135" s="32"/>
      <c r="FV135" s="32"/>
      <c r="FW135" s="32"/>
      <c r="FX135" s="32"/>
      <c r="FY135" s="32"/>
      <c r="FZ135" s="32"/>
      <c r="GA135" s="32"/>
      <c r="GB135" s="32"/>
      <c r="GC135" s="32"/>
      <c r="GD135" s="32"/>
      <c r="GE135" s="32"/>
      <c r="GF135" s="32"/>
    </row>
    <row r="136" spans="1:188" ht="30" x14ac:dyDescent="0.25">
      <c r="A136" s="79" t="s">
        <v>108</v>
      </c>
      <c r="B136" s="34">
        <f>'1 уровень'!D346</f>
        <v>2730</v>
      </c>
      <c r="C136" s="34">
        <f>'1 уровень'!E346</f>
        <v>1365</v>
      </c>
      <c r="D136" s="34">
        <f>'1 уровень'!F346</f>
        <v>713</v>
      </c>
      <c r="E136" s="107">
        <f>'1 уровень'!G346</f>
        <v>52.234432234432241</v>
      </c>
      <c r="F136" s="328">
        <f>'1 уровень'!H346</f>
        <v>2412.0915</v>
      </c>
      <c r="G136" s="328">
        <f>'1 уровень'!I346</f>
        <v>1206.05</v>
      </c>
      <c r="H136" s="328">
        <f>'1 уровень'!J346</f>
        <v>1206.2798</v>
      </c>
      <c r="I136" s="328">
        <f>'1 уровень'!K346</f>
        <v>0.22980000000006839</v>
      </c>
      <c r="J136" s="328">
        <f>'1 уровень'!L346</f>
        <v>0</v>
      </c>
      <c r="K136" s="328">
        <f>'1 уровень'!M346</f>
        <v>1206.2798</v>
      </c>
      <c r="L136" s="328">
        <f>'1 уровень'!N346</f>
        <v>100.01905393640398</v>
      </c>
      <c r="M136" s="71"/>
      <c r="O136" s="7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2"/>
      <c r="BV136" s="32"/>
      <c r="BW136" s="32"/>
      <c r="BX136" s="32"/>
      <c r="BY136" s="32"/>
      <c r="BZ136" s="32"/>
      <c r="CA136" s="32"/>
      <c r="CB136" s="32"/>
      <c r="CC136" s="32"/>
      <c r="CD136" s="32"/>
      <c r="CE136" s="32"/>
      <c r="CF136" s="32"/>
      <c r="CG136" s="32"/>
      <c r="CH136" s="32"/>
      <c r="CI136" s="32"/>
      <c r="CJ136" s="32"/>
      <c r="CK136" s="32"/>
      <c r="CL136" s="32"/>
      <c r="CM136" s="32"/>
      <c r="CN136" s="32"/>
      <c r="CO136" s="32"/>
      <c r="CP136" s="32"/>
      <c r="CQ136" s="32"/>
      <c r="CR136" s="32"/>
      <c r="CS136" s="32"/>
      <c r="CT136" s="32"/>
      <c r="CU136" s="32"/>
      <c r="CV136" s="32"/>
      <c r="CW136" s="32"/>
      <c r="CX136" s="32"/>
      <c r="CY136" s="32"/>
      <c r="CZ136" s="32"/>
      <c r="DA136" s="32"/>
      <c r="DB136" s="32"/>
      <c r="DC136" s="32"/>
      <c r="DD136" s="32"/>
      <c r="DE136" s="32"/>
      <c r="DF136" s="32"/>
      <c r="DG136" s="32"/>
      <c r="DH136" s="32"/>
      <c r="DI136" s="32"/>
      <c r="DJ136" s="32"/>
      <c r="DK136" s="32"/>
      <c r="DL136" s="32"/>
      <c r="DM136" s="32"/>
      <c r="DN136" s="32"/>
      <c r="DO136" s="32"/>
      <c r="DP136" s="32"/>
      <c r="DQ136" s="32"/>
      <c r="DR136" s="32"/>
      <c r="DS136" s="32"/>
      <c r="DT136" s="32"/>
      <c r="DU136" s="32"/>
      <c r="DV136" s="32"/>
      <c r="DW136" s="32"/>
      <c r="DX136" s="32"/>
      <c r="DY136" s="32"/>
      <c r="DZ136" s="32"/>
      <c r="EA136" s="32"/>
      <c r="EB136" s="32"/>
      <c r="EC136" s="32"/>
      <c r="ED136" s="32"/>
      <c r="EE136" s="32"/>
      <c r="EF136" s="32"/>
      <c r="EG136" s="32"/>
      <c r="EH136" s="32"/>
      <c r="EI136" s="32"/>
      <c r="EJ136" s="32"/>
      <c r="EK136" s="32"/>
      <c r="EL136" s="32"/>
      <c r="EM136" s="32"/>
      <c r="EN136" s="32"/>
      <c r="EO136" s="32"/>
      <c r="EP136" s="32"/>
      <c r="EQ136" s="32"/>
      <c r="ER136" s="32"/>
      <c r="ES136" s="32"/>
      <c r="ET136" s="32"/>
      <c r="EU136" s="32"/>
      <c r="EV136" s="32"/>
      <c r="EW136" s="32"/>
      <c r="EX136" s="32"/>
      <c r="EY136" s="32"/>
      <c r="EZ136" s="32"/>
      <c r="FA136" s="32"/>
      <c r="FB136" s="32"/>
      <c r="FC136" s="32"/>
      <c r="FD136" s="32"/>
      <c r="FE136" s="32"/>
      <c r="FF136" s="32"/>
      <c r="FG136" s="32"/>
      <c r="FH136" s="32"/>
      <c r="FI136" s="32"/>
      <c r="FJ136" s="32"/>
      <c r="FK136" s="32"/>
      <c r="FL136" s="32"/>
      <c r="FM136" s="32"/>
      <c r="FN136" s="32"/>
      <c r="FO136" s="32"/>
      <c r="FP136" s="32"/>
      <c r="FQ136" s="32"/>
      <c r="FR136" s="32"/>
      <c r="FS136" s="32"/>
      <c r="FT136" s="32"/>
      <c r="FU136" s="32"/>
      <c r="FV136" s="32"/>
      <c r="FW136" s="32"/>
      <c r="FX136" s="32"/>
      <c r="FY136" s="32"/>
      <c r="FZ136" s="32"/>
      <c r="GA136" s="32"/>
      <c r="GB136" s="32"/>
      <c r="GC136" s="32"/>
      <c r="GD136" s="32"/>
      <c r="GE136" s="32"/>
      <c r="GF136" s="32"/>
    </row>
    <row r="137" spans="1:188" ht="60" x14ac:dyDescent="0.25">
      <c r="A137" s="79" t="s">
        <v>81</v>
      </c>
      <c r="B137" s="34">
        <f>'1 уровень'!D347</f>
        <v>3000</v>
      </c>
      <c r="C137" s="34">
        <f>'1 уровень'!E347</f>
        <v>1500</v>
      </c>
      <c r="D137" s="34">
        <f>'1 уровень'!F347</f>
        <v>1461</v>
      </c>
      <c r="E137" s="107">
        <f>'1 уровень'!G347</f>
        <v>97.399999999999991</v>
      </c>
      <c r="F137" s="328">
        <f>'1 уровень'!H347</f>
        <v>6806.4600000000009</v>
      </c>
      <c r="G137" s="328">
        <f>'1 уровень'!I347</f>
        <v>3403.23</v>
      </c>
      <c r="H137" s="328">
        <f>'1 уровень'!J347</f>
        <v>3618.7356299999997</v>
      </c>
      <c r="I137" s="328">
        <f>'1 уровень'!K347</f>
        <v>215.50562999999966</v>
      </c>
      <c r="J137" s="328">
        <f>'1 уровень'!L347</f>
        <v>-81.524929999999998</v>
      </c>
      <c r="K137" s="328">
        <f>'1 уровень'!M347</f>
        <v>3537.2106999999996</v>
      </c>
      <c r="L137" s="328">
        <f>'1 уровень'!N347</f>
        <v>106.33238511649226</v>
      </c>
      <c r="M137" s="71"/>
      <c r="O137" s="7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2"/>
      <c r="BV137" s="32"/>
      <c r="BW137" s="32"/>
      <c r="BX137" s="32"/>
      <c r="BY137" s="32"/>
      <c r="BZ137" s="32"/>
      <c r="CA137" s="32"/>
      <c r="CB137" s="32"/>
      <c r="CC137" s="32"/>
      <c r="CD137" s="32"/>
      <c r="CE137" s="32"/>
      <c r="CF137" s="32"/>
      <c r="CG137" s="32"/>
      <c r="CH137" s="32"/>
      <c r="CI137" s="32"/>
      <c r="CJ137" s="32"/>
      <c r="CK137" s="32"/>
      <c r="CL137" s="32"/>
      <c r="CM137" s="32"/>
      <c r="CN137" s="32"/>
      <c r="CO137" s="32"/>
      <c r="CP137" s="32"/>
      <c r="CQ137" s="32"/>
      <c r="CR137" s="32"/>
      <c r="CS137" s="32"/>
      <c r="CT137" s="32"/>
      <c r="CU137" s="32"/>
      <c r="CV137" s="32"/>
      <c r="CW137" s="32"/>
      <c r="CX137" s="32"/>
      <c r="CY137" s="32"/>
      <c r="CZ137" s="32"/>
      <c r="DA137" s="32"/>
      <c r="DB137" s="32"/>
      <c r="DC137" s="32"/>
      <c r="DD137" s="32"/>
      <c r="DE137" s="32"/>
      <c r="DF137" s="32"/>
      <c r="DG137" s="32"/>
      <c r="DH137" s="32"/>
      <c r="DI137" s="32"/>
      <c r="DJ137" s="32"/>
      <c r="DK137" s="32"/>
      <c r="DL137" s="32"/>
      <c r="DM137" s="32"/>
      <c r="DN137" s="32"/>
      <c r="DO137" s="32"/>
      <c r="DP137" s="32"/>
      <c r="DQ137" s="32"/>
      <c r="DR137" s="32"/>
      <c r="DS137" s="32"/>
      <c r="DT137" s="32"/>
      <c r="DU137" s="32"/>
      <c r="DV137" s="32"/>
      <c r="DW137" s="32"/>
      <c r="DX137" s="32"/>
      <c r="DY137" s="32"/>
      <c r="DZ137" s="32"/>
      <c r="EA137" s="32"/>
      <c r="EB137" s="32"/>
      <c r="EC137" s="32"/>
      <c r="ED137" s="32"/>
      <c r="EE137" s="32"/>
      <c r="EF137" s="32"/>
      <c r="EG137" s="32"/>
      <c r="EH137" s="32"/>
      <c r="EI137" s="32"/>
      <c r="EJ137" s="32"/>
      <c r="EK137" s="32"/>
      <c r="EL137" s="32"/>
      <c r="EM137" s="32"/>
      <c r="EN137" s="32"/>
      <c r="EO137" s="32"/>
      <c r="EP137" s="32"/>
      <c r="EQ137" s="32"/>
      <c r="ER137" s="32"/>
      <c r="ES137" s="32"/>
      <c r="ET137" s="32"/>
      <c r="EU137" s="32"/>
      <c r="EV137" s="32"/>
      <c r="EW137" s="32"/>
      <c r="EX137" s="32"/>
      <c r="EY137" s="32"/>
      <c r="EZ137" s="32"/>
      <c r="FA137" s="32"/>
      <c r="FB137" s="32"/>
      <c r="FC137" s="32"/>
      <c r="FD137" s="32"/>
      <c r="FE137" s="32"/>
      <c r="FF137" s="32"/>
      <c r="FG137" s="32"/>
      <c r="FH137" s="32"/>
      <c r="FI137" s="32"/>
      <c r="FJ137" s="32"/>
      <c r="FK137" s="32"/>
      <c r="FL137" s="32"/>
      <c r="FM137" s="32"/>
      <c r="FN137" s="32"/>
      <c r="FO137" s="32"/>
      <c r="FP137" s="32"/>
      <c r="FQ137" s="32"/>
      <c r="FR137" s="32"/>
      <c r="FS137" s="32"/>
      <c r="FT137" s="32"/>
      <c r="FU137" s="32"/>
      <c r="FV137" s="32"/>
      <c r="FW137" s="32"/>
      <c r="FX137" s="32"/>
      <c r="FY137" s="32"/>
      <c r="FZ137" s="32"/>
      <c r="GA137" s="32"/>
      <c r="GB137" s="32"/>
      <c r="GC137" s="32"/>
      <c r="GD137" s="32"/>
      <c r="GE137" s="32"/>
      <c r="GF137" s="32"/>
    </row>
    <row r="138" spans="1:188" ht="45" x14ac:dyDescent="0.25">
      <c r="A138" s="79" t="s">
        <v>109</v>
      </c>
      <c r="B138" s="34">
        <f>'1 уровень'!D348</f>
        <v>1052</v>
      </c>
      <c r="C138" s="34">
        <f>'1 уровень'!E348</f>
        <v>526</v>
      </c>
      <c r="D138" s="34">
        <f>'1 уровень'!F348</f>
        <v>427</v>
      </c>
      <c r="E138" s="107">
        <f>'1 уровень'!G348</f>
        <v>81.178707224334602</v>
      </c>
      <c r="F138" s="328">
        <f>'1 уровень'!H348</f>
        <v>941.59259999999995</v>
      </c>
      <c r="G138" s="328">
        <f>'1 уровень'!I348</f>
        <v>470.8</v>
      </c>
      <c r="H138" s="328">
        <f>'1 уровень'!J348</f>
        <v>347.55735999999996</v>
      </c>
      <c r="I138" s="328">
        <f>'1 уровень'!K348</f>
        <v>-123.24264000000005</v>
      </c>
      <c r="J138" s="328">
        <f>'1 уровень'!L348</f>
        <v>-29.742390000000007</v>
      </c>
      <c r="K138" s="328">
        <f>'1 уровень'!M348</f>
        <v>317.81496999999996</v>
      </c>
      <c r="L138" s="328">
        <f>'1 уровень'!N348</f>
        <v>73.822718776550545</v>
      </c>
      <c r="M138" s="71"/>
      <c r="O138" s="7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2"/>
      <c r="BV138" s="32"/>
      <c r="BW138" s="32"/>
      <c r="BX138" s="32"/>
      <c r="BY138" s="32"/>
      <c r="BZ138" s="32"/>
      <c r="CA138" s="32"/>
      <c r="CB138" s="32"/>
      <c r="CC138" s="32"/>
      <c r="CD138" s="32"/>
      <c r="CE138" s="32"/>
      <c r="CF138" s="32"/>
      <c r="CG138" s="32"/>
      <c r="CH138" s="32"/>
      <c r="CI138" s="32"/>
      <c r="CJ138" s="32"/>
      <c r="CK138" s="32"/>
      <c r="CL138" s="32"/>
      <c r="CM138" s="32"/>
      <c r="CN138" s="32"/>
      <c r="CO138" s="32"/>
      <c r="CP138" s="32"/>
      <c r="CQ138" s="32"/>
      <c r="CR138" s="32"/>
      <c r="CS138" s="32"/>
      <c r="CT138" s="32"/>
      <c r="CU138" s="32"/>
      <c r="CV138" s="32"/>
      <c r="CW138" s="32"/>
      <c r="CX138" s="32"/>
      <c r="CY138" s="32"/>
      <c r="CZ138" s="32"/>
      <c r="DA138" s="32"/>
      <c r="DB138" s="32"/>
      <c r="DC138" s="32"/>
      <c r="DD138" s="32"/>
      <c r="DE138" s="32"/>
      <c r="DF138" s="32"/>
      <c r="DG138" s="32"/>
      <c r="DH138" s="32"/>
      <c r="DI138" s="32"/>
      <c r="DJ138" s="32"/>
      <c r="DK138" s="32"/>
      <c r="DL138" s="32"/>
      <c r="DM138" s="32"/>
      <c r="DN138" s="32"/>
      <c r="DO138" s="32"/>
      <c r="DP138" s="32"/>
      <c r="DQ138" s="32"/>
      <c r="DR138" s="32"/>
      <c r="DS138" s="32"/>
      <c r="DT138" s="32"/>
      <c r="DU138" s="32"/>
      <c r="DV138" s="32"/>
      <c r="DW138" s="32"/>
      <c r="DX138" s="32"/>
      <c r="DY138" s="32"/>
      <c r="DZ138" s="32"/>
      <c r="EA138" s="32"/>
      <c r="EB138" s="32"/>
      <c r="EC138" s="32"/>
      <c r="ED138" s="32"/>
      <c r="EE138" s="32"/>
      <c r="EF138" s="32"/>
      <c r="EG138" s="32"/>
      <c r="EH138" s="32"/>
      <c r="EI138" s="32"/>
      <c r="EJ138" s="32"/>
      <c r="EK138" s="32"/>
      <c r="EL138" s="32"/>
      <c r="EM138" s="32"/>
      <c r="EN138" s="32"/>
      <c r="EO138" s="32"/>
      <c r="EP138" s="32"/>
      <c r="EQ138" s="32"/>
      <c r="ER138" s="32"/>
      <c r="ES138" s="32"/>
      <c r="ET138" s="32"/>
      <c r="EU138" s="32"/>
      <c r="EV138" s="32"/>
      <c r="EW138" s="32"/>
      <c r="EX138" s="32"/>
      <c r="EY138" s="32"/>
      <c r="EZ138" s="32"/>
      <c r="FA138" s="32"/>
      <c r="FB138" s="32"/>
      <c r="FC138" s="32"/>
      <c r="FD138" s="32"/>
      <c r="FE138" s="32"/>
      <c r="FF138" s="32"/>
      <c r="FG138" s="32"/>
      <c r="FH138" s="32"/>
      <c r="FI138" s="32"/>
      <c r="FJ138" s="32"/>
      <c r="FK138" s="32"/>
      <c r="FL138" s="32"/>
      <c r="FM138" s="32"/>
      <c r="FN138" s="32"/>
      <c r="FO138" s="32"/>
      <c r="FP138" s="32"/>
      <c r="FQ138" s="32"/>
      <c r="FR138" s="32"/>
      <c r="FS138" s="32"/>
      <c r="FT138" s="32"/>
      <c r="FU138" s="32"/>
      <c r="FV138" s="32"/>
      <c r="FW138" s="32"/>
      <c r="FX138" s="32"/>
      <c r="FY138" s="32"/>
      <c r="FZ138" s="32"/>
      <c r="GA138" s="32"/>
      <c r="GB138" s="32"/>
      <c r="GC138" s="32"/>
      <c r="GD138" s="32"/>
      <c r="GE138" s="32"/>
      <c r="GF138" s="32"/>
    </row>
    <row r="139" spans="1:188" ht="30" x14ac:dyDescent="0.25">
      <c r="A139" s="79" t="s">
        <v>123</v>
      </c>
      <c r="B139" s="34">
        <f>'1 уровень'!D337</f>
        <v>5200</v>
      </c>
      <c r="C139" s="34">
        <f>'1 уровень'!E337</f>
        <v>2600</v>
      </c>
      <c r="D139" s="34">
        <f>'1 уровень'!F337</f>
        <v>1543</v>
      </c>
      <c r="E139" s="107">
        <f>'1 уровень'!G337</f>
        <v>59.346153846153847</v>
      </c>
      <c r="F139" s="328">
        <f>'1 уровень'!H337</f>
        <v>4217.3040000000001</v>
      </c>
      <c r="G139" s="328">
        <f>'1 уровень'!I337</f>
        <v>2108.65</v>
      </c>
      <c r="H139" s="328">
        <f>'1 уровень'!J337</f>
        <v>1251.4038599999997</v>
      </c>
      <c r="I139" s="328">
        <f>'1 уровень'!K337</f>
        <v>-857.24614000000042</v>
      </c>
      <c r="J139" s="328">
        <f>'1 уровень'!L337</f>
        <v>-1.9728400000000001</v>
      </c>
      <c r="K139" s="328">
        <f>'1 уровень'!M337</f>
        <v>1249.4310199999998</v>
      </c>
      <c r="L139" s="328">
        <f>'1 уровень'!N337</f>
        <v>59.346210134446189</v>
      </c>
      <c r="M139" s="71"/>
      <c r="N139" s="71"/>
      <c r="O139" s="733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2"/>
      <c r="BV139" s="32"/>
      <c r="BW139" s="32"/>
      <c r="BX139" s="32"/>
      <c r="BY139" s="32"/>
      <c r="BZ139" s="32"/>
      <c r="CA139" s="32"/>
      <c r="CB139" s="32"/>
      <c r="CC139" s="32"/>
      <c r="CD139" s="32"/>
      <c r="CE139" s="32"/>
      <c r="CF139" s="32"/>
      <c r="CG139" s="32"/>
      <c r="CH139" s="32"/>
      <c r="CI139" s="32"/>
      <c r="CJ139" s="32"/>
      <c r="CK139" s="32"/>
      <c r="CL139" s="32"/>
      <c r="CM139" s="32"/>
      <c r="CN139" s="32"/>
      <c r="CO139" s="32"/>
      <c r="CP139" s="32"/>
      <c r="CQ139" s="32"/>
      <c r="CR139" s="32"/>
      <c r="CS139" s="32"/>
      <c r="CT139" s="32"/>
      <c r="CU139" s="32"/>
      <c r="CV139" s="32"/>
      <c r="CW139" s="32"/>
      <c r="CX139" s="32"/>
      <c r="CY139" s="32"/>
      <c r="CZ139" s="32"/>
      <c r="DA139" s="32"/>
      <c r="DB139" s="32"/>
      <c r="DC139" s="32"/>
      <c r="DD139" s="32"/>
      <c r="DE139" s="32"/>
      <c r="DF139" s="32"/>
      <c r="DG139" s="32"/>
      <c r="DH139" s="32"/>
      <c r="DI139" s="32"/>
      <c r="DJ139" s="32"/>
      <c r="DK139" s="32"/>
      <c r="DL139" s="32"/>
      <c r="DM139" s="32"/>
      <c r="DN139" s="32"/>
      <c r="DO139" s="32"/>
      <c r="DP139" s="32"/>
      <c r="DQ139" s="32"/>
      <c r="DR139" s="32"/>
      <c r="DS139" s="32"/>
      <c r="DT139" s="32"/>
      <c r="DU139" s="32"/>
      <c r="DV139" s="32"/>
      <c r="DW139" s="32"/>
      <c r="DX139" s="32"/>
      <c r="DY139" s="32"/>
      <c r="DZ139" s="32"/>
      <c r="EA139" s="32"/>
      <c r="EB139" s="32"/>
      <c r="EC139" s="32"/>
      <c r="ED139" s="32"/>
      <c r="EE139" s="32"/>
      <c r="EF139" s="32"/>
      <c r="EG139" s="32"/>
      <c r="EH139" s="32"/>
      <c r="EI139" s="32"/>
      <c r="EJ139" s="32"/>
      <c r="EK139" s="32"/>
      <c r="EL139" s="32"/>
      <c r="EM139" s="32"/>
      <c r="EN139" s="32"/>
      <c r="EO139" s="32"/>
      <c r="EP139" s="32"/>
      <c r="EQ139" s="32"/>
      <c r="ER139" s="32"/>
      <c r="ES139" s="32"/>
      <c r="ET139" s="32"/>
      <c r="EU139" s="32"/>
      <c r="EV139" s="32"/>
      <c r="EW139" s="32"/>
      <c r="EX139" s="32"/>
      <c r="EY139" s="32"/>
      <c r="EZ139" s="32"/>
      <c r="FA139" s="32"/>
      <c r="FB139" s="32"/>
      <c r="FC139" s="32"/>
      <c r="FD139" s="32"/>
      <c r="FE139" s="32"/>
      <c r="FF139" s="32"/>
      <c r="FG139" s="32"/>
      <c r="FH139" s="32"/>
      <c r="FI139" s="32"/>
      <c r="FJ139" s="32"/>
      <c r="FK139" s="32"/>
      <c r="FL139" s="32"/>
      <c r="FM139" s="32"/>
      <c r="FN139" s="32"/>
      <c r="FO139" s="32"/>
      <c r="FP139" s="32"/>
      <c r="FQ139" s="32"/>
      <c r="FR139" s="32"/>
      <c r="FS139" s="32"/>
      <c r="FT139" s="32"/>
      <c r="FU139" s="32"/>
      <c r="FV139" s="32"/>
      <c r="FW139" s="32"/>
      <c r="FX139" s="32"/>
      <c r="FY139" s="32"/>
      <c r="FZ139" s="32"/>
      <c r="GA139" s="32"/>
      <c r="GB139" s="32"/>
      <c r="GC139" s="32"/>
      <c r="GD139" s="32"/>
      <c r="GE139" s="32"/>
      <c r="GF139" s="32"/>
    </row>
    <row r="140" spans="1:188" ht="15.75" thickBot="1" x14ac:dyDescent="0.3">
      <c r="A140" s="75" t="s">
        <v>106</v>
      </c>
      <c r="B140" s="34">
        <f>'1 уровень'!D350</f>
        <v>0</v>
      </c>
      <c r="C140" s="34">
        <f>'1 уровень'!E350</f>
        <v>0</v>
      </c>
      <c r="D140" s="34">
        <f>'1 уровень'!F350</f>
        <v>0</v>
      </c>
      <c r="E140" s="107">
        <f>'1 уровень'!G350</f>
        <v>0</v>
      </c>
      <c r="F140" s="328">
        <f>'1 уровень'!H350</f>
        <v>19762.98458</v>
      </c>
      <c r="G140" s="328">
        <f>'1 уровень'!I350</f>
        <v>9881.5</v>
      </c>
      <c r="H140" s="328">
        <f>'1 уровень'!J350</f>
        <v>8558.8730799999994</v>
      </c>
      <c r="I140" s="328">
        <f>'1 уровень'!K350</f>
        <v>-1322.6269200000006</v>
      </c>
      <c r="J140" s="328">
        <f>'1 уровень'!L350</f>
        <v>-297.23750000000007</v>
      </c>
      <c r="K140" s="328">
        <f>'1 уровень'!M350</f>
        <v>8261.6355800000001</v>
      </c>
      <c r="L140" s="328">
        <f>'1 уровень'!N350</f>
        <v>86.615119971664214</v>
      </c>
      <c r="M140" s="71"/>
      <c r="O140" s="7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2"/>
      <c r="BV140" s="32"/>
      <c r="BW140" s="32"/>
      <c r="BX140" s="32"/>
      <c r="BY140" s="32"/>
      <c r="BZ140" s="32"/>
      <c r="CA140" s="32"/>
      <c r="CB140" s="32"/>
      <c r="CC140" s="32"/>
      <c r="CD140" s="32"/>
      <c r="CE140" s="32"/>
      <c r="CF140" s="32"/>
      <c r="CG140" s="32"/>
      <c r="CH140" s="32"/>
      <c r="CI140" s="32"/>
      <c r="CJ140" s="32"/>
      <c r="CK140" s="32"/>
      <c r="CL140" s="32"/>
      <c r="CM140" s="32"/>
      <c r="CN140" s="32"/>
      <c r="CO140" s="32"/>
      <c r="CP140" s="32"/>
      <c r="CQ140" s="32"/>
      <c r="CR140" s="32"/>
      <c r="CS140" s="32"/>
      <c r="CT140" s="32"/>
      <c r="CU140" s="32"/>
      <c r="CV140" s="32"/>
      <c r="CW140" s="32"/>
      <c r="CX140" s="32"/>
      <c r="CY140" s="32"/>
      <c r="CZ140" s="32"/>
      <c r="DA140" s="32"/>
      <c r="DB140" s="32"/>
      <c r="DC140" s="32"/>
      <c r="DD140" s="32"/>
      <c r="DE140" s="32"/>
      <c r="DF140" s="32"/>
      <c r="DG140" s="32"/>
      <c r="DH140" s="32"/>
      <c r="DI140" s="32"/>
      <c r="DJ140" s="32"/>
      <c r="DK140" s="32"/>
      <c r="DL140" s="32"/>
      <c r="DM140" s="32"/>
      <c r="DN140" s="32"/>
      <c r="DO140" s="32"/>
      <c r="DP140" s="32"/>
      <c r="DQ140" s="32"/>
      <c r="DR140" s="32"/>
      <c r="DS140" s="32"/>
      <c r="DT140" s="32"/>
      <c r="DU140" s="32"/>
      <c r="DV140" s="32"/>
      <c r="DW140" s="32"/>
      <c r="DX140" s="32"/>
      <c r="DY140" s="32"/>
      <c r="DZ140" s="32"/>
      <c r="EA140" s="32"/>
      <c r="EB140" s="32"/>
      <c r="EC140" s="32"/>
      <c r="ED140" s="32"/>
      <c r="EE140" s="32"/>
      <c r="EF140" s="32"/>
      <c r="EG140" s="32"/>
      <c r="EH140" s="32"/>
      <c r="EI140" s="32"/>
      <c r="EJ140" s="32"/>
      <c r="EK140" s="32"/>
      <c r="EL140" s="32"/>
      <c r="EM140" s="32"/>
      <c r="EN140" s="32"/>
      <c r="EO140" s="32"/>
      <c r="EP140" s="32"/>
      <c r="EQ140" s="32"/>
      <c r="ER140" s="32"/>
      <c r="ES140" s="32"/>
      <c r="ET140" s="32"/>
      <c r="EU140" s="32"/>
      <c r="EV140" s="32"/>
      <c r="EW140" s="32"/>
      <c r="EX140" s="32"/>
      <c r="EY140" s="32"/>
      <c r="EZ140" s="32"/>
      <c r="FA140" s="32"/>
      <c r="FB140" s="32"/>
      <c r="FC140" s="32"/>
      <c r="FD140" s="32"/>
      <c r="FE140" s="32"/>
      <c r="FF140" s="32"/>
      <c r="FG140" s="32"/>
      <c r="FH140" s="32"/>
      <c r="FI140" s="32"/>
      <c r="FJ140" s="32"/>
      <c r="FK140" s="32"/>
      <c r="FL140" s="32"/>
      <c r="FM140" s="32"/>
      <c r="FN140" s="32"/>
      <c r="FO140" s="32"/>
      <c r="FP140" s="32"/>
      <c r="FQ140" s="32"/>
      <c r="FR140" s="32"/>
      <c r="FS140" s="32"/>
      <c r="FT140" s="32"/>
      <c r="FU140" s="32"/>
      <c r="FV140" s="32"/>
      <c r="FW140" s="32"/>
      <c r="FX140" s="32"/>
      <c r="FY140" s="32"/>
      <c r="FZ140" s="32"/>
      <c r="GA140" s="32"/>
      <c r="GB140" s="32"/>
      <c r="GC140" s="32"/>
      <c r="GD140" s="32"/>
      <c r="GE140" s="32"/>
      <c r="GF140" s="32"/>
    </row>
    <row r="141" spans="1:188" x14ac:dyDescent="0.25">
      <c r="A141" s="67" t="s">
        <v>26</v>
      </c>
      <c r="B141" s="68"/>
      <c r="C141" s="68"/>
      <c r="D141" s="68"/>
      <c r="E141" s="110"/>
      <c r="F141" s="326"/>
      <c r="G141" s="326"/>
      <c r="H141" s="326"/>
      <c r="I141" s="326"/>
      <c r="J141" s="326"/>
      <c r="K141" s="326"/>
      <c r="L141" s="326"/>
      <c r="M141" s="71"/>
      <c r="O141" s="7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2"/>
      <c r="BV141" s="32"/>
      <c r="BW141" s="32"/>
      <c r="BX141" s="32"/>
      <c r="BY141" s="32"/>
      <c r="BZ141" s="32"/>
      <c r="CA141" s="32"/>
      <c r="CB141" s="32"/>
      <c r="CC141" s="32"/>
      <c r="CD141" s="32"/>
      <c r="CE141" s="32"/>
      <c r="CF141" s="32"/>
      <c r="CG141" s="32"/>
      <c r="CH141" s="32"/>
      <c r="CI141" s="32"/>
      <c r="CJ141" s="32"/>
      <c r="CK141" s="32"/>
      <c r="CL141" s="32"/>
      <c r="CM141" s="32"/>
      <c r="CN141" s="32"/>
      <c r="CO141" s="32"/>
      <c r="CP141" s="32"/>
      <c r="CQ141" s="32"/>
      <c r="CR141" s="32"/>
      <c r="CS141" s="32"/>
      <c r="CT141" s="32"/>
      <c r="CU141" s="32"/>
      <c r="CV141" s="32"/>
      <c r="CW141" s="32"/>
      <c r="CX141" s="32"/>
      <c r="CY141" s="32"/>
      <c r="CZ141" s="32"/>
      <c r="DA141" s="32"/>
      <c r="DB141" s="32"/>
      <c r="DC141" s="32"/>
      <c r="DD141" s="32"/>
      <c r="DE141" s="32"/>
      <c r="DF141" s="32"/>
      <c r="DG141" s="32"/>
      <c r="DH141" s="32"/>
      <c r="DI141" s="32"/>
      <c r="DJ141" s="32"/>
      <c r="DK141" s="32"/>
      <c r="DL141" s="32"/>
      <c r="DM141" s="32"/>
      <c r="DN141" s="32"/>
      <c r="DO141" s="32"/>
      <c r="DP141" s="32"/>
      <c r="DQ141" s="32"/>
      <c r="DR141" s="32"/>
      <c r="DS141" s="32"/>
      <c r="DT141" s="32"/>
      <c r="DU141" s="32"/>
      <c r="DV141" s="32"/>
      <c r="DW141" s="32"/>
      <c r="DX141" s="32"/>
      <c r="DY141" s="32"/>
      <c r="DZ141" s="32"/>
      <c r="EA141" s="32"/>
      <c r="EB141" s="32"/>
      <c r="EC141" s="32"/>
      <c r="ED141" s="32"/>
      <c r="EE141" s="32"/>
      <c r="EF141" s="32"/>
      <c r="EG141" s="32"/>
      <c r="EH141" s="32"/>
      <c r="EI141" s="32"/>
      <c r="EJ141" s="32"/>
      <c r="EK141" s="32"/>
      <c r="EL141" s="32"/>
      <c r="EM141" s="32"/>
      <c r="EN141" s="32"/>
      <c r="EO141" s="32"/>
      <c r="EP141" s="32"/>
      <c r="EQ141" s="32"/>
      <c r="ER141" s="32"/>
      <c r="ES141" s="32"/>
      <c r="ET141" s="32"/>
      <c r="EU141" s="32"/>
      <c r="EV141" s="32"/>
      <c r="EW141" s="32"/>
      <c r="EX141" s="32"/>
      <c r="EY141" s="32"/>
      <c r="EZ141" s="32"/>
      <c r="FA141" s="32"/>
      <c r="FB141" s="32"/>
      <c r="FC141" s="32"/>
      <c r="FD141" s="32"/>
      <c r="FE141" s="32"/>
      <c r="FF141" s="32"/>
      <c r="FG141" s="32"/>
      <c r="FH141" s="32"/>
      <c r="FI141" s="32"/>
      <c r="FJ141" s="32"/>
      <c r="FK141" s="32"/>
      <c r="FL141" s="32"/>
      <c r="FM141" s="32"/>
      <c r="FN141" s="32"/>
      <c r="FO141" s="32"/>
      <c r="FP141" s="32"/>
      <c r="FQ141" s="32"/>
      <c r="FR141" s="32"/>
      <c r="FS141" s="32"/>
      <c r="FT141" s="32"/>
      <c r="FU141" s="32"/>
      <c r="FV141" s="32"/>
      <c r="FW141" s="32"/>
      <c r="FX141" s="32"/>
      <c r="FY141" s="32"/>
      <c r="FZ141" s="32"/>
      <c r="GA141" s="32"/>
      <c r="GB141" s="32"/>
      <c r="GC141" s="32"/>
      <c r="GD141" s="32"/>
      <c r="GE141" s="32"/>
      <c r="GF141" s="32"/>
    </row>
    <row r="142" spans="1:188" ht="30" x14ac:dyDescent="0.25">
      <c r="A142" s="232" t="s">
        <v>120</v>
      </c>
      <c r="B142" s="230">
        <f>'2 уровень'!C228</f>
        <v>7228</v>
      </c>
      <c r="C142" s="230">
        <f>'2 уровень'!D228</f>
        <v>3615</v>
      </c>
      <c r="D142" s="230">
        <f>'2 уровень'!E228</f>
        <v>2242</v>
      </c>
      <c r="E142" s="231">
        <f>'2 уровень'!F228</f>
        <v>62.019363762102351</v>
      </c>
      <c r="F142" s="327">
        <f>'2 уровень'!G228</f>
        <v>11151.1271</v>
      </c>
      <c r="G142" s="327">
        <f>'2 уровень'!H228</f>
        <v>5575.57</v>
      </c>
      <c r="H142" s="327">
        <f>'2 уровень'!I228</f>
        <v>4507.7781200000009</v>
      </c>
      <c r="I142" s="327">
        <f>'2 уровень'!J228</f>
        <v>-1067.7918799999993</v>
      </c>
      <c r="J142" s="327">
        <f>'2 уровень'!K228</f>
        <v>-43.874010000000006</v>
      </c>
      <c r="K142" s="327">
        <f>'2 уровень'!L228</f>
        <v>4463.9041100000004</v>
      </c>
      <c r="L142" s="327">
        <f>'2 уровень'!M228</f>
        <v>80.848740487519677</v>
      </c>
      <c r="M142" s="71"/>
      <c r="O142" s="7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2"/>
      <c r="CC142" s="32"/>
      <c r="CD142" s="32"/>
      <c r="CE142" s="32"/>
      <c r="CF142" s="32"/>
      <c r="CG142" s="32"/>
      <c r="CH142" s="32"/>
      <c r="CI142" s="32"/>
      <c r="CJ142" s="32"/>
      <c r="CK142" s="32"/>
      <c r="CL142" s="32"/>
      <c r="CM142" s="32"/>
      <c r="CN142" s="32"/>
      <c r="CO142" s="32"/>
      <c r="CP142" s="32"/>
      <c r="CQ142" s="32"/>
      <c r="CR142" s="32"/>
      <c r="CS142" s="32"/>
      <c r="CT142" s="32"/>
      <c r="CU142" s="32"/>
      <c r="CV142" s="32"/>
      <c r="CW142" s="32"/>
      <c r="CX142" s="32"/>
      <c r="CY142" s="32"/>
      <c r="CZ142" s="32"/>
      <c r="DA142" s="32"/>
      <c r="DB142" s="32"/>
      <c r="DC142" s="32"/>
      <c r="DD142" s="32"/>
      <c r="DE142" s="32"/>
      <c r="DF142" s="32"/>
      <c r="DG142" s="32"/>
      <c r="DH142" s="32"/>
      <c r="DI142" s="32"/>
      <c r="DJ142" s="32"/>
      <c r="DK142" s="32"/>
      <c r="DL142" s="32"/>
      <c r="DM142" s="32"/>
      <c r="DN142" s="32"/>
      <c r="DO142" s="32"/>
      <c r="DP142" s="32"/>
      <c r="DQ142" s="32"/>
      <c r="DR142" s="32"/>
      <c r="DS142" s="32"/>
      <c r="DT142" s="32"/>
      <c r="DU142" s="32"/>
      <c r="DV142" s="32"/>
      <c r="DW142" s="32"/>
      <c r="DX142" s="32"/>
      <c r="DY142" s="32"/>
      <c r="DZ142" s="32"/>
      <c r="EA142" s="32"/>
      <c r="EB142" s="32"/>
      <c r="EC142" s="32"/>
      <c r="ED142" s="32"/>
      <c r="EE142" s="32"/>
      <c r="EF142" s="32"/>
      <c r="EG142" s="32"/>
      <c r="EH142" s="32"/>
      <c r="EI142" s="32"/>
      <c r="EJ142" s="32"/>
      <c r="EK142" s="32"/>
      <c r="EL142" s="32"/>
      <c r="EM142" s="32"/>
      <c r="EN142" s="32"/>
      <c r="EO142" s="32"/>
      <c r="EP142" s="32"/>
      <c r="EQ142" s="32"/>
      <c r="ER142" s="32"/>
      <c r="ES142" s="32"/>
      <c r="ET142" s="32"/>
      <c r="EU142" s="32"/>
      <c r="EV142" s="32"/>
      <c r="EW142" s="32"/>
      <c r="EX142" s="32"/>
      <c r="EY142" s="32"/>
      <c r="EZ142" s="32"/>
      <c r="FA142" s="32"/>
      <c r="FB142" s="32"/>
      <c r="FC142" s="32"/>
      <c r="FD142" s="32"/>
      <c r="FE142" s="32"/>
      <c r="FF142" s="32"/>
      <c r="FG142" s="32"/>
      <c r="FH142" s="32"/>
      <c r="FI142" s="32"/>
      <c r="FJ142" s="32"/>
      <c r="FK142" s="32"/>
      <c r="FL142" s="32"/>
      <c r="FM142" s="32"/>
      <c r="FN142" s="32"/>
      <c r="FO142" s="32"/>
      <c r="FP142" s="32"/>
      <c r="FQ142" s="32"/>
      <c r="FR142" s="32"/>
      <c r="FS142" s="32"/>
      <c r="FT142" s="32"/>
      <c r="FU142" s="32"/>
      <c r="FV142" s="32"/>
      <c r="FW142" s="32"/>
      <c r="FX142" s="32"/>
      <c r="FY142" s="32"/>
      <c r="FZ142" s="32"/>
      <c r="GA142" s="32"/>
      <c r="GB142" s="32"/>
      <c r="GC142" s="32"/>
      <c r="GD142" s="32"/>
      <c r="GE142" s="32"/>
      <c r="GF142" s="32"/>
    </row>
    <row r="143" spans="1:188" ht="30" x14ac:dyDescent="0.25">
      <c r="A143" s="79" t="s">
        <v>79</v>
      </c>
      <c r="B143" s="155">
        <f>'2 уровень'!C229</f>
        <v>5467</v>
      </c>
      <c r="C143" s="155">
        <f>'2 уровень'!D229</f>
        <v>2734</v>
      </c>
      <c r="D143" s="34">
        <f>'2 уровень'!E229</f>
        <v>1675</v>
      </c>
      <c r="E143" s="156">
        <f>'2 уровень'!F229</f>
        <v>61.265544989027063</v>
      </c>
      <c r="F143" s="329">
        <f>'2 уровень'!G229</f>
        <v>7091.1718200000005</v>
      </c>
      <c r="G143" s="329">
        <f>'2 уровень'!H229</f>
        <v>3545.59</v>
      </c>
      <c r="H143" s="328">
        <f>'2 уровень'!I229</f>
        <v>2702.6163000000006</v>
      </c>
      <c r="I143" s="328">
        <f>'2 уровень'!J229</f>
        <v>-842.97369999999955</v>
      </c>
      <c r="J143" s="328">
        <f>'2 уровень'!K229</f>
        <v>-43.012260000000005</v>
      </c>
      <c r="K143" s="328">
        <f>'2 уровень'!L229</f>
        <v>2659.6040400000006</v>
      </c>
      <c r="L143" s="329">
        <f>'2 уровень'!M229</f>
        <v>76.224727055299695</v>
      </c>
      <c r="M143" s="71"/>
      <c r="O143" s="7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2"/>
      <c r="CC143" s="32"/>
      <c r="CD143" s="32"/>
      <c r="CE143" s="32"/>
      <c r="CF143" s="32"/>
      <c r="CG143" s="32"/>
      <c r="CH143" s="32"/>
      <c r="CI143" s="32"/>
      <c r="CJ143" s="32"/>
      <c r="CK143" s="32"/>
      <c r="CL143" s="32"/>
      <c r="CM143" s="32"/>
      <c r="CN143" s="32"/>
      <c r="CO143" s="32"/>
      <c r="CP143" s="32"/>
      <c r="CQ143" s="32"/>
      <c r="CR143" s="32"/>
      <c r="CS143" s="32"/>
      <c r="CT143" s="32"/>
      <c r="CU143" s="32"/>
      <c r="CV143" s="32"/>
      <c r="CW143" s="32"/>
      <c r="CX143" s="32"/>
      <c r="CY143" s="32"/>
      <c r="CZ143" s="32"/>
      <c r="DA143" s="32"/>
      <c r="DB143" s="32"/>
      <c r="DC143" s="32"/>
      <c r="DD143" s="32"/>
      <c r="DE143" s="32"/>
      <c r="DF143" s="32"/>
      <c r="DG143" s="32"/>
      <c r="DH143" s="32"/>
      <c r="DI143" s="32"/>
      <c r="DJ143" s="32"/>
      <c r="DK143" s="32"/>
      <c r="DL143" s="32"/>
      <c r="DM143" s="32"/>
      <c r="DN143" s="32"/>
      <c r="DO143" s="32"/>
      <c r="DP143" s="32"/>
      <c r="DQ143" s="32"/>
      <c r="DR143" s="32"/>
      <c r="DS143" s="32"/>
      <c r="DT143" s="32"/>
      <c r="DU143" s="32"/>
      <c r="DV143" s="32"/>
      <c r="DW143" s="32"/>
      <c r="DX143" s="32"/>
      <c r="DY143" s="32"/>
      <c r="DZ143" s="32"/>
      <c r="EA143" s="32"/>
      <c r="EB143" s="32"/>
      <c r="EC143" s="32"/>
      <c r="ED143" s="32"/>
      <c r="EE143" s="32"/>
      <c r="EF143" s="32"/>
      <c r="EG143" s="32"/>
      <c r="EH143" s="32"/>
      <c r="EI143" s="32"/>
      <c r="EJ143" s="32"/>
      <c r="EK143" s="32"/>
      <c r="EL143" s="32"/>
      <c r="EM143" s="32"/>
      <c r="EN143" s="32"/>
      <c r="EO143" s="32"/>
      <c r="EP143" s="32"/>
      <c r="EQ143" s="32"/>
      <c r="ER143" s="32"/>
      <c r="ES143" s="32"/>
      <c r="ET143" s="32"/>
      <c r="EU143" s="32"/>
      <c r="EV143" s="32"/>
      <c r="EW143" s="32"/>
      <c r="EX143" s="32"/>
      <c r="EY143" s="32"/>
      <c r="EZ143" s="32"/>
      <c r="FA143" s="32"/>
      <c r="FB143" s="32"/>
      <c r="FC143" s="32"/>
      <c r="FD143" s="32"/>
      <c r="FE143" s="32"/>
      <c r="FF143" s="32"/>
      <c r="FG143" s="32"/>
      <c r="FH143" s="32"/>
      <c r="FI143" s="32"/>
      <c r="FJ143" s="32"/>
      <c r="FK143" s="32"/>
      <c r="FL143" s="32"/>
      <c r="FM143" s="32"/>
      <c r="FN143" s="32"/>
      <c r="FO143" s="32"/>
      <c r="FP143" s="32"/>
      <c r="FQ143" s="32"/>
      <c r="FR143" s="32"/>
      <c r="FS143" s="32"/>
      <c r="FT143" s="32"/>
      <c r="FU143" s="32"/>
      <c r="FV143" s="32"/>
      <c r="FW143" s="32"/>
      <c r="FX143" s="32"/>
      <c r="FY143" s="32"/>
      <c r="FZ143" s="32"/>
      <c r="GA143" s="32"/>
      <c r="GB143" s="32"/>
      <c r="GC143" s="32"/>
      <c r="GD143" s="32"/>
      <c r="GE143" s="32"/>
      <c r="GF143" s="32"/>
    </row>
    <row r="144" spans="1:188" ht="30" x14ac:dyDescent="0.25">
      <c r="A144" s="79" t="s">
        <v>80</v>
      </c>
      <c r="B144" s="155">
        <f>'2 уровень'!C230</f>
        <v>1580</v>
      </c>
      <c r="C144" s="155">
        <f>'2 уровень'!D230</f>
        <v>790</v>
      </c>
      <c r="D144" s="34">
        <f>'2 уровень'!E230</f>
        <v>398</v>
      </c>
      <c r="E144" s="156">
        <f>'2 уровень'!F230</f>
        <v>50.379746835443044</v>
      </c>
      <c r="F144" s="329">
        <f>'2 уровень'!G230</f>
        <v>2872.2187999999996</v>
      </c>
      <c r="G144" s="329">
        <f>'2 уровень'!H230</f>
        <v>1436.11</v>
      </c>
      <c r="H144" s="328">
        <f>'2 уровень'!I230</f>
        <v>696.17030000000011</v>
      </c>
      <c r="I144" s="328">
        <f>'2 уровень'!J230</f>
        <v>-739.93969999999979</v>
      </c>
      <c r="J144" s="328">
        <f>'2 уровень'!K230</f>
        <v>-0.86175000000000002</v>
      </c>
      <c r="K144" s="328">
        <f>'2 уровень'!L230</f>
        <v>695.30855000000008</v>
      </c>
      <c r="L144" s="329">
        <f>'2 уровень'!M230</f>
        <v>48.476112554052278</v>
      </c>
      <c r="M144" s="71"/>
      <c r="O144" s="7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2"/>
      <c r="CC144" s="32"/>
      <c r="CD144" s="32"/>
      <c r="CE144" s="32"/>
      <c r="CF144" s="32"/>
      <c r="CG144" s="32"/>
      <c r="CH144" s="32"/>
      <c r="CI144" s="32"/>
      <c r="CJ144" s="32"/>
      <c r="CK144" s="32"/>
      <c r="CL144" s="32"/>
      <c r="CM144" s="32"/>
      <c r="CN144" s="32"/>
      <c r="CO144" s="32"/>
      <c r="CP144" s="32"/>
      <c r="CQ144" s="32"/>
      <c r="CR144" s="32"/>
      <c r="CS144" s="32"/>
      <c r="CT144" s="32"/>
      <c r="CU144" s="32"/>
      <c r="CV144" s="32"/>
      <c r="CW144" s="32"/>
      <c r="CX144" s="32"/>
      <c r="CY144" s="32"/>
      <c r="CZ144" s="32"/>
      <c r="DA144" s="32"/>
      <c r="DB144" s="32"/>
      <c r="DC144" s="32"/>
      <c r="DD144" s="32"/>
      <c r="DE144" s="32"/>
      <c r="DF144" s="32"/>
      <c r="DG144" s="32"/>
      <c r="DH144" s="32"/>
      <c r="DI144" s="32"/>
      <c r="DJ144" s="32"/>
      <c r="DK144" s="32"/>
      <c r="DL144" s="32"/>
      <c r="DM144" s="32"/>
      <c r="DN144" s="32"/>
      <c r="DO144" s="32"/>
      <c r="DP144" s="32"/>
      <c r="DQ144" s="32"/>
      <c r="DR144" s="32"/>
      <c r="DS144" s="32"/>
      <c r="DT144" s="32"/>
      <c r="DU144" s="32"/>
      <c r="DV144" s="32"/>
      <c r="DW144" s="32"/>
      <c r="DX144" s="32"/>
      <c r="DY144" s="32"/>
      <c r="DZ144" s="32"/>
      <c r="EA144" s="32"/>
      <c r="EB144" s="32"/>
      <c r="EC144" s="32"/>
      <c r="ED144" s="32"/>
      <c r="EE144" s="32"/>
      <c r="EF144" s="32"/>
      <c r="EG144" s="32"/>
      <c r="EH144" s="32"/>
      <c r="EI144" s="32"/>
      <c r="EJ144" s="32"/>
      <c r="EK144" s="32"/>
      <c r="EL144" s="32"/>
      <c r="EM144" s="32"/>
      <c r="EN144" s="32"/>
      <c r="EO144" s="32"/>
      <c r="EP144" s="32"/>
      <c r="EQ144" s="32"/>
      <c r="ER144" s="32"/>
      <c r="ES144" s="32"/>
      <c r="ET144" s="32"/>
      <c r="EU144" s="32"/>
      <c r="EV144" s="32"/>
      <c r="EW144" s="32"/>
      <c r="EX144" s="32"/>
      <c r="EY144" s="32"/>
      <c r="EZ144" s="32"/>
      <c r="FA144" s="32"/>
      <c r="FB144" s="32"/>
      <c r="FC144" s="32"/>
      <c r="FD144" s="32"/>
      <c r="FE144" s="32"/>
      <c r="FF144" s="32"/>
      <c r="FG144" s="32"/>
      <c r="FH144" s="32"/>
      <c r="FI144" s="32"/>
      <c r="FJ144" s="32"/>
      <c r="FK144" s="32"/>
      <c r="FL144" s="32"/>
      <c r="FM144" s="32"/>
      <c r="FN144" s="32"/>
      <c r="FO144" s="32"/>
      <c r="FP144" s="32"/>
      <c r="FQ144" s="32"/>
      <c r="FR144" s="32"/>
      <c r="FS144" s="32"/>
      <c r="FT144" s="32"/>
      <c r="FU144" s="32"/>
      <c r="FV144" s="32"/>
      <c r="FW144" s="32"/>
      <c r="FX144" s="32"/>
      <c r="FY144" s="32"/>
      <c r="FZ144" s="32"/>
      <c r="GA144" s="32"/>
      <c r="GB144" s="32"/>
      <c r="GC144" s="32"/>
      <c r="GD144" s="32"/>
      <c r="GE144" s="32"/>
      <c r="GF144" s="32"/>
    </row>
    <row r="145" spans="1:188" ht="30" x14ac:dyDescent="0.25">
      <c r="A145" s="79" t="s">
        <v>110</v>
      </c>
      <c r="B145" s="155">
        <f>'2 уровень'!C231</f>
        <v>54</v>
      </c>
      <c r="C145" s="155">
        <f>'2 уровень'!D231</f>
        <v>27</v>
      </c>
      <c r="D145" s="34">
        <f>'2 уровень'!E231</f>
        <v>48</v>
      </c>
      <c r="E145" s="156">
        <f>'2 уровень'!F231</f>
        <v>177.77777777777777</v>
      </c>
      <c r="F145" s="329">
        <f>'2 уровень'!G231</f>
        <v>354.35232000000002</v>
      </c>
      <c r="G145" s="329">
        <f>'2 уровень'!H231</f>
        <v>177.18</v>
      </c>
      <c r="H145" s="328">
        <f>'2 уровень'!I231</f>
        <v>314.97984000000002</v>
      </c>
      <c r="I145" s="328">
        <f>'2 уровень'!J231</f>
        <v>137.79984000000002</v>
      </c>
      <c r="J145" s="328">
        <f>'2 уровень'!K231</f>
        <v>0</v>
      </c>
      <c r="K145" s="328">
        <f>'2 уровень'!L231</f>
        <v>314.97984000000002</v>
      </c>
      <c r="L145" s="329">
        <f>'2 уровень'!M231</f>
        <v>177.7739248222147</v>
      </c>
      <c r="M145" s="71"/>
      <c r="O145" s="7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2"/>
      <c r="CC145" s="32"/>
      <c r="CD145" s="32"/>
      <c r="CE145" s="32"/>
      <c r="CF145" s="32"/>
      <c r="CG145" s="32"/>
      <c r="CH145" s="32"/>
      <c r="CI145" s="32"/>
      <c r="CJ145" s="32"/>
      <c r="CK145" s="32"/>
      <c r="CL145" s="32"/>
      <c r="CM145" s="32"/>
      <c r="CN145" s="32"/>
      <c r="CO145" s="32"/>
      <c r="CP145" s="32"/>
      <c r="CQ145" s="32"/>
      <c r="CR145" s="32"/>
      <c r="CS145" s="32"/>
      <c r="CT145" s="32"/>
      <c r="CU145" s="32"/>
      <c r="CV145" s="32"/>
      <c r="CW145" s="32"/>
      <c r="CX145" s="32"/>
      <c r="CY145" s="32"/>
      <c r="CZ145" s="32"/>
      <c r="DA145" s="32"/>
      <c r="DB145" s="32"/>
      <c r="DC145" s="32"/>
      <c r="DD145" s="32"/>
      <c r="DE145" s="32"/>
      <c r="DF145" s="32"/>
      <c r="DG145" s="32"/>
      <c r="DH145" s="32"/>
      <c r="DI145" s="32"/>
      <c r="DJ145" s="32"/>
      <c r="DK145" s="32"/>
      <c r="DL145" s="32"/>
      <c r="DM145" s="32"/>
      <c r="DN145" s="32"/>
      <c r="DO145" s="32"/>
      <c r="DP145" s="32"/>
      <c r="DQ145" s="32"/>
      <c r="DR145" s="32"/>
      <c r="DS145" s="32"/>
      <c r="DT145" s="32"/>
      <c r="DU145" s="32"/>
      <c r="DV145" s="32"/>
      <c r="DW145" s="32"/>
      <c r="DX145" s="32"/>
      <c r="DY145" s="32"/>
      <c r="DZ145" s="32"/>
      <c r="EA145" s="32"/>
      <c r="EB145" s="32"/>
      <c r="EC145" s="32"/>
      <c r="ED145" s="32"/>
      <c r="EE145" s="32"/>
      <c r="EF145" s="32"/>
      <c r="EG145" s="32"/>
      <c r="EH145" s="32"/>
      <c r="EI145" s="32"/>
      <c r="EJ145" s="32"/>
      <c r="EK145" s="32"/>
      <c r="EL145" s="32"/>
      <c r="EM145" s="32"/>
      <c r="EN145" s="32"/>
      <c r="EO145" s="32"/>
      <c r="EP145" s="32"/>
      <c r="EQ145" s="32"/>
      <c r="ER145" s="32"/>
      <c r="ES145" s="32"/>
      <c r="ET145" s="32"/>
      <c r="EU145" s="32"/>
      <c r="EV145" s="32"/>
      <c r="EW145" s="32"/>
      <c r="EX145" s="32"/>
      <c r="EY145" s="32"/>
      <c r="EZ145" s="32"/>
      <c r="FA145" s="32"/>
      <c r="FB145" s="32"/>
      <c r="FC145" s="32"/>
      <c r="FD145" s="32"/>
      <c r="FE145" s="32"/>
      <c r="FF145" s="32"/>
      <c r="FG145" s="32"/>
      <c r="FH145" s="32"/>
      <c r="FI145" s="32"/>
      <c r="FJ145" s="32"/>
      <c r="FK145" s="32"/>
      <c r="FL145" s="32"/>
      <c r="FM145" s="32"/>
      <c r="FN145" s="32"/>
      <c r="FO145" s="32"/>
      <c r="FP145" s="32"/>
      <c r="FQ145" s="32"/>
      <c r="FR145" s="32"/>
      <c r="FS145" s="32"/>
      <c r="FT145" s="32"/>
      <c r="FU145" s="32"/>
      <c r="FV145" s="32"/>
      <c r="FW145" s="32"/>
      <c r="FX145" s="32"/>
      <c r="FY145" s="32"/>
      <c r="FZ145" s="32"/>
      <c r="GA145" s="32"/>
      <c r="GB145" s="32"/>
      <c r="GC145" s="32"/>
      <c r="GD145" s="32"/>
      <c r="GE145" s="32"/>
      <c r="GF145" s="32"/>
    </row>
    <row r="146" spans="1:188" ht="30" x14ac:dyDescent="0.25">
      <c r="A146" s="79" t="s">
        <v>111</v>
      </c>
      <c r="B146" s="155">
        <f>'2 уровень'!C232</f>
        <v>127</v>
      </c>
      <c r="C146" s="155">
        <f>'2 уровень'!D232</f>
        <v>64</v>
      </c>
      <c r="D146" s="34">
        <f>'2 уровень'!E232</f>
        <v>121</v>
      </c>
      <c r="E146" s="156">
        <f>'2 уровень'!F232</f>
        <v>189.0625</v>
      </c>
      <c r="F146" s="329">
        <f>'2 уровень'!G232</f>
        <v>833.38416000000007</v>
      </c>
      <c r="G146" s="329">
        <f>'2 уровень'!H232</f>
        <v>416.69</v>
      </c>
      <c r="H146" s="328">
        <f>'2 уровень'!I232</f>
        <v>794.01167999999996</v>
      </c>
      <c r="I146" s="328">
        <f>'2 уровень'!J232</f>
        <v>377.32167999999996</v>
      </c>
      <c r="J146" s="328">
        <f>'2 уровень'!K232</f>
        <v>0</v>
      </c>
      <c r="K146" s="328">
        <f>'2 уровень'!L232</f>
        <v>794.01167999999996</v>
      </c>
      <c r="L146" s="329">
        <f>'2 уровень'!M232</f>
        <v>190.55213228059228</v>
      </c>
      <c r="M146" s="71"/>
      <c r="O146" s="7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2"/>
      <c r="CC146" s="32"/>
      <c r="CD146" s="32"/>
      <c r="CE146" s="32"/>
      <c r="CF146" s="32"/>
      <c r="CG146" s="32"/>
      <c r="CH146" s="32"/>
      <c r="CI146" s="32"/>
      <c r="CJ146" s="32"/>
      <c r="CK146" s="32"/>
      <c r="CL146" s="32"/>
      <c r="CM146" s="32"/>
      <c r="CN146" s="32"/>
      <c r="CO146" s="32"/>
      <c r="CP146" s="32"/>
      <c r="CQ146" s="32"/>
      <c r="CR146" s="32"/>
      <c r="CS146" s="32"/>
      <c r="CT146" s="32"/>
      <c r="CU146" s="32"/>
      <c r="CV146" s="32"/>
      <c r="CW146" s="32"/>
      <c r="CX146" s="32"/>
      <c r="CY146" s="32"/>
      <c r="CZ146" s="32"/>
      <c r="DA146" s="32"/>
      <c r="DB146" s="32"/>
      <c r="DC146" s="32"/>
      <c r="DD146" s="32"/>
      <c r="DE146" s="32"/>
      <c r="DF146" s="32"/>
      <c r="DG146" s="32"/>
      <c r="DH146" s="32"/>
      <c r="DI146" s="32"/>
      <c r="DJ146" s="32"/>
      <c r="DK146" s="32"/>
      <c r="DL146" s="32"/>
      <c r="DM146" s="32"/>
      <c r="DN146" s="32"/>
      <c r="DO146" s="32"/>
      <c r="DP146" s="32"/>
      <c r="DQ146" s="32"/>
      <c r="DR146" s="32"/>
      <c r="DS146" s="32"/>
      <c r="DT146" s="32"/>
      <c r="DU146" s="32"/>
      <c r="DV146" s="32"/>
      <c r="DW146" s="32"/>
      <c r="DX146" s="32"/>
      <c r="DY146" s="32"/>
      <c r="DZ146" s="32"/>
      <c r="EA146" s="32"/>
      <c r="EB146" s="32"/>
      <c r="EC146" s="32"/>
      <c r="ED146" s="32"/>
      <c r="EE146" s="32"/>
      <c r="EF146" s="32"/>
      <c r="EG146" s="32"/>
      <c r="EH146" s="32"/>
      <c r="EI146" s="32"/>
      <c r="EJ146" s="32"/>
      <c r="EK146" s="32"/>
      <c r="EL146" s="32"/>
      <c r="EM146" s="32"/>
      <c r="EN146" s="32"/>
      <c r="EO146" s="32"/>
      <c r="EP146" s="32"/>
      <c r="EQ146" s="32"/>
      <c r="ER146" s="32"/>
      <c r="ES146" s="32"/>
      <c r="ET146" s="32"/>
      <c r="EU146" s="32"/>
      <c r="EV146" s="32"/>
      <c r="EW146" s="32"/>
      <c r="EX146" s="32"/>
      <c r="EY146" s="32"/>
      <c r="EZ146" s="32"/>
      <c r="FA146" s="32"/>
      <c r="FB146" s="32"/>
      <c r="FC146" s="32"/>
      <c r="FD146" s="32"/>
      <c r="FE146" s="32"/>
      <c r="FF146" s="32"/>
      <c r="FG146" s="32"/>
      <c r="FH146" s="32"/>
      <c r="FI146" s="32"/>
      <c r="FJ146" s="32"/>
      <c r="FK146" s="32"/>
      <c r="FL146" s="32"/>
      <c r="FM146" s="32"/>
      <c r="FN146" s="32"/>
      <c r="FO146" s="32"/>
      <c r="FP146" s="32"/>
      <c r="FQ146" s="32"/>
      <c r="FR146" s="32"/>
      <c r="FS146" s="32"/>
      <c r="FT146" s="32"/>
      <c r="FU146" s="32"/>
      <c r="FV146" s="32"/>
      <c r="FW146" s="32"/>
      <c r="FX146" s="32"/>
      <c r="FY146" s="32"/>
      <c r="FZ146" s="32"/>
      <c r="GA146" s="32"/>
      <c r="GB146" s="32"/>
      <c r="GC146" s="32"/>
      <c r="GD146" s="32"/>
      <c r="GE146" s="32"/>
      <c r="GF146" s="32"/>
    </row>
    <row r="147" spans="1:188" ht="30" x14ac:dyDescent="0.25">
      <c r="A147" s="232" t="s">
        <v>112</v>
      </c>
      <c r="B147" s="230">
        <f>'2 уровень'!C233</f>
        <v>12111</v>
      </c>
      <c r="C147" s="230">
        <f>'2 уровень'!D233</f>
        <v>6057</v>
      </c>
      <c r="D147" s="230">
        <f>'2 уровень'!E233</f>
        <v>4945</v>
      </c>
      <c r="E147" s="231">
        <f>'2 уровень'!F233</f>
        <v>81.641076440482081</v>
      </c>
      <c r="F147" s="327">
        <f>'2 уровень'!G233</f>
        <v>22853.96459</v>
      </c>
      <c r="G147" s="327">
        <f>'2 уровень'!H233</f>
        <v>11426.979999999998</v>
      </c>
      <c r="H147" s="327">
        <f>'2 уровень'!I233</f>
        <v>13439.086269999998</v>
      </c>
      <c r="I147" s="327">
        <f>'2 уровень'!J233</f>
        <v>2012.1062699999984</v>
      </c>
      <c r="J147" s="327">
        <f>'2 уровень'!K233</f>
        <v>-28.23462</v>
      </c>
      <c r="K147" s="327">
        <f>'2 уровень'!L233</f>
        <v>13410.851649999999</v>
      </c>
      <c r="L147" s="327">
        <f>'2 уровень'!M233</f>
        <v>117.6083818296698</v>
      </c>
      <c r="M147" s="71"/>
      <c r="O147" s="7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2"/>
      <c r="CC147" s="32"/>
      <c r="CD147" s="32"/>
      <c r="CE147" s="32"/>
      <c r="CF147" s="32"/>
      <c r="CG147" s="32"/>
      <c r="CH147" s="32"/>
      <c r="CI147" s="32"/>
      <c r="CJ147" s="32"/>
      <c r="CK147" s="32"/>
      <c r="CL147" s="32"/>
      <c r="CM147" s="32"/>
      <c r="CN147" s="32"/>
      <c r="CO147" s="32"/>
      <c r="CP147" s="32"/>
      <c r="CQ147" s="32"/>
      <c r="CR147" s="32"/>
      <c r="CS147" s="32"/>
      <c r="CT147" s="32"/>
      <c r="CU147" s="32"/>
      <c r="CV147" s="32"/>
      <c r="CW147" s="32"/>
      <c r="CX147" s="32"/>
      <c r="CY147" s="32"/>
      <c r="CZ147" s="32"/>
      <c r="DA147" s="32"/>
      <c r="DB147" s="32"/>
      <c r="DC147" s="32"/>
      <c r="DD147" s="32"/>
      <c r="DE147" s="32"/>
      <c r="DF147" s="32"/>
      <c r="DG147" s="32"/>
      <c r="DH147" s="32"/>
      <c r="DI147" s="32"/>
      <c r="DJ147" s="32"/>
      <c r="DK147" s="32"/>
      <c r="DL147" s="32"/>
      <c r="DM147" s="32"/>
      <c r="DN147" s="32"/>
      <c r="DO147" s="32"/>
      <c r="DP147" s="32"/>
      <c r="DQ147" s="32"/>
      <c r="DR147" s="32"/>
      <c r="DS147" s="32"/>
      <c r="DT147" s="32"/>
      <c r="DU147" s="32"/>
      <c r="DV147" s="32"/>
      <c r="DW147" s="32"/>
      <c r="DX147" s="32"/>
      <c r="DY147" s="32"/>
      <c r="DZ147" s="32"/>
      <c r="EA147" s="32"/>
      <c r="EB147" s="32"/>
      <c r="EC147" s="32"/>
      <c r="ED147" s="32"/>
      <c r="EE147" s="32"/>
      <c r="EF147" s="32"/>
      <c r="EG147" s="32"/>
      <c r="EH147" s="32"/>
      <c r="EI147" s="32"/>
      <c r="EJ147" s="32"/>
      <c r="EK147" s="32"/>
      <c r="EL147" s="32"/>
      <c r="EM147" s="32"/>
      <c r="EN147" s="32"/>
      <c r="EO147" s="32"/>
      <c r="EP147" s="32"/>
      <c r="EQ147" s="32"/>
      <c r="ER147" s="32"/>
      <c r="ES147" s="32"/>
      <c r="ET147" s="32"/>
      <c r="EU147" s="32"/>
      <c r="EV147" s="32"/>
      <c r="EW147" s="32"/>
      <c r="EX147" s="32"/>
      <c r="EY147" s="32"/>
      <c r="EZ147" s="32"/>
      <c r="FA147" s="32"/>
      <c r="FB147" s="32"/>
      <c r="FC147" s="32"/>
      <c r="FD147" s="32"/>
      <c r="FE147" s="32"/>
      <c r="FF147" s="32"/>
      <c r="FG147" s="32"/>
      <c r="FH147" s="32"/>
      <c r="FI147" s="32"/>
      <c r="FJ147" s="32"/>
      <c r="FK147" s="32"/>
      <c r="FL147" s="32"/>
      <c r="FM147" s="32"/>
      <c r="FN147" s="32"/>
      <c r="FO147" s="32"/>
      <c r="FP147" s="32"/>
      <c r="FQ147" s="32"/>
      <c r="FR147" s="32"/>
      <c r="FS147" s="32"/>
      <c r="FT147" s="32"/>
      <c r="FU147" s="32"/>
      <c r="FV147" s="32"/>
      <c r="FW147" s="32"/>
      <c r="FX147" s="32"/>
      <c r="FY147" s="32"/>
      <c r="FZ147" s="32"/>
      <c r="GA147" s="32"/>
      <c r="GB147" s="32"/>
      <c r="GC147" s="32"/>
      <c r="GD147" s="32"/>
      <c r="GE147" s="32"/>
      <c r="GF147" s="32"/>
    </row>
    <row r="148" spans="1:188" ht="30" x14ac:dyDescent="0.25">
      <c r="A148" s="79" t="s">
        <v>108</v>
      </c>
      <c r="B148" s="155">
        <f>'2 уровень'!C234</f>
        <v>3899</v>
      </c>
      <c r="C148" s="155">
        <f>'2 уровень'!D234</f>
        <v>1950</v>
      </c>
      <c r="D148" s="34">
        <f>'2 уровень'!E234</f>
        <v>591</v>
      </c>
      <c r="E148" s="156">
        <f>'2 уровень'!F234</f>
        <v>30.307692307692307</v>
      </c>
      <c r="F148" s="329">
        <f>'2 уровень'!G234</f>
        <v>3083.9147499999999</v>
      </c>
      <c r="G148" s="329">
        <f>'2 уровень'!H234</f>
        <v>1541.96</v>
      </c>
      <c r="H148" s="328">
        <f>'2 уровень'!I234</f>
        <v>1247.98119</v>
      </c>
      <c r="I148" s="328">
        <f>'2 уровень'!J234</f>
        <v>-293.97881000000007</v>
      </c>
      <c r="J148" s="328">
        <f>'2 уровень'!K234</f>
        <v>0</v>
      </c>
      <c r="K148" s="328">
        <f>'2 уровень'!L234</f>
        <v>1247.98119</v>
      </c>
      <c r="L148" s="329">
        <f>'2 уровень'!M234</f>
        <v>80.934731769955121</v>
      </c>
      <c r="M148" s="71"/>
      <c r="O148" s="7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2"/>
      <c r="CC148" s="32"/>
      <c r="CD148" s="32"/>
      <c r="CE148" s="32"/>
      <c r="CF148" s="32"/>
      <c r="CG148" s="32"/>
      <c r="CH148" s="32"/>
      <c r="CI148" s="32"/>
      <c r="CJ148" s="32"/>
      <c r="CK148" s="32"/>
      <c r="CL148" s="32"/>
      <c r="CM148" s="32"/>
      <c r="CN148" s="32"/>
      <c r="CO148" s="32"/>
      <c r="CP148" s="32"/>
      <c r="CQ148" s="32"/>
      <c r="CR148" s="32"/>
      <c r="CS148" s="32"/>
      <c r="CT148" s="32"/>
      <c r="CU148" s="32"/>
      <c r="CV148" s="32"/>
      <c r="CW148" s="32"/>
      <c r="CX148" s="32"/>
      <c r="CY148" s="32"/>
      <c r="CZ148" s="32"/>
      <c r="DA148" s="32"/>
      <c r="DB148" s="32"/>
      <c r="DC148" s="32"/>
      <c r="DD148" s="32"/>
      <c r="DE148" s="32"/>
      <c r="DF148" s="32"/>
      <c r="DG148" s="32"/>
      <c r="DH148" s="32"/>
      <c r="DI148" s="32"/>
      <c r="DJ148" s="32"/>
      <c r="DK148" s="32"/>
      <c r="DL148" s="32"/>
      <c r="DM148" s="32"/>
      <c r="DN148" s="32"/>
      <c r="DO148" s="32"/>
      <c r="DP148" s="32"/>
      <c r="DQ148" s="32"/>
      <c r="DR148" s="32"/>
      <c r="DS148" s="32"/>
      <c r="DT148" s="32"/>
      <c r="DU148" s="32"/>
      <c r="DV148" s="32"/>
      <c r="DW148" s="32"/>
      <c r="DX148" s="32"/>
      <c r="DY148" s="32"/>
      <c r="DZ148" s="32"/>
      <c r="EA148" s="32"/>
      <c r="EB148" s="32"/>
      <c r="EC148" s="32"/>
      <c r="ED148" s="32"/>
      <c r="EE148" s="32"/>
      <c r="EF148" s="32"/>
      <c r="EG148" s="32"/>
      <c r="EH148" s="32"/>
      <c r="EI148" s="32"/>
      <c r="EJ148" s="32"/>
      <c r="EK148" s="32"/>
      <c r="EL148" s="32"/>
      <c r="EM148" s="32"/>
      <c r="EN148" s="32"/>
      <c r="EO148" s="32"/>
      <c r="EP148" s="32"/>
      <c r="EQ148" s="32"/>
      <c r="ER148" s="32"/>
      <c r="ES148" s="32"/>
      <c r="ET148" s="32"/>
      <c r="EU148" s="32"/>
      <c r="EV148" s="32"/>
      <c r="EW148" s="32"/>
      <c r="EX148" s="32"/>
      <c r="EY148" s="32"/>
      <c r="EZ148" s="32"/>
      <c r="FA148" s="32"/>
      <c r="FB148" s="32"/>
      <c r="FC148" s="32"/>
      <c r="FD148" s="32"/>
      <c r="FE148" s="32"/>
      <c r="FF148" s="32"/>
      <c r="FG148" s="32"/>
      <c r="FH148" s="32"/>
      <c r="FI148" s="32"/>
      <c r="FJ148" s="32"/>
      <c r="FK148" s="32"/>
      <c r="FL148" s="32"/>
      <c r="FM148" s="32"/>
      <c r="FN148" s="32"/>
      <c r="FO148" s="32"/>
      <c r="FP148" s="32"/>
      <c r="FQ148" s="32"/>
      <c r="FR148" s="32"/>
      <c r="FS148" s="32"/>
      <c r="FT148" s="32"/>
      <c r="FU148" s="32"/>
      <c r="FV148" s="32"/>
      <c r="FW148" s="32"/>
      <c r="FX148" s="32"/>
      <c r="FY148" s="32"/>
      <c r="FZ148" s="32"/>
      <c r="GA148" s="32"/>
      <c r="GB148" s="32"/>
      <c r="GC148" s="32"/>
      <c r="GD148" s="32"/>
      <c r="GE148" s="32"/>
      <c r="GF148" s="32"/>
    </row>
    <row r="149" spans="1:188" ht="60" x14ac:dyDescent="0.25">
      <c r="A149" s="79" t="s">
        <v>81</v>
      </c>
      <c r="B149" s="155">
        <f>'2 уровень'!C235</f>
        <v>6135</v>
      </c>
      <c r="C149" s="155">
        <f>'2 уровень'!D235</f>
        <v>3068</v>
      </c>
      <c r="D149" s="34">
        <f>'2 уровень'!E235</f>
        <v>3334</v>
      </c>
      <c r="E149" s="156">
        <f>'2 уровень'!F235</f>
        <v>108.67014341590613</v>
      </c>
      <c r="F149" s="329">
        <f>'2 уровень'!G235</f>
        <v>17552.6031</v>
      </c>
      <c r="G149" s="329">
        <f>'2 уровень'!H235</f>
        <v>8776.2999999999993</v>
      </c>
      <c r="H149" s="328">
        <f>'2 уровень'!I235</f>
        <v>11043.572949999998</v>
      </c>
      <c r="I149" s="328">
        <f>'2 уровень'!J235</f>
        <v>2267.2729499999987</v>
      </c>
      <c r="J149" s="328">
        <f>'2 уровень'!K235</f>
        <v>-28.23462</v>
      </c>
      <c r="K149" s="328">
        <f>'2 уровень'!L235</f>
        <v>11015.338329999999</v>
      </c>
      <c r="L149" s="329">
        <f>'2 уровень'!M235</f>
        <v>125.83404111071863</v>
      </c>
      <c r="M149" s="71"/>
      <c r="O149" s="7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2"/>
      <c r="CC149" s="32"/>
      <c r="CD149" s="32"/>
      <c r="CE149" s="32"/>
      <c r="CF149" s="32"/>
      <c r="CG149" s="32"/>
      <c r="CH149" s="32"/>
      <c r="CI149" s="32"/>
      <c r="CJ149" s="32"/>
      <c r="CK149" s="32"/>
      <c r="CL149" s="32"/>
      <c r="CM149" s="32"/>
      <c r="CN149" s="32"/>
      <c r="CO149" s="32"/>
      <c r="CP149" s="32"/>
      <c r="CQ149" s="32"/>
      <c r="CR149" s="32"/>
      <c r="CS149" s="32"/>
      <c r="CT149" s="32"/>
      <c r="CU149" s="32"/>
      <c r="CV149" s="32"/>
      <c r="CW149" s="32"/>
      <c r="CX149" s="32"/>
      <c r="CY149" s="32"/>
      <c r="CZ149" s="32"/>
      <c r="DA149" s="32"/>
      <c r="DB149" s="32"/>
      <c r="DC149" s="32"/>
      <c r="DD149" s="32"/>
      <c r="DE149" s="32"/>
      <c r="DF149" s="32"/>
      <c r="DG149" s="32"/>
      <c r="DH149" s="32"/>
      <c r="DI149" s="32"/>
      <c r="DJ149" s="32"/>
      <c r="DK149" s="32"/>
      <c r="DL149" s="32"/>
      <c r="DM149" s="32"/>
      <c r="DN149" s="32"/>
      <c r="DO149" s="32"/>
      <c r="DP149" s="32"/>
      <c r="DQ149" s="32"/>
      <c r="DR149" s="32"/>
      <c r="DS149" s="32"/>
      <c r="DT149" s="32"/>
      <c r="DU149" s="32"/>
      <c r="DV149" s="32"/>
      <c r="DW149" s="32"/>
      <c r="DX149" s="32"/>
      <c r="DY149" s="32"/>
      <c r="DZ149" s="32"/>
      <c r="EA149" s="32"/>
      <c r="EB149" s="32"/>
      <c r="EC149" s="32"/>
      <c r="ED149" s="32"/>
      <c r="EE149" s="32"/>
      <c r="EF149" s="32"/>
      <c r="EG149" s="32"/>
      <c r="EH149" s="32"/>
      <c r="EI149" s="32"/>
      <c r="EJ149" s="32"/>
      <c r="EK149" s="32"/>
      <c r="EL149" s="32"/>
      <c r="EM149" s="32"/>
      <c r="EN149" s="32"/>
      <c r="EO149" s="32"/>
      <c r="EP149" s="32"/>
      <c r="EQ149" s="32"/>
      <c r="ER149" s="32"/>
      <c r="ES149" s="32"/>
      <c r="ET149" s="32"/>
      <c r="EU149" s="32"/>
      <c r="EV149" s="32"/>
      <c r="EW149" s="32"/>
      <c r="EX149" s="32"/>
      <c r="EY149" s="32"/>
      <c r="EZ149" s="32"/>
      <c r="FA149" s="32"/>
      <c r="FB149" s="32"/>
      <c r="FC149" s="32"/>
      <c r="FD149" s="32"/>
      <c r="FE149" s="32"/>
      <c r="FF149" s="32"/>
      <c r="FG149" s="32"/>
      <c r="FH149" s="32"/>
      <c r="FI149" s="32"/>
      <c r="FJ149" s="32"/>
      <c r="FK149" s="32"/>
      <c r="FL149" s="32"/>
      <c r="FM149" s="32"/>
      <c r="FN149" s="32"/>
      <c r="FO149" s="32"/>
      <c r="FP149" s="32"/>
      <c r="FQ149" s="32"/>
      <c r="FR149" s="32"/>
      <c r="FS149" s="32"/>
      <c r="FT149" s="32"/>
      <c r="FU149" s="32"/>
      <c r="FV149" s="32"/>
      <c r="FW149" s="32"/>
      <c r="FX149" s="32"/>
      <c r="FY149" s="32"/>
      <c r="FZ149" s="32"/>
      <c r="GA149" s="32"/>
      <c r="GB149" s="32"/>
      <c r="GC149" s="32"/>
      <c r="GD149" s="32"/>
      <c r="GE149" s="32"/>
      <c r="GF149" s="32"/>
    </row>
    <row r="150" spans="1:188" ht="45" x14ac:dyDescent="0.25">
      <c r="A150" s="79" t="s">
        <v>109</v>
      </c>
      <c r="B150" s="155">
        <f>'2 уровень'!C236</f>
        <v>2077</v>
      </c>
      <c r="C150" s="155">
        <f>'2 уровень'!D236</f>
        <v>1039</v>
      </c>
      <c r="D150" s="34">
        <f>'2 уровень'!E236</f>
        <v>1020</v>
      </c>
      <c r="E150" s="156">
        <f>'2 уровень'!F236</f>
        <v>98.171318575553414</v>
      </c>
      <c r="F150" s="329">
        <f>'2 уровень'!G236</f>
        <v>2217.4467399999999</v>
      </c>
      <c r="G150" s="329">
        <f>'2 уровень'!H236</f>
        <v>1108.72</v>
      </c>
      <c r="H150" s="328">
        <f>'2 уровень'!I236</f>
        <v>1147.5321299999998</v>
      </c>
      <c r="I150" s="328">
        <f>'2 уровень'!J236</f>
        <v>38.812129999999797</v>
      </c>
      <c r="J150" s="328">
        <f>'2 уровень'!K236</f>
        <v>0</v>
      </c>
      <c r="K150" s="328">
        <f>'2 уровень'!L236</f>
        <v>1147.5321299999998</v>
      </c>
      <c r="L150" s="329">
        <f>'2 уровень'!M236</f>
        <v>103.50062504509702</v>
      </c>
      <c r="M150" s="71"/>
      <c r="O150" s="7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2"/>
      <c r="CC150" s="32"/>
      <c r="CD150" s="32"/>
      <c r="CE150" s="32"/>
      <c r="CF150" s="32"/>
      <c r="CG150" s="32"/>
      <c r="CH150" s="32"/>
      <c r="CI150" s="32"/>
      <c r="CJ150" s="32"/>
      <c r="CK150" s="32"/>
      <c r="CL150" s="32"/>
      <c r="CM150" s="32"/>
      <c r="CN150" s="32"/>
      <c r="CO150" s="32"/>
      <c r="CP150" s="32"/>
      <c r="CQ150" s="32"/>
      <c r="CR150" s="32"/>
      <c r="CS150" s="32"/>
      <c r="CT150" s="32"/>
      <c r="CU150" s="32"/>
      <c r="CV150" s="32"/>
      <c r="CW150" s="32"/>
      <c r="CX150" s="32"/>
      <c r="CY150" s="32"/>
      <c r="CZ150" s="32"/>
      <c r="DA150" s="32"/>
      <c r="DB150" s="32"/>
      <c r="DC150" s="32"/>
      <c r="DD150" s="32"/>
      <c r="DE150" s="32"/>
      <c r="DF150" s="32"/>
      <c r="DG150" s="32"/>
      <c r="DH150" s="32"/>
      <c r="DI150" s="32"/>
      <c r="DJ150" s="32"/>
      <c r="DK150" s="32"/>
      <c r="DL150" s="32"/>
      <c r="DM150" s="32"/>
      <c r="DN150" s="32"/>
      <c r="DO150" s="32"/>
      <c r="DP150" s="32"/>
      <c r="DQ150" s="32"/>
      <c r="DR150" s="32"/>
      <c r="DS150" s="32"/>
      <c r="DT150" s="32"/>
      <c r="DU150" s="32"/>
      <c r="DV150" s="32"/>
      <c r="DW150" s="32"/>
      <c r="DX150" s="32"/>
      <c r="DY150" s="32"/>
      <c r="DZ150" s="32"/>
      <c r="EA150" s="32"/>
      <c r="EB150" s="32"/>
      <c r="EC150" s="32"/>
      <c r="ED150" s="32"/>
      <c r="EE150" s="32"/>
      <c r="EF150" s="32"/>
      <c r="EG150" s="32"/>
      <c r="EH150" s="32"/>
      <c r="EI150" s="32"/>
      <c r="EJ150" s="32"/>
      <c r="EK150" s="32"/>
      <c r="EL150" s="32"/>
      <c r="EM150" s="32"/>
      <c r="EN150" s="32"/>
      <c r="EO150" s="32"/>
      <c r="EP150" s="32"/>
      <c r="EQ150" s="32"/>
      <c r="ER150" s="32"/>
      <c r="ES150" s="32"/>
      <c r="ET150" s="32"/>
      <c r="EU150" s="32"/>
      <c r="EV150" s="32"/>
      <c r="EW150" s="32"/>
      <c r="EX150" s="32"/>
      <c r="EY150" s="32"/>
      <c r="EZ150" s="32"/>
      <c r="FA150" s="32"/>
      <c r="FB150" s="32"/>
      <c r="FC150" s="32"/>
      <c r="FD150" s="32"/>
      <c r="FE150" s="32"/>
      <c r="FF150" s="32"/>
      <c r="FG150" s="32"/>
      <c r="FH150" s="32"/>
      <c r="FI150" s="32"/>
      <c r="FJ150" s="32"/>
      <c r="FK150" s="32"/>
      <c r="FL150" s="32"/>
      <c r="FM150" s="32"/>
      <c r="FN150" s="32"/>
      <c r="FO150" s="32"/>
      <c r="FP150" s="32"/>
      <c r="FQ150" s="32"/>
      <c r="FR150" s="32"/>
      <c r="FS150" s="32"/>
      <c r="FT150" s="32"/>
      <c r="FU150" s="32"/>
      <c r="FV150" s="32"/>
      <c r="FW150" s="32"/>
      <c r="FX150" s="32"/>
      <c r="FY150" s="32"/>
      <c r="FZ150" s="32"/>
      <c r="GA150" s="32"/>
      <c r="GB150" s="32"/>
      <c r="GC150" s="32"/>
      <c r="GD150" s="32"/>
      <c r="GE150" s="32"/>
      <c r="GF150" s="32"/>
    </row>
    <row r="151" spans="1:188" ht="30" x14ac:dyDescent="0.25">
      <c r="A151" s="79" t="s">
        <v>123</v>
      </c>
      <c r="B151" s="155">
        <f>'2 уровень'!C237</f>
        <v>8300</v>
      </c>
      <c r="C151" s="155">
        <f>'2 уровень'!D237</f>
        <v>4150</v>
      </c>
      <c r="D151" s="34">
        <f>'2 уровень'!E237</f>
        <v>2549</v>
      </c>
      <c r="E151" s="156">
        <f>'2 уровень'!F237</f>
        <v>61.421686746987945</v>
      </c>
      <c r="F151" s="329">
        <f>'2 уровень'!G237</f>
        <v>8077.7259999999997</v>
      </c>
      <c r="G151" s="329">
        <f>'2 уровень'!H237</f>
        <v>4038.86</v>
      </c>
      <c r="H151" s="328">
        <f>'2 уровень'!I237</f>
        <v>2481.7110000000007</v>
      </c>
      <c r="I151" s="328">
        <f>'2 уровень'!J237</f>
        <v>-1557.1489999999994</v>
      </c>
      <c r="J151" s="328">
        <f>'2 уровень'!K237</f>
        <v>-4.8661000000000003</v>
      </c>
      <c r="K151" s="328">
        <f>'2 уровень'!L237</f>
        <v>2476.8449000000005</v>
      </c>
      <c r="L151" s="329">
        <f>'2 уровень'!M237</f>
        <v>61.445828773465792</v>
      </c>
      <c r="M151" s="71"/>
      <c r="N151" s="71"/>
      <c r="O151" s="733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2"/>
      <c r="CC151" s="32"/>
      <c r="CD151" s="32"/>
      <c r="CE151" s="32"/>
      <c r="CF151" s="32"/>
      <c r="CG151" s="32"/>
      <c r="CH151" s="32"/>
      <c r="CI151" s="32"/>
      <c r="CJ151" s="32"/>
      <c r="CK151" s="32"/>
      <c r="CL151" s="32"/>
      <c r="CM151" s="32"/>
      <c r="CN151" s="32"/>
      <c r="CO151" s="32"/>
      <c r="CP151" s="32"/>
      <c r="CQ151" s="32"/>
      <c r="CR151" s="32"/>
      <c r="CS151" s="32"/>
      <c r="CT151" s="32"/>
      <c r="CU151" s="32"/>
      <c r="CV151" s="32"/>
      <c r="CW151" s="32"/>
      <c r="CX151" s="32"/>
      <c r="CY151" s="32"/>
      <c r="CZ151" s="32"/>
      <c r="DA151" s="32"/>
      <c r="DB151" s="32"/>
      <c r="DC151" s="32"/>
      <c r="DD151" s="32"/>
      <c r="DE151" s="32"/>
      <c r="DF151" s="32"/>
      <c r="DG151" s="32"/>
      <c r="DH151" s="32"/>
      <c r="DI151" s="32"/>
      <c r="DJ151" s="32"/>
      <c r="DK151" s="32"/>
      <c r="DL151" s="32"/>
      <c r="DM151" s="32"/>
      <c r="DN151" s="32"/>
      <c r="DO151" s="32"/>
      <c r="DP151" s="32"/>
      <c r="DQ151" s="32"/>
      <c r="DR151" s="32"/>
      <c r="DS151" s="32"/>
      <c r="DT151" s="32"/>
      <c r="DU151" s="32"/>
      <c r="DV151" s="32"/>
      <c r="DW151" s="32"/>
      <c r="DX151" s="32"/>
      <c r="DY151" s="32"/>
      <c r="DZ151" s="32"/>
      <c r="EA151" s="32"/>
      <c r="EB151" s="32"/>
      <c r="EC151" s="32"/>
      <c r="ED151" s="32"/>
      <c r="EE151" s="32"/>
      <c r="EF151" s="32"/>
      <c r="EG151" s="32"/>
      <c r="EH151" s="32"/>
      <c r="EI151" s="32"/>
      <c r="EJ151" s="32"/>
      <c r="EK151" s="32"/>
      <c r="EL151" s="32"/>
      <c r="EM151" s="32"/>
      <c r="EN151" s="32"/>
      <c r="EO151" s="32"/>
      <c r="EP151" s="32"/>
      <c r="EQ151" s="32"/>
      <c r="ER151" s="32"/>
      <c r="ES151" s="32"/>
      <c r="ET151" s="32"/>
      <c r="EU151" s="32"/>
      <c r="EV151" s="32"/>
      <c r="EW151" s="32"/>
      <c r="EX151" s="32"/>
      <c r="EY151" s="32"/>
      <c r="EZ151" s="32"/>
      <c r="FA151" s="32"/>
      <c r="FB151" s="32"/>
      <c r="FC151" s="32"/>
      <c r="FD151" s="32"/>
      <c r="FE151" s="32"/>
      <c r="FF151" s="32"/>
      <c r="FG151" s="32"/>
      <c r="FH151" s="32"/>
      <c r="FI151" s="32"/>
      <c r="FJ151" s="32"/>
      <c r="FK151" s="32"/>
      <c r="FL151" s="32"/>
      <c r="FM151" s="32"/>
      <c r="FN151" s="32"/>
      <c r="FO151" s="32"/>
      <c r="FP151" s="32"/>
      <c r="FQ151" s="32"/>
      <c r="FR151" s="32"/>
      <c r="FS151" s="32"/>
      <c r="FT151" s="32"/>
      <c r="FU151" s="32"/>
      <c r="FV151" s="32"/>
      <c r="FW151" s="32"/>
      <c r="FX151" s="32"/>
      <c r="FY151" s="32"/>
      <c r="FZ151" s="32"/>
      <c r="GA151" s="32"/>
      <c r="GB151" s="32"/>
      <c r="GC151" s="32"/>
      <c r="GD151" s="32"/>
      <c r="GE151" s="32"/>
      <c r="GF151" s="32"/>
    </row>
    <row r="152" spans="1:188" ht="15.75" thickBot="1" x14ac:dyDescent="0.3">
      <c r="A152" s="78" t="s">
        <v>4</v>
      </c>
      <c r="B152" s="155">
        <f>'2 уровень'!C238</f>
        <v>0</v>
      </c>
      <c r="C152" s="155">
        <f>'2 уровень'!D238</f>
        <v>0</v>
      </c>
      <c r="D152" s="34">
        <f>'2 уровень'!E238</f>
        <v>0</v>
      </c>
      <c r="E152" s="156">
        <f>'2 уровень'!F238</f>
        <v>0</v>
      </c>
      <c r="F152" s="329">
        <f>'2 уровень'!G238</f>
        <v>42082.817690000003</v>
      </c>
      <c r="G152" s="329">
        <f>'2 уровень'!H238</f>
        <v>21041.409999999996</v>
      </c>
      <c r="H152" s="328">
        <f>'2 уровень'!I238</f>
        <v>20428.575389999998</v>
      </c>
      <c r="I152" s="328">
        <f>'2 уровень'!J238</f>
        <v>-612.83461000000034</v>
      </c>
      <c r="J152" s="328">
        <f>'2 уровень'!K238</f>
        <v>-76.974730000000008</v>
      </c>
      <c r="K152" s="328">
        <f>'2 уровень'!L238</f>
        <v>20351.60066</v>
      </c>
      <c r="L152" s="329">
        <f>'2 уровень'!M238</f>
        <v>97.087483158210418</v>
      </c>
      <c r="M152" s="71"/>
      <c r="O152" s="7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  <c r="CV152" s="32"/>
      <c r="CW152" s="32"/>
      <c r="CX152" s="32"/>
      <c r="CY152" s="32"/>
      <c r="CZ152" s="32"/>
      <c r="DA152" s="32"/>
      <c r="DB152" s="32"/>
      <c r="DC152" s="32"/>
      <c r="DD152" s="32"/>
      <c r="DE152" s="32"/>
      <c r="DF152" s="32"/>
      <c r="DG152" s="32"/>
      <c r="DH152" s="32"/>
      <c r="DI152" s="32"/>
      <c r="DJ152" s="32"/>
      <c r="DK152" s="32"/>
      <c r="DL152" s="32"/>
      <c r="DM152" s="32"/>
      <c r="DN152" s="32"/>
      <c r="DO152" s="32"/>
      <c r="DP152" s="32"/>
      <c r="DQ152" s="32"/>
      <c r="DR152" s="32"/>
      <c r="DS152" s="32"/>
      <c r="DT152" s="32"/>
      <c r="DU152" s="32"/>
      <c r="DV152" s="32"/>
      <c r="DW152" s="32"/>
      <c r="DX152" s="32"/>
      <c r="DY152" s="32"/>
      <c r="DZ152" s="32"/>
      <c r="EA152" s="32"/>
      <c r="EB152" s="32"/>
      <c r="EC152" s="32"/>
      <c r="ED152" s="32"/>
      <c r="EE152" s="32"/>
      <c r="EF152" s="32"/>
      <c r="EG152" s="32"/>
      <c r="EH152" s="32"/>
      <c r="EI152" s="32"/>
      <c r="EJ152" s="32"/>
      <c r="EK152" s="32"/>
      <c r="EL152" s="32"/>
      <c r="EM152" s="32"/>
      <c r="EN152" s="32"/>
      <c r="EO152" s="32"/>
      <c r="EP152" s="32"/>
      <c r="EQ152" s="32"/>
      <c r="ER152" s="32"/>
      <c r="ES152" s="32"/>
      <c r="ET152" s="32"/>
      <c r="EU152" s="32"/>
      <c r="EV152" s="32"/>
      <c r="EW152" s="32"/>
      <c r="EX152" s="32"/>
      <c r="EY152" s="32"/>
      <c r="EZ152" s="32"/>
      <c r="FA152" s="32"/>
      <c r="FB152" s="32"/>
      <c r="FC152" s="32"/>
      <c r="FD152" s="32"/>
      <c r="FE152" s="32"/>
      <c r="FF152" s="32"/>
      <c r="FG152" s="32"/>
      <c r="FH152" s="32"/>
      <c r="FI152" s="32"/>
      <c r="FJ152" s="32"/>
      <c r="FK152" s="32"/>
      <c r="FL152" s="32"/>
      <c r="FM152" s="32"/>
      <c r="FN152" s="32"/>
      <c r="FO152" s="32"/>
      <c r="FP152" s="32"/>
      <c r="FQ152" s="32"/>
      <c r="FR152" s="32"/>
      <c r="FS152" s="32"/>
      <c r="FT152" s="32"/>
      <c r="FU152" s="32"/>
      <c r="FV152" s="32"/>
      <c r="FW152" s="32"/>
      <c r="FX152" s="32"/>
      <c r="FY152" s="32"/>
      <c r="FZ152" s="32"/>
      <c r="GA152" s="32"/>
      <c r="GB152" s="32"/>
      <c r="GC152" s="32"/>
      <c r="GD152" s="32"/>
      <c r="GE152" s="32"/>
      <c r="GF152" s="32"/>
    </row>
    <row r="153" spans="1:188" ht="15" customHeight="1" x14ac:dyDescent="0.25">
      <c r="A153" s="67" t="s">
        <v>14</v>
      </c>
      <c r="B153" s="68"/>
      <c r="C153" s="68"/>
      <c r="D153" s="68"/>
      <c r="E153" s="110"/>
      <c r="F153" s="326"/>
      <c r="G153" s="326"/>
      <c r="H153" s="326"/>
      <c r="I153" s="326"/>
      <c r="J153" s="326"/>
      <c r="K153" s="326"/>
      <c r="L153" s="326"/>
      <c r="M153" s="71"/>
      <c r="O153" s="732"/>
    </row>
    <row r="154" spans="1:188" ht="30" x14ac:dyDescent="0.25">
      <c r="A154" s="232" t="s">
        <v>120</v>
      </c>
      <c r="B154" s="230">
        <f>'2 уровень'!C253</f>
        <v>9697</v>
      </c>
      <c r="C154" s="230">
        <f>'2 уровень'!D253</f>
        <v>4849</v>
      </c>
      <c r="D154" s="230">
        <f>'2 уровень'!E253</f>
        <v>4720</v>
      </c>
      <c r="E154" s="231">
        <f>'2 уровень'!F253</f>
        <v>97.339657661373479</v>
      </c>
      <c r="F154" s="327">
        <f>'2 уровень'!G253</f>
        <v>15811.92022</v>
      </c>
      <c r="G154" s="327">
        <f>'2 уровень'!H253</f>
        <v>7905.96</v>
      </c>
      <c r="H154" s="327">
        <f>'2 уровень'!I253</f>
        <v>8836.2526099999995</v>
      </c>
      <c r="I154" s="327">
        <f>'2 уровень'!J253</f>
        <v>930.29260999999872</v>
      </c>
      <c r="J154" s="327">
        <f>'2 уровень'!K253</f>
        <v>-367.96520000000004</v>
      </c>
      <c r="K154" s="327">
        <f>'2 уровень'!L253</f>
        <v>8468.287409999999</v>
      </c>
      <c r="L154" s="327">
        <f>'2 уровень'!M253</f>
        <v>111.7669784567592</v>
      </c>
      <c r="M154" s="71"/>
      <c r="O154" s="7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2"/>
      <c r="CC154" s="32"/>
      <c r="CD154" s="32"/>
      <c r="CE154" s="32"/>
      <c r="CF154" s="32"/>
      <c r="CG154" s="32"/>
      <c r="CH154" s="32"/>
      <c r="CI154" s="32"/>
      <c r="CJ154" s="32"/>
      <c r="CK154" s="32"/>
      <c r="CL154" s="32"/>
      <c r="CM154" s="32"/>
      <c r="CN154" s="32"/>
      <c r="CO154" s="32"/>
      <c r="CP154" s="32"/>
      <c r="CQ154" s="32"/>
      <c r="CR154" s="32"/>
      <c r="CS154" s="32"/>
      <c r="CT154" s="32"/>
      <c r="CU154" s="32"/>
      <c r="CV154" s="32"/>
      <c r="CW154" s="32"/>
      <c r="CX154" s="32"/>
      <c r="CY154" s="32"/>
      <c r="CZ154" s="32"/>
      <c r="DA154" s="32"/>
      <c r="DB154" s="32"/>
      <c r="DC154" s="32"/>
      <c r="DD154" s="32"/>
      <c r="DE154" s="32"/>
      <c r="DF154" s="32"/>
      <c r="DG154" s="32"/>
      <c r="DH154" s="32"/>
      <c r="DI154" s="32"/>
      <c r="DJ154" s="32"/>
      <c r="DK154" s="32"/>
      <c r="DL154" s="32"/>
      <c r="DM154" s="32"/>
      <c r="DN154" s="32"/>
      <c r="DO154" s="32"/>
      <c r="DP154" s="32"/>
      <c r="DQ154" s="32"/>
      <c r="DR154" s="32"/>
      <c r="DS154" s="32"/>
      <c r="DT154" s="32"/>
      <c r="DU154" s="32"/>
      <c r="DV154" s="32"/>
      <c r="DW154" s="32"/>
      <c r="DX154" s="32"/>
      <c r="DY154" s="32"/>
      <c r="DZ154" s="32"/>
      <c r="EA154" s="32"/>
      <c r="EB154" s="32"/>
      <c r="EC154" s="32"/>
      <c r="ED154" s="32"/>
      <c r="EE154" s="32"/>
      <c r="EF154" s="32"/>
      <c r="EG154" s="32"/>
      <c r="EH154" s="32"/>
      <c r="EI154" s="32"/>
      <c r="EJ154" s="32"/>
      <c r="EK154" s="32"/>
      <c r="EL154" s="32"/>
      <c r="EM154" s="32"/>
      <c r="EN154" s="32"/>
      <c r="EO154" s="32"/>
      <c r="EP154" s="32"/>
      <c r="EQ154" s="32"/>
      <c r="ER154" s="32"/>
      <c r="ES154" s="32"/>
      <c r="ET154" s="32"/>
      <c r="EU154" s="32"/>
      <c r="EV154" s="32"/>
      <c r="EW154" s="32"/>
      <c r="EX154" s="32"/>
      <c r="EY154" s="32"/>
      <c r="EZ154" s="32"/>
      <c r="FA154" s="32"/>
      <c r="FB154" s="32"/>
      <c r="FC154" s="32"/>
      <c r="FD154" s="32"/>
      <c r="FE154" s="32"/>
      <c r="FF154" s="32"/>
      <c r="FG154" s="32"/>
      <c r="FH154" s="32"/>
      <c r="FI154" s="32"/>
      <c r="FJ154" s="32"/>
      <c r="FK154" s="32"/>
      <c r="FL154" s="32"/>
      <c r="FM154" s="32"/>
      <c r="FN154" s="32"/>
      <c r="FO154" s="32"/>
      <c r="FP154" s="32"/>
      <c r="FQ154" s="32"/>
      <c r="FR154" s="32"/>
      <c r="FS154" s="32"/>
      <c r="FT154" s="32"/>
      <c r="FU154" s="32"/>
      <c r="FV154" s="32"/>
      <c r="FW154" s="32"/>
      <c r="FX154" s="32"/>
      <c r="FY154" s="32"/>
      <c r="FZ154" s="32"/>
      <c r="GA154" s="32"/>
      <c r="GB154" s="32"/>
      <c r="GC154" s="32"/>
      <c r="GD154" s="32"/>
      <c r="GE154" s="32"/>
      <c r="GF154" s="32"/>
    </row>
    <row r="155" spans="1:188" ht="30" x14ac:dyDescent="0.25">
      <c r="A155" s="79" t="s">
        <v>79</v>
      </c>
      <c r="B155" s="34">
        <f>'2 уровень'!C254</f>
        <v>7313</v>
      </c>
      <c r="C155" s="34">
        <f>'2 уровень'!D254</f>
        <v>3657</v>
      </c>
      <c r="D155" s="34">
        <f>'2 уровень'!E254</f>
        <v>3547</v>
      </c>
      <c r="E155" s="107">
        <f>'2 уровень'!F254</f>
        <v>96.992070002734494</v>
      </c>
      <c r="F155" s="328">
        <f>'2 уровень'!G254</f>
        <v>10292.08698</v>
      </c>
      <c r="G155" s="328">
        <f>'2 уровень'!H254</f>
        <v>5146.04</v>
      </c>
      <c r="H155" s="328">
        <f>'2 уровень'!I254</f>
        <v>5555.2361399999991</v>
      </c>
      <c r="I155" s="328">
        <f>'2 уровень'!J254</f>
        <v>409.1961399999991</v>
      </c>
      <c r="J155" s="328">
        <f>'2 уровень'!K254</f>
        <v>-244.59647000000001</v>
      </c>
      <c r="K155" s="328">
        <f>'2 уровень'!L254</f>
        <v>5310.6396699999987</v>
      </c>
      <c r="L155" s="328">
        <f>'2 уровень'!M254</f>
        <v>107.95167041064585</v>
      </c>
      <c r="M155" s="71"/>
      <c r="O155" s="7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2"/>
      <c r="CC155" s="32"/>
      <c r="CD155" s="32"/>
      <c r="CE155" s="32"/>
      <c r="CF155" s="32"/>
      <c r="CG155" s="32"/>
      <c r="CH155" s="32"/>
      <c r="CI155" s="32"/>
      <c r="CJ155" s="32"/>
      <c r="CK155" s="32"/>
      <c r="CL155" s="32"/>
      <c r="CM155" s="32"/>
      <c r="CN155" s="32"/>
      <c r="CO155" s="32"/>
      <c r="CP155" s="32"/>
      <c r="CQ155" s="32"/>
      <c r="CR155" s="32"/>
      <c r="CS155" s="32"/>
      <c r="CT155" s="32"/>
      <c r="CU155" s="32"/>
      <c r="CV155" s="32"/>
      <c r="CW155" s="32"/>
      <c r="CX155" s="32"/>
      <c r="CY155" s="32"/>
      <c r="CZ155" s="32"/>
      <c r="DA155" s="32"/>
      <c r="DB155" s="32"/>
      <c r="DC155" s="32"/>
      <c r="DD155" s="32"/>
      <c r="DE155" s="32"/>
      <c r="DF155" s="32"/>
      <c r="DG155" s="32"/>
      <c r="DH155" s="32"/>
      <c r="DI155" s="32"/>
      <c r="DJ155" s="32"/>
      <c r="DK155" s="32"/>
      <c r="DL155" s="32"/>
      <c r="DM155" s="32"/>
      <c r="DN155" s="32"/>
      <c r="DO155" s="32"/>
      <c r="DP155" s="32"/>
      <c r="DQ155" s="32"/>
      <c r="DR155" s="32"/>
      <c r="DS155" s="32"/>
      <c r="DT155" s="32"/>
      <c r="DU155" s="32"/>
      <c r="DV155" s="32"/>
      <c r="DW155" s="32"/>
      <c r="DX155" s="32"/>
      <c r="DY155" s="32"/>
      <c r="DZ155" s="32"/>
      <c r="EA155" s="32"/>
      <c r="EB155" s="32"/>
      <c r="EC155" s="32"/>
      <c r="ED155" s="32"/>
      <c r="EE155" s="32"/>
      <c r="EF155" s="32"/>
      <c r="EG155" s="32"/>
      <c r="EH155" s="32"/>
      <c r="EI155" s="32"/>
      <c r="EJ155" s="32"/>
      <c r="EK155" s="32"/>
      <c r="EL155" s="32"/>
      <c r="EM155" s="32"/>
      <c r="EN155" s="32"/>
      <c r="EO155" s="32"/>
      <c r="EP155" s="32"/>
      <c r="EQ155" s="32"/>
      <c r="ER155" s="32"/>
      <c r="ES155" s="32"/>
      <c r="ET155" s="32"/>
      <c r="EU155" s="32"/>
      <c r="EV155" s="32"/>
      <c r="EW155" s="32"/>
      <c r="EX155" s="32"/>
      <c r="EY155" s="32"/>
      <c r="EZ155" s="32"/>
      <c r="FA155" s="32"/>
      <c r="FB155" s="32"/>
      <c r="FC155" s="32"/>
      <c r="FD155" s="32"/>
      <c r="FE155" s="32"/>
      <c r="FF155" s="32"/>
      <c r="FG155" s="32"/>
      <c r="FH155" s="32"/>
      <c r="FI155" s="32"/>
      <c r="FJ155" s="32"/>
      <c r="FK155" s="32"/>
      <c r="FL155" s="32"/>
      <c r="FM155" s="32"/>
      <c r="FN155" s="32"/>
      <c r="FO155" s="32"/>
      <c r="FP155" s="32"/>
      <c r="FQ155" s="32"/>
      <c r="FR155" s="32"/>
      <c r="FS155" s="32"/>
      <c r="FT155" s="32"/>
      <c r="FU155" s="32"/>
      <c r="FV155" s="32"/>
      <c r="FW155" s="32"/>
      <c r="FX155" s="32"/>
      <c r="FY155" s="32"/>
      <c r="FZ155" s="32"/>
      <c r="GA155" s="32"/>
      <c r="GB155" s="32"/>
      <c r="GC155" s="32"/>
      <c r="GD155" s="32"/>
      <c r="GE155" s="32"/>
      <c r="GF155" s="32"/>
    </row>
    <row r="156" spans="1:188" ht="30" x14ac:dyDescent="0.25">
      <c r="A156" s="79" t="s">
        <v>80</v>
      </c>
      <c r="B156" s="34">
        <f>'2 уровень'!C255</f>
        <v>2134</v>
      </c>
      <c r="C156" s="34">
        <f>'2 уровень'!D255</f>
        <v>1067</v>
      </c>
      <c r="D156" s="34">
        <f>'2 уровень'!E255</f>
        <v>941</v>
      </c>
      <c r="E156" s="107">
        <f>'2 уровень'!F255</f>
        <v>88.191190253045932</v>
      </c>
      <c r="F156" s="328">
        <f>'2 уровень'!G255</f>
        <v>3879.31324</v>
      </c>
      <c r="G156" s="328">
        <f>'2 уровень'!H255</f>
        <v>1939.66</v>
      </c>
      <c r="H156" s="328">
        <f>'2 уровень'!I255</f>
        <v>1758.6139099999998</v>
      </c>
      <c r="I156" s="328">
        <f>'2 уровень'!J255</f>
        <v>-181.04609000000028</v>
      </c>
      <c r="J156" s="328">
        <f>'2 уровень'!K255</f>
        <v>-38.061690000000006</v>
      </c>
      <c r="K156" s="328">
        <f>'2 уровень'!L255</f>
        <v>1720.5522199999998</v>
      </c>
      <c r="L156" s="328">
        <f>'2 уровень'!M255</f>
        <v>90.666091479950083</v>
      </c>
      <c r="M156" s="71"/>
      <c r="O156" s="7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2"/>
      <c r="CC156" s="32"/>
      <c r="CD156" s="32"/>
      <c r="CE156" s="32"/>
      <c r="CF156" s="32"/>
      <c r="CG156" s="32"/>
      <c r="CH156" s="32"/>
      <c r="CI156" s="32"/>
      <c r="CJ156" s="32"/>
      <c r="CK156" s="32"/>
      <c r="CL156" s="32"/>
      <c r="CM156" s="32"/>
      <c r="CN156" s="32"/>
      <c r="CO156" s="32"/>
      <c r="CP156" s="32"/>
      <c r="CQ156" s="32"/>
      <c r="CR156" s="32"/>
      <c r="CS156" s="32"/>
      <c r="CT156" s="32"/>
      <c r="CU156" s="32"/>
      <c r="CV156" s="32"/>
      <c r="CW156" s="32"/>
      <c r="CX156" s="32"/>
      <c r="CY156" s="32"/>
      <c r="CZ156" s="32"/>
      <c r="DA156" s="32"/>
      <c r="DB156" s="32"/>
      <c r="DC156" s="32"/>
      <c r="DD156" s="32"/>
      <c r="DE156" s="32"/>
      <c r="DF156" s="32"/>
      <c r="DG156" s="32"/>
      <c r="DH156" s="32"/>
      <c r="DI156" s="32"/>
      <c r="DJ156" s="32"/>
      <c r="DK156" s="32"/>
      <c r="DL156" s="32"/>
      <c r="DM156" s="32"/>
      <c r="DN156" s="32"/>
      <c r="DO156" s="32"/>
      <c r="DP156" s="32"/>
      <c r="DQ156" s="32"/>
      <c r="DR156" s="32"/>
      <c r="DS156" s="32"/>
      <c r="DT156" s="32"/>
      <c r="DU156" s="32"/>
      <c r="DV156" s="32"/>
      <c r="DW156" s="32"/>
      <c r="DX156" s="32"/>
      <c r="DY156" s="32"/>
      <c r="DZ156" s="32"/>
      <c r="EA156" s="32"/>
      <c r="EB156" s="32"/>
      <c r="EC156" s="32"/>
      <c r="ED156" s="32"/>
      <c r="EE156" s="32"/>
      <c r="EF156" s="32"/>
      <c r="EG156" s="32"/>
      <c r="EH156" s="32"/>
      <c r="EI156" s="32"/>
      <c r="EJ156" s="32"/>
      <c r="EK156" s="32"/>
      <c r="EL156" s="32"/>
      <c r="EM156" s="32"/>
      <c r="EN156" s="32"/>
      <c r="EO156" s="32"/>
      <c r="EP156" s="32"/>
      <c r="EQ156" s="32"/>
      <c r="ER156" s="32"/>
      <c r="ES156" s="32"/>
      <c r="ET156" s="32"/>
      <c r="EU156" s="32"/>
      <c r="EV156" s="32"/>
      <c r="EW156" s="32"/>
      <c r="EX156" s="32"/>
      <c r="EY156" s="32"/>
      <c r="EZ156" s="32"/>
      <c r="FA156" s="32"/>
      <c r="FB156" s="32"/>
      <c r="FC156" s="32"/>
      <c r="FD156" s="32"/>
      <c r="FE156" s="32"/>
      <c r="FF156" s="32"/>
      <c r="FG156" s="32"/>
      <c r="FH156" s="32"/>
      <c r="FI156" s="32"/>
      <c r="FJ156" s="32"/>
      <c r="FK156" s="32"/>
      <c r="FL156" s="32"/>
      <c r="FM156" s="32"/>
      <c r="FN156" s="32"/>
      <c r="FO156" s="32"/>
      <c r="FP156" s="32"/>
      <c r="FQ156" s="32"/>
      <c r="FR156" s="32"/>
      <c r="FS156" s="32"/>
      <c r="FT156" s="32"/>
      <c r="FU156" s="32"/>
      <c r="FV156" s="32"/>
      <c r="FW156" s="32"/>
      <c r="FX156" s="32"/>
      <c r="FY156" s="32"/>
      <c r="FZ156" s="32"/>
      <c r="GA156" s="32"/>
      <c r="GB156" s="32"/>
      <c r="GC156" s="32"/>
      <c r="GD156" s="32"/>
      <c r="GE156" s="32"/>
      <c r="GF156" s="32"/>
    </row>
    <row r="157" spans="1:188" ht="30" x14ac:dyDescent="0.25">
      <c r="A157" s="79" t="s">
        <v>110</v>
      </c>
      <c r="B157" s="34">
        <f>'2 уровень'!C256</f>
        <v>90</v>
      </c>
      <c r="C157" s="34">
        <f>'2 уровень'!D256</f>
        <v>45</v>
      </c>
      <c r="D157" s="34">
        <f>'2 уровень'!E256</f>
        <v>100</v>
      </c>
      <c r="E157" s="107">
        <f>'2 уровень'!F256</f>
        <v>222.22222222222223</v>
      </c>
      <c r="F157" s="328">
        <f>'2 уровень'!G256</f>
        <v>590.58719999999994</v>
      </c>
      <c r="G157" s="328">
        <f>'2 уровень'!H256</f>
        <v>295.29000000000002</v>
      </c>
      <c r="H157" s="328">
        <f>'2 уровень'!I256</f>
        <v>656.20799999999997</v>
      </c>
      <c r="I157" s="328">
        <f>'2 уровень'!J256</f>
        <v>360.91799999999995</v>
      </c>
      <c r="J157" s="328">
        <f>'2 уровень'!K256</f>
        <v>-85.307040000000015</v>
      </c>
      <c r="K157" s="328">
        <f>'2 уровень'!L256</f>
        <v>570.90095999999994</v>
      </c>
      <c r="L157" s="328">
        <f>'2 уровень'!M256</f>
        <v>222.2249314233465</v>
      </c>
      <c r="M157" s="71"/>
      <c r="O157" s="7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2"/>
      <c r="CP157" s="32"/>
      <c r="CQ157" s="32"/>
      <c r="CR157" s="32"/>
      <c r="CS157" s="32"/>
      <c r="CT157" s="32"/>
      <c r="CU157" s="32"/>
      <c r="CV157" s="32"/>
      <c r="CW157" s="32"/>
      <c r="CX157" s="32"/>
      <c r="CY157" s="32"/>
      <c r="CZ157" s="32"/>
      <c r="DA157" s="32"/>
      <c r="DB157" s="32"/>
      <c r="DC157" s="32"/>
      <c r="DD157" s="32"/>
      <c r="DE157" s="32"/>
      <c r="DF157" s="32"/>
      <c r="DG157" s="32"/>
      <c r="DH157" s="32"/>
      <c r="DI157" s="32"/>
      <c r="DJ157" s="32"/>
      <c r="DK157" s="32"/>
      <c r="DL157" s="32"/>
      <c r="DM157" s="32"/>
      <c r="DN157" s="32"/>
      <c r="DO157" s="32"/>
      <c r="DP157" s="32"/>
      <c r="DQ157" s="32"/>
      <c r="DR157" s="32"/>
      <c r="DS157" s="32"/>
      <c r="DT157" s="32"/>
      <c r="DU157" s="32"/>
      <c r="DV157" s="32"/>
      <c r="DW157" s="32"/>
      <c r="DX157" s="32"/>
      <c r="DY157" s="32"/>
      <c r="DZ157" s="32"/>
      <c r="EA157" s="32"/>
      <c r="EB157" s="32"/>
      <c r="EC157" s="32"/>
      <c r="ED157" s="32"/>
      <c r="EE157" s="32"/>
      <c r="EF157" s="32"/>
      <c r="EG157" s="32"/>
      <c r="EH157" s="32"/>
      <c r="EI157" s="32"/>
      <c r="EJ157" s="32"/>
      <c r="EK157" s="32"/>
      <c r="EL157" s="32"/>
      <c r="EM157" s="32"/>
      <c r="EN157" s="32"/>
      <c r="EO157" s="32"/>
      <c r="EP157" s="32"/>
      <c r="EQ157" s="32"/>
      <c r="ER157" s="32"/>
      <c r="ES157" s="32"/>
      <c r="ET157" s="32"/>
      <c r="EU157" s="32"/>
      <c r="EV157" s="32"/>
      <c r="EW157" s="32"/>
      <c r="EX157" s="32"/>
      <c r="EY157" s="32"/>
      <c r="EZ157" s="32"/>
      <c r="FA157" s="32"/>
      <c r="FB157" s="32"/>
      <c r="FC157" s="32"/>
      <c r="FD157" s="32"/>
      <c r="FE157" s="32"/>
      <c r="FF157" s="32"/>
      <c r="FG157" s="32"/>
      <c r="FH157" s="32"/>
      <c r="FI157" s="32"/>
      <c r="FJ157" s="32"/>
      <c r="FK157" s="32"/>
      <c r="FL157" s="32"/>
      <c r="FM157" s="32"/>
      <c r="FN157" s="32"/>
      <c r="FO157" s="32"/>
      <c r="FP157" s="32"/>
      <c r="FQ157" s="32"/>
      <c r="FR157" s="32"/>
      <c r="FS157" s="32"/>
      <c r="FT157" s="32"/>
      <c r="FU157" s="32"/>
      <c r="FV157" s="32"/>
      <c r="FW157" s="32"/>
      <c r="FX157" s="32"/>
      <c r="FY157" s="32"/>
      <c r="FZ157" s="32"/>
      <c r="GA157" s="32"/>
      <c r="GB157" s="32"/>
      <c r="GC157" s="32"/>
      <c r="GD157" s="32"/>
      <c r="GE157" s="32"/>
      <c r="GF157" s="32"/>
    </row>
    <row r="158" spans="1:188" ht="30" x14ac:dyDescent="0.25">
      <c r="A158" s="79" t="s">
        <v>111</v>
      </c>
      <c r="B158" s="34">
        <f>'2 уровень'!C257</f>
        <v>160</v>
      </c>
      <c r="C158" s="34">
        <f>'2 уровень'!D257</f>
        <v>80</v>
      </c>
      <c r="D158" s="34">
        <f>'2 уровень'!E257</f>
        <v>132</v>
      </c>
      <c r="E158" s="107">
        <f>'2 уровень'!F257</f>
        <v>165</v>
      </c>
      <c r="F158" s="328">
        <f>'2 уровень'!G257</f>
        <v>1049.9328</v>
      </c>
      <c r="G158" s="328">
        <f>'2 уровень'!H257</f>
        <v>524.97</v>
      </c>
      <c r="H158" s="328">
        <f>'2 уровень'!I257</f>
        <v>866.19456000000002</v>
      </c>
      <c r="I158" s="328">
        <f>'2 уровень'!J257</f>
        <v>341.22456</v>
      </c>
      <c r="J158" s="328">
        <f>'2 уровень'!K257</f>
        <v>0</v>
      </c>
      <c r="K158" s="328">
        <f>'2 уровень'!L257</f>
        <v>866.19456000000002</v>
      </c>
      <c r="L158" s="328">
        <f>'2 уровень'!M257</f>
        <v>164.9988685067718</v>
      </c>
      <c r="M158" s="71"/>
      <c r="O158" s="7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2"/>
      <c r="CC158" s="32"/>
      <c r="CD158" s="32"/>
      <c r="CE158" s="32"/>
      <c r="CF158" s="32"/>
      <c r="CG158" s="32"/>
      <c r="CH158" s="32"/>
      <c r="CI158" s="32"/>
      <c r="CJ158" s="32"/>
      <c r="CK158" s="32"/>
      <c r="CL158" s="32"/>
      <c r="CM158" s="32"/>
      <c r="CN158" s="32"/>
      <c r="CO158" s="32"/>
      <c r="CP158" s="32"/>
      <c r="CQ158" s="32"/>
      <c r="CR158" s="32"/>
      <c r="CS158" s="32"/>
      <c r="CT158" s="32"/>
      <c r="CU158" s="32"/>
      <c r="CV158" s="32"/>
      <c r="CW158" s="32"/>
      <c r="CX158" s="32"/>
      <c r="CY158" s="32"/>
      <c r="CZ158" s="32"/>
      <c r="DA158" s="32"/>
      <c r="DB158" s="32"/>
      <c r="DC158" s="32"/>
      <c r="DD158" s="32"/>
      <c r="DE158" s="32"/>
      <c r="DF158" s="32"/>
      <c r="DG158" s="32"/>
      <c r="DH158" s="32"/>
      <c r="DI158" s="32"/>
      <c r="DJ158" s="32"/>
      <c r="DK158" s="32"/>
      <c r="DL158" s="32"/>
      <c r="DM158" s="32"/>
      <c r="DN158" s="32"/>
      <c r="DO158" s="32"/>
      <c r="DP158" s="32"/>
      <c r="DQ158" s="32"/>
      <c r="DR158" s="32"/>
      <c r="DS158" s="32"/>
      <c r="DT158" s="32"/>
      <c r="DU158" s="32"/>
      <c r="DV158" s="32"/>
      <c r="DW158" s="32"/>
      <c r="DX158" s="32"/>
      <c r="DY158" s="32"/>
      <c r="DZ158" s="32"/>
      <c r="EA158" s="32"/>
      <c r="EB158" s="32"/>
      <c r="EC158" s="32"/>
      <c r="ED158" s="32"/>
      <c r="EE158" s="32"/>
      <c r="EF158" s="32"/>
      <c r="EG158" s="32"/>
      <c r="EH158" s="32"/>
      <c r="EI158" s="32"/>
      <c r="EJ158" s="32"/>
      <c r="EK158" s="32"/>
      <c r="EL158" s="32"/>
      <c r="EM158" s="32"/>
      <c r="EN158" s="32"/>
      <c r="EO158" s="32"/>
      <c r="EP158" s="32"/>
      <c r="EQ158" s="32"/>
      <c r="ER158" s="32"/>
      <c r="ES158" s="32"/>
      <c r="ET158" s="32"/>
      <c r="EU158" s="32"/>
      <c r="EV158" s="32"/>
      <c r="EW158" s="32"/>
      <c r="EX158" s="32"/>
      <c r="EY158" s="32"/>
      <c r="EZ158" s="32"/>
      <c r="FA158" s="32"/>
      <c r="FB158" s="32"/>
      <c r="FC158" s="32"/>
      <c r="FD158" s="32"/>
      <c r="FE158" s="32"/>
      <c r="FF158" s="32"/>
      <c r="FG158" s="32"/>
      <c r="FH158" s="32"/>
      <c r="FI158" s="32"/>
      <c r="FJ158" s="32"/>
      <c r="FK158" s="32"/>
      <c r="FL158" s="32"/>
      <c r="FM158" s="32"/>
      <c r="FN158" s="32"/>
      <c r="FO158" s="32"/>
      <c r="FP158" s="32"/>
      <c r="FQ158" s="32"/>
      <c r="FR158" s="32"/>
      <c r="FS158" s="32"/>
      <c r="FT158" s="32"/>
      <c r="FU158" s="32"/>
      <c r="FV158" s="32"/>
      <c r="FW158" s="32"/>
      <c r="FX158" s="32"/>
      <c r="FY158" s="32"/>
      <c r="FZ158" s="32"/>
      <c r="GA158" s="32"/>
      <c r="GB158" s="32"/>
      <c r="GC158" s="32"/>
      <c r="GD158" s="32"/>
      <c r="GE158" s="32"/>
      <c r="GF158" s="32"/>
    </row>
    <row r="159" spans="1:188" ht="30" x14ac:dyDescent="0.25">
      <c r="A159" s="232" t="s">
        <v>112</v>
      </c>
      <c r="B159" s="230">
        <f>'2 уровень'!C258</f>
        <v>14846</v>
      </c>
      <c r="C159" s="230">
        <f>'2 уровень'!D258</f>
        <v>7423</v>
      </c>
      <c r="D159" s="230">
        <f>'2 уровень'!E258</f>
        <v>6573</v>
      </c>
      <c r="E159" s="231">
        <f>'2 уровень'!F258</f>
        <v>88.549104135794153</v>
      </c>
      <c r="F159" s="327">
        <f>'2 уровень'!G258</f>
        <v>27115.6355</v>
      </c>
      <c r="G159" s="327">
        <f>'2 уровень'!H258</f>
        <v>13557.830000000002</v>
      </c>
      <c r="H159" s="327">
        <f>'2 уровень'!I258</f>
        <v>14600.478490000001</v>
      </c>
      <c r="I159" s="327">
        <f>'2 уровень'!J258</f>
        <v>1042.6484900000005</v>
      </c>
      <c r="J159" s="327">
        <f>'2 уровень'!K258</f>
        <v>0</v>
      </c>
      <c r="K159" s="327">
        <f>'2 уровень'!L258</f>
        <v>14600.478490000001</v>
      </c>
      <c r="L159" s="327">
        <f>'2 уровень'!M258</f>
        <v>107.69037884381203</v>
      </c>
      <c r="M159" s="71"/>
      <c r="O159" s="7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2"/>
      <c r="CC159" s="32"/>
      <c r="CD159" s="32"/>
      <c r="CE159" s="32"/>
      <c r="CF159" s="32"/>
      <c r="CG159" s="32"/>
      <c r="CH159" s="32"/>
      <c r="CI159" s="32"/>
      <c r="CJ159" s="32"/>
      <c r="CK159" s="32"/>
      <c r="CL159" s="32"/>
      <c r="CM159" s="32"/>
      <c r="CN159" s="32"/>
      <c r="CO159" s="32"/>
      <c r="CP159" s="32"/>
      <c r="CQ159" s="32"/>
      <c r="CR159" s="32"/>
      <c r="CS159" s="32"/>
      <c r="CT159" s="32"/>
      <c r="CU159" s="32"/>
      <c r="CV159" s="32"/>
      <c r="CW159" s="32"/>
      <c r="CX159" s="32"/>
      <c r="CY159" s="32"/>
      <c r="CZ159" s="32"/>
      <c r="DA159" s="32"/>
      <c r="DB159" s="32"/>
      <c r="DC159" s="32"/>
      <c r="DD159" s="32"/>
      <c r="DE159" s="32"/>
      <c r="DF159" s="32"/>
      <c r="DG159" s="32"/>
      <c r="DH159" s="32"/>
      <c r="DI159" s="32"/>
      <c r="DJ159" s="32"/>
      <c r="DK159" s="32"/>
      <c r="DL159" s="32"/>
      <c r="DM159" s="32"/>
      <c r="DN159" s="32"/>
      <c r="DO159" s="32"/>
      <c r="DP159" s="32"/>
      <c r="DQ159" s="32"/>
      <c r="DR159" s="32"/>
      <c r="DS159" s="32"/>
      <c r="DT159" s="32"/>
      <c r="DU159" s="32"/>
      <c r="DV159" s="32"/>
      <c r="DW159" s="32"/>
      <c r="DX159" s="32"/>
      <c r="DY159" s="32"/>
      <c r="DZ159" s="32"/>
      <c r="EA159" s="32"/>
      <c r="EB159" s="32"/>
      <c r="EC159" s="32"/>
      <c r="ED159" s="32"/>
      <c r="EE159" s="32"/>
      <c r="EF159" s="32"/>
      <c r="EG159" s="32"/>
      <c r="EH159" s="32"/>
      <c r="EI159" s="32"/>
      <c r="EJ159" s="32"/>
      <c r="EK159" s="32"/>
      <c r="EL159" s="32"/>
      <c r="EM159" s="32"/>
      <c r="EN159" s="32"/>
      <c r="EO159" s="32"/>
      <c r="EP159" s="32"/>
      <c r="EQ159" s="32"/>
      <c r="ER159" s="32"/>
      <c r="ES159" s="32"/>
      <c r="ET159" s="32"/>
      <c r="EU159" s="32"/>
      <c r="EV159" s="32"/>
      <c r="EW159" s="32"/>
      <c r="EX159" s="32"/>
      <c r="EY159" s="32"/>
      <c r="EZ159" s="32"/>
      <c r="FA159" s="32"/>
      <c r="FB159" s="32"/>
      <c r="FC159" s="32"/>
      <c r="FD159" s="32"/>
      <c r="FE159" s="32"/>
      <c r="FF159" s="32"/>
      <c r="FG159" s="32"/>
      <c r="FH159" s="32"/>
      <c r="FI159" s="32"/>
      <c r="FJ159" s="32"/>
      <c r="FK159" s="32"/>
      <c r="FL159" s="32"/>
      <c r="FM159" s="32"/>
      <c r="FN159" s="32"/>
      <c r="FO159" s="32"/>
      <c r="FP159" s="32"/>
      <c r="FQ159" s="32"/>
      <c r="FR159" s="32"/>
      <c r="FS159" s="32"/>
      <c r="FT159" s="32"/>
      <c r="FU159" s="32"/>
      <c r="FV159" s="32"/>
      <c r="FW159" s="32"/>
      <c r="FX159" s="32"/>
      <c r="FY159" s="32"/>
      <c r="FZ159" s="32"/>
      <c r="GA159" s="32"/>
      <c r="GB159" s="32"/>
      <c r="GC159" s="32"/>
      <c r="GD159" s="32"/>
      <c r="GE159" s="32"/>
      <c r="GF159" s="32"/>
    </row>
    <row r="160" spans="1:188" ht="30" x14ac:dyDescent="0.25">
      <c r="A160" s="79" t="s">
        <v>108</v>
      </c>
      <c r="B160" s="34">
        <f>'2 уровень'!C259</f>
        <v>5646</v>
      </c>
      <c r="C160" s="34">
        <f>'2 уровень'!D259</f>
        <v>2823</v>
      </c>
      <c r="D160" s="34">
        <f>'2 уровень'!E259</f>
        <v>836</v>
      </c>
      <c r="E160" s="107">
        <f>'2 уровень'!F259</f>
        <v>29.61388593694651</v>
      </c>
      <c r="F160" s="328">
        <f>'2 уровень'!G259</f>
        <v>5636.1715000000004</v>
      </c>
      <c r="G160" s="328">
        <f>'2 уровень'!H259</f>
        <v>2818.09</v>
      </c>
      <c r="H160" s="328">
        <f>'2 уровень'!I259</f>
        <v>1751.6568800000002</v>
      </c>
      <c r="I160" s="328">
        <f>'2 уровень'!J259</f>
        <v>-1066.4331199999999</v>
      </c>
      <c r="J160" s="328">
        <f>'2 уровень'!K259</f>
        <v>0</v>
      </c>
      <c r="K160" s="328">
        <f>'2 уровень'!L259</f>
        <v>1751.6568800000002</v>
      </c>
      <c r="L160" s="328">
        <f>'2 уровень'!M259</f>
        <v>62.15759184412137</v>
      </c>
      <c r="M160" s="71"/>
      <c r="O160" s="7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2"/>
      <c r="CC160" s="32"/>
      <c r="CD160" s="32"/>
      <c r="CE160" s="32"/>
      <c r="CF160" s="32"/>
      <c r="CG160" s="32"/>
      <c r="CH160" s="32"/>
      <c r="CI160" s="32"/>
      <c r="CJ160" s="32"/>
      <c r="CK160" s="32"/>
      <c r="CL160" s="32"/>
      <c r="CM160" s="32"/>
      <c r="CN160" s="32"/>
      <c r="CO160" s="32"/>
      <c r="CP160" s="32"/>
      <c r="CQ160" s="32"/>
      <c r="CR160" s="32"/>
      <c r="CS160" s="32"/>
      <c r="CT160" s="32"/>
      <c r="CU160" s="32"/>
      <c r="CV160" s="32"/>
      <c r="CW160" s="32"/>
      <c r="CX160" s="32"/>
      <c r="CY160" s="32"/>
      <c r="CZ160" s="32"/>
      <c r="DA160" s="32"/>
      <c r="DB160" s="32"/>
      <c r="DC160" s="32"/>
      <c r="DD160" s="32"/>
      <c r="DE160" s="32"/>
      <c r="DF160" s="32"/>
      <c r="DG160" s="32"/>
      <c r="DH160" s="32"/>
      <c r="DI160" s="32"/>
      <c r="DJ160" s="32"/>
      <c r="DK160" s="32"/>
      <c r="DL160" s="32"/>
      <c r="DM160" s="32"/>
      <c r="DN160" s="32"/>
      <c r="DO160" s="32"/>
      <c r="DP160" s="32"/>
      <c r="DQ160" s="32"/>
      <c r="DR160" s="32"/>
      <c r="DS160" s="32"/>
      <c r="DT160" s="32"/>
      <c r="DU160" s="32"/>
      <c r="DV160" s="32"/>
      <c r="DW160" s="32"/>
      <c r="DX160" s="32"/>
      <c r="DY160" s="32"/>
      <c r="DZ160" s="32"/>
      <c r="EA160" s="32"/>
      <c r="EB160" s="32"/>
      <c r="EC160" s="32"/>
      <c r="ED160" s="32"/>
      <c r="EE160" s="32"/>
      <c r="EF160" s="32"/>
      <c r="EG160" s="32"/>
      <c r="EH160" s="32"/>
      <c r="EI160" s="32"/>
      <c r="EJ160" s="32"/>
      <c r="EK160" s="32"/>
      <c r="EL160" s="32"/>
      <c r="EM160" s="32"/>
      <c r="EN160" s="32"/>
      <c r="EO160" s="32"/>
      <c r="EP160" s="32"/>
      <c r="EQ160" s="32"/>
      <c r="ER160" s="32"/>
      <c r="ES160" s="32"/>
      <c r="ET160" s="32"/>
      <c r="EU160" s="32"/>
      <c r="EV160" s="32"/>
      <c r="EW160" s="32"/>
      <c r="EX160" s="32"/>
      <c r="EY160" s="32"/>
      <c r="EZ160" s="32"/>
      <c r="FA160" s="32"/>
      <c r="FB160" s="32"/>
      <c r="FC160" s="32"/>
      <c r="FD160" s="32"/>
      <c r="FE160" s="32"/>
      <c r="FF160" s="32"/>
      <c r="FG160" s="32"/>
      <c r="FH160" s="32"/>
      <c r="FI160" s="32"/>
      <c r="FJ160" s="32"/>
      <c r="FK160" s="32"/>
      <c r="FL160" s="32"/>
      <c r="FM160" s="32"/>
      <c r="FN160" s="32"/>
      <c r="FO160" s="32"/>
      <c r="FP160" s="32"/>
      <c r="FQ160" s="32"/>
      <c r="FR160" s="32"/>
      <c r="FS160" s="32"/>
      <c r="FT160" s="32"/>
      <c r="FU160" s="32"/>
      <c r="FV160" s="32"/>
      <c r="FW160" s="32"/>
      <c r="FX160" s="32"/>
      <c r="FY160" s="32"/>
      <c r="FZ160" s="32"/>
      <c r="GA160" s="32"/>
      <c r="GB160" s="32"/>
      <c r="GC160" s="32"/>
      <c r="GD160" s="32"/>
      <c r="GE160" s="32"/>
      <c r="GF160" s="32"/>
    </row>
    <row r="161" spans="1:188" ht="60" x14ac:dyDescent="0.25">
      <c r="A161" s="79" t="s">
        <v>81</v>
      </c>
      <c r="B161" s="34">
        <f>'2 уровень'!C260</f>
        <v>6500</v>
      </c>
      <c r="C161" s="34">
        <f>'2 уровень'!D260</f>
        <v>3250</v>
      </c>
      <c r="D161" s="34">
        <f>'2 уровень'!E260</f>
        <v>4456</v>
      </c>
      <c r="E161" s="107">
        <f>'2 уровень'!F260</f>
        <v>137.1076923076923</v>
      </c>
      <c r="F161" s="328">
        <f>'2 уровень'!G260</f>
        <v>18596.89</v>
      </c>
      <c r="G161" s="328">
        <f>'2 уровень'!H260</f>
        <v>9298.4500000000007</v>
      </c>
      <c r="H161" s="328">
        <f>'2 уровень'!I260</f>
        <v>11474.23667</v>
      </c>
      <c r="I161" s="328">
        <f>'2 уровень'!J260</f>
        <v>2175.7866699999995</v>
      </c>
      <c r="J161" s="328">
        <f>'2 уровень'!K260</f>
        <v>0</v>
      </c>
      <c r="K161" s="328">
        <f>'2 уровень'!L260</f>
        <v>11474.23667</v>
      </c>
      <c r="L161" s="328">
        <f>'2 уровень'!M260</f>
        <v>123.39945550064795</v>
      </c>
      <c r="M161" s="71"/>
      <c r="O161" s="7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2"/>
      <c r="CC161" s="32"/>
      <c r="CD161" s="32"/>
      <c r="CE161" s="32"/>
      <c r="CF161" s="32"/>
      <c r="CG161" s="32"/>
      <c r="CH161" s="32"/>
      <c r="CI161" s="32"/>
      <c r="CJ161" s="32"/>
      <c r="CK161" s="32"/>
      <c r="CL161" s="32"/>
      <c r="CM161" s="32"/>
      <c r="CN161" s="32"/>
      <c r="CO161" s="32"/>
      <c r="CP161" s="32"/>
      <c r="CQ161" s="32"/>
      <c r="CR161" s="32"/>
      <c r="CS161" s="32"/>
      <c r="CT161" s="32"/>
      <c r="CU161" s="32"/>
      <c r="CV161" s="32"/>
      <c r="CW161" s="32"/>
      <c r="CX161" s="32"/>
      <c r="CY161" s="32"/>
      <c r="CZ161" s="32"/>
      <c r="DA161" s="32"/>
      <c r="DB161" s="32"/>
      <c r="DC161" s="32"/>
      <c r="DD161" s="32"/>
      <c r="DE161" s="32"/>
      <c r="DF161" s="32"/>
      <c r="DG161" s="32"/>
      <c r="DH161" s="32"/>
      <c r="DI161" s="32"/>
      <c r="DJ161" s="32"/>
      <c r="DK161" s="32"/>
      <c r="DL161" s="32"/>
      <c r="DM161" s="32"/>
      <c r="DN161" s="32"/>
      <c r="DO161" s="32"/>
      <c r="DP161" s="32"/>
      <c r="DQ161" s="32"/>
      <c r="DR161" s="32"/>
      <c r="DS161" s="32"/>
      <c r="DT161" s="32"/>
      <c r="DU161" s="32"/>
      <c r="DV161" s="32"/>
      <c r="DW161" s="32"/>
      <c r="DX161" s="32"/>
      <c r="DY161" s="32"/>
      <c r="DZ161" s="32"/>
      <c r="EA161" s="32"/>
      <c r="EB161" s="32"/>
      <c r="EC161" s="32"/>
      <c r="ED161" s="32"/>
      <c r="EE161" s="32"/>
      <c r="EF161" s="32"/>
      <c r="EG161" s="32"/>
      <c r="EH161" s="32"/>
      <c r="EI161" s="32"/>
      <c r="EJ161" s="32"/>
      <c r="EK161" s="32"/>
      <c r="EL161" s="32"/>
      <c r="EM161" s="32"/>
      <c r="EN161" s="32"/>
      <c r="EO161" s="32"/>
      <c r="EP161" s="32"/>
      <c r="EQ161" s="32"/>
      <c r="ER161" s="32"/>
      <c r="ES161" s="32"/>
      <c r="ET161" s="32"/>
      <c r="EU161" s="32"/>
      <c r="EV161" s="32"/>
      <c r="EW161" s="32"/>
      <c r="EX161" s="32"/>
      <c r="EY161" s="32"/>
      <c r="EZ161" s="32"/>
      <c r="FA161" s="32"/>
      <c r="FB161" s="32"/>
      <c r="FC161" s="32"/>
      <c r="FD161" s="32"/>
      <c r="FE161" s="32"/>
      <c r="FF161" s="32"/>
      <c r="FG161" s="32"/>
      <c r="FH161" s="32"/>
      <c r="FI161" s="32"/>
      <c r="FJ161" s="32"/>
      <c r="FK161" s="32"/>
      <c r="FL161" s="32"/>
      <c r="FM161" s="32"/>
      <c r="FN161" s="32"/>
      <c r="FO161" s="32"/>
      <c r="FP161" s="32"/>
      <c r="FQ161" s="32"/>
      <c r="FR161" s="32"/>
      <c r="FS161" s="32"/>
      <c r="FT161" s="32"/>
      <c r="FU161" s="32"/>
      <c r="FV161" s="32"/>
      <c r="FW161" s="32"/>
      <c r="FX161" s="32"/>
      <c r="FY161" s="32"/>
      <c r="FZ161" s="32"/>
      <c r="GA161" s="32"/>
      <c r="GB161" s="32"/>
      <c r="GC161" s="32"/>
      <c r="GD161" s="32"/>
      <c r="GE161" s="32"/>
      <c r="GF161" s="32"/>
    </row>
    <row r="162" spans="1:188" ht="45" x14ac:dyDescent="0.25">
      <c r="A162" s="79" t="s">
        <v>109</v>
      </c>
      <c r="B162" s="34">
        <f>'2 уровень'!C261</f>
        <v>2700</v>
      </c>
      <c r="C162" s="34">
        <f>'2 уровень'!D261</f>
        <v>1350</v>
      </c>
      <c r="D162" s="34">
        <f>'2 уровень'!E261</f>
        <v>1281</v>
      </c>
      <c r="E162" s="107">
        <f>'2 уровень'!F261</f>
        <v>94.888888888888886</v>
      </c>
      <c r="F162" s="328">
        <f>'2 уровень'!G261</f>
        <v>2882.5739999999996</v>
      </c>
      <c r="G162" s="328">
        <f>'2 уровень'!H261</f>
        <v>1441.29</v>
      </c>
      <c r="H162" s="328">
        <f>'2 уровень'!I261</f>
        <v>1374.5849400000009</v>
      </c>
      <c r="I162" s="328">
        <f>'2 уровень'!J261</f>
        <v>-66.705059999999094</v>
      </c>
      <c r="J162" s="328">
        <f>'2 уровень'!K261</f>
        <v>0</v>
      </c>
      <c r="K162" s="328">
        <f>'2 уровень'!L261</f>
        <v>1374.5849400000009</v>
      </c>
      <c r="L162" s="328">
        <f>'2 уровень'!M261</f>
        <v>95.37185021751354</v>
      </c>
      <c r="M162" s="71"/>
      <c r="O162" s="7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2"/>
      <c r="CC162" s="32"/>
      <c r="CD162" s="32"/>
      <c r="CE162" s="32"/>
      <c r="CF162" s="32"/>
      <c r="CG162" s="32"/>
      <c r="CH162" s="32"/>
      <c r="CI162" s="32"/>
      <c r="CJ162" s="32"/>
      <c r="CK162" s="32"/>
      <c r="CL162" s="32"/>
      <c r="CM162" s="32"/>
      <c r="CN162" s="32"/>
      <c r="CO162" s="32"/>
      <c r="CP162" s="32"/>
      <c r="CQ162" s="32"/>
      <c r="CR162" s="32"/>
      <c r="CS162" s="32"/>
      <c r="CT162" s="32"/>
      <c r="CU162" s="32"/>
      <c r="CV162" s="32"/>
      <c r="CW162" s="32"/>
      <c r="CX162" s="32"/>
      <c r="CY162" s="32"/>
      <c r="CZ162" s="32"/>
      <c r="DA162" s="32"/>
      <c r="DB162" s="32"/>
      <c r="DC162" s="32"/>
      <c r="DD162" s="32"/>
      <c r="DE162" s="32"/>
      <c r="DF162" s="32"/>
      <c r="DG162" s="32"/>
      <c r="DH162" s="32"/>
      <c r="DI162" s="32"/>
      <c r="DJ162" s="32"/>
      <c r="DK162" s="32"/>
      <c r="DL162" s="32"/>
      <c r="DM162" s="32"/>
      <c r="DN162" s="32"/>
      <c r="DO162" s="32"/>
      <c r="DP162" s="32"/>
      <c r="DQ162" s="32"/>
      <c r="DR162" s="32"/>
      <c r="DS162" s="32"/>
      <c r="DT162" s="32"/>
      <c r="DU162" s="32"/>
      <c r="DV162" s="32"/>
      <c r="DW162" s="32"/>
      <c r="DX162" s="32"/>
      <c r="DY162" s="32"/>
      <c r="DZ162" s="32"/>
      <c r="EA162" s="32"/>
      <c r="EB162" s="32"/>
      <c r="EC162" s="32"/>
      <c r="ED162" s="32"/>
      <c r="EE162" s="32"/>
      <c r="EF162" s="32"/>
      <c r="EG162" s="32"/>
      <c r="EH162" s="32"/>
      <c r="EI162" s="32"/>
      <c r="EJ162" s="32"/>
      <c r="EK162" s="32"/>
      <c r="EL162" s="32"/>
      <c r="EM162" s="32"/>
      <c r="EN162" s="32"/>
      <c r="EO162" s="32"/>
      <c r="EP162" s="32"/>
      <c r="EQ162" s="32"/>
      <c r="ER162" s="32"/>
      <c r="ES162" s="32"/>
      <c r="ET162" s="32"/>
      <c r="EU162" s="32"/>
      <c r="EV162" s="32"/>
      <c r="EW162" s="32"/>
      <c r="EX162" s="32"/>
      <c r="EY162" s="32"/>
      <c r="EZ162" s="32"/>
      <c r="FA162" s="32"/>
      <c r="FB162" s="32"/>
      <c r="FC162" s="32"/>
      <c r="FD162" s="32"/>
      <c r="FE162" s="32"/>
      <c r="FF162" s="32"/>
      <c r="FG162" s="32"/>
      <c r="FH162" s="32"/>
      <c r="FI162" s="32"/>
      <c r="FJ162" s="32"/>
      <c r="FK162" s="32"/>
      <c r="FL162" s="32"/>
      <c r="FM162" s="32"/>
      <c r="FN162" s="32"/>
      <c r="FO162" s="32"/>
      <c r="FP162" s="32"/>
      <c r="FQ162" s="32"/>
      <c r="FR162" s="32"/>
      <c r="FS162" s="32"/>
      <c r="FT162" s="32"/>
      <c r="FU162" s="32"/>
      <c r="FV162" s="32"/>
      <c r="FW162" s="32"/>
      <c r="FX162" s="32"/>
      <c r="FY162" s="32"/>
      <c r="FZ162" s="32"/>
      <c r="GA162" s="32"/>
      <c r="GB162" s="32"/>
      <c r="GC162" s="32"/>
      <c r="GD162" s="32"/>
      <c r="GE162" s="32"/>
      <c r="GF162" s="32"/>
    </row>
    <row r="163" spans="1:188" ht="30" x14ac:dyDescent="0.25">
      <c r="A163" s="79" t="s">
        <v>123</v>
      </c>
      <c r="B163" s="34">
        <f>'2 уровень'!C262</f>
        <v>24500</v>
      </c>
      <c r="C163" s="34">
        <f>'2 уровень'!D262</f>
        <v>12250</v>
      </c>
      <c r="D163" s="34">
        <f>'2 уровень'!E262</f>
        <v>11571</v>
      </c>
      <c r="E163" s="107">
        <f>'2 уровень'!F262</f>
        <v>94.457142857142856</v>
      </c>
      <c r="F163" s="328">
        <f>'2 уровень'!G262</f>
        <v>23843.89</v>
      </c>
      <c r="G163" s="328">
        <f>'2 уровень'!H262</f>
        <v>11921.95</v>
      </c>
      <c r="H163" s="328">
        <f>'2 уровень'!I262</f>
        <v>11265.021499999999</v>
      </c>
      <c r="I163" s="328">
        <f>'2 уровень'!J262</f>
        <v>-656.9285000000018</v>
      </c>
      <c r="J163" s="328">
        <f>'2 уровень'!K262</f>
        <v>-15.57152</v>
      </c>
      <c r="K163" s="328">
        <f>'2 уровень'!L262</f>
        <v>11249.449979999999</v>
      </c>
      <c r="L163" s="328">
        <f>'2 уровень'!M262</f>
        <v>94.48975628986868</v>
      </c>
      <c r="M163" s="71"/>
      <c r="N163" s="71"/>
      <c r="O163" s="733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2"/>
      <c r="CC163" s="32"/>
      <c r="CD163" s="32"/>
      <c r="CE163" s="32"/>
      <c r="CF163" s="32"/>
      <c r="CG163" s="32"/>
      <c r="CH163" s="32"/>
      <c r="CI163" s="32"/>
      <c r="CJ163" s="32"/>
      <c r="CK163" s="32"/>
      <c r="CL163" s="32"/>
      <c r="CM163" s="32"/>
      <c r="CN163" s="32"/>
      <c r="CO163" s="32"/>
      <c r="CP163" s="32"/>
      <c r="CQ163" s="32"/>
      <c r="CR163" s="32"/>
      <c r="CS163" s="32"/>
      <c r="CT163" s="32"/>
      <c r="CU163" s="32"/>
      <c r="CV163" s="32"/>
      <c r="CW163" s="32"/>
      <c r="CX163" s="32"/>
      <c r="CY163" s="32"/>
      <c r="CZ163" s="32"/>
      <c r="DA163" s="32"/>
      <c r="DB163" s="32"/>
      <c r="DC163" s="32"/>
      <c r="DD163" s="32"/>
      <c r="DE163" s="32"/>
      <c r="DF163" s="32"/>
      <c r="DG163" s="32"/>
      <c r="DH163" s="32"/>
      <c r="DI163" s="32"/>
      <c r="DJ163" s="32"/>
      <c r="DK163" s="32"/>
      <c r="DL163" s="32"/>
      <c r="DM163" s="32"/>
      <c r="DN163" s="32"/>
      <c r="DO163" s="32"/>
      <c r="DP163" s="32"/>
      <c r="DQ163" s="32"/>
      <c r="DR163" s="32"/>
      <c r="DS163" s="32"/>
      <c r="DT163" s="32"/>
      <c r="DU163" s="32"/>
      <c r="DV163" s="32"/>
      <c r="DW163" s="32"/>
      <c r="DX163" s="32"/>
      <c r="DY163" s="32"/>
      <c r="DZ163" s="32"/>
      <c r="EA163" s="32"/>
      <c r="EB163" s="32"/>
      <c r="EC163" s="32"/>
      <c r="ED163" s="32"/>
      <c r="EE163" s="32"/>
      <c r="EF163" s="32"/>
      <c r="EG163" s="32"/>
      <c r="EH163" s="32"/>
      <c r="EI163" s="32"/>
      <c r="EJ163" s="32"/>
      <c r="EK163" s="32"/>
      <c r="EL163" s="32"/>
      <c r="EM163" s="32"/>
      <c r="EN163" s="32"/>
      <c r="EO163" s="32"/>
      <c r="EP163" s="32"/>
      <c r="EQ163" s="32"/>
      <c r="ER163" s="32"/>
      <c r="ES163" s="32"/>
      <c r="ET163" s="32"/>
      <c r="EU163" s="32"/>
      <c r="EV163" s="32"/>
      <c r="EW163" s="32"/>
      <c r="EX163" s="32"/>
      <c r="EY163" s="32"/>
      <c r="EZ163" s="32"/>
      <c r="FA163" s="32"/>
      <c r="FB163" s="32"/>
      <c r="FC163" s="32"/>
      <c r="FD163" s="32"/>
      <c r="FE163" s="32"/>
      <c r="FF163" s="32"/>
      <c r="FG163" s="32"/>
      <c r="FH163" s="32"/>
      <c r="FI163" s="32"/>
      <c r="FJ163" s="32"/>
      <c r="FK163" s="32"/>
      <c r="FL163" s="32"/>
      <c r="FM163" s="32"/>
      <c r="FN163" s="32"/>
      <c r="FO163" s="32"/>
      <c r="FP163" s="32"/>
      <c r="FQ163" s="32"/>
      <c r="FR163" s="32"/>
      <c r="FS163" s="32"/>
      <c r="FT163" s="32"/>
      <c r="FU163" s="32"/>
      <c r="FV163" s="32"/>
      <c r="FW163" s="32"/>
      <c r="FX163" s="32"/>
      <c r="FY163" s="32"/>
      <c r="FZ163" s="32"/>
      <c r="GA163" s="32"/>
      <c r="GB163" s="32"/>
      <c r="GC163" s="32"/>
      <c r="GD163" s="32"/>
      <c r="GE163" s="32"/>
      <c r="GF163" s="32"/>
    </row>
    <row r="164" spans="1:188" ht="15.75" thickBot="1" x14ac:dyDescent="0.3">
      <c r="A164" s="78" t="s">
        <v>4</v>
      </c>
      <c r="B164" s="34">
        <f>'2 уровень'!C263</f>
        <v>0</v>
      </c>
      <c r="C164" s="34">
        <f>'2 уровень'!D263</f>
        <v>0</v>
      </c>
      <c r="D164" s="34">
        <f>'2 уровень'!E263</f>
        <v>0</v>
      </c>
      <c r="E164" s="107">
        <f>'2 уровень'!F263</f>
        <v>0</v>
      </c>
      <c r="F164" s="328">
        <f>'2 уровень'!G263</f>
        <v>66771.445720000003</v>
      </c>
      <c r="G164" s="328">
        <f>'2 уровень'!H263</f>
        <v>33385.740000000005</v>
      </c>
      <c r="H164" s="328">
        <f>'2 уровень'!I263</f>
        <v>34701.7526</v>
      </c>
      <c r="I164" s="328">
        <f>'2 уровень'!J263</f>
        <v>1316.0125999999973</v>
      </c>
      <c r="J164" s="328">
        <f>'2 уровень'!K263</f>
        <v>-383.53672000000006</v>
      </c>
      <c r="K164" s="328">
        <f>'2 уровень'!L263</f>
        <v>34318.215879999996</v>
      </c>
      <c r="L164" s="328">
        <f>'2 уровень'!M263</f>
        <v>103.94184043846263</v>
      </c>
      <c r="M164" s="71"/>
      <c r="O164" s="7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2"/>
      <c r="CC164" s="32"/>
      <c r="CD164" s="32"/>
      <c r="CE164" s="32"/>
      <c r="CF164" s="32"/>
      <c r="CG164" s="32"/>
      <c r="CH164" s="32"/>
      <c r="CI164" s="32"/>
      <c r="CJ164" s="32"/>
      <c r="CK164" s="32"/>
      <c r="CL164" s="32"/>
      <c r="CM164" s="32"/>
      <c r="CN164" s="32"/>
      <c r="CO164" s="32"/>
      <c r="CP164" s="32"/>
      <c r="CQ164" s="32"/>
      <c r="CR164" s="32"/>
      <c r="CS164" s="32"/>
      <c r="CT164" s="32"/>
      <c r="CU164" s="32"/>
      <c r="CV164" s="32"/>
      <c r="CW164" s="32"/>
      <c r="CX164" s="32"/>
      <c r="CY164" s="32"/>
      <c r="CZ164" s="32"/>
      <c r="DA164" s="32"/>
      <c r="DB164" s="32"/>
      <c r="DC164" s="32"/>
      <c r="DD164" s="32"/>
      <c r="DE164" s="32"/>
      <c r="DF164" s="32"/>
      <c r="DG164" s="32"/>
      <c r="DH164" s="32"/>
      <c r="DI164" s="32"/>
      <c r="DJ164" s="32"/>
      <c r="DK164" s="32"/>
      <c r="DL164" s="32"/>
      <c r="DM164" s="32"/>
      <c r="DN164" s="32"/>
      <c r="DO164" s="32"/>
      <c r="DP164" s="32"/>
      <c r="DQ164" s="32"/>
      <c r="DR164" s="32"/>
      <c r="DS164" s="32"/>
      <c r="DT164" s="32"/>
      <c r="DU164" s="32"/>
      <c r="DV164" s="32"/>
      <c r="DW164" s="32"/>
      <c r="DX164" s="32"/>
      <c r="DY164" s="32"/>
      <c r="DZ164" s="32"/>
      <c r="EA164" s="32"/>
      <c r="EB164" s="32"/>
      <c r="EC164" s="32"/>
      <c r="ED164" s="32"/>
      <c r="EE164" s="32"/>
      <c r="EF164" s="32"/>
      <c r="EG164" s="32"/>
      <c r="EH164" s="32"/>
      <c r="EI164" s="32"/>
      <c r="EJ164" s="32"/>
      <c r="EK164" s="32"/>
      <c r="EL164" s="32"/>
      <c r="EM164" s="32"/>
      <c r="EN164" s="32"/>
      <c r="EO164" s="32"/>
      <c r="EP164" s="32"/>
      <c r="EQ164" s="32"/>
      <c r="ER164" s="32"/>
      <c r="ES164" s="32"/>
      <c r="ET164" s="32"/>
      <c r="EU164" s="32"/>
      <c r="EV164" s="32"/>
      <c r="EW164" s="32"/>
      <c r="EX164" s="32"/>
      <c r="EY164" s="32"/>
      <c r="EZ164" s="32"/>
      <c r="FA164" s="32"/>
      <c r="FB164" s="32"/>
      <c r="FC164" s="32"/>
      <c r="FD164" s="32"/>
      <c r="FE164" s="32"/>
      <c r="FF164" s="32"/>
      <c r="FG164" s="32"/>
      <c r="FH164" s="32"/>
      <c r="FI164" s="32"/>
      <c r="FJ164" s="32"/>
      <c r="FK164" s="32"/>
      <c r="FL164" s="32"/>
      <c r="FM164" s="32"/>
      <c r="FN164" s="32"/>
      <c r="FO164" s="32"/>
      <c r="FP164" s="32"/>
      <c r="FQ164" s="32"/>
      <c r="FR164" s="32"/>
      <c r="FS164" s="32"/>
      <c r="FT164" s="32"/>
      <c r="FU164" s="32"/>
      <c r="FV164" s="32"/>
      <c r="FW164" s="32"/>
      <c r="FX164" s="32"/>
      <c r="FY164" s="32"/>
      <c r="FZ164" s="32"/>
      <c r="GA164" s="32"/>
      <c r="GB164" s="32"/>
      <c r="GC164" s="32"/>
      <c r="GD164" s="32"/>
      <c r="GE164" s="32"/>
      <c r="GF164" s="32"/>
    </row>
    <row r="165" spans="1:188" ht="15" customHeight="1" x14ac:dyDescent="0.25">
      <c r="A165" s="67" t="s">
        <v>27</v>
      </c>
      <c r="B165" s="68"/>
      <c r="C165" s="68"/>
      <c r="D165" s="68"/>
      <c r="E165" s="110"/>
      <c r="F165" s="326"/>
      <c r="G165" s="326"/>
      <c r="H165" s="326"/>
      <c r="I165" s="326"/>
      <c r="J165" s="326"/>
      <c r="K165" s="326"/>
      <c r="L165" s="326"/>
      <c r="M165" s="71"/>
      <c r="O165" s="7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  <c r="CV165" s="32"/>
      <c r="CW165" s="32"/>
      <c r="CX165" s="32"/>
      <c r="CY165" s="32"/>
      <c r="CZ165" s="32"/>
      <c r="DA165" s="32"/>
      <c r="DB165" s="32"/>
      <c r="DC165" s="32"/>
      <c r="DD165" s="32"/>
      <c r="DE165" s="32"/>
      <c r="DF165" s="32"/>
      <c r="DG165" s="32"/>
      <c r="DH165" s="32"/>
      <c r="DI165" s="32"/>
      <c r="DJ165" s="32"/>
      <c r="DK165" s="32"/>
      <c r="DL165" s="32"/>
      <c r="DM165" s="32"/>
      <c r="DN165" s="32"/>
      <c r="DO165" s="32"/>
      <c r="DP165" s="32"/>
      <c r="DQ165" s="32"/>
      <c r="DR165" s="32"/>
      <c r="DS165" s="32"/>
      <c r="DT165" s="32"/>
      <c r="DU165" s="32"/>
      <c r="DV165" s="32"/>
      <c r="DW165" s="32"/>
      <c r="DX165" s="32"/>
      <c r="DY165" s="32"/>
      <c r="DZ165" s="32"/>
      <c r="EA165" s="32"/>
      <c r="EB165" s="32"/>
      <c r="EC165" s="32"/>
      <c r="ED165" s="32"/>
      <c r="EE165" s="32"/>
      <c r="EF165" s="32"/>
      <c r="EG165" s="32"/>
      <c r="EH165" s="32"/>
      <c r="EI165" s="32"/>
      <c r="EJ165" s="32"/>
      <c r="EK165" s="32"/>
      <c r="EL165" s="32"/>
      <c r="EM165" s="32"/>
      <c r="EN165" s="32"/>
      <c r="EO165" s="32"/>
      <c r="EP165" s="32"/>
      <c r="EQ165" s="32"/>
      <c r="ER165" s="32"/>
      <c r="ES165" s="32"/>
      <c r="ET165" s="32"/>
      <c r="EU165" s="32"/>
      <c r="EV165" s="32"/>
      <c r="EW165" s="32"/>
      <c r="EX165" s="32"/>
      <c r="EY165" s="32"/>
      <c r="EZ165" s="32"/>
      <c r="FA165" s="32"/>
      <c r="FB165" s="32"/>
      <c r="FC165" s="32"/>
      <c r="FD165" s="32"/>
      <c r="FE165" s="32"/>
      <c r="FF165" s="32"/>
      <c r="FG165" s="32"/>
      <c r="FH165" s="32"/>
      <c r="FI165" s="32"/>
      <c r="FJ165" s="32"/>
      <c r="FK165" s="32"/>
      <c r="FL165" s="32"/>
      <c r="FM165" s="32"/>
      <c r="FN165" s="32"/>
      <c r="FO165" s="32"/>
      <c r="FP165" s="32"/>
      <c r="FQ165" s="32"/>
      <c r="FR165" s="32"/>
      <c r="FS165" s="32"/>
      <c r="FT165" s="32"/>
      <c r="FU165" s="32"/>
      <c r="FV165" s="32"/>
      <c r="FW165" s="32"/>
      <c r="FX165" s="32"/>
      <c r="FY165" s="32"/>
      <c r="FZ165" s="32"/>
      <c r="GA165" s="32"/>
      <c r="GB165" s="32"/>
      <c r="GC165" s="32"/>
      <c r="GD165" s="32"/>
      <c r="GE165" s="32"/>
      <c r="GF165" s="32"/>
    </row>
    <row r="166" spans="1:188" ht="30" x14ac:dyDescent="0.25">
      <c r="A166" s="232" t="s">
        <v>120</v>
      </c>
      <c r="B166" s="230">
        <f>'2 уровень'!C278</f>
        <v>6623</v>
      </c>
      <c r="C166" s="230">
        <f>'2 уровень'!D278</f>
        <v>3312</v>
      </c>
      <c r="D166" s="230">
        <f>'2 уровень'!E278</f>
        <v>2541</v>
      </c>
      <c r="E166" s="231">
        <f>'2 уровень'!F278</f>
        <v>76.721014492753625</v>
      </c>
      <c r="F166" s="327">
        <f>'2 уровень'!G278</f>
        <v>11407.727779999999</v>
      </c>
      <c r="G166" s="327">
        <f>'2 уровень'!H278</f>
        <v>5703.8600000000006</v>
      </c>
      <c r="H166" s="327">
        <f>'2 уровень'!I278</f>
        <v>4899.6454199999998</v>
      </c>
      <c r="I166" s="327">
        <f>'2 уровень'!J278</f>
        <v>-804.21458000000064</v>
      </c>
      <c r="J166" s="327">
        <f>'2 уровень'!K278</f>
        <v>-74.174769999999995</v>
      </c>
      <c r="K166" s="327">
        <f>'2 уровень'!L278</f>
        <v>4825.4706499999993</v>
      </c>
      <c r="L166" s="327">
        <f>'2 уровень'!M278</f>
        <v>85.90052034937743</v>
      </c>
      <c r="M166" s="71"/>
      <c r="O166" s="732"/>
    </row>
    <row r="167" spans="1:188" ht="30" x14ac:dyDescent="0.25">
      <c r="A167" s="79" t="s">
        <v>79</v>
      </c>
      <c r="B167" s="34">
        <f>'2 уровень'!C279</f>
        <v>4964</v>
      </c>
      <c r="C167" s="34">
        <f>'2 уровень'!D279</f>
        <v>2482</v>
      </c>
      <c r="D167" s="34">
        <f>'2 уровень'!E279</f>
        <v>1809</v>
      </c>
      <c r="E167" s="107">
        <f>'2 уровень'!F279</f>
        <v>72.884770346494761</v>
      </c>
      <c r="F167" s="328">
        <f>'2 уровень'!G279</f>
        <v>7300.7274400000006</v>
      </c>
      <c r="G167" s="328">
        <f>'2 уровень'!H279</f>
        <v>3650.36</v>
      </c>
      <c r="H167" s="328">
        <f>'2 уровень'!I279</f>
        <v>3118.4639699999998</v>
      </c>
      <c r="I167" s="328">
        <f>'2 уровень'!J279</f>
        <v>-531.89603000000034</v>
      </c>
      <c r="J167" s="328">
        <f>'2 уровень'!K279</f>
        <v>-38.602539999999991</v>
      </c>
      <c r="K167" s="328">
        <f>'2 уровень'!L279</f>
        <v>3079.8614299999999</v>
      </c>
      <c r="L167" s="328">
        <f>'2 уровень'!M279</f>
        <v>85.428943172728154</v>
      </c>
      <c r="M167" s="71"/>
      <c r="O167" s="732"/>
    </row>
    <row r="168" spans="1:188" ht="30" x14ac:dyDescent="0.25">
      <c r="A168" s="79" t="s">
        <v>80</v>
      </c>
      <c r="B168" s="34">
        <f>'2 уровень'!C280</f>
        <v>1429</v>
      </c>
      <c r="C168" s="34">
        <f>'2 уровень'!D280</f>
        <v>715</v>
      </c>
      <c r="D168" s="34">
        <f>'2 уровень'!E280</f>
        <v>651</v>
      </c>
      <c r="E168" s="107">
        <f>'2 уровень'!F280</f>
        <v>91.048951048951039</v>
      </c>
      <c r="F168" s="328">
        <f>'2 уровень'!G280</f>
        <v>2597.7219399999999</v>
      </c>
      <c r="G168" s="328">
        <f>'2 уровень'!H280</f>
        <v>1298.8599999999999</v>
      </c>
      <c r="H168" s="328">
        <f>'2 уровень'!I280</f>
        <v>1249.6529699999996</v>
      </c>
      <c r="I168" s="328">
        <f>'2 уровень'!J280</f>
        <v>-49.207030000000259</v>
      </c>
      <c r="J168" s="328">
        <f>'2 уровень'!K280</f>
        <v>-35.572229999999998</v>
      </c>
      <c r="K168" s="328">
        <f>'2 уровень'!L280</f>
        <v>1214.0807399999997</v>
      </c>
      <c r="L168" s="328">
        <f>'2 уровень'!M280</f>
        <v>96.211521642055317</v>
      </c>
      <c r="M168" s="71"/>
      <c r="O168" s="732"/>
    </row>
    <row r="169" spans="1:188" ht="30" x14ac:dyDescent="0.25">
      <c r="A169" s="79" t="s">
        <v>110</v>
      </c>
      <c r="B169" s="34">
        <f>'2 уровень'!C281</f>
        <v>80</v>
      </c>
      <c r="C169" s="34">
        <f>'2 уровень'!D281</f>
        <v>40</v>
      </c>
      <c r="D169" s="34">
        <f>'2 уровень'!E281</f>
        <v>15</v>
      </c>
      <c r="E169" s="107">
        <f>'2 уровень'!F281</f>
        <v>37.5</v>
      </c>
      <c r="F169" s="328">
        <f>'2 уровень'!G281</f>
        <v>524.96640000000002</v>
      </c>
      <c r="G169" s="328">
        <f>'2 уровень'!H281</f>
        <v>262.48</v>
      </c>
      <c r="H169" s="328">
        <f>'2 уровень'!I281</f>
        <v>98.431200000000018</v>
      </c>
      <c r="I169" s="328">
        <f>'2 уровень'!J281</f>
        <v>-164.0488</v>
      </c>
      <c r="J169" s="328">
        <f>'2 уровень'!K281</f>
        <v>0</v>
      </c>
      <c r="K169" s="328">
        <f>'2 уровень'!L281</f>
        <v>98.431200000000018</v>
      </c>
      <c r="L169" s="328">
        <f>'2 уровень'!M281</f>
        <v>37.500457177689732</v>
      </c>
      <c r="M169" s="71"/>
      <c r="O169" s="732"/>
    </row>
    <row r="170" spans="1:188" ht="30" x14ac:dyDescent="0.25">
      <c r="A170" s="79" t="s">
        <v>111</v>
      </c>
      <c r="B170" s="34">
        <f>'2 уровень'!C282</f>
        <v>150</v>
      </c>
      <c r="C170" s="34">
        <f>'2 уровень'!D282</f>
        <v>75</v>
      </c>
      <c r="D170" s="34">
        <f>'2 уровень'!E282</f>
        <v>66</v>
      </c>
      <c r="E170" s="107">
        <f>'2 уровень'!F282</f>
        <v>88</v>
      </c>
      <c r="F170" s="328">
        <f>'2 уровень'!G282</f>
        <v>984.31200000000001</v>
      </c>
      <c r="G170" s="328">
        <f>'2 уровень'!H282</f>
        <v>492.16</v>
      </c>
      <c r="H170" s="328">
        <f>'2 уровень'!I282</f>
        <v>433.09728000000001</v>
      </c>
      <c r="I170" s="328">
        <f>'2 уровень'!J282</f>
        <v>-59.062720000000013</v>
      </c>
      <c r="J170" s="328">
        <f>'2 уровень'!K282</f>
        <v>0</v>
      </c>
      <c r="K170" s="328">
        <f>'2 уровень'!L282</f>
        <v>433.09728000000001</v>
      </c>
      <c r="L170" s="328">
        <f>'2 уровень'!M282</f>
        <v>87.999284785435634</v>
      </c>
      <c r="M170" s="71"/>
      <c r="O170" s="732"/>
    </row>
    <row r="171" spans="1:188" ht="30" x14ac:dyDescent="0.25">
      <c r="A171" s="232" t="s">
        <v>112</v>
      </c>
      <c r="B171" s="230">
        <f>'2 уровень'!C283</f>
        <v>14856</v>
      </c>
      <c r="C171" s="230">
        <f>'2 уровень'!D283</f>
        <v>7428</v>
      </c>
      <c r="D171" s="230">
        <f>'2 уровень'!E283</f>
        <v>3700</v>
      </c>
      <c r="E171" s="231">
        <f>'2 уровень'!F283</f>
        <v>49.811523963381802</v>
      </c>
      <c r="F171" s="327">
        <f>'2 уровень'!G283</f>
        <v>25089.136200000001</v>
      </c>
      <c r="G171" s="327">
        <f>'2 уровень'!H283</f>
        <v>12544.57</v>
      </c>
      <c r="H171" s="327">
        <f>'2 уровень'!I283</f>
        <v>10320.18195</v>
      </c>
      <c r="I171" s="327">
        <f>'2 уровень'!J283</f>
        <v>-2224.3880499999991</v>
      </c>
      <c r="J171" s="327">
        <f>'2 уровень'!K283</f>
        <v>-4.8338900000000002</v>
      </c>
      <c r="K171" s="327">
        <f>'2 уровень'!L283</f>
        <v>10315.34806</v>
      </c>
      <c r="L171" s="327">
        <f>'2 уровень'!M283</f>
        <v>82.268120389937636</v>
      </c>
      <c r="M171" s="71"/>
      <c r="O171" s="732"/>
    </row>
    <row r="172" spans="1:188" ht="30" x14ac:dyDescent="0.25">
      <c r="A172" s="79" t="s">
        <v>108</v>
      </c>
      <c r="B172" s="34">
        <f>'2 уровень'!C284</f>
        <v>4796</v>
      </c>
      <c r="C172" s="34">
        <f>'2 уровень'!D284</f>
        <v>2398</v>
      </c>
      <c r="D172" s="34">
        <f>'2 уровень'!E284</f>
        <v>607</v>
      </c>
      <c r="E172" s="107">
        <f>'2 уровень'!F284</f>
        <v>25.312760633861554</v>
      </c>
      <c r="F172" s="328">
        <f>'2 уровень'!G284</f>
        <v>4484.9589999999998</v>
      </c>
      <c r="G172" s="328">
        <f>'2 уровень'!H284</f>
        <v>2242.48</v>
      </c>
      <c r="H172" s="328">
        <f>'2 уровень'!I284</f>
        <v>1224.4364300000002</v>
      </c>
      <c r="I172" s="328">
        <f>'2 уровень'!J284</f>
        <v>-1018.0435699999998</v>
      </c>
      <c r="J172" s="328">
        <f>'2 уровень'!K284</f>
        <v>-4.8338900000000002</v>
      </c>
      <c r="K172" s="328">
        <f>'2 уровень'!L284</f>
        <v>1219.6025400000001</v>
      </c>
      <c r="L172" s="328">
        <f>'2 уровень'!M284</f>
        <v>54.601888534122942</v>
      </c>
      <c r="M172" s="71"/>
      <c r="O172" s="732"/>
    </row>
    <row r="173" spans="1:188" ht="60" x14ac:dyDescent="0.25">
      <c r="A173" s="79" t="s">
        <v>81</v>
      </c>
      <c r="B173" s="34">
        <f>'2 уровень'!C285</f>
        <v>5500</v>
      </c>
      <c r="C173" s="34">
        <f>'2 уровень'!D285</f>
        <v>2750</v>
      </c>
      <c r="D173" s="34">
        <f>'2 уровень'!E285</f>
        <v>2311</v>
      </c>
      <c r="E173" s="107">
        <f>'2 уровень'!F285</f>
        <v>84.036363636363632</v>
      </c>
      <c r="F173" s="328">
        <f>'2 уровень'!G285</f>
        <v>15735.83</v>
      </c>
      <c r="G173" s="328">
        <f>'2 уровень'!H285</f>
        <v>7867.92</v>
      </c>
      <c r="H173" s="328">
        <f>'2 уровень'!I285</f>
        <v>8221.1285000000007</v>
      </c>
      <c r="I173" s="328">
        <f>'2 уровень'!J285</f>
        <v>353.20850000000064</v>
      </c>
      <c r="J173" s="328">
        <f>'2 уровень'!K285</f>
        <v>0</v>
      </c>
      <c r="K173" s="328">
        <f>'2 уровень'!L285</f>
        <v>8221.1285000000007</v>
      </c>
      <c r="L173" s="328">
        <f>'2 уровень'!M285</f>
        <v>104.48922332713093</v>
      </c>
      <c r="M173" s="71"/>
      <c r="O173" s="732"/>
    </row>
    <row r="174" spans="1:188" ht="45" x14ac:dyDescent="0.25">
      <c r="A174" s="79" t="s">
        <v>109</v>
      </c>
      <c r="B174" s="34">
        <f>'2 уровень'!C286</f>
        <v>4560</v>
      </c>
      <c r="C174" s="34">
        <f>'2 уровень'!D286</f>
        <v>2280</v>
      </c>
      <c r="D174" s="34">
        <f>'2 уровень'!E286</f>
        <v>782</v>
      </c>
      <c r="E174" s="107">
        <f>'2 уровень'!F286</f>
        <v>34.298245614035089</v>
      </c>
      <c r="F174" s="328">
        <f>'2 уровень'!G286</f>
        <v>4868.3471999999992</v>
      </c>
      <c r="G174" s="328">
        <f>'2 уровень'!H286</f>
        <v>2434.17</v>
      </c>
      <c r="H174" s="328">
        <f>'2 уровень'!I286</f>
        <v>874.61702000000002</v>
      </c>
      <c r="I174" s="328">
        <f>'2 уровень'!J286</f>
        <v>-1559.5529799999999</v>
      </c>
      <c r="J174" s="328">
        <f>'2 уровень'!K286</f>
        <v>0</v>
      </c>
      <c r="K174" s="328">
        <f>'2 уровень'!L286</f>
        <v>874.61702000000002</v>
      </c>
      <c r="L174" s="328">
        <f>'2 уровень'!M286</f>
        <v>35.930810912960062</v>
      </c>
      <c r="M174" s="71"/>
      <c r="O174" s="732"/>
    </row>
    <row r="175" spans="1:188" ht="30" x14ac:dyDescent="0.25">
      <c r="A175" s="79" t="s">
        <v>123</v>
      </c>
      <c r="B175" s="34">
        <f>'2 уровень'!C287</f>
        <v>9000</v>
      </c>
      <c r="C175" s="34">
        <f>'2 уровень'!D287</f>
        <v>4500</v>
      </c>
      <c r="D175" s="34">
        <f>'2 уровень'!E287</f>
        <v>3969</v>
      </c>
      <c r="E175" s="107">
        <f>'2 уровень'!F287</f>
        <v>88.2</v>
      </c>
      <c r="F175" s="328">
        <f>'2 уровень'!G287</f>
        <v>8758.98</v>
      </c>
      <c r="G175" s="328">
        <f>'2 уровень'!H287</f>
        <v>4379.49</v>
      </c>
      <c r="H175" s="328">
        <f>'2 уровень'!I287</f>
        <v>3857.8440799999994</v>
      </c>
      <c r="I175" s="328">
        <f>'2 уровень'!J287</f>
        <v>-521.64592000000039</v>
      </c>
      <c r="J175" s="328">
        <f>'2 уровень'!K287</f>
        <v>-5.2553599999999996</v>
      </c>
      <c r="K175" s="328">
        <f>'2 уровень'!L287</f>
        <v>3852.5887199999993</v>
      </c>
      <c r="L175" s="328">
        <f>'2 уровень'!M287</f>
        <v>88.088888888888889</v>
      </c>
      <c r="M175" s="71"/>
      <c r="N175" s="71"/>
      <c r="O175" s="733"/>
    </row>
    <row r="176" spans="1:188" ht="15.75" thickBot="1" x14ac:dyDescent="0.3">
      <c r="A176" s="78" t="s">
        <v>4</v>
      </c>
      <c r="B176" s="34">
        <f>'2 уровень'!C288</f>
        <v>0</v>
      </c>
      <c r="C176" s="34">
        <f>'2 уровень'!D288</f>
        <v>0</v>
      </c>
      <c r="D176" s="34">
        <f>'2 уровень'!E288</f>
        <v>0</v>
      </c>
      <c r="E176" s="107">
        <f>'2 уровень'!F288</f>
        <v>0</v>
      </c>
      <c r="F176" s="328">
        <f>'2 уровень'!G288</f>
        <v>45255.843980000005</v>
      </c>
      <c r="G176" s="328">
        <f>'2 уровень'!H288</f>
        <v>22627.919999999998</v>
      </c>
      <c r="H176" s="328">
        <f>'2 уровень'!I288</f>
        <v>19077.671449999998</v>
      </c>
      <c r="I176" s="328">
        <f>'2 уровень'!J288</f>
        <v>-3550.2485500000003</v>
      </c>
      <c r="J176" s="328">
        <f>'2 уровень'!K288</f>
        <v>-84.264019999999988</v>
      </c>
      <c r="K176" s="328">
        <f>'2 уровень'!L288</f>
        <v>18993.407429999999</v>
      </c>
      <c r="L176" s="328">
        <f>'2 уровень'!M288</f>
        <v>84.310318624071499</v>
      </c>
      <c r="M176" s="71"/>
      <c r="O176" s="732"/>
    </row>
    <row r="177" spans="1:188" ht="15" customHeight="1" x14ac:dyDescent="0.25">
      <c r="A177" s="136" t="s">
        <v>28</v>
      </c>
      <c r="B177" s="68"/>
      <c r="C177" s="68"/>
      <c r="D177" s="68"/>
      <c r="E177" s="110"/>
      <c r="F177" s="326"/>
      <c r="G177" s="326"/>
      <c r="H177" s="326"/>
      <c r="I177" s="326"/>
      <c r="J177" s="326"/>
      <c r="K177" s="326"/>
      <c r="L177" s="326"/>
      <c r="M177" s="71"/>
      <c r="O177" s="732"/>
    </row>
    <row r="178" spans="1:188" ht="30" x14ac:dyDescent="0.25">
      <c r="A178" s="232" t="s">
        <v>120</v>
      </c>
      <c r="B178" s="230">
        <f>'Охотск '!B21</f>
        <v>1978</v>
      </c>
      <c r="C178" s="230">
        <f>'Охотск '!C21</f>
        <v>990</v>
      </c>
      <c r="D178" s="230">
        <f>'Охотск '!D21</f>
        <v>591</v>
      </c>
      <c r="E178" s="231">
        <f>'Охотск '!E21</f>
        <v>59.696969696969695</v>
      </c>
      <c r="F178" s="327">
        <f>'Охотск '!F21</f>
        <v>5200.6135199999999</v>
      </c>
      <c r="G178" s="327">
        <f>'Охотск '!G21</f>
        <v>2600.2999999999997</v>
      </c>
      <c r="H178" s="327">
        <f>'Охотск '!H21</f>
        <v>1917.5718900000002</v>
      </c>
      <c r="I178" s="327">
        <f>'Охотск '!I21</f>
        <v>-682.7281099999999</v>
      </c>
      <c r="J178" s="327">
        <f>'Охотск '!J21</f>
        <v>-76.969200000000001</v>
      </c>
      <c r="K178" s="327">
        <f>'Охотск '!K21</f>
        <v>1840.6026900000002</v>
      </c>
      <c r="L178" s="327">
        <f>'Охотск '!L21</f>
        <v>73.744256047379167</v>
      </c>
      <c r="M178" s="71"/>
      <c r="O178" s="732"/>
    </row>
    <row r="179" spans="1:188" ht="30" x14ac:dyDescent="0.25">
      <c r="A179" s="79" t="s">
        <v>79</v>
      </c>
      <c r="B179" s="34">
        <f>'Охотск '!B22</f>
        <v>1487</v>
      </c>
      <c r="C179" s="34">
        <f>'Охотск '!C22</f>
        <v>744</v>
      </c>
      <c r="D179" s="34">
        <f>'Охотск '!D22</f>
        <v>520</v>
      </c>
      <c r="E179" s="107">
        <f>'Охотск '!E22</f>
        <v>69.892473118279568</v>
      </c>
      <c r="F179" s="328">
        <f>'Охотск '!F22</f>
        <v>3366.2</v>
      </c>
      <c r="G179" s="328">
        <f>'Охотск '!G22</f>
        <v>1683.1</v>
      </c>
      <c r="H179" s="328">
        <f>'Охотск '!H22</f>
        <v>1348.20994</v>
      </c>
      <c r="I179" s="328">
        <f>'Охотск '!I22</f>
        <v>-334.89005999999995</v>
      </c>
      <c r="J179" s="328">
        <f>'Охотск '!J22</f>
        <v>-76.969200000000001</v>
      </c>
      <c r="K179" s="328">
        <f>'Охотск '!K22</f>
        <v>1271.24074</v>
      </c>
      <c r="L179" s="328">
        <f>'Охотск '!L22</f>
        <v>80.102782960014267</v>
      </c>
      <c r="M179" s="71"/>
      <c r="O179" s="732"/>
    </row>
    <row r="180" spans="1:188" ht="30" x14ac:dyDescent="0.25">
      <c r="A180" s="79" t="s">
        <v>80</v>
      </c>
      <c r="B180" s="34">
        <f>'Охотск '!B23</f>
        <v>431</v>
      </c>
      <c r="C180" s="34">
        <f>'Охотск '!C23</f>
        <v>216</v>
      </c>
      <c r="D180" s="34">
        <f>'Охотск '!D23</f>
        <v>20</v>
      </c>
      <c r="E180" s="107">
        <f>'Охотск '!E23</f>
        <v>9.2592592592592595</v>
      </c>
      <c r="F180" s="328">
        <f>'Охотск '!F23</f>
        <v>1232.1083199999998</v>
      </c>
      <c r="G180" s="328">
        <f>'Охотск '!G23</f>
        <v>616.04999999999995</v>
      </c>
      <c r="H180" s="328">
        <f>'Охотск '!H23</f>
        <v>57.402529999999999</v>
      </c>
      <c r="I180" s="328">
        <f>'Охотск '!I23</f>
        <v>-558.64747</v>
      </c>
      <c r="J180" s="328">
        <f>'Охотск '!J23</f>
        <v>0</v>
      </c>
      <c r="K180" s="328">
        <f>'Охотск '!K23</f>
        <v>57.402529999999999</v>
      </c>
      <c r="L180" s="328">
        <f>'Охотск '!L23</f>
        <v>9.3178362145929707</v>
      </c>
      <c r="M180" s="71"/>
      <c r="O180" s="732"/>
    </row>
    <row r="181" spans="1:188" ht="30" x14ac:dyDescent="0.25">
      <c r="A181" s="79" t="s">
        <v>110</v>
      </c>
      <c r="B181" s="34">
        <f>'Охотск '!B24</f>
        <v>20</v>
      </c>
      <c r="C181" s="34">
        <f>'Охотск '!C24</f>
        <v>10</v>
      </c>
      <c r="D181" s="34">
        <f>'Охотск '!D24</f>
        <v>11</v>
      </c>
      <c r="E181" s="107">
        <f>'Охотск '!E24</f>
        <v>110.00000000000001</v>
      </c>
      <c r="F181" s="328">
        <f>'Охотск '!F24</f>
        <v>200.76839999999999</v>
      </c>
      <c r="G181" s="328">
        <f>'Охотск '!G24</f>
        <v>100.38</v>
      </c>
      <c r="H181" s="328">
        <f>'Охотск '!H24</f>
        <v>110.42261999999999</v>
      </c>
      <c r="I181" s="328">
        <f>'Охотск '!I24</f>
        <v>10.042619999999999</v>
      </c>
      <c r="J181" s="328">
        <f>'Охотск '!J24</f>
        <v>0</v>
      </c>
      <c r="K181" s="328">
        <f>'Охотск '!K24</f>
        <v>110.42261999999999</v>
      </c>
      <c r="L181" s="328">
        <f>'Охотск '!L24</f>
        <v>110.00460251046024</v>
      </c>
      <c r="M181" s="71"/>
      <c r="O181" s="732"/>
    </row>
    <row r="182" spans="1:188" ht="30" x14ac:dyDescent="0.25">
      <c r="A182" s="79" t="s">
        <v>111</v>
      </c>
      <c r="B182" s="34">
        <f>'Охотск '!B25</f>
        <v>40</v>
      </c>
      <c r="C182" s="34">
        <f>'Охотск '!C25</f>
        <v>20</v>
      </c>
      <c r="D182" s="34">
        <f>'Охотск '!D25</f>
        <v>40</v>
      </c>
      <c r="E182" s="107">
        <f>'Охотск '!E25</f>
        <v>200</v>
      </c>
      <c r="F182" s="328">
        <f>'Охотск '!F25</f>
        <v>401.53679999999997</v>
      </c>
      <c r="G182" s="328">
        <f>'Охотск '!G25</f>
        <v>200.77</v>
      </c>
      <c r="H182" s="328">
        <f>'Охотск '!H25</f>
        <v>401.53679999999997</v>
      </c>
      <c r="I182" s="328">
        <f>'Охотск '!I25</f>
        <v>200.76679999999996</v>
      </c>
      <c r="J182" s="328">
        <f>'Охотск '!J25</f>
        <v>0</v>
      </c>
      <c r="K182" s="328">
        <f>'Охотск '!K25</f>
        <v>401.53679999999997</v>
      </c>
      <c r="L182" s="328">
        <f>'Охотск '!L25</f>
        <v>199.99840613637494</v>
      </c>
      <c r="M182" s="71"/>
      <c r="O182" s="732"/>
    </row>
    <row r="183" spans="1:188" ht="30" x14ac:dyDescent="0.25">
      <c r="A183" s="232" t="s">
        <v>112</v>
      </c>
      <c r="B183" s="230">
        <f>'Охотск '!B26</f>
        <v>2334</v>
      </c>
      <c r="C183" s="230">
        <f>'Охотск '!C26</f>
        <v>1168</v>
      </c>
      <c r="D183" s="230">
        <f>'Охотск '!D26</f>
        <v>575</v>
      </c>
      <c r="E183" s="231">
        <f>'Охотск '!E26</f>
        <v>49.229452054794521</v>
      </c>
      <c r="F183" s="327">
        <f>'Охотск '!F26</f>
        <v>7212.4338500000013</v>
      </c>
      <c r="G183" s="327">
        <f>'Охотск '!G26</f>
        <v>3606.21</v>
      </c>
      <c r="H183" s="327">
        <f>'Охотск '!H26</f>
        <v>2441.2452899999994</v>
      </c>
      <c r="I183" s="327">
        <f>'Охотск '!I26</f>
        <v>-1164.9647100000009</v>
      </c>
      <c r="J183" s="327">
        <f>'Охотск '!J26</f>
        <v>-32.815010000000001</v>
      </c>
      <c r="K183" s="327">
        <f>'Охотск '!K26</f>
        <v>2408.4302799999996</v>
      </c>
      <c r="L183" s="327">
        <f>'Охотск '!L26</f>
        <v>67.695594266556839</v>
      </c>
      <c r="M183" s="71"/>
      <c r="O183" s="732"/>
    </row>
    <row r="184" spans="1:188" ht="30" x14ac:dyDescent="0.25">
      <c r="A184" s="79" t="s">
        <v>108</v>
      </c>
      <c r="B184" s="34">
        <f>'Охотск '!B27</f>
        <v>915</v>
      </c>
      <c r="C184" s="34">
        <f>'Охотск '!C27</f>
        <v>458</v>
      </c>
      <c r="D184" s="34">
        <f>'Охотск '!D27</f>
        <v>107</v>
      </c>
      <c r="E184" s="107">
        <f>'Охотск '!E27</f>
        <v>23.362445414847162</v>
      </c>
      <c r="F184" s="328">
        <f>'Охотск '!F27</f>
        <v>1198.9024999999999</v>
      </c>
      <c r="G184" s="328">
        <f>'Охотск '!G27</f>
        <v>599.45000000000005</v>
      </c>
      <c r="H184" s="328">
        <f>'Охотск '!H27</f>
        <v>309.63033999999999</v>
      </c>
      <c r="I184" s="328">
        <f>'Охотск '!I27</f>
        <v>-289.81966000000006</v>
      </c>
      <c r="J184" s="328">
        <f>'Охотск '!J27</f>
        <v>0</v>
      </c>
      <c r="K184" s="328">
        <f>'Охотск '!K27</f>
        <v>309.63033999999999</v>
      </c>
      <c r="L184" s="328">
        <f>'Охотск '!L27</f>
        <v>51.652404704312282</v>
      </c>
      <c r="M184" s="71"/>
      <c r="O184" s="732"/>
    </row>
    <row r="185" spans="1:188" ht="60" x14ac:dyDescent="0.25">
      <c r="A185" s="79" t="s">
        <v>81</v>
      </c>
      <c r="B185" s="34">
        <f>'Охотск '!B28</f>
        <v>1328</v>
      </c>
      <c r="C185" s="34">
        <f>'Охотск '!C28</f>
        <v>664</v>
      </c>
      <c r="D185" s="34">
        <f>'Охотск '!D28</f>
        <v>459</v>
      </c>
      <c r="E185" s="107">
        <f>'Охотск '!E28</f>
        <v>69.126506024096386</v>
      </c>
      <c r="F185" s="328">
        <f>'Охотск '!F28</f>
        <v>5880.8488000000007</v>
      </c>
      <c r="G185" s="328">
        <f>'Охотск '!G28</f>
        <v>2940.42</v>
      </c>
      <c r="H185" s="328">
        <f>'Охотск '!H28</f>
        <v>2119.0160299999993</v>
      </c>
      <c r="I185" s="328">
        <f>'Охотск '!I28</f>
        <v>-821.40397000000075</v>
      </c>
      <c r="J185" s="328">
        <f>'Охотск '!J28</f>
        <v>-32.815010000000001</v>
      </c>
      <c r="K185" s="328">
        <f>'Охотск '!K28</f>
        <v>2086.2010199999995</v>
      </c>
      <c r="L185" s="328">
        <f>'Охотск '!L28</f>
        <v>72.065080158616766</v>
      </c>
      <c r="M185" s="71"/>
      <c r="O185" s="732"/>
    </row>
    <row r="186" spans="1:188" ht="45" x14ac:dyDescent="0.25">
      <c r="A186" s="79" t="s">
        <v>109</v>
      </c>
      <c r="B186" s="34">
        <f>'Охотск '!B29</f>
        <v>91</v>
      </c>
      <c r="C186" s="34">
        <f>'Охотск '!C29</f>
        <v>46</v>
      </c>
      <c r="D186" s="34">
        <f>'Охотск '!D29</f>
        <v>9</v>
      </c>
      <c r="E186" s="107">
        <f>'Охотск '!E29</f>
        <v>19.565217391304348</v>
      </c>
      <c r="F186" s="328">
        <f>'Охотск '!F29</f>
        <v>132.68254999999999</v>
      </c>
      <c r="G186" s="328">
        <f>'Охотск '!G29</f>
        <v>66.34</v>
      </c>
      <c r="H186" s="328">
        <f>'Охотск '!H29</f>
        <v>12.59892</v>
      </c>
      <c r="I186" s="328">
        <f>'Охотск '!I29</f>
        <v>-53.741080000000004</v>
      </c>
      <c r="J186" s="328">
        <f>'Охотск '!J29</f>
        <v>0</v>
      </c>
      <c r="K186" s="328">
        <f>'Охотск '!K29</f>
        <v>12.59892</v>
      </c>
      <c r="L186" s="328">
        <f>'Охотск '!L29</f>
        <v>18.991438046427493</v>
      </c>
      <c r="M186" s="71"/>
      <c r="O186" s="732"/>
    </row>
    <row r="187" spans="1:188" ht="30" x14ac:dyDescent="0.25">
      <c r="A187" s="272" t="s">
        <v>123</v>
      </c>
      <c r="B187" s="34">
        <f>'Охотск '!B30</f>
        <v>5000</v>
      </c>
      <c r="C187" s="34">
        <f>'Охотск '!C30</f>
        <v>2500</v>
      </c>
      <c r="D187" s="34">
        <f>'Охотск '!D30</f>
        <v>3250</v>
      </c>
      <c r="E187" s="107">
        <f>'Охотск '!E30</f>
        <v>130</v>
      </c>
      <c r="F187" s="328">
        <f>'Охотск '!F30</f>
        <v>7444</v>
      </c>
      <c r="G187" s="328">
        <f>'Охотск '!G30</f>
        <v>3722</v>
      </c>
      <c r="H187" s="328">
        <f>'Охотск '!H30</f>
        <v>4838.5999999999995</v>
      </c>
      <c r="I187" s="328">
        <f>'Охотск '!I30</f>
        <v>1116.5999999999995</v>
      </c>
      <c r="J187" s="328">
        <f>'Охотск '!J30</f>
        <v>0</v>
      </c>
      <c r="K187" s="328">
        <f>'Охотск '!K30</f>
        <v>4838.5999999999995</v>
      </c>
      <c r="L187" s="328">
        <f>'Охотск '!L30</f>
        <v>129.99999999999997</v>
      </c>
      <c r="M187" s="71"/>
      <c r="N187" s="71"/>
      <c r="O187" s="733"/>
    </row>
    <row r="188" spans="1:188" ht="15.75" thickBot="1" x14ac:dyDescent="0.3">
      <c r="A188" s="78" t="s">
        <v>4</v>
      </c>
      <c r="B188" s="34">
        <f>'Охотск '!B31</f>
        <v>0</v>
      </c>
      <c r="C188" s="34">
        <f>'Охотск '!C31</f>
        <v>0</v>
      </c>
      <c r="D188" s="34">
        <f>'Охотск '!D31</f>
        <v>0</v>
      </c>
      <c r="E188" s="107">
        <f>'Охотск '!E31</f>
        <v>0</v>
      </c>
      <c r="F188" s="328">
        <f>'Охотск '!F31</f>
        <v>19857.04737</v>
      </c>
      <c r="G188" s="328">
        <f>'Охотск '!G31</f>
        <v>9928.51</v>
      </c>
      <c r="H188" s="328">
        <f>'Охотск '!H31</f>
        <v>9197.4171800000004</v>
      </c>
      <c r="I188" s="328">
        <f>'Охотск '!I31</f>
        <v>-731.09282000000121</v>
      </c>
      <c r="J188" s="328">
        <f>'Охотск '!J31</f>
        <v>-109.78421</v>
      </c>
      <c r="K188" s="328">
        <f>'Охотск '!K31</f>
        <v>9087.6329699999987</v>
      </c>
      <c r="L188" s="328">
        <f>'Охотск '!L31</f>
        <v>92.636429635463941</v>
      </c>
      <c r="M188" s="71"/>
      <c r="O188" s="732"/>
    </row>
    <row r="189" spans="1:188" ht="15" customHeight="1" x14ac:dyDescent="0.25">
      <c r="A189" s="67" t="s">
        <v>29</v>
      </c>
      <c r="B189" s="68"/>
      <c r="C189" s="68"/>
      <c r="D189" s="68"/>
      <c r="E189" s="110"/>
      <c r="F189" s="326"/>
      <c r="G189" s="326"/>
      <c r="H189" s="326"/>
      <c r="I189" s="326"/>
      <c r="J189" s="326"/>
      <c r="K189" s="326"/>
      <c r="L189" s="326"/>
      <c r="M189" s="71"/>
      <c r="O189" s="732"/>
    </row>
    <row r="190" spans="1:188" s="117" customFormat="1" ht="30" x14ac:dyDescent="0.25">
      <c r="A190" s="232" t="s">
        <v>120</v>
      </c>
      <c r="B190" s="251">
        <f>'2 уровень'!C303</f>
        <v>5019.1000000000004</v>
      </c>
      <c r="C190" s="251">
        <f>'2 уровень'!D303</f>
        <v>2511</v>
      </c>
      <c r="D190" s="251">
        <f>'2 уровень'!E303</f>
        <v>2019</v>
      </c>
      <c r="E190" s="252">
        <f>'2 уровень'!F303</f>
        <v>80.406212664277177</v>
      </c>
      <c r="F190" s="327">
        <f>'2 уровень'!G303</f>
        <v>9625.2624059999998</v>
      </c>
      <c r="G190" s="327">
        <f>'2 уровень'!H303</f>
        <v>4812.63</v>
      </c>
      <c r="H190" s="327">
        <f>'2 уровень'!I303</f>
        <v>4410.6976100000002</v>
      </c>
      <c r="I190" s="327">
        <f>'2 уровень'!J303</f>
        <v>-401.93238999999954</v>
      </c>
      <c r="J190" s="327">
        <f>'2 уровень'!K303</f>
        <v>-36.885800000000003</v>
      </c>
      <c r="K190" s="327">
        <f>'2 уровень'!L303</f>
        <v>4373.8118100000002</v>
      </c>
      <c r="L190" s="327">
        <f>'2 уровень'!M303</f>
        <v>91.648383731971919</v>
      </c>
      <c r="M190" s="152"/>
      <c r="N190" s="295"/>
      <c r="O190" s="732"/>
      <c r="P190" s="151"/>
      <c r="Q190" s="151"/>
      <c r="R190" s="151"/>
      <c r="S190" s="151"/>
      <c r="T190" s="151"/>
      <c r="U190" s="151"/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  <c r="BI190" s="151"/>
      <c r="BJ190" s="151"/>
      <c r="BK190" s="151"/>
      <c r="BL190" s="151"/>
      <c r="BM190" s="151"/>
      <c r="BN190" s="151"/>
      <c r="BO190" s="151"/>
      <c r="BP190" s="151"/>
      <c r="BQ190" s="151"/>
      <c r="BR190" s="151"/>
      <c r="BS190" s="151"/>
      <c r="BT190" s="151"/>
      <c r="BU190" s="151"/>
      <c r="BV190" s="151"/>
      <c r="BW190" s="151"/>
      <c r="BX190" s="151"/>
      <c r="BY190" s="151"/>
      <c r="BZ190" s="151"/>
      <c r="CA190" s="151"/>
      <c r="CB190" s="151"/>
      <c r="CC190" s="151"/>
      <c r="CD190" s="151"/>
      <c r="CE190" s="151"/>
      <c r="CF190" s="151"/>
      <c r="CG190" s="151"/>
      <c r="CH190" s="151"/>
      <c r="CI190" s="151"/>
      <c r="CJ190" s="151"/>
      <c r="CK190" s="151"/>
      <c r="CL190" s="151"/>
      <c r="CM190" s="151"/>
      <c r="CN190" s="151"/>
      <c r="CO190" s="151"/>
      <c r="CP190" s="151"/>
      <c r="CQ190" s="151"/>
      <c r="CR190" s="151"/>
      <c r="CS190" s="151"/>
      <c r="CT190" s="151"/>
      <c r="CU190" s="151"/>
      <c r="CV190" s="151"/>
      <c r="CW190" s="151"/>
      <c r="CX190" s="151"/>
      <c r="CY190" s="151"/>
      <c r="CZ190" s="151"/>
      <c r="DA190" s="151"/>
      <c r="DB190" s="151"/>
      <c r="DC190" s="151"/>
      <c r="DD190" s="151"/>
      <c r="DE190" s="151"/>
      <c r="DF190" s="151"/>
      <c r="DG190" s="151"/>
      <c r="DH190" s="151"/>
      <c r="DI190" s="151"/>
      <c r="DJ190" s="151"/>
      <c r="DK190" s="151"/>
      <c r="DL190" s="151"/>
      <c r="DM190" s="151"/>
      <c r="DN190" s="151"/>
      <c r="DO190" s="151"/>
      <c r="DP190" s="151"/>
      <c r="DQ190" s="151"/>
      <c r="DR190" s="151"/>
      <c r="DS190" s="151"/>
      <c r="DT190" s="151"/>
      <c r="DU190" s="151"/>
      <c r="DV190" s="151"/>
      <c r="DW190" s="151"/>
      <c r="DX190" s="151"/>
      <c r="DY190" s="151"/>
      <c r="DZ190" s="151"/>
      <c r="EA190" s="151"/>
      <c r="EB190" s="151"/>
      <c r="EC190" s="151"/>
      <c r="ED190" s="151"/>
      <c r="EE190" s="151"/>
      <c r="EF190" s="151"/>
      <c r="EG190" s="151"/>
      <c r="EH190" s="151"/>
      <c r="EI190" s="151"/>
      <c r="EJ190" s="151"/>
      <c r="EK190" s="151"/>
      <c r="EL190" s="151"/>
      <c r="EM190" s="151"/>
      <c r="EN190" s="151"/>
      <c r="EO190" s="151"/>
      <c r="EP190" s="151"/>
      <c r="EQ190" s="151"/>
      <c r="ER190" s="151"/>
      <c r="ES190" s="151"/>
      <c r="ET190" s="151"/>
      <c r="EU190" s="151"/>
      <c r="EV190" s="151"/>
      <c r="EW190" s="151"/>
      <c r="EX190" s="151"/>
      <c r="EY190" s="151"/>
      <c r="EZ190" s="151"/>
      <c r="FA190" s="151"/>
      <c r="FB190" s="151"/>
      <c r="FC190" s="151"/>
      <c r="FD190" s="151"/>
      <c r="FE190" s="151"/>
      <c r="FF190" s="151"/>
      <c r="FG190" s="151"/>
      <c r="FH190" s="151"/>
      <c r="FI190" s="151"/>
      <c r="FJ190" s="151"/>
      <c r="FK190" s="151"/>
      <c r="FL190" s="151"/>
      <c r="FM190" s="151"/>
      <c r="FN190" s="151"/>
      <c r="FO190" s="151"/>
      <c r="FP190" s="151"/>
      <c r="FQ190" s="151"/>
      <c r="FR190" s="151"/>
      <c r="FS190" s="151"/>
      <c r="FT190" s="151"/>
      <c r="FU190" s="151"/>
      <c r="FV190" s="151"/>
      <c r="FW190" s="151"/>
      <c r="FX190" s="151"/>
      <c r="FY190" s="151"/>
      <c r="FZ190" s="151"/>
      <c r="GA190" s="151"/>
      <c r="GB190" s="151"/>
      <c r="GC190" s="151"/>
      <c r="GD190" s="151"/>
      <c r="GE190" s="151"/>
      <c r="GF190" s="151"/>
    </row>
    <row r="191" spans="1:188" s="117" customFormat="1" ht="30" x14ac:dyDescent="0.25">
      <c r="A191" s="79" t="s">
        <v>79</v>
      </c>
      <c r="B191" s="167">
        <f>'2 уровень'!C304</f>
        <v>3819</v>
      </c>
      <c r="C191" s="167">
        <f>'2 уровень'!D304</f>
        <v>1910</v>
      </c>
      <c r="D191" s="285">
        <f>'2 уровень'!E304</f>
        <v>1273</v>
      </c>
      <c r="E191" s="168">
        <f>'2 уровень'!F304</f>
        <v>66.649214659685867</v>
      </c>
      <c r="F191" s="329">
        <f>'2 уровень'!G304</f>
        <v>6001.4057400000002</v>
      </c>
      <c r="G191" s="329">
        <f>'2 уровень'!H304</f>
        <v>3000.7</v>
      </c>
      <c r="H191" s="328">
        <f>'2 уровень'!I304</f>
        <v>2244.8369700000003</v>
      </c>
      <c r="I191" s="328">
        <f>'2 уровень'!J304</f>
        <v>-755.86302999999953</v>
      </c>
      <c r="J191" s="328">
        <f>'2 уровень'!K304</f>
        <v>-21.00506</v>
      </c>
      <c r="K191" s="328">
        <f>'2 уровень'!L304</f>
        <v>2223.8319100000003</v>
      </c>
      <c r="L191" s="329">
        <f>'2 уровень'!M304</f>
        <v>74.810443229913034</v>
      </c>
      <c r="M191" s="152"/>
      <c r="N191" s="295"/>
      <c r="O191" s="732"/>
      <c r="P191" s="151"/>
      <c r="Q191" s="151"/>
      <c r="R191" s="151"/>
      <c r="S191" s="151"/>
      <c r="T191" s="151"/>
      <c r="U191" s="151"/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  <c r="BI191" s="151"/>
      <c r="BJ191" s="151"/>
      <c r="BK191" s="151"/>
      <c r="BL191" s="151"/>
      <c r="BM191" s="151"/>
      <c r="BN191" s="151"/>
      <c r="BO191" s="151"/>
      <c r="BP191" s="151"/>
      <c r="BQ191" s="151"/>
      <c r="BR191" s="151"/>
      <c r="BS191" s="151"/>
      <c r="BT191" s="151"/>
      <c r="BU191" s="151"/>
      <c r="BV191" s="151"/>
      <c r="BW191" s="151"/>
      <c r="BX191" s="151"/>
      <c r="BY191" s="151"/>
      <c r="BZ191" s="151"/>
      <c r="CA191" s="151"/>
      <c r="CB191" s="151"/>
      <c r="CC191" s="151"/>
      <c r="CD191" s="151"/>
      <c r="CE191" s="151"/>
      <c r="CF191" s="151"/>
      <c r="CG191" s="151"/>
      <c r="CH191" s="151"/>
      <c r="CI191" s="151"/>
      <c r="CJ191" s="151"/>
      <c r="CK191" s="151"/>
      <c r="CL191" s="151"/>
      <c r="CM191" s="151"/>
      <c r="CN191" s="151"/>
      <c r="CO191" s="151"/>
      <c r="CP191" s="151"/>
      <c r="CQ191" s="151"/>
      <c r="CR191" s="151"/>
      <c r="CS191" s="151"/>
      <c r="CT191" s="151"/>
      <c r="CU191" s="151"/>
      <c r="CV191" s="151"/>
      <c r="CW191" s="151"/>
      <c r="CX191" s="151"/>
      <c r="CY191" s="151"/>
      <c r="CZ191" s="151"/>
      <c r="DA191" s="151"/>
      <c r="DB191" s="151"/>
      <c r="DC191" s="151"/>
      <c r="DD191" s="151"/>
      <c r="DE191" s="151"/>
      <c r="DF191" s="151"/>
      <c r="DG191" s="151"/>
      <c r="DH191" s="151"/>
      <c r="DI191" s="151"/>
      <c r="DJ191" s="151"/>
      <c r="DK191" s="151"/>
      <c r="DL191" s="151"/>
      <c r="DM191" s="151"/>
      <c r="DN191" s="151"/>
      <c r="DO191" s="151"/>
      <c r="DP191" s="151"/>
      <c r="DQ191" s="151"/>
      <c r="DR191" s="151"/>
      <c r="DS191" s="151"/>
      <c r="DT191" s="151"/>
      <c r="DU191" s="151"/>
      <c r="DV191" s="151"/>
      <c r="DW191" s="151"/>
      <c r="DX191" s="151"/>
      <c r="DY191" s="151"/>
      <c r="DZ191" s="151"/>
      <c r="EA191" s="151"/>
      <c r="EB191" s="151"/>
      <c r="EC191" s="151"/>
      <c r="ED191" s="151"/>
      <c r="EE191" s="151"/>
      <c r="EF191" s="151"/>
      <c r="EG191" s="151"/>
      <c r="EH191" s="151"/>
      <c r="EI191" s="151"/>
      <c r="EJ191" s="151"/>
      <c r="EK191" s="151"/>
      <c r="EL191" s="151"/>
      <c r="EM191" s="151"/>
      <c r="EN191" s="151"/>
      <c r="EO191" s="151"/>
      <c r="EP191" s="151"/>
      <c r="EQ191" s="151"/>
      <c r="ER191" s="151"/>
      <c r="ES191" s="151"/>
      <c r="ET191" s="151"/>
      <c r="EU191" s="151"/>
      <c r="EV191" s="151"/>
      <c r="EW191" s="151"/>
      <c r="EX191" s="151"/>
      <c r="EY191" s="151"/>
      <c r="EZ191" s="151"/>
      <c r="FA191" s="151"/>
      <c r="FB191" s="151"/>
      <c r="FC191" s="151"/>
      <c r="FD191" s="151"/>
      <c r="FE191" s="151"/>
      <c r="FF191" s="151"/>
      <c r="FG191" s="151"/>
      <c r="FH191" s="151"/>
      <c r="FI191" s="151"/>
      <c r="FJ191" s="151"/>
      <c r="FK191" s="151"/>
      <c r="FL191" s="151"/>
      <c r="FM191" s="151"/>
      <c r="FN191" s="151"/>
      <c r="FO191" s="151"/>
      <c r="FP191" s="151"/>
      <c r="FQ191" s="151"/>
      <c r="FR191" s="151"/>
      <c r="FS191" s="151"/>
      <c r="FT191" s="151"/>
      <c r="FU191" s="151"/>
      <c r="FV191" s="151"/>
      <c r="FW191" s="151"/>
      <c r="FX191" s="151"/>
      <c r="FY191" s="151"/>
      <c r="FZ191" s="151"/>
      <c r="GA191" s="151"/>
      <c r="GB191" s="151"/>
      <c r="GC191" s="151"/>
      <c r="GD191" s="151"/>
      <c r="GE191" s="151"/>
      <c r="GF191" s="151"/>
    </row>
    <row r="192" spans="1:188" s="117" customFormat="1" ht="30" x14ac:dyDescent="0.25">
      <c r="A192" s="79" t="s">
        <v>80</v>
      </c>
      <c r="B192" s="167">
        <f>'2 уровень'!C305</f>
        <v>896.1</v>
      </c>
      <c r="C192" s="167">
        <f>'2 уровень'!D305</f>
        <v>448</v>
      </c>
      <c r="D192" s="285">
        <f>'2 уровень'!E305</f>
        <v>572</v>
      </c>
      <c r="E192" s="168">
        <f>'2 уровень'!F305</f>
        <v>127.67857142857142</v>
      </c>
      <c r="F192" s="329">
        <f>'2 уровень'!G305</f>
        <v>1628.984346</v>
      </c>
      <c r="G192" s="329">
        <f>'2 уровень'!H305</f>
        <v>814.49</v>
      </c>
      <c r="H192" s="328">
        <f>'2 уровень'!I305</f>
        <v>1024.05872</v>
      </c>
      <c r="I192" s="328">
        <f>'2 уровень'!J305</f>
        <v>209.56871999999998</v>
      </c>
      <c r="J192" s="328">
        <f>'2 уровень'!K305</f>
        <v>-15.880740000000001</v>
      </c>
      <c r="K192" s="328">
        <f>'2 уровень'!L305</f>
        <v>1008.1779799999999</v>
      </c>
      <c r="L192" s="329">
        <f>'2 уровень'!M305</f>
        <v>125.7300543898636</v>
      </c>
      <c r="M192" s="152"/>
      <c r="N192" s="295"/>
      <c r="O192" s="732"/>
      <c r="P192" s="151"/>
      <c r="Q192" s="151"/>
      <c r="R192" s="151"/>
      <c r="S192" s="151"/>
      <c r="T192" s="151"/>
      <c r="U192" s="151"/>
      <c r="V192" s="151"/>
      <c r="W192" s="151"/>
      <c r="X192" s="151"/>
      <c r="Y192" s="151"/>
      <c r="Z192" s="151"/>
      <c r="AA192" s="151"/>
      <c r="AB192" s="151"/>
      <c r="AC192" s="151"/>
      <c r="AD192" s="151"/>
      <c r="AE192" s="151"/>
      <c r="AF192" s="151"/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  <c r="BI192" s="151"/>
      <c r="BJ192" s="151"/>
      <c r="BK192" s="151"/>
      <c r="BL192" s="151"/>
      <c r="BM192" s="151"/>
      <c r="BN192" s="151"/>
      <c r="BO192" s="151"/>
      <c r="BP192" s="151"/>
      <c r="BQ192" s="151"/>
      <c r="BR192" s="151"/>
      <c r="BS192" s="151"/>
      <c r="BT192" s="151"/>
      <c r="BU192" s="151"/>
      <c r="BV192" s="151"/>
      <c r="BW192" s="151"/>
      <c r="BX192" s="151"/>
      <c r="BY192" s="151"/>
      <c r="BZ192" s="151"/>
      <c r="CA192" s="151"/>
      <c r="CB192" s="151"/>
      <c r="CC192" s="151"/>
      <c r="CD192" s="151"/>
      <c r="CE192" s="151"/>
      <c r="CF192" s="151"/>
      <c r="CG192" s="151"/>
      <c r="CH192" s="151"/>
      <c r="CI192" s="151"/>
      <c r="CJ192" s="151"/>
      <c r="CK192" s="151"/>
      <c r="CL192" s="151"/>
      <c r="CM192" s="151"/>
      <c r="CN192" s="151"/>
      <c r="CO192" s="151"/>
      <c r="CP192" s="151"/>
      <c r="CQ192" s="151"/>
      <c r="CR192" s="151"/>
      <c r="CS192" s="151"/>
      <c r="CT192" s="151"/>
      <c r="CU192" s="151"/>
      <c r="CV192" s="151"/>
      <c r="CW192" s="151"/>
      <c r="CX192" s="151"/>
      <c r="CY192" s="151"/>
      <c r="CZ192" s="151"/>
      <c r="DA192" s="151"/>
      <c r="DB192" s="151"/>
      <c r="DC192" s="151"/>
      <c r="DD192" s="151"/>
      <c r="DE192" s="151"/>
      <c r="DF192" s="151"/>
      <c r="DG192" s="151"/>
      <c r="DH192" s="151"/>
      <c r="DI192" s="151"/>
      <c r="DJ192" s="151"/>
      <c r="DK192" s="151"/>
      <c r="DL192" s="151"/>
      <c r="DM192" s="151"/>
      <c r="DN192" s="151"/>
      <c r="DO192" s="151"/>
      <c r="DP192" s="151"/>
      <c r="DQ192" s="151"/>
      <c r="DR192" s="151"/>
      <c r="DS192" s="151"/>
      <c r="DT192" s="151"/>
      <c r="DU192" s="151"/>
      <c r="DV192" s="151"/>
      <c r="DW192" s="151"/>
      <c r="DX192" s="151"/>
      <c r="DY192" s="151"/>
      <c r="DZ192" s="151"/>
      <c r="EA192" s="151"/>
      <c r="EB192" s="151"/>
      <c r="EC192" s="151"/>
      <c r="ED192" s="151"/>
      <c r="EE192" s="151"/>
      <c r="EF192" s="151"/>
      <c r="EG192" s="151"/>
      <c r="EH192" s="151"/>
      <c r="EI192" s="151"/>
      <c r="EJ192" s="151"/>
      <c r="EK192" s="151"/>
      <c r="EL192" s="151"/>
      <c r="EM192" s="151"/>
      <c r="EN192" s="151"/>
      <c r="EO192" s="151"/>
      <c r="EP192" s="151"/>
      <c r="EQ192" s="151"/>
      <c r="ER192" s="151"/>
      <c r="ES192" s="151"/>
      <c r="ET192" s="151"/>
      <c r="EU192" s="151"/>
      <c r="EV192" s="151"/>
      <c r="EW192" s="151"/>
      <c r="EX192" s="151"/>
      <c r="EY192" s="151"/>
      <c r="EZ192" s="151"/>
      <c r="FA192" s="151"/>
      <c r="FB192" s="151"/>
      <c r="FC192" s="151"/>
      <c r="FD192" s="151"/>
      <c r="FE192" s="151"/>
      <c r="FF192" s="151"/>
      <c r="FG192" s="151"/>
      <c r="FH192" s="151"/>
      <c r="FI192" s="151"/>
      <c r="FJ192" s="151"/>
      <c r="FK192" s="151"/>
      <c r="FL192" s="151"/>
      <c r="FM192" s="151"/>
      <c r="FN192" s="151"/>
      <c r="FO192" s="151"/>
      <c r="FP192" s="151"/>
      <c r="FQ192" s="151"/>
      <c r="FR192" s="151"/>
      <c r="FS192" s="151"/>
      <c r="FT192" s="151"/>
      <c r="FU192" s="151"/>
      <c r="FV192" s="151"/>
      <c r="FW192" s="151"/>
      <c r="FX192" s="151"/>
      <c r="FY192" s="151"/>
      <c r="FZ192" s="151"/>
      <c r="GA192" s="151"/>
      <c r="GB192" s="151"/>
      <c r="GC192" s="151"/>
      <c r="GD192" s="151"/>
      <c r="GE192" s="151"/>
      <c r="GF192" s="151"/>
    </row>
    <row r="193" spans="1:188" s="117" customFormat="1" ht="30" x14ac:dyDescent="0.25">
      <c r="A193" s="79" t="s">
        <v>110</v>
      </c>
      <c r="B193" s="167">
        <f>'2 уровень'!C306</f>
        <v>25</v>
      </c>
      <c r="C193" s="167">
        <f>'2 уровень'!D306</f>
        <v>13</v>
      </c>
      <c r="D193" s="285">
        <f>'2 уровень'!E306</f>
        <v>25</v>
      </c>
      <c r="E193" s="168">
        <f>'2 уровень'!F306</f>
        <v>192.30769230769232</v>
      </c>
      <c r="F193" s="329">
        <f>'2 уровень'!G306</f>
        <v>164.05199999999999</v>
      </c>
      <c r="G193" s="329">
        <f>'2 уровень'!H306</f>
        <v>82.03</v>
      </c>
      <c r="H193" s="328">
        <f>'2 уровень'!I306</f>
        <v>164.05199999999999</v>
      </c>
      <c r="I193" s="328">
        <f>'2 уровень'!J306</f>
        <v>82.021999999999991</v>
      </c>
      <c r="J193" s="328">
        <f>'2 уровень'!K306</f>
        <v>0</v>
      </c>
      <c r="K193" s="328">
        <f>'2 уровень'!L306</f>
        <v>164.05199999999999</v>
      </c>
      <c r="L193" s="329">
        <f>'2 уровень'!M306</f>
        <v>199.99024747043762</v>
      </c>
      <c r="M193" s="152"/>
      <c r="N193" s="295"/>
      <c r="O193" s="732"/>
      <c r="P193" s="151"/>
      <c r="Q193" s="151"/>
      <c r="R193" s="151"/>
      <c r="S193" s="151"/>
      <c r="T193" s="151"/>
      <c r="U193" s="151"/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  <c r="BI193" s="151"/>
      <c r="BJ193" s="151"/>
      <c r="BK193" s="151"/>
      <c r="BL193" s="151"/>
      <c r="BM193" s="151"/>
      <c r="BN193" s="151"/>
      <c r="BO193" s="151"/>
      <c r="BP193" s="151"/>
      <c r="BQ193" s="151"/>
      <c r="BR193" s="151"/>
      <c r="BS193" s="151"/>
      <c r="BT193" s="151"/>
      <c r="BU193" s="151"/>
      <c r="BV193" s="151"/>
      <c r="BW193" s="151"/>
      <c r="BX193" s="151"/>
      <c r="BY193" s="151"/>
      <c r="BZ193" s="151"/>
      <c r="CA193" s="151"/>
      <c r="CB193" s="151"/>
      <c r="CC193" s="151"/>
      <c r="CD193" s="151"/>
      <c r="CE193" s="151"/>
      <c r="CF193" s="151"/>
      <c r="CG193" s="151"/>
      <c r="CH193" s="151"/>
      <c r="CI193" s="151"/>
      <c r="CJ193" s="151"/>
      <c r="CK193" s="151"/>
      <c r="CL193" s="151"/>
      <c r="CM193" s="151"/>
      <c r="CN193" s="151"/>
      <c r="CO193" s="151"/>
      <c r="CP193" s="151"/>
      <c r="CQ193" s="151"/>
      <c r="CR193" s="151"/>
      <c r="CS193" s="151"/>
      <c r="CT193" s="151"/>
      <c r="CU193" s="151"/>
      <c r="CV193" s="151"/>
      <c r="CW193" s="151"/>
      <c r="CX193" s="151"/>
      <c r="CY193" s="151"/>
      <c r="CZ193" s="151"/>
      <c r="DA193" s="151"/>
      <c r="DB193" s="151"/>
      <c r="DC193" s="151"/>
      <c r="DD193" s="151"/>
      <c r="DE193" s="151"/>
      <c r="DF193" s="151"/>
      <c r="DG193" s="151"/>
      <c r="DH193" s="151"/>
      <c r="DI193" s="151"/>
      <c r="DJ193" s="151"/>
      <c r="DK193" s="151"/>
      <c r="DL193" s="151"/>
      <c r="DM193" s="151"/>
      <c r="DN193" s="151"/>
      <c r="DO193" s="151"/>
      <c r="DP193" s="151"/>
      <c r="DQ193" s="151"/>
      <c r="DR193" s="151"/>
      <c r="DS193" s="151"/>
      <c r="DT193" s="151"/>
      <c r="DU193" s="151"/>
      <c r="DV193" s="151"/>
      <c r="DW193" s="151"/>
      <c r="DX193" s="151"/>
      <c r="DY193" s="151"/>
      <c r="DZ193" s="151"/>
      <c r="EA193" s="151"/>
      <c r="EB193" s="151"/>
      <c r="EC193" s="151"/>
      <c r="ED193" s="151"/>
      <c r="EE193" s="151"/>
      <c r="EF193" s="151"/>
      <c r="EG193" s="151"/>
      <c r="EH193" s="151"/>
      <c r="EI193" s="151"/>
      <c r="EJ193" s="151"/>
      <c r="EK193" s="151"/>
      <c r="EL193" s="151"/>
      <c r="EM193" s="151"/>
      <c r="EN193" s="151"/>
      <c r="EO193" s="151"/>
      <c r="EP193" s="151"/>
      <c r="EQ193" s="151"/>
      <c r="ER193" s="151"/>
      <c r="ES193" s="151"/>
      <c r="ET193" s="151"/>
      <c r="EU193" s="151"/>
      <c r="EV193" s="151"/>
      <c r="EW193" s="151"/>
      <c r="EX193" s="151"/>
      <c r="EY193" s="151"/>
      <c r="EZ193" s="151"/>
      <c r="FA193" s="151"/>
      <c r="FB193" s="151"/>
      <c r="FC193" s="151"/>
      <c r="FD193" s="151"/>
      <c r="FE193" s="151"/>
      <c r="FF193" s="151"/>
      <c r="FG193" s="151"/>
      <c r="FH193" s="151"/>
      <c r="FI193" s="151"/>
      <c r="FJ193" s="151"/>
      <c r="FK193" s="151"/>
      <c r="FL193" s="151"/>
      <c r="FM193" s="151"/>
      <c r="FN193" s="151"/>
      <c r="FO193" s="151"/>
      <c r="FP193" s="151"/>
      <c r="FQ193" s="151"/>
      <c r="FR193" s="151"/>
      <c r="FS193" s="151"/>
      <c r="FT193" s="151"/>
      <c r="FU193" s="151"/>
      <c r="FV193" s="151"/>
      <c r="FW193" s="151"/>
      <c r="FX193" s="151"/>
      <c r="FY193" s="151"/>
      <c r="FZ193" s="151"/>
      <c r="GA193" s="151"/>
      <c r="GB193" s="151"/>
      <c r="GC193" s="151"/>
      <c r="GD193" s="151"/>
      <c r="GE193" s="151"/>
      <c r="GF193" s="151"/>
    </row>
    <row r="194" spans="1:188" s="117" customFormat="1" ht="30" x14ac:dyDescent="0.25">
      <c r="A194" s="79" t="s">
        <v>111</v>
      </c>
      <c r="B194" s="167">
        <f>'2 уровень'!C307</f>
        <v>279</v>
      </c>
      <c r="C194" s="167">
        <f>'2 уровень'!D307</f>
        <v>140</v>
      </c>
      <c r="D194" s="285">
        <f>'2 уровень'!E307</f>
        <v>149</v>
      </c>
      <c r="E194" s="168">
        <f>'2 уровень'!F307</f>
        <v>106.42857142857143</v>
      </c>
      <c r="F194" s="329">
        <f>'2 уровень'!G307</f>
        <v>1830.82032</v>
      </c>
      <c r="G194" s="329">
        <f>'2 уровень'!H307</f>
        <v>915.41</v>
      </c>
      <c r="H194" s="328">
        <f>'2 уровень'!I307</f>
        <v>977.74991999999997</v>
      </c>
      <c r="I194" s="328">
        <f>'2 уровень'!J307</f>
        <v>62.339920000000006</v>
      </c>
      <c r="J194" s="328">
        <f>'2 уровень'!K307</f>
        <v>0</v>
      </c>
      <c r="K194" s="328">
        <f>'2 уровень'!L307</f>
        <v>977.74991999999997</v>
      </c>
      <c r="L194" s="329">
        <f>'2 уровень'!M307</f>
        <v>106.8100545110934</v>
      </c>
      <c r="M194" s="152"/>
      <c r="N194" s="295"/>
      <c r="O194" s="732"/>
      <c r="P194" s="151"/>
      <c r="Q194" s="151"/>
      <c r="R194" s="151"/>
      <c r="S194" s="151"/>
      <c r="T194" s="151"/>
      <c r="U194" s="151"/>
      <c r="V194" s="151"/>
      <c r="W194" s="151"/>
      <c r="X194" s="151"/>
      <c r="Y194" s="151"/>
      <c r="Z194" s="151"/>
      <c r="AA194" s="151"/>
      <c r="AB194" s="151"/>
      <c r="AC194" s="151"/>
      <c r="AD194" s="151"/>
      <c r="AE194" s="151"/>
      <c r="AF194" s="151"/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  <c r="BI194" s="151"/>
      <c r="BJ194" s="151"/>
      <c r="BK194" s="151"/>
      <c r="BL194" s="151"/>
      <c r="BM194" s="151"/>
      <c r="BN194" s="151"/>
      <c r="BO194" s="151"/>
      <c r="BP194" s="151"/>
      <c r="BQ194" s="151"/>
      <c r="BR194" s="151"/>
      <c r="BS194" s="151"/>
      <c r="BT194" s="151"/>
      <c r="BU194" s="151"/>
      <c r="BV194" s="151"/>
      <c r="BW194" s="151"/>
      <c r="BX194" s="151"/>
      <c r="BY194" s="151"/>
      <c r="BZ194" s="151"/>
      <c r="CA194" s="151"/>
      <c r="CB194" s="151"/>
      <c r="CC194" s="151"/>
      <c r="CD194" s="151"/>
      <c r="CE194" s="151"/>
      <c r="CF194" s="151"/>
      <c r="CG194" s="151"/>
      <c r="CH194" s="151"/>
      <c r="CI194" s="151"/>
      <c r="CJ194" s="151"/>
      <c r="CK194" s="151"/>
      <c r="CL194" s="151"/>
      <c r="CM194" s="151"/>
      <c r="CN194" s="151"/>
      <c r="CO194" s="151"/>
      <c r="CP194" s="151"/>
      <c r="CQ194" s="151"/>
      <c r="CR194" s="151"/>
      <c r="CS194" s="151"/>
      <c r="CT194" s="151"/>
      <c r="CU194" s="151"/>
      <c r="CV194" s="151"/>
      <c r="CW194" s="151"/>
      <c r="CX194" s="151"/>
      <c r="CY194" s="151"/>
      <c r="CZ194" s="151"/>
      <c r="DA194" s="151"/>
      <c r="DB194" s="151"/>
      <c r="DC194" s="151"/>
      <c r="DD194" s="151"/>
      <c r="DE194" s="151"/>
      <c r="DF194" s="151"/>
      <c r="DG194" s="151"/>
      <c r="DH194" s="151"/>
      <c r="DI194" s="151"/>
      <c r="DJ194" s="151"/>
      <c r="DK194" s="151"/>
      <c r="DL194" s="151"/>
      <c r="DM194" s="151"/>
      <c r="DN194" s="151"/>
      <c r="DO194" s="151"/>
      <c r="DP194" s="151"/>
      <c r="DQ194" s="151"/>
      <c r="DR194" s="151"/>
      <c r="DS194" s="151"/>
      <c r="DT194" s="151"/>
      <c r="DU194" s="151"/>
      <c r="DV194" s="151"/>
      <c r="DW194" s="151"/>
      <c r="DX194" s="151"/>
      <c r="DY194" s="151"/>
      <c r="DZ194" s="151"/>
      <c r="EA194" s="151"/>
      <c r="EB194" s="151"/>
      <c r="EC194" s="151"/>
      <c r="ED194" s="151"/>
      <c r="EE194" s="151"/>
      <c r="EF194" s="151"/>
      <c r="EG194" s="151"/>
      <c r="EH194" s="151"/>
      <c r="EI194" s="151"/>
      <c r="EJ194" s="151"/>
      <c r="EK194" s="151"/>
      <c r="EL194" s="151"/>
      <c r="EM194" s="151"/>
      <c r="EN194" s="151"/>
      <c r="EO194" s="151"/>
      <c r="EP194" s="151"/>
      <c r="EQ194" s="151"/>
      <c r="ER194" s="151"/>
      <c r="ES194" s="151"/>
      <c r="ET194" s="151"/>
      <c r="EU194" s="151"/>
      <c r="EV194" s="151"/>
      <c r="EW194" s="151"/>
      <c r="EX194" s="151"/>
      <c r="EY194" s="151"/>
      <c r="EZ194" s="151"/>
      <c r="FA194" s="151"/>
      <c r="FB194" s="151"/>
      <c r="FC194" s="151"/>
      <c r="FD194" s="151"/>
      <c r="FE194" s="151"/>
      <c r="FF194" s="151"/>
      <c r="FG194" s="151"/>
      <c r="FH194" s="151"/>
      <c r="FI194" s="151"/>
      <c r="FJ194" s="151"/>
      <c r="FK194" s="151"/>
      <c r="FL194" s="151"/>
      <c r="FM194" s="151"/>
      <c r="FN194" s="151"/>
      <c r="FO194" s="151"/>
      <c r="FP194" s="151"/>
      <c r="FQ194" s="151"/>
      <c r="FR194" s="151"/>
      <c r="FS194" s="151"/>
      <c r="FT194" s="151"/>
      <c r="FU194" s="151"/>
      <c r="FV194" s="151"/>
      <c r="FW194" s="151"/>
      <c r="FX194" s="151"/>
      <c r="FY194" s="151"/>
      <c r="FZ194" s="151"/>
      <c r="GA194" s="151"/>
      <c r="GB194" s="151"/>
      <c r="GC194" s="151"/>
      <c r="GD194" s="151"/>
      <c r="GE194" s="151"/>
      <c r="GF194" s="151"/>
    </row>
    <row r="195" spans="1:188" s="117" customFormat="1" ht="30" x14ac:dyDescent="0.25">
      <c r="A195" s="232" t="s">
        <v>112</v>
      </c>
      <c r="B195" s="251">
        <f>'2 уровень'!C308</f>
        <v>7860</v>
      </c>
      <c r="C195" s="251">
        <f>'2 уровень'!D308</f>
        <v>3930</v>
      </c>
      <c r="D195" s="251">
        <f>'2 уровень'!E308</f>
        <v>2971</v>
      </c>
      <c r="E195" s="252">
        <f>'2 уровень'!F308</f>
        <v>75.597964376590326</v>
      </c>
      <c r="F195" s="327">
        <f>'2 уровень'!G308</f>
        <v>14112.0762</v>
      </c>
      <c r="G195" s="327">
        <f>'2 уровень'!H308</f>
        <v>7056.04</v>
      </c>
      <c r="H195" s="327">
        <f>'2 уровень'!I308</f>
        <v>6154.9984900000009</v>
      </c>
      <c r="I195" s="327">
        <f>'2 уровень'!J308</f>
        <v>-901.04150999999945</v>
      </c>
      <c r="J195" s="327">
        <f>'2 уровень'!K308</f>
        <v>0</v>
      </c>
      <c r="K195" s="327">
        <f>'2 уровень'!L308</f>
        <v>6154.9984900000009</v>
      </c>
      <c r="L195" s="327">
        <f>'2 уровень'!M308</f>
        <v>87.230209721033333</v>
      </c>
      <c r="M195" s="152"/>
      <c r="N195" s="295"/>
      <c r="O195" s="732"/>
      <c r="P195" s="151"/>
      <c r="Q195" s="151"/>
      <c r="R195" s="151"/>
      <c r="S195" s="151"/>
      <c r="T195" s="151"/>
      <c r="U195" s="151"/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/>
      <c r="AF195" s="151"/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  <c r="BI195" s="151"/>
      <c r="BJ195" s="151"/>
      <c r="BK195" s="151"/>
      <c r="BL195" s="151"/>
      <c r="BM195" s="151"/>
      <c r="BN195" s="151"/>
      <c r="BO195" s="151"/>
      <c r="BP195" s="151"/>
      <c r="BQ195" s="151"/>
      <c r="BR195" s="151"/>
      <c r="BS195" s="151"/>
      <c r="BT195" s="151"/>
      <c r="BU195" s="151"/>
      <c r="BV195" s="151"/>
      <c r="BW195" s="151"/>
      <c r="BX195" s="151"/>
      <c r="BY195" s="151"/>
      <c r="BZ195" s="151"/>
      <c r="CA195" s="151"/>
      <c r="CB195" s="151"/>
      <c r="CC195" s="151"/>
      <c r="CD195" s="151"/>
      <c r="CE195" s="151"/>
      <c r="CF195" s="151"/>
      <c r="CG195" s="151"/>
      <c r="CH195" s="151"/>
      <c r="CI195" s="151"/>
      <c r="CJ195" s="151"/>
      <c r="CK195" s="151"/>
      <c r="CL195" s="151"/>
      <c r="CM195" s="151"/>
      <c r="CN195" s="151"/>
      <c r="CO195" s="151"/>
      <c r="CP195" s="151"/>
      <c r="CQ195" s="151"/>
      <c r="CR195" s="151"/>
      <c r="CS195" s="151"/>
      <c r="CT195" s="151"/>
      <c r="CU195" s="151"/>
      <c r="CV195" s="151"/>
      <c r="CW195" s="151"/>
      <c r="CX195" s="151"/>
      <c r="CY195" s="151"/>
      <c r="CZ195" s="151"/>
      <c r="DA195" s="151"/>
      <c r="DB195" s="151"/>
      <c r="DC195" s="151"/>
      <c r="DD195" s="151"/>
      <c r="DE195" s="151"/>
      <c r="DF195" s="151"/>
      <c r="DG195" s="151"/>
      <c r="DH195" s="151"/>
      <c r="DI195" s="151"/>
      <c r="DJ195" s="151"/>
      <c r="DK195" s="151"/>
      <c r="DL195" s="151"/>
      <c r="DM195" s="151"/>
      <c r="DN195" s="151"/>
      <c r="DO195" s="151"/>
      <c r="DP195" s="151"/>
      <c r="DQ195" s="151"/>
      <c r="DR195" s="151"/>
      <c r="DS195" s="151"/>
      <c r="DT195" s="151"/>
      <c r="DU195" s="151"/>
      <c r="DV195" s="151"/>
      <c r="DW195" s="151"/>
      <c r="DX195" s="151"/>
      <c r="DY195" s="151"/>
      <c r="DZ195" s="151"/>
      <c r="EA195" s="151"/>
      <c r="EB195" s="151"/>
      <c r="EC195" s="151"/>
      <c r="ED195" s="151"/>
      <c r="EE195" s="151"/>
      <c r="EF195" s="151"/>
      <c r="EG195" s="151"/>
      <c r="EH195" s="151"/>
      <c r="EI195" s="151"/>
      <c r="EJ195" s="151"/>
      <c r="EK195" s="151"/>
      <c r="EL195" s="151"/>
      <c r="EM195" s="151"/>
      <c r="EN195" s="151"/>
      <c r="EO195" s="151"/>
      <c r="EP195" s="151"/>
      <c r="EQ195" s="151"/>
      <c r="ER195" s="151"/>
      <c r="ES195" s="151"/>
      <c r="ET195" s="151"/>
      <c r="EU195" s="151"/>
      <c r="EV195" s="151"/>
      <c r="EW195" s="151"/>
      <c r="EX195" s="151"/>
      <c r="EY195" s="151"/>
      <c r="EZ195" s="151"/>
      <c r="FA195" s="151"/>
      <c r="FB195" s="151"/>
      <c r="FC195" s="151"/>
      <c r="FD195" s="151"/>
      <c r="FE195" s="151"/>
      <c r="FF195" s="151"/>
      <c r="FG195" s="151"/>
      <c r="FH195" s="151"/>
      <c r="FI195" s="151"/>
      <c r="FJ195" s="151"/>
      <c r="FK195" s="151"/>
      <c r="FL195" s="151"/>
      <c r="FM195" s="151"/>
      <c r="FN195" s="151"/>
      <c r="FO195" s="151"/>
      <c r="FP195" s="151"/>
      <c r="FQ195" s="151"/>
      <c r="FR195" s="151"/>
      <c r="FS195" s="151"/>
      <c r="FT195" s="151"/>
      <c r="FU195" s="151"/>
      <c r="FV195" s="151"/>
      <c r="FW195" s="151"/>
      <c r="FX195" s="151"/>
      <c r="FY195" s="151"/>
      <c r="FZ195" s="151"/>
      <c r="GA195" s="151"/>
      <c r="GB195" s="151"/>
      <c r="GC195" s="151"/>
      <c r="GD195" s="151"/>
      <c r="GE195" s="151"/>
      <c r="GF195" s="151"/>
    </row>
    <row r="196" spans="1:188" s="117" customFormat="1" ht="30" x14ac:dyDescent="0.25">
      <c r="A196" s="79" t="s">
        <v>108</v>
      </c>
      <c r="B196" s="167">
        <f>'2 уровень'!C309</f>
        <v>2500</v>
      </c>
      <c r="C196" s="167">
        <f>'2 уровень'!D309</f>
        <v>1250</v>
      </c>
      <c r="D196" s="285">
        <f>'2 уровень'!E309</f>
        <v>916</v>
      </c>
      <c r="E196" s="168">
        <f>'2 уровень'!F309</f>
        <v>73.28</v>
      </c>
      <c r="F196" s="329">
        <f>'2 уровень'!G309</f>
        <v>2650.625</v>
      </c>
      <c r="G196" s="329">
        <f>'2 уровень'!H309</f>
        <v>1325.31</v>
      </c>
      <c r="H196" s="328">
        <f>'2 уровень'!I309</f>
        <v>1881.9323400000001</v>
      </c>
      <c r="I196" s="328">
        <f>'2 уровень'!J309</f>
        <v>556.62234000000012</v>
      </c>
      <c r="J196" s="328">
        <f>'2 уровень'!K309</f>
        <v>0</v>
      </c>
      <c r="K196" s="328">
        <f>'2 уровень'!L309</f>
        <v>1881.9323400000001</v>
      </c>
      <c r="L196" s="329">
        <f>'2 уровень'!M309</f>
        <v>141.99940693120857</v>
      </c>
      <c r="M196" s="152"/>
      <c r="N196" s="295"/>
      <c r="O196" s="732"/>
      <c r="P196" s="151"/>
      <c r="Q196" s="151"/>
      <c r="R196" s="151"/>
      <c r="S196" s="151"/>
      <c r="T196" s="151"/>
      <c r="U196" s="151"/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/>
      <c r="AF196" s="151"/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  <c r="BI196" s="151"/>
      <c r="BJ196" s="151"/>
      <c r="BK196" s="151"/>
      <c r="BL196" s="151"/>
      <c r="BM196" s="151"/>
      <c r="BN196" s="151"/>
      <c r="BO196" s="151"/>
      <c r="BP196" s="151"/>
      <c r="BQ196" s="151"/>
      <c r="BR196" s="151"/>
      <c r="BS196" s="151"/>
      <c r="BT196" s="151"/>
      <c r="BU196" s="151"/>
      <c r="BV196" s="151"/>
      <c r="BW196" s="151"/>
      <c r="BX196" s="151"/>
      <c r="BY196" s="151"/>
      <c r="BZ196" s="151"/>
      <c r="CA196" s="151"/>
      <c r="CB196" s="151"/>
      <c r="CC196" s="151"/>
      <c r="CD196" s="151"/>
      <c r="CE196" s="151"/>
      <c r="CF196" s="151"/>
      <c r="CG196" s="151"/>
      <c r="CH196" s="151"/>
      <c r="CI196" s="151"/>
      <c r="CJ196" s="151"/>
      <c r="CK196" s="151"/>
      <c r="CL196" s="151"/>
      <c r="CM196" s="151"/>
      <c r="CN196" s="151"/>
      <c r="CO196" s="151"/>
      <c r="CP196" s="151"/>
      <c r="CQ196" s="151"/>
      <c r="CR196" s="151"/>
      <c r="CS196" s="151"/>
      <c r="CT196" s="151"/>
      <c r="CU196" s="151"/>
      <c r="CV196" s="151"/>
      <c r="CW196" s="151"/>
      <c r="CX196" s="151"/>
      <c r="CY196" s="151"/>
      <c r="CZ196" s="151"/>
      <c r="DA196" s="151"/>
      <c r="DB196" s="151"/>
      <c r="DC196" s="151"/>
      <c r="DD196" s="151"/>
      <c r="DE196" s="151"/>
      <c r="DF196" s="151"/>
      <c r="DG196" s="151"/>
      <c r="DH196" s="151"/>
      <c r="DI196" s="151"/>
      <c r="DJ196" s="151"/>
      <c r="DK196" s="151"/>
      <c r="DL196" s="151"/>
      <c r="DM196" s="151"/>
      <c r="DN196" s="151"/>
      <c r="DO196" s="151"/>
      <c r="DP196" s="151"/>
      <c r="DQ196" s="151"/>
      <c r="DR196" s="151"/>
      <c r="DS196" s="151"/>
      <c r="DT196" s="151"/>
      <c r="DU196" s="151"/>
      <c r="DV196" s="151"/>
      <c r="DW196" s="151"/>
      <c r="DX196" s="151"/>
      <c r="DY196" s="151"/>
      <c r="DZ196" s="151"/>
      <c r="EA196" s="151"/>
      <c r="EB196" s="151"/>
      <c r="EC196" s="151"/>
      <c r="ED196" s="151"/>
      <c r="EE196" s="151"/>
      <c r="EF196" s="151"/>
      <c r="EG196" s="151"/>
      <c r="EH196" s="151"/>
      <c r="EI196" s="151"/>
      <c r="EJ196" s="151"/>
      <c r="EK196" s="151"/>
      <c r="EL196" s="151"/>
      <c r="EM196" s="151"/>
      <c r="EN196" s="151"/>
      <c r="EO196" s="151"/>
      <c r="EP196" s="151"/>
      <c r="EQ196" s="151"/>
      <c r="ER196" s="151"/>
      <c r="ES196" s="151"/>
      <c r="ET196" s="151"/>
      <c r="EU196" s="151"/>
      <c r="EV196" s="151"/>
      <c r="EW196" s="151"/>
      <c r="EX196" s="151"/>
      <c r="EY196" s="151"/>
      <c r="EZ196" s="151"/>
      <c r="FA196" s="151"/>
      <c r="FB196" s="151"/>
      <c r="FC196" s="151"/>
      <c r="FD196" s="151"/>
      <c r="FE196" s="151"/>
      <c r="FF196" s="151"/>
      <c r="FG196" s="151"/>
      <c r="FH196" s="151"/>
      <c r="FI196" s="151"/>
      <c r="FJ196" s="151"/>
      <c r="FK196" s="151"/>
      <c r="FL196" s="151"/>
      <c r="FM196" s="151"/>
      <c r="FN196" s="151"/>
      <c r="FO196" s="151"/>
      <c r="FP196" s="151"/>
      <c r="FQ196" s="151"/>
      <c r="FR196" s="151"/>
      <c r="FS196" s="151"/>
      <c r="FT196" s="151"/>
      <c r="FU196" s="151"/>
      <c r="FV196" s="151"/>
      <c r="FW196" s="151"/>
      <c r="FX196" s="151"/>
      <c r="FY196" s="151"/>
      <c r="FZ196" s="151"/>
      <c r="GA196" s="151"/>
      <c r="GB196" s="151"/>
      <c r="GC196" s="151"/>
      <c r="GD196" s="151"/>
      <c r="GE196" s="151"/>
      <c r="GF196" s="151"/>
    </row>
    <row r="197" spans="1:188" s="117" customFormat="1" ht="60" x14ac:dyDescent="0.25">
      <c r="A197" s="79" t="s">
        <v>81</v>
      </c>
      <c r="B197" s="167">
        <f>'2 уровень'!C310</f>
        <v>3200</v>
      </c>
      <c r="C197" s="167">
        <f>'2 уровень'!D310</f>
        <v>1600</v>
      </c>
      <c r="D197" s="285">
        <f>'2 уровень'!E310</f>
        <v>1261</v>
      </c>
      <c r="E197" s="168">
        <f>'2 уровень'!F310</f>
        <v>78.8125</v>
      </c>
      <c r="F197" s="329">
        <f>'2 уровень'!G310</f>
        <v>9155.3919999999998</v>
      </c>
      <c r="G197" s="329">
        <f>'2 уровень'!H310</f>
        <v>4577.7</v>
      </c>
      <c r="H197" s="328">
        <f>'2 уровень'!I310</f>
        <v>3457.7405600000002</v>
      </c>
      <c r="I197" s="328">
        <f>'2 уровень'!J310</f>
        <v>-1119.9594399999996</v>
      </c>
      <c r="J197" s="328">
        <f>'2 уровень'!K310</f>
        <v>0</v>
      </c>
      <c r="K197" s="328">
        <f>'2 уровень'!L310</f>
        <v>3457.7405600000002</v>
      </c>
      <c r="L197" s="329">
        <f>'2 уровень'!M310</f>
        <v>75.534450925137094</v>
      </c>
      <c r="M197" s="152"/>
      <c r="N197" s="295"/>
      <c r="O197" s="732"/>
      <c r="P197" s="151"/>
      <c r="Q197" s="151"/>
      <c r="R197" s="151"/>
      <c r="S197" s="151"/>
      <c r="T197" s="151"/>
      <c r="U197" s="151"/>
      <c r="V197" s="151"/>
      <c r="W197" s="151"/>
      <c r="X197" s="151"/>
      <c r="Y197" s="151"/>
      <c r="Z197" s="151"/>
      <c r="AA197" s="151"/>
      <c r="AB197" s="151"/>
      <c r="AC197" s="151"/>
      <c r="AD197" s="151"/>
      <c r="AE197" s="151"/>
      <c r="AF197" s="151"/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  <c r="BI197" s="151"/>
      <c r="BJ197" s="151"/>
      <c r="BK197" s="151"/>
      <c r="BL197" s="151"/>
      <c r="BM197" s="151"/>
      <c r="BN197" s="151"/>
      <c r="BO197" s="151"/>
      <c r="BP197" s="151"/>
      <c r="BQ197" s="151"/>
      <c r="BR197" s="151"/>
      <c r="BS197" s="151"/>
      <c r="BT197" s="151"/>
      <c r="BU197" s="151"/>
      <c r="BV197" s="151"/>
      <c r="BW197" s="151"/>
      <c r="BX197" s="151"/>
      <c r="BY197" s="151"/>
      <c r="BZ197" s="151"/>
      <c r="CA197" s="151"/>
      <c r="CB197" s="151"/>
      <c r="CC197" s="151"/>
      <c r="CD197" s="151"/>
      <c r="CE197" s="151"/>
      <c r="CF197" s="151"/>
      <c r="CG197" s="151"/>
      <c r="CH197" s="151"/>
      <c r="CI197" s="151"/>
      <c r="CJ197" s="151"/>
      <c r="CK197" s="151"/>
      <c r="CL197" s="151"/>
      <c r="CM197" s="151"/>
      <c r="CN197" s="151"/>
      <c r="CO197" s="151"/>
      <c r="CP197" s="151"/>
      <c r="CQ197" s="151"/>
      <c r="CR197" s="151"/>
      <c r="CS197" s="151"/>
      <c r="CT197" s="151"/>
      <c r="CU197" s="151"/>
      <c r="CV197" s="151"/>
      <c r="CW197" s="151"/>
      <c r="CX197" s="151"/>
      <c r="CY197" s="151"/>
      <c r="CZ197" s="151"/>
      <c r="DA197" s="151"/>
      <c r="DB197" s="151"/>
      <c r="DC197" s="151"/>
      <c r="DD197" s="151"/>
      <c r="DE197" s="151"/>
      <c r="DF197" s="151"/>
      <c r="DG197" s="151"/>
      <c r="DH197" s="151"/>
      <c r="DI197" s="151"/>
      <c r="DJ197" s="151"/>
      <c r="DK197" s="151"/>
      <c r="DL197" s="151"/>
      <c r="DM197" s="151"/>
      <c r="DN197" s="151"/>
      <c r="DO197" s="151"/>
      <c r="DP197" s="151"/>
      <c r="DQ197" s="151"/>
      <c r="DR197" s="151"/>
      <c r="DS197" s="151"/>
      <c r="DT197" s="151"/>
      <c r="DU197" s="151"/>
      <c r="DV197" s="151"/>
      <c r="DW197" s="151"/>
      <c r="DX197" s="151"/>
      <c r="DY197" s="151"/>
      <c r="DZ197" s="151"/>
      <c r="EA197" s="151"/>
      <c r="EB197" s="151"/>
      <c r="EC197" s="151"/>
      <c r="ED197" s="151"/>
      <c r="EE197" s="151"/>
      <c r="EF197" s="151"/>
      <c r="EG197" s="151"/>
      <c r="EH197" s="151"/>
      <c r="EI197" s="151"/>
      <c r="EJ197" s="151"/>
      <c r="EK197" s="151"/>
      <c r="EL197" s="151"/>
      <c r="EM197" s="151"/>
      <c r="EN197" s="151"/>
      <c r="EO197" s="151"/>
      <c r="EP197" s="151"/>
      <c r="EQ197" s="151"/>
      <c r="ER197" s="151"/>
      <c r="ES197" s="151"/>
      <c r="ET197" s="151"/>
      <c r="EU197" s="151"/>
      <c r="EV197" s="151"/>
      <c r="EW197" s="151"/>
      <c r="EX197" s="151"/>
      <c r="EY197" s="151"/>
      <c r="EZ197" s="151"/>
      <c r="FA197" s="151"/>
      <c r="FB197" s="151"/>
      <c r="FC197" s="151"/>
      <c r="FD197" s="151"/>
      <c r="FE197" s="151"/>
      <c r="FF197" s="151"/>
      <c r="FG197" s="151"/>
      <c r="FH197" s="151"/>
      <c r="FI197" s="151"/>
      <c r="FJ197" s="151"/>
      <c r="FK197" s="151"/>
      <c r="FL197" s="151"/>
      <c r="FM197" s="151"/>
      <c r="FN197" s="151"/>
      <c r="FO197" s="151"/>
      <c r="FP197" s="151"/>
      <c r="FQ197" s="151"/>
      <c r="FR197" s="151"/>
      <c r="FS197" s="151"/>
      <c r="FT197" s="151"/>
      <c r="FU197" s="151"/>
      <c r="FV197" s="151"/>
      <c r="FW197" s="151"/>
      <c r="FX197" s="151"/>
      <c r="FY197" s="151"/>
      <c r="FZ197" s="151"/>
      <c r="GA197" s="151"/>
      <c r="GB197" s="151"/>
      <c r="GC197" s="151"/>
      <c r="GD197" s="151"/>
      <c r="GE197" s="151"/>
      <c r="GF197" s="151"/>
    </row>
    <row r="198" spans="1:188" s="117" customFormat="1" ht="45" x14ac:dyDescent="0.25">
      <c r="A198" s="79" t="s">
        <v>109</v>
      </c>
      <c r="B198" s="167">
        <f>'2 уровень'!C311</f>
        <v>2160</v>
      </c>
      <c r="C198" s="167">
        <f>'2 уровень'!D311</f>
        <v>1080</v>
      </c>
      <c r="D198" s="285">
        <f>'2 уровень'!E311</f>
        <v>794</v>
      </c>
      <c r="E198" s="168">
        <f>'2 уровень'!F311</f>
        <v>73.518518518518519</v>
      </c>
      <c r="F198" s="329">
        <f>'2 уровень'!G311</f>
        <v>2306.0591999999997</v>
      </c>
      <c r="G198" s="329">
        <f>'2 уровень'!H311</f>
        <v>1153.03</v>
      </c>
      <c r="H198" s="328">
        <f>'2 уровень'!I311</f>
        <v>815.32559000000003</v>
      </c>
      <c r="I198" s="328">
        <f>'2 уровень'!J311</f>
        <v>-337.70440999999994</v>
      </c>
      <c r="J198" s="328">
        <f>'2 уровень'!K311</f>
        <v>0</v>
      </c>
      <c r="K198" s="328">
        <f>'2 уровень'!L311</f>
        <v>815.32559000000003</v>
      </c>
      <c r="L198" s="329">
        <f>'2 уровень'!M311</f>
        <v>70.71156778227801</v>
      </c>
      <c r="M198" s="152"/>
      <c r="N198" s="295"/>
      <c r="O198" s="732"/>
      <c r="P198" s="151"/>
      <c r="Q198" s="151"/>
      <c r="R198" s="151"/>
      <c r="S198" s="151"/>
      <c r="T198" s="151"/>
      <c r="U198" s="151"/>
      <c r="V198" s="151"/>
      <c r="W198" s="151"/>
      <c r="X198" s="151"/>
      <c r="Y198" s="151"/>
      <c r="Z198" s="151"/>
      <c r="AA198" s="151"/>
      <c r="AB198" s="151"/>
      <c r="AC198" s="151"/>
      <c r="AD198" s="151"/>
      <c r="AE198" s="151"/>
      <c r="AF198" s="151"/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  <c r="BI198" s="151"/>
      <c r="BJ198" s="151"/>
      <c r="BK198" s="151"/>
      <c r="BL198" s="151"/>
      <c r="BM198" s="151"/>
      <c r="BN198" s="151"/>
      <c r="BO198" s="151"/>
      <c r="BP198" s="151"/>
      <c r="BQ198" s="151"/>
      <c r="BR198" s="151"/>
      <c r="BS198" s="151"/>
      <c r="BT198" s="151"/>
      <c r="BU198" s="151"/>
      <c r="BV198" s="151"/>
      <c r="BW198" s="151"/>
      <c r="BX198" s="151"/>
      <c r="BY198" s="151"/>
      <c r="BZ198" s="151"/>
      <c r="CA198" s="151"/>
      <c r="CB198" s="151"/>
      <c r="CC198" s="151"/>
      <c r="CD198" s="151"/>
      <c r="CE198" s="151"/>
      <c r="CF198" s="151"/>
      <c r="CG198" s="151"/>
      <c r="CH198" s="151"/>
      <c r="CI198" s="151"/>
      <c r="CJ198" s="151"/>
      <c r="CK198" s="151"/>
      <c r="CL198" s="151"/>
      <c r="CM198" s="151"/>
      <c r="CN198" s="151"/>
      <c r="CO198" s="151"/>
      <c r="CP198" s="151"/>
      <c r="CQ198" s="151"/>
      <c r="CR198" s="151"/>
      <c r="CS198" s="151"/>
      <c r="CT198" s="151"/>
      <c r="CU198" s="151"/>
      <c r="CV198" s="151"/>
      <c r="CW198" s="151"/>
      <c r="CX198" s="151"/>
      <c r="CY198" s="151"/>
      <c r="CZ198" s="151"/>
      <c r="DA198" s="151"/>
      <c r="DB198" s="151"/>
      <c r="DC198" s="151"/>
      <c r="DD198" s="151"/>
      <c r="DE198" s="151"/>
      <c r="DF198" s="151"/>
      <c r="DG198" s="151"/>
      <c r="DH198" s="151"/>
      <c r="DI198" s="151"/>
      <c r="DJ198" s="151"/>
      <c r="DK198" s="151"/>
      <c r="DL198" s="151"/>
      <c r="DM198" s="151"/>
      <c r="DN198" s="151"/>
      <c r="DO198" s="151"/>
      <c r="DP198" s="151"/>
      <c r="DQ198" s="151"/>
      <c r="DR198" s="151"/>
      <c r="DS198" s="151"/>
      <c r="DT198" s="151"/>
      <c r="DU198" s="151"/>
      <c r="DV198" s="151"/>
      <c r="DW198" s="151"/>
      <c r="DX198" s="151"/>
      <c r="DY198" s="151"/>
      <c r="DZ198" s="151"/>
      <c r="EA198" s="151"/>
      <c r="EB198" s="151"/>
      <c r="EC198" s="151"/>
      <c r="ED198" s="151"/>
      <c r="EE198" s="151"/>
      <c r="EF198" s="151"/>
      <c r="EG198" s="151"/>
      <c r="EH198" s="151"/>
      <c r="EI198" s="151"/>
      <c r="EJ198" s="151"/>
      <c r="EK198" s="151"/>
      <c r="EL198" s="151"/>
      <c r="EM198" s="151"/>
      <c r="EN198" s="151"/>
      <c r="EO198" s="151"/>
      <c r="EP198" s="151"/>
      <c r="EQ198" s="151"/>
      <c r="ER198" s="151"/>
      <c r="ES198" s="151"/>
      <c r="ET198" s="151"/>
      <c r="EU198" s="151"/>
      <c r="EV198" s="151"/>
      <c r="EW198" s="151"/>
      <c r="EX198" s="151"/>
      <c r="EY198" s="151"/>
      <c r="EZ198" s="151"/>
      <c r="FA198" s="151"/>
      <c r="FB198" s="151"/>
      <c r="FC198" s="151"/>
      <c r="FD198" s="151"/>
      <c r="FE198" s="151"/>
      <c r="FF198" s="151"/>
      <c r="FG198" s="151"/>
      <c r="FH198" s="151"/>
      <c r="FI198" s="151"/>
      <c r="FJ198" s="151"/>
      <c r="FK198" s="151"/>
      <c r="FL198" s="151"/>
      <c r="FM198" s="151"/>
      <c r="FN198" s="151"/>
      <c r="FO198" s="151"/>
      <c r="FP198" s="151"/>
      <c r="FQ198" s="151"/>
      <c r="FR198" s="151"/>
      <c r="FS198" s="151"/>
      <c r="FT198" s="151"/>
      <c r="FU198" s="151"/>
      <c r="FV198" s="151"/>
      <c r="FW198" s="151"/>
      <c r="FX198" s="151"/>
      <c r="FY198" s="151"/>
      <c r="FZ198" s="151"/>
      <c r="GA198" s="151"/>
      <c r="GB198" s="151"/>
      <c r="GC198" s="151"/>
      <c r="GD198" s="151"/>
      <c r="GE198" s="151"/>
      <c r="GF198" s="151"/>
    </row>
    <row r="199" spans="1:188" s="117" customFormat="1" ht="30" x14ac:dyDescent="0.25">
      <c r="A199" s="79" t="s">
        <v>123</v>
      </c>
      <c r="B199" s="167">
        <f>'2 уровень'!C312</f>
        <v>12300</v>
      </c>
      <c r="C199" s="167">
        <f>'2 уровень'!D312</f>
        <v>6150</v>
      </c>
      <c r="D199" s="285">
        <f>'2 уровень'!E312</f>
        <v>6964</v>
      </c>
      <c r="E199" s="168">
        <f>'2 уровень'!F312</f>
        <v>113.23577235772358</v>
      </c>
      <c r="F199" s="329">
        <f>'2 уровень'!G312</f>
        <v>11970.606</v>
      </c>
      <c r="G199" s="329">
        <f>'2 уровень'!H312</f>
        <v>5985.3</v>
      </c>
      <c r="H199" s="328">
        <f>'2 уровень'!I312</f>
        <v>6782.1712199999984</v>
      </c>
      <c r="I199" s="328">
        <f>'2 уровень'!J312</f>
        <v>796.87121999999817</v>
      </c>
      <c r="J199" s="328">
        <f>'2 уровень'!K312</f>
        <v>-6.1312800000000003</v>
      </c>
      <c r="K199" s="328">
        <f>'2 уровень'!L312</f>
        <v>6776.0399399999988</v>
      </c>
      <c r="L199" s="329">
        <f>'2 уровень'!M312</f>
        <v>113.31380582426942</v>
      </c>
      <c r="M199" s="71"/>
      <c r="N199" s="71"/>
      <c r="O199" s="733"/>
      <c r="P199" s="151"/>
      <c r="Q199" s="151"/>
      <c r="R199" s="151"/>
      <c r="S199" s="151"/>
      <c r="T199" s="151"/>
      <c r="U199" s="151"/>
      <c r="V199" s="151"/>
      <c r="W199" s="151"/>
      <c r="X199" s="151"/>
      <c r="Y199" s="151"/>
      <c r="Z199" s="151"/>
      <c r="AA199" s="151"/>
      <c r="AB199" s="151"/>
      <c r="AC199" s="151"/>
      <c r="AD199" s="151"/>
      <c r="AE199" s="151"/>
      <c r="AF199" s="151"/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  <c r="BI199" s="151"/>
      <c r="BJ199" s="151"/>
      <c r="BK199" s="151"/>
      <c r="BL199" s="151"/>
      <c r="BM199" s="151"/>
      <c r="BN199" s="151"/>
      <c r="BO199" s="151"/>
      <c r="BP199" s="151"/>
      <c r="BQ199" s="151"/>
      <c r="BR199" s="151"/>
      <c r="BS199" s="151"/>
      <c r="BT199" s="151"/>
      <c r="BU199" s="151"/>
      <c r="BV199" s="151"/>
      <c r="BW199" s="151"/>
      <c r="BX199" s="151"/>
      <c r="BY199" s="151"/>
      <c r="BZ199" s="151"/>
      <c r="CA199" s="151"/>
      <c r="CB199" s="151"/>
      <c r="CC199" s="151"/>
      <c r="CD199" s="151"/>
      <c r="CE199" s="151"/>
      <c r="CF199" s="151"/>
      <c r="CG199" s="151"/>
      <c r="CH199" s="151"/>
      <c r="CI199" s="151"/>
      <c r="CJ199" s="151"/>
      <c r="CK199" s="151"/>
      <c r="CL199" s="151"/>
      <c r="CM199" s="151"/>
      <c r="CN199" s="151"/>
      <c r="CO199" s="151"/>
      <c r="CP199" s="151"/>
      <c r="CQ199" s="151"/>
      <c r="CR199" s="151"/>
      <c r="CS199" s="151"/>
      <c r="CT199" s="151"/>
      <c r="CU199" s="151"/>
      <c r="CV199" s="151"/>
      <c r="CW199" s="151"/>
      <c r="CX199" s="151"/>
      <c r="CY199" s="151"/>
      <c r="CZ199" s="151"/>
      <c r="DA199" s="151"/>
      <c r="DB199" s="151"/>
      <c r="DC199" s="151"/>
      <c r="DD199" s="151"/>
      <c r="DE199" s="151"/>
      <c r="DF199" s="151"/>
      <c r="DG199" s="151"/>
      <c r="DH199" s="151"/>
      <c r="DI199" s="151"/>
      <c r="DJ199" s="151"/>
      <c r="DK199" s="151"/>
      <c r="DL199" s="151"/>
      <c r="DM199" s="151"/>
      <c r="DN199" s="151"/>
      <c r="DO199" s="151"/>
      <c r="DP199" s="151"/>
      <c r="DQ199" s="151"/>
      <c r="DR199" s="151"/>
      <c r="DS199" s="151"/>
      <c r="DT199" s="151"/>
      <c r="DU199" s="151"/>
      <c r="DV199" s="151"/>
      <c r="DW199" s="151"/>
      <c r="DX199" s="151"/>
      <c r="DY199" s="151"/>
      <c r="DZ199" s="151"/>
      <c r="EA199" s="151"/>
      <c r="EB199" s="151"/>
      <c r="EC199" s="151"/>
      <c r="ED199" s="151"/>
      <c r="EE199" s="151"/>
      <c r="EF199" s="151"/>
      <c r="EG199" s="151"/>
      <c r="EH199" s="151"/>
      <c r="EI199" s="151"/>
      <c r="EJ199" s="151"/>
      <c r="EK199" s="151"/>
      <c r="EL199" s="151"/>
      <c r="EM199" s="151"/>
      <c r="EN199" s="151"/>
      <c r="EO199" s="151"/>
      <c r="EP199" s="151"/>
      <c r="EQ199" s="151"/>
      <c r="ER199" s="151"/>
      <c r="ES199" s="151"/>
      <c r="ET199" s="151"/>
      <c r="EU199" s="151"/>
      <c r="EV199" s="151"/>
      <c r="EW199" s="151"/>
      <c r="EX199" s="151"/>
      <c r="EY199" s="151"/>
      <c r="EZ199" s="151"/>
      <c r="FA199" s="151"/>
      <c r="FB199" s="151"/>
      <c r="FC199" s="151"/>
      <c r="FD199" s="151"/>
      <c r="FE199" s="151"/>
      <c r="FF199" s="151"/>
      <c r="FG199" s="151"/>
      <c r="FH199" s="151"/>
      <c r="FI199" s="151"/>
      <c r="FJ199" s="151"/>
      <c r="FK199" s="151"/>
      <c r="FL199" s="151"/>
      <c r="FM199" s="151"/>
      <c r="FN199" s="151"/>
      <c r="FO199" s="151"/>
      <c r="FP199" s="151"/>
      <c r="FQ199" s="151"/>
      <c r="FR199" s="151"/>
      <c r="FS199" s="151"/>
      <c r="FT199" s="151"/>
      <c r="FU199" s="151"/>
      <c r="FV199" s="151"/>
      <c r="FW199" s="151"/>
      <c r="FX199" s="151"/>
      <c r="FY199" s="151"/>
      <c r="FZ199" s="151"/>
      <c r="GA199" s="151"/>
      <c r="GB199" s="151"/>
      <c r="GC199" s="151"/>
      <c r="GD199" s="151"/>
      <c r="GE199" s="151"/>
      <c r="GF199" s="151"/>
    </row>
    <row r="200" spans="1:188" s="117" customFormat="1" ht="15.75" thickBot="1" x14ac:dyDescent="0.3">
      <c r="A200" s="78" t="s">
        <v>4</v>
      </c>
      <c r="B200" s="167">
        <f>'2 уровень'!C313</f>
        <v>0</v>
      </c>
      <c r="C200" s="167">
        <f>'2 уровень'!D313</f>
        <v>0</v>
      </c>
      <c r="D200" s="285">
        <f>'2 уровень'!E313</f>
        <v>0</v>
      </c>
      <c r="E200" s="168">
        <f>'2 уровень'!F313</f>
        <v>0</v>
      </c>
      <c r="F200" s="329">
        <f>'2 уровень'!G313</f>
        <v>35707.944605999997</v>
      </c>
      <c r="G200" s="329">
        <f>'2 уровень'!H313</f>
        <v>17853.97</v>
      </c>
      <c r="H200" s="328">
        <f>'2 уровень'!I313</f>
        <v>17347.867319999998</v>
      </c>
      <c r="I200" s="328">
        <f>'2 уровень'!J313</f>
        <v>-506.10268000000087</v>
      </c>
      <c r="J200" s="328">
        <f>'2 уровень'!K313</f>
        <v>-43.017080000000007</v>
      </c>
      <c r="K200" s="328">
        <f>'2 уровень'!L313</f>
        <v>17304.85024</v>
      </c>
      <c r="L200" s="329">
        <f>'2 уровень'!M313</f>
        <v>97.165321326293224</v>
      </c>
      <c r="M200" s="152"/>
      <c r="N200" s="295"/>
      <c r="O200" s="732"/>
      <c r="P200" s="151"/>
      <c r="Q200" s="151"/>
      <c r="R200" s="151"/>
      <c r="S200" s="151"/>
      <c r="T200" s="151"/>
      <c r="U200" s="151"/>
      <c r="V200" s="151"/>
      <c r="W200" s="151"/>
      <c r="X200" s="151"/>
      <c r="Y200" s="151"/>
      <c r="Z200" s="151"/>
      <c r="AA200" s="151"/>
      <c r="AB200" s="151"/>
      <c r="AC200" s="151"/>
      <c r="AD200" s="151"/>
      <c r="AE200" s="151"/>
      <c r="AF200" s="151"/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  <c r="BI200" s="151"/>
      <c r="BJ200" s="151"/>
      <c r="BK200" s="151"/>
      <c r="BL200" s="151"/>
      <c r="BM200" s="151"/>
      <c r="BN200" s="151"/>
      <c r="BO200" s="151"/>
      <c r="BP200" s="151"/>
      <c r="BQ200" s="151"/>
      <c r="BR200" s="151"/>
      <c r="BS200" s="151"/>
      <c r="BT200" s="151"/>
      <c r="BU200" s="151"/>
      <c r="BV200" s="151"/>
      <c r="BW200" s="151"/>
      <c r="BX200" s="151"/>
      <c r="BY200" s="151"/>
      <c r="BZ200" s="151"/>
      <c r="CA200" s="151"/>
      <c r="CB200" s="151"/>
      <c r="CC200" s="151"/>
      <c r="CD200" s="151"/>
      <c r="CE200" s="151"/>
      <c r="CF200" s="151"/>
      <c r="CG200" s="151"/>
      <c r="CH200" s="151"/>
      <c r="CI200" s="151"/>
      <c r="CJ200" s="151"/>
      <c r="CK200" s="151"/>
      <c r="CL200" s="151"/>
      <c r="CM200" s="151"/>
      <c r="CN200" s="151"/>
      <c r="CO200" s="151"/>
      <c r="CP200" s="151"/>
      <c r="CQ200" s="151"/>
      <c r="CR200" s="151"/>
      <c r="CS200" s="151"/>
      <c r="CT200" s="151"/>
      <c r="CU200" s="151"/>
      <c r="CV200" s="151"/>
      <c r="CW200" s="151"/>
      <c r="CX200" s="151"/>
      <c r="CY200" s="151"/>
      <c r="CZ200" s="151"/>
      <c r="DA200" s="151"/>
      <c r="DB200" s="151"/>
      <c r="DC200" s="151"/>
      <c r="DD200" s="151"/>
      <c r="DE200" s="151"/>
      <c r="DF200" s="151"/>
      <c r="DG200" s="151"/>
      <c r="DH200" s="151"/>
      <c r="DI200" s="151"/>
      <c r="DJ200" s="151"/>
      <c r="DK200" s="151"/>
      <c r="DL200" s="151"/>
      <c r="DM200" s="151"/>
      <c r="DN200" s="151"/>
      <c r="DO200" s="151"/>
      <c r="DP200" s="151"/>
      <c r="DQ200" s="151"/>
      <c r="DR200" s="151"/>
      <c r="DS200" s="151"/>
      <c r="DT200" s="151"/>
      <c r="DU200" s="151"/>
      <c r="DV200" s="151"/>
      <c r="DW200" s="151"/>
      <c r="DX200" s="151"/>
      <c r="DY200" s="151"/>
      <c r="DZ200" s="151"/>
      <c r="EA200" s="151"/>
      <c r="EB200" s="151"/>
      <c r="EC200" s="151"/>
      <c r="ED200" s="151"/>
      <c r="EE200" s="151"/>
      <c r="EF200" s="151"/>
      <c r="EG200" s="151"/>
      <c r="EH200" s="151"/>
      <c r="EI200" s="151"/>
      <c r="EJ200" s="151"/>
      <c r="EK200" s="151"/>
      <c r="EL200" s="151"/>
      <c r="EM200" s="151"/>
      <c r="EN200" s="151"/>
      <c r="EO200" s="151"/>
      <c r="EP200" s="151"/>
      <c r="EQ200" s="151"/>
      <c r="ER200" s="151"/>
      <c r="ES200" s="151"/>
      <c r="ET200" s="151"/>
      <c r="EU200" s="151"/>
      <c r="EV200" s="151"/>
      <c r="EW200" s="151"/>
      <c r="EX200" s="151"/>
      <c r="EY200" s="151"/>
      <c r="EZ200" s="151"/>
      <c r="FA200" s="151"/>
      <c r="FB200" s="151"/>
      <c r="FC200" s="151"/>
      <c r="FD200" s="151"/>
      <c r="FE200" s="151"/>
      <c r="FF200" s="151"/>
      <c r="FG200" s="151"/>
      <c r="FH200" s="151"/>
      <c r="FI200" s="151"/>
      <c r="FJ200" s="151"/>
      <c r="FK200" s="151"/>
      <c r="FL200" s="151"/>
      <c r="FM200" s="151"/>
      <c r="FN200" s="151"/>
      <c r="FO200" s="151"/>
      <c r="FP200" s="151"/>
      <c r="FQ200" s="151"/>
      <c r="FR200" s="151"/>
      <c r="FS200" s="151"/>
      <c r="FT200" s="151"/>
      <c r="FU200" s="151"/>
      <c r="FV200" s="151"/>
      <c r="FW200" s="151"/>
      <c r="FX200" s="151"/>
      <c r="FY200" s="151"/>
      <c r="FZ200" s="151"/>
      <c r="GA200" s="151"/>
      <c r="GB200" s="151"/>
      <c r="GC200" s="151"/>
      <c r="GD200" s="151"/>
      <c r="GE200" s="151"/>
      <c r="GF200" s="151"/>
    </row>
    <row r="201" spans="1:188" ht="15" customHeight="1" x14ac:dyDescent="0.25">
      <c r="A201" s="67" t="s">
        <v>30</v>
      </c>
      <c r="B201" s="68"/>
      <c r="C201" s="68"/>
      <c r="D201" s="68"/>
      <c r="E201" s="110"/>
      <c r="F201" s="326"/>
      <c r="G201" s="326"/>
      <c r="H201" s="326"/>
      <c r="I201" s="326"/>
      <c r="J201" s="326"/>
      <c r="K201" s="326"/>
      <c r="L201" s="326"/>
      <c r="M201" s="71"/>
      <c r="O201" s="7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  <c r="BM201" s="32"/>
      <c r="BN201" s="32"/>
      <c r="BO201" s="32"/>
      <c r="BP201" s="32"/>
      <c r="BQ201" s="32"/>
      <c r="BR201" s="32"/>
      <c r="BS201" s="32"/>
      <c r="BT201" s="32"/>
      <c r="BU201" s="32"/>
      <c r="BV201" s="32"/>
      <c r="BW201" s="32"/>
      <c r="BX201" s="32"/>
      <c r="BY201" s="32"/>
      <c r="BZ201" s="32"/>
      <c r="CA201" s="32"/>
      <c r="CB201" s="32"/>
      <c r="CC201" s="32"/>
      <c r="CD201" s="32"/>
      <c r="CE201" s="32"/>
      <c r="CF201" s="32"/>
      <c r="CG201" s="32"/>
      <c r="CH201" s="32"/>
      <c r="CI201" s="32"/>
      <c r="CJ201" s="32"/>
      <c r="CK201" s="32"/>
      <c r="CL201" s="32"/>
      <c r="CM201" s="32"/>
      <c r="CN201" s="32"/>
      <c r="CO201" s="32"/>
      <c r="CP201" s="32"/>
      <c r="CQ201" s="32"/>
      <c r="CR201" s="32"/>
      <c r="CS201" s="32"/>
      <c r="CT201" s="32"/>
      <c r="CU201" s="32"/>
      <c r="CV201" s="32"/>
      <c r="CW201" s="32"/>
      <c r="CX201" s="32"/>
      <c r="CY201" s="32"/>
      <c r="CZ201" s="32"/>
      <c r="DA201" s="32"/>
      <c r="DB201" s="32"/>
      <c r="DC201" s="32"/>
      <c r="DD201" s="32"/>
      <c r="DE201" s="32"/>
      <c r="DF201" s="32"/>
      <c r="DG201" s="32"/>
      <c r="DH201" s="32"/>
      <c r="DI201" s="32"/>
      <c r="DJ201" s="32"/>
      <c r="DK201" s="32"/>
      <c r="DL201" s="32"/>
      <c r="DM201" s="32"/>
      <c r="DN201" s="32"/>
      <c r="DO201" s="32"/>
      <c r="DP201" s="32"/>
      <c r="DQ201" s="32"/>
      <c r="DR201" s="32"/>
      <c r="DS201" s="32"/>
      <c r="DT201" s="32"/>
      <c r="DU201" s="32"/>
      <c r="DV201" s="32"/>
      <c r="DW201" s="32"/>
      <c r="DX201" s="32"/>
      <c r="DY201" s="32"/>
      <c r="DZ201" s="32"/>
      <c r="EA201" s="32"/>
      <c r="EB201" s="32"/>
      <c r="EC201" s="32"/>
      <c r="ED201" s="32"/>
      <c r="EE201" s="32"/>
      <c r="EF201" s="32"/>
      <c r="EG201" s="32"/>
      <c r="EH201" s="32"/>
      <c r="EI201" s="32"/>
      <c r="EJ201" s="32"/>
      <c r="EK201" s="32"/>
      <c r="EL201" s="32"/>
      <c r="EM201" s="32"/>
      <c r="EN201" s="32"/>
      <c r="EO201" s="32"/>
      <c r="EP201" s="32"/>
      <c r="EQ201" s="32"/>
      <c r="ER201" s="32"/>
      <c r="ES201" s="32"/>
      <c r="ET201" s="32"/>
      <c r="EU201" s="32"/>
      <c r="EV201" s="32"/>
      <c r="EW201" s="32"/>
      <c r="EX201" s="32"/>
      <c r="EY201" s="32"/>
      <c r="EZ201" s="32"/>
      <c r="FA201" s="32"/>
      <c r="FB201" s="32"/>
      <c r="FC201" s="32"/>
      <c r="FD201" s="32"/>
      <c r="FE201" s="32"/>
      <c r="FF201" s="32"/>
      <c r="FG201" s="32"/>
      <c r="FH201" s="32"/>
      <c r="FI201" s="32"/>
      <c r="FJ201" s="32"/>
      <c r="FK201" s="32"/>
      <c r="FL201" s="32"/>
      <c r="FM201" s="32"/>
      <c r="FN201" s="32"/>
      <c r="FO201" s="32"/>
      <c r="FP201" s="32"/>
      <c r="FQ201" s="32"/>
      <c r="FR201" s="32"/>
      <c r="FS201" s="32"/>
      <c r="FT201" s="32"/>
      <c r="FU201" s="32"/>
      <c r="FV201" s="32"/>
      <c r="FW201" s="32"/>
      <c r="FX201" s="32"/>
      <c r="FY201" s="32"/>
      <c r="FZ201" s="32"/>
      <c r="GA201" s="32"/>
      <c r="GB201" s="32"/>
      <c r="GC201" s="32"/>
      <c r="GD201" s="32"/>
      <c r="GE201" s="32"/>
      <c r="GF201" s="32"/>
    </row>
    <row r="202" spans="1:188" ht="30" x14ac:dyDescent="0.25">
      <c r="A202" s="232" t="s">
        <v>120</v>
      </c>
      <c r="B202" s="230">
        <f>'2 уровень'!C328</f>
        <v>510</v>
      </c>
      <c r="C202" s="230">
        <f>'2 уровень'!D328</f>
        <v>256</v>
      </c>
      <c r="D202" s="230">
        <f>'2 уровень'!E328</f>
        <v>123</v>
      </c>
      <c r="E202" s="231">
        <f>'2 уровень'!F328</f>
        <v>48.046875</v>
      </c>
      <c r="F202" s="327">
        <f>'2 уровень'!G328</f>
        <v>1021.2115799999999</v>
      </c>
      <c r="G202" s="327">
        <f>'2 уровень'!H328</f>
        <v>510.59999999999997</v>
      </c>
      <c r="H202" s="327">
        <f>'2 уровень'!I328</f>
        <v>209.91603999999998</v>
      </c>
      <c r="I202" s="327">
        <f>'2 уровень'!J328</f>
        <v>-300.68396000000001</v>
      </c>
      <c r="J202" s="327">
        <f>'2 уровень'!K328</f>
        <v>-2.17509</v>
      </c>
      <c r="K202" s="327">
        <f>'2 уровень'!L328</f>
        <v>207.74094999999997</v>
      </c>
      <c r="L202" s="327">
        <f>'2 уровень'!M328</f>
        <v>41.111641206423819</v>
      </c>
      <c r="M202" s="71"/>
      <c r="O202" s="732"/>
    </row>
    <row r="203" spans="1:188" ht="30" x14ac:dyDescent="0.25">
      <c r="A203" s="79" t="s">
        <v>79</v>
      </c>
      <c r="B203" s="155">
        <f>'2 уровень'!C329</f>
        <v>369</v>
      </c>
      <c r="C203" s="155">
        <f>'2 уровень'!D329</f>
        <v>185</v>
      </c>
      <c r="D203" s="34">
        <f>'2 уровень'!E329</f>
        <v>123</v>
      </c>
      <c r="E203" s="156">
        <f>'2 уровень'!F329</f>
        <v>66.486486486486484</v>
      </c>
      <c r="F203" s="329">
        <f>'2 уровень'!G329</f>
        <v>579.86874</v>
      </c>
      <c r="G203" s="329">
        <f>'2 уровень'!H329</f>
        <v>289.93</v>
      </c>
      <c r="H203" s="328">
        <f>'2 уровень'!I329</f>
        <v>209.91603999999998</v>
      </c>
      <c r="I203" s="328">
        <f>'2 уровень'!J329</f>
        <v>-80.013960000000026</v>
      </c>
      <c r="J203" s="328">
        <f>'2 уровень'!K329</f>
        <v>-2.17509</v>
      </c>
      <c r="K203" s="328">
        <f>'2 уровень'!L329</f>
        <v>207.74094999999997</v>
      </c>
      <c r="L203" s="329">
        <f>'2 уровень'!M329</f>
        <v>72.402317800848465</v>
      </c>
      <c r="M203" s="71"/>
      <c r="O203" s="732"/>
    </row>
    <row r="204" spans="1:188" ht="30" x14ac:dyDescent="0.25">
      <c r="A204" s="79" t="s">
        <v>80</v>
      </c>
      <c r="B204" s="155">
        <f>'2 уровень'!C330</f>
        <v>102</v>
      </c>
      <c r="C204" s="155">
        <f>'2 уровень'!D330</f>
        <v>51</v>
      </c>
      <c r="D204" s="34">
        <f>'2 уровень'!E330</f>
        <v>0</v>
      </c>
      <c r="E204" s="156">
        <f>'2 уровень'!F330</f>
        <v>0</v>
      </c>
      <c r="F204" s="329">
        <f>'2 уровень'!G330</f>
        <v>185.42171999999999</v>
      </c>
      <c r="G204" s="329">
        <f>'2 уровень'!H330</f>
        <v>92.71</v>
      </c>
      <c r="H204" s="328">
        <f>'2 уровень'!I330</f>
        <v>0</v>
      </c>
      <c r="I204" s="328">
        <f>'2 уровень'!J330</f>
        <v>-92.71</v>
      </c>
      <c r="J204" s="328">
        <f>'2 уровень'!K330</f>
        <v>0</v>
      </c>
      <c r="K204" s="328">
        <f>'2 уровень'!L330</f>
        <v>0</v>
      </c>
      <c r="L204" s="329">
        <f>'2 уровень'!M330</f>
        <v>0</v>
      </c>
      <c r="M204" s="71"/>
      <c r="O204" s="732"/>
    </row>
    <row r="205" spans="1:188" ht="30" x14ac:dyDescent="0.25">
      <c r="A205" s="79" t="s">
        <v>110</v>
      </c>
      <c r="B205" s="155">
        <f>'2 уровень'!C331</f>
        <v>0</v>
      </c>
      <c r="C205" s="155">
        <f>'2 уровень'!D331</f>
        <v>0</v>
      </c>
      <c r="D205" s="34">
        <f>'2 уровень'!E331</f>
        <v>0</v>
      </c>
      <c r="E205" s="156">
        <f>'2 уровень'!F331</f>
        <v>0</v>
      </c>
      <c r="F205" s="329">
        <f>'2 уровень'!G331</f>
        <v>0</v>
      </c>
      <c r="G205" s="329">
        <f>'2 уровень'!H331</f>
        <v>0</v>
      </c>
      <c r="H205" s="328">
        <f>'2 уровень'!I331</f>
        <v>0</v>
      </c>
      <c r="I205" s="328">
        <f>'2 уровень'!J331</f>
        <v>0</v>
      </c>
      <c r="J205" s="328">
        <f>'2 уровень'!K331</f>
        <v>0</v>
      </c>
      <c r="K205" s="328">
        <f>'2 уровень'!L331</f>
        <v>0</v>
      </c>
      <c r="L205" s="329">
        <f>'2 уровень'!M331</f>
        <v>0</v>
      </c>
      <c r="M205" s="71"/>
      <c r="O205" s="732"/>
    </row>
    <row r="206" spans="1:188" ht="30" x14ac:dyDescent="0.25">
      <c r="A206" s="79" t="s">
        <v>111</v>
      </c>
      <c r="B206" s="155">
        <f>'2 уровень'!C332</f>
        <v>39</v>
      </c>
      <c r="C206" s="155">
        <f>'2 уровень'!D332</f>
        <v>20</v>
      </c>
      <c r="D206" s="34">
        <f>'2 уровень'!E332</f>
        <v>0</v>
      </c>
      <c r="E206" s="156">
        <f>'2 уровень'!F332</f>
        <v>0</v>
      </c>
      <c r="F206" s="329">
        <f>'2 уровень'!G332</f>
        <v>255.92112</v>
      </c>
      <c r="G206" s="329">
        <f>'2 уровень'!H332</f>
        <v>127.96</v>
      </c>
      <c r="H206" s="328">
        <f>'2 уровень'!I332</f>
        <v>0</v>
      </c>
      <c r="I206" s="328">
        <f>'2 уровень'!J332</f>
        <v>-127.96</v>
      </c>
      <c r="J206" s="328">
        <f>'2 уровень'!K332</f>
        <v>0</v>
      </c>
      <c r="K206" s="328">
        <f>'2 уровень'!L332</f>
        <v>0</v>
      </c>
      <c r="L206" s="329">
        <f>'2 уровень'!M332</f>
        <v>0</v>
      </c>
      <c r="M206" s="71"/>
      <c r="O206" s="732"/>
    </row>
    <row r="207" spans="1:188" ht="30" x14ac:dyDescent="0.25">
      <c r="A207" s="232" t="s">
        <v>112</v>
      </c>
      <c r="B207" s="230">
        <f>'2 уровень'!C333</f>
        <v>789</v>
      </c>
      <c r="C207" s="230">
        <f>'2 уровень'!D333</f>
        <v>395</v>
      </c>
      <c r="D207" s="230">
        <f>'2 уровень'!E333</f>
        <v>71</v>
      </c>
      <c r="E207" s="231">
        <f>'2 уровень'!F333</f>
        <v>17.974683544303797</v>
      </c>
      <c r="F207" s="327">
        <f>'2 уровень'!G333</f>
        <v>1602.25</v>
      </c>
      <c r="G207" s="327">
        <f>'2 уровень'!H333</f>
        <v>801.13000000000011</v>
      </c>
      <c r="H207" s="327">
        <f>'2 уровень'!I333</f>
        <v>141.06083999999998</v>
      </c>
      <c r="I207" s="327">
        <f>'2 уровень'!J333</f>
        <v>-660.06916000000001</v>
      </c>
      <c r="J207" s="327">
        <f>'2 уровень'!K333</f>
        <v>0</v>
      </c>
      <c r="K207" s="327">
        <f>'2 уровень'!L333</f>
        <v>141.06083999999998</v>
      </c>
      <c r="L207" s="327">
        <f>'2 уровень'!M333</f>
        <v>17.607734075618183</v>
      </c>
      <c r="M207" s="71"/>
      <c r="O207" s="732"/>
    </row>
    <row r="208" spans="1:188" ht="30" x14ac:dyDescent="0.25">
      <c r="A208" s="79" t="s">
        <v>108</v>
      </c>
      <c r="B208" s="155">
        <f>'2 уровень'!C334</f>
        <v>314</v>
      </c>
      <c r="C208" s="155">
        <f>'2 уровень'!D334</f>
        <v>157</v>
      </c>
      <c r="D208" s="34">
        <f>'2 уровень'!E334</f>
        <v>70</v>
      </c>
      <c r="E208" s="156">
        <f>'2 уровень'!F334</f>
        <v>44.585987261146499</v>
      </c>
      <c r="F208" s="329">
        <f>'2 уровень'!G334</f>
        <v>332.91849999999999</v>
      </c>
      <c r="G208" s="329">
        <f>'2 уровень'!H334</f>
        <v>166.46</v>
      </c>
      <c r="H208" s="328">
        <f>'2 уровень'!I334</f>
        <v>140.14573999999999</v>
      </c>
      <c r="I208" s="328">
        <f>'2 уровень'!J334</f>
        <v>-26.314260000000019</v>
      </c>
      <c r="J208" s="328">
        <f>'2 уровень'!K334</f>
        <v>0</v>
      </c>
      <c r="K208" s="328">
        <f>'2 уровень'!L334</f>
        <v>140.14573999999999</v>
      </c>
      <c r="L208" s="329">
        <f>'2 уровень'!M334</f>
        <v>84.191841883936064</v>
      </c>
      <c r="M208" s="71"/>
      <c r="O208" s="732"/>
    </row>
    <row r="209" spans="1:188" ht="60" x14ac:dyDescent="0.25">
      <c r="A209" s="79" t="s">
        <v>81</v>
      </c>
      <c r="B209" s="155">
        <f>'2 уровень'!C335</f>
        <v>425</v>
      </c>
      <c r="C209" s="155">
        <f>'2 уровень'!D335</f>
        <v>213</v>
      </c>
      <c r="D209" s="34">
        <f>'2 уровень'!E335</f>
        <v>0</v>
      </c>
      <c r="E209" s="156">
        <f>'2 уровень'!F335</f>
        <v>0</v>
      </c>
      <c r="F209" s="329">
        <f>'2 уровень'!G335</f>
        <v>1215.9504999999999</v>
      </c>
      <c r="G209" s="329">
        <f>'2 уровень'!H335</f>
        <v>607.98</v>
      </c>
      <c r="H209" s="328">
        <f>'2 уровень'!I335</f>
        <v>0</v>
      </c>
      <c r="I209" s="328">
        <f>'2 уровень'!J335</f>
        <v>-607.98</v>
      </c>
      <c r="J209" s="328">
        <f>'2 уровень'!K335</f>
        <v>0</v>
      </c>
      <c r="K209" s="328">
        <f>'2 уровень'!L335</f>
        <v>0</v>
      </c>
      <c r="L209" s="329">
        <f>'2 уровень'!M335</f>
        <v>0</v>
      </c>
      <c r="M209" s="71"/>
      <c r="O209" s="732"/>
    </row>
    <row r="210" spans="1:188" ht="45" x14ac:dyDescent="0.25">
      <c r="A210" s="79" t="s">
        <v>109</v>
      </c>
      <c r="B210" s="155">
        <f>'2 уровень'!C336</f>
        <v>50</v>
      </c>
      <c r="C210" s="155">
        <f>'2 уровень'!D336</f>
        <v>25</v>
      </c>
      <c r="D210" s="34">
        <f>'2 уровень'!E336</f>
        <v>1</v>
      </c>
      <c r="E210" s="156">
        <f>'2 уровень'!F336</f>
        <v>4</v>
      </c>
      <c r="F210" s="329">
        <f>'2 уровень'!G336</f>
        <v>53.380999999999993</v>
      </c>
      <c r="G210" s="329">
        <f>'2 уровень'!H336</f>
        <v>26.69</v>
      </c>
      <c r="H210" s="328">
        <f>'2 уровень'!I336</f>
        <v>0.91510000000000002</v>
      </c>
      <c r="I210" s="328">
        <f>'2 уровень'!J336</f>
        <v>-25.774900000000002</v>
      </c>
      <c r="J210" s="328">
        <f>'2 уровень'!K336</f>
        <v>0</v>
      </c>
      <c r="K210" s="328">
        <f>'2 уровень'!L336</f>
        <v>0.91510000000000002</v>
      </c>
      <c r="L210" s="329">
        <f>'2 уровень'!M336</f>
        <v>3.4286249531659796</v>
      </c>
      <c r="M210" s="71"/>
      <c r="O210" s="732"/>
    </row>
    <row r="211" spans="1:188" ht="30" x14ac:dyDescent="0.25">
      <c r="A211" s="79" t="s">
        <v>123</v>
      </c>
      <c r="B211" s="155">
        <f>'2 уровень'!C337</f>
        <v>840</v>
      </c>
      <c r="C211" s="155">
        <f>'2 уровень'!D337</f>
        <v>420</v>
      </c>
      <c r="D211" s="34">
        <f>'2 уровень'!E337</f>
        <v>699</v>
      </c>
      <c r="E211" s="156">
        <f>'2 уровень'!F337</f>
        <v>166.42857142857144</v>
      </c>
      <c r="F211" s="329">
        <f>'2 уровень'!G337</f>
        <v>817.50480000000005</v>
      </c>
      <c r="G211" s="329">
        <f>'2 уровень'!H337</f>
        <v>408.75</v>
      </c>
      <c r="H211" s="328">
        <f>'2 уровень'!I337</f>
        <v>680.28078000000005</v>
      </c>
      <c r="I211" s="328">
        <f>'2 уровень'!J337</f>
        <v>271.53078000000005</v>
      </c>
      <c r="J211" s="328">
        <f>'2 уровень'!K337</f>
        <v>0</v>
      </c>
      <c r="K211" s="328">
        <f>'2 уровень'!L337</f>
        <v>680.28078000000005</v>
      </c>
      <c r="L211" s="329">
        <f>'2 уровень'!M337</f>
        <v>166.42954862385321</v>
      </c>
      <c r="M211" s="71"/>
      <c r="N211" s="71"/>
      <c r="O211" s="733"/>
    </row>
    <row r="212" spans="1:188" ht="15.75" thickBot="1" x14ac:dyDescent="0.3">
      <c r="A212" s="78" t="s">
        <v>4</v>
      </c>
      <c r="B212" s="155">
        <f>'2 уровень'!C338</f>
        <v>0</v>
      </c>
      <c r="C212" s="155">
        <f>'2 уровень'!D338</f>
        <v>0</v>
      </c>
      <c r="D212" s="34">
        <f>'2 уровень'!E338</f>
        <v>0</v>
      </c>
      <c r="E212" s="156">
        <f>'2 уровень'!F338</f>
        <v>0</v>
      </c>
      <c r="F212" s="329">
        <f>'2 уровень'!G338</f>
        <v>3440.9663800000003</v>
      </c>
      <c r="G212" s="329">
        <f>'2 уровень'!H338</f>
        <v>1720.48</v>
      </c>
      <c r="H212" s="328">
        <f>'2 уровень'!I338</f>
        <v>1031.25766</v>
      </c>
      <c r="I212" s="328">
        <f>'2 уровень'!J338</f>
        <v>-689.22234000000003</v>
      </c>
      <c r="J212" s="328">
        <f>'2 уровень'!K338</f>
        <v>-2.17509</v>
      </c>
      <c r="K212" s="328">
        <f>'2 уровень'!L338</f>
        <v>1029.08257</v>
      </c>
      <c r="L212" s="329">
        <f>'2 уровень'!M338</f>
        <v>59.940113224216496</v>
      </c>
      <c r="M212" s="71"/>
      <c r="O212" s="732"/>
    </row>
    <row r="213" spans="1:188" s="36" customFormat="1" ht="15" customHeight="1" x14ac:dyDescent="0.25">
      <c r="A213" s="69" t="s">
        <v>31</v>
      </c>
      <c r="B213" s="70"/>
      <c r="C213" s="70"/>
      <c r="D213" s="70"/>
      <c r="E213" s="112"/>
      <c r="F213" s="345"/>
      <c r="G213" s="345"/>
      <c r="H213" s="345"/>
      <c r="I213" s="345"/>
      <c r="J213" s="345"/>
      <c r="K213" s="345"/>
      <c r="L213" s="345"/>
      <c r="M213" s="71"/>
      <c r="N213" s="295"/>
      <c r="O213" s="7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  <c r="BT213" s="32"/>
      <c r="BU213" s="32"/>
      <c r="BV213" s="32"/>
      <c r="BW213" s="32"/>
      <c r="BX213" s="32"/>
      <c r="BY213" s="32"/>
      <c r="BZ213" s="32"/>
      <c r="CA213" s="32"/>
      <c r="CB213" s="32"/>
      <c r="CC213" s="32"/>
      <c r="CD213" s="32"/>
      <c r="CE213" s="32"/>
      <c r="CF213" s="32"/>
      <c r="CG213" s="32"/>
      <c r="CH213" s="32"/>
      <c r="CI213" s="32"/>
      <c r="CJ213" s="32"/>
      <c r="CK213" s="32"/>
      <c r="CL213" s="32"/>
      <c r="CM213" s="32"/>
      <c r="CN213" s="32"/>
      <c r="CO213" s="32"/>
      <c r="CP213" s="32"/>
      <c r="CQ213" s="32"/>
      <c r="CR213" s="32"/>
      <c r="CS213" s="32"/>
      <c r="CT213" s="32"/>
      <c r="CU213" s="32"/>
      <c r="CV213" s="32"/>
      <c r="CW213" s="32"/>
      <c r="CX213" s="32"/>
      <c r="CY213" s="32"/>
      <c r="CZ213" s="32"/>
      <c r="DA213" s="32"/>
      <c r="DB213" s="32"/>
      <c r="DC213" s="32"/>
      <c r="DD213" s="32"/>
      <c r="DE213" s="32"/>
      <c r="DF213" s="32"/>
      <c r="DG213" s="32"/>
      <c r="DH213" s="32"/>
      <c r="DI213" s="32"/>
      <c r="DJ213" s="32"/>
      <c r="DK213" s="32"/>
      <c r="DL213" s="32"/>
      <c r="DM213" s="32"/>
      <c r="DN213" s="32"/>
      <c r="DO213" s="32"/>
      <c r="DP213" s="32"/>
      <c r="DQ213" s="32"/>
      <c r="DR213" s="32"/>
      <c r="DS213" s="32"/>
      <c r="DT213" s="32"/>
      <c r="DU213" s="32"/>
      <c r="DV213" s="32"/>
      <c r="DW213" s="32"/>
      <c r="DX213" s="32"/>
      <c r="DY213" s="32"/>
      <c r="DZ213" s="32"/>
      <c r="EA213" s="32"/>
      <c r="EB213" s="32"/>
      <c r="EC213" s="32"/>
      <c r="ED213" s="32"/>
      <c r="EE213" s="32"/>
      <c r="EF213" s="32"/>
      <c r="EG213" s="32"/>
      <c r="EH213" s="32"/>
      <c r="EI213" s="32"/>
      <c r="EJ213" s="32"/>
      <c r="EK213" s="32"/>
      <c r="EL213" s="32"/>
      <c r="EM213" s="32"/>
      <c r="EN213" s="32"/>
      <c r="EO213" s="32"/>
      <c r="EP213" s="32"/>
      <c r="EQ213" s="32"/>
      <c r="ER213" s="32"/>
      <c r="ES213" s="32"/>
      <c r="ET213" s="32"/>
      <c r="EU213" s="32"/>
      <c r="EV213" s="32"/>
      <c r="EW213" s="32"/>
      <c r="EX213" s="32"/>
      <c r="EY213" s="32"/>
      <c r="EZ213" s="32"/>
      <c r="FA213" s="32"/>
      <c r="FB213" s="32"/>
      <c r="FC213" s="32"/>
      <c r="FD213" s="32"/>
      <c r="FE213" s="32"/>
      <c r="FF213" s="32"/>
      <c r="FG213" s="32"/>
      <c r="FH213" s="32"/>
      <c r="FI213" s="32"/>
      <c r="FJ213" s="32"/>
      <c r="FK213" s="32"/>
      <c r="FL213" s="32"/>
      <c r="FM213" s="32"/>
      <c r="FN213" s="32"/>
      <c r="FO213" s="32"/>
      <c r="FP213" s="32"/>
      <c r="FQ213" s="32"/>
      <c r="FR213" s="32"/>
      <c r="FS213" s="32"/>
      <c r="FT213" s="32"/>
      <c r="FU213" s="32"/>
      <c r="FV213" s="32"/>
      <c r="FW213" s="32"/>
      <c r="FX213" s="32"/>
      <c r="FY213" s="32"/>
      <c r="FZ213" s="32"/>
      <c r="GA213" s="32"/>
      <c r="GB213" s="32"/>
      <c r="GC213" s="32"/>
      <c r="GD213" s="32"/>
      <c r="GE213" s="32"/>
      <c r="GF213" s="32"/>
    </row>
    <row r="214" spans="1:188" ht="30" x14ac:dyDescent="0.25">
      <c r="A214" s="232" t="s">
        <v>120</v>
      </c>
      <c r="B214" s="230">
        <f>'1 уровень'!D377</f>
        <v>18201</v>
      </c>
      <c r="C214" s="230">
        <f>'1 уровень'!E377</f>
        <v>9102</v>
      </c>
      <c r="D214" s="230">
        <f>'1 уровень'!F377</f>
        <v>9888</v>
      </c>
      <c r="E214" s="231">
        <f>'1 уровень'!G377</f>
        <v>108.6354647330257</v>
      </c>
      <c r="F214" s="327">
        <f>'1 уровень'!H377</f>
        <v>27338.563959999999</v>
      </c>
      <c r="G214" s="327">
        <f>'1 уровень'!I377</f>
        <v>13669.28</v>
      </c>
      <c r="H214" s="327">
        <f>'1 уровень'!J377</f>
        <v>15545.671699999999</v>
      </c>
      <c r="I214" s="327">
        <f>'1 уровень'!K377</f>
        <v>1876.3916999999967</v>
      </c>
      <c r="J214" s="327">
        <f>'1 уровень'!L377</f>
        <v>-91.159500000000008</v>
      </c>
      <c r="K214" s="327">
        <f>'1 уровень'!M377</f>
        <v>15454.512199999999</v>
      </c>
      <c r="L214" s="327">
        <f>'1 уровень'!N377</f>
        <v>113.72707048213218</v>
      </c>
      <c r="M214" s="71"/>
      <c r="O214" s="732"/>
    </row>
    <row r="215" spans="1:188" ht="30" x14ac:dyDescent="0.25">
      <c r="A215" s="79" t="s">
        <v>79</v>
      </c>
      <c r="B215" s="34">
        <f>'1 уровень'!D378</f>
        <v>13797</v>
      </c>
      <c r="C215" s="34">
        <f>'1 уровень'!E378</f>
        <v>6899</v>
      </c>
      <c r="D215" s="34">
        <f>'1 уровень'!F378</f>
        <v>7373</v>
      </c>
      <c r="E215" s="107">
        <f>'1 уровень'!G378</f>
        <v>106.87056095086245</v>
      </c>
      <c r="F215" s="328">
        <f>'1 уровень'!H378</f>
        <v>19284.559000000001</v>
      </c>
      <c r="G215" s="328">
        <f>'1 уровень'!I378</f>
        <v>9642.2800000000007</v>
      </c>
      <c r="H215" s="328">
        <f>'1 уровень'!J378</f>
        <v>10364.684739999997</v>
      </c>
      <c r="I215" s="328">
        <f>'1 уровень'!K378</f>
        <v>722.40473999999722</v>
      </c>
      <c r="J215" s="328">
        <f>'1 уровень'!L378</f>
        <v>-78.986080000000001</v>
      </c>
      <c r="K215" s="328">
        <f>'1 уровень'!M378</f>
        <v>10285.698659999998</v>
      </c>
      <c r="L215" s="328">
        <f>'1 уровень'!N378</f>
        <v>107.49205312436474</v>
      </c>
      <c r="M215" s="71"/>
      <c r="O215" s="732"/>
    </row>
    <row r="216" spans="1:188" ht="30" x14ac:dyDescent="0.25">
      <c r="A216" s="79" t="s">
        <v>80</v>
      </c>
      <c r="B216" s="34">
        <f>'1 уровень'!D379</f>
        <v>4059</v>
      </c>
      <c r="C216" s="34">
        <f>'1 уровень'!E379</f>
        <v>2030</v>
      </c>
      <c r="D216" s="34">
        <f>'1 уровень'!F379</f>
        <v>2169</v>
      </c>
      <c r="E216" s="107">
        <f>'1 уровень'!G379</f>
        <v>106.84729064039409</v>
      </c>
      <c r="F216" s="328">
        <f>'1 уровень'!H379</f>
        <v>6167.4069599999993</v>
      </c>
      <c r="G216" s="328">
        <f>'1 уровень'!I379</f>
        <v>3083.7</v>
      </c>
      <c r="H216" s="328">
        <f>'1 уровень'!J379</f>
        <v>3288.9205599999996</v>
      </c>
      <c r="I216" s="328">
        <f>'1 уровень'!K379</f>
        <v>205.22055999999964</v>
      </c>
      <c r="J216" s="328">
        <f>'1 уровень'!L379</f>
        <v>-12.17342</v>
      </c>
      <c r="K216" s="328">
        <f>'1 уровень'!M379</f>
        <v>3276.7471399999995</v>
      </c>
      <c r="L216" s="328">
        <f>'1 уровень'!N379</f>
        <v>106.6550105392872</v>
      </c>
      <c r="M216" s="71"/>
      <c r="O216" s="732"/>
    </row>
    <row r="217" spans="1:188" ht="30" x14ac:dyDescent="0.25">
      <c r="A217" s="79" t="s">
        <v>110</v>
      </c>
      <c r="B217" s="34">
        <f>'1 уровень'!D380</f>
        <v>68</v>
      </c>
      <c r="C217" s="34">
        <f>'1 уровень'!E380</f>
        <v>34</v>
      </c>
      <c r="D217" s="34">
        <f>'1 уровень'!F380</f>
        <v>62</v>
      </c>
      <c r="E217" s="107">
        <f>'1 уровень'!G380</f>
        <v>182.35294117647058</v>
      </c>
      <c r="F217" s="328">
        <f>'1 уровень'!H380</f>
        <v>371.85119999999995</v>
      </c>
      <c r="G217" s="328">
        <f>'1 уровень'!I380</f>
        <v>185.93</v>
      </c>
      <c r="H217" s="328">
        <f>'1 уровень'!J380</f>
        <v>339.04079999999999</v>
      </c>
      <c r="I217" s="328">
        <f>'1 уровень'!K380</f>
        <v>153.11079999999998</v>
      </c>
      <c r="J217" s="328">
        <f>'1 уровень'!L380</f>
        <v>0</v>
      </c>
      <c r="K217" s="328">
        <f>'1 уровень'!M380</f>
        <v>339.04079999999999</v>
      </c>
      <c r="L217" s="328">
        <f>'1 уровень'!N380</f>
        <v>182.34862582692409</v>
      </c>
      <c r="M217" s="71"/>
      <c r="O217" s="732"/>
    </row>
    <row r="218" spans="1:188" ht="30" x14ac:dyDescent="0.25">
      <c r="A218" s="79" t="s">
        <v>111</v>
      </c>
      <c r="B218" s="34">
        <f>'1 уровень'!D381</f>
        <v>277</v>
      </c>
      <c r="C218" s="34">
        <f>'1 уровень'!E381</f>
        <v>139</v>
      </c>
      <c r="D218" s="34">
        <f>'1 уровень'!F381</f>
        <v>284</v>
      </c>
      <c r="E218" s="107">
        <f>'1 уровень'!G381</f>
        <v>204.31654676258995</v>
      </c>
      <c r="F218" s="328">
        <f>'1 уровень'!H381</f>
        <v>1514.7468000000001</v>
      </c>
      <c r="G218" s="328">
        <f>'1 уровень'!I381</f>
        <v>757.37</v>
      </c>
      <c r="H218" s="328">
        <f>'1 уровень'!J381</f>
        <v>1553.0256000000002</v>
      </c>
      <c r="I218" s="328">
        <f>'1 уровень'!K381</f>
        <v>795.65560000000005</v>
      </c>
      <c r="J218" s="328">
        <f>'1 уровень'!L381</f>
        <v>0</v>
      </c>
      <c r="K218" s="328">
        <f>'1 уровень'!M381</f>
        <v>1553.0256000000002</v>
      </c>
      <c r="L218" s="328">
        <f>'1 уровень'!N381</f>
        <v>205.055072157598</v>
      </c>
      <c r="M218" s="71"/>
      <c r="O218" s="732"/>
    </row>
    <row r="219" spans="1:188" ht="30" x14ac:dyDescent="0.25">
      <c r="A219" s="232" t="s">
        <v>112</v>
      </c>
      <c r="B219" s="230">
        <f>'1 уровень'!D382</f>
        <v>35321</v>
      </c>
      <c r="C219" s="230">
        <f>'1 уровень'!E382</f>
        <v>17661</v>
      </c>
      <c r="D219" s="230">
        <f>'1 уровень'!F382</f>
        <v>14063</v>
      </c>
      <c r="E219" s="231">
        <f>'1 уровень'!G382</f>
        <v>79.627427665477597</v>
      </c>
      <c r="F219" s="327">
        <f>'1 уровень'!H382</f>
        <v>51832.479550000004</v>
      </c>
      <c r="G219" s="327">
        <f>'1 уровень'!I382</f>
        <v>25916.239999999998</v>
      </c>
      <c r="H219" s="327">
        <f>'1 уровень'!J382</f>
        <v>25745.293119999998</v>
      </c>
      <c r="I219" s="327">
        <f>'1 уровень'!K382</f>
        <v>-170.9468800000007</v>
      </c>
      <c r="J219" s="327">
        <f>'1 уровень'!L382</f>
        <v>-35.776330000000002</v>
      </c>
      <c r="K219" s="327">
        <f>'1 уровень'!M382</f>
        <v>25709.516790000001</v>
      </c>
      <c r="L219" s="327">
        <f>'1 уровень'!N382</f>
        <v>99.340387031452096</v>
      </c>
      <c r="M219" s="71"/>
      <c r="O219" s="732"/>
    </row>
    <row r="220" spans="1:188" ht="30" x14ac:dyDescent="0.25">
      <c r="A220" s="79" t="s">
        <v>108</v>
      </c>
      <c r="B220" s="34">
        <f>'1 уровень'!D383</f>
        <v>10871</v>
      </c>
      <c r="C220" s="34">
        <f>'1 уровень'!E383</f>
        <v>5436</v>
      </c>
      <c r="D220" s="34">
        <f>'1 уровень'!F383</f>
        <v>2129</v>
      </c>
      <c r="E220" s="107">
        <f>'1 уровень'!G383</f>
        <v>39.164827078734362</v>
      </c>
      <c r="F220" s="328">
        <f>'1 уровень'!H383</f>
        <v>9655.0720499999989</v>
      </c>
      <c r="G220" s="328">
        <f>'1 уровень'!I383</f>
        <v>4827.54</v>
      </c>
      <c r="H220" s="328">
        <f>'1 уровень'!J383</f>
        <v>3384.37165</v>
      </c>
      <c r="I220" s="328">
        <f>'1 уровень'!K383</f>
        <v>-1443.1683500000001</v>
      </c>
      <c r="J220" s="328">
        <f>'1 уровень'!L383</f>
        <v>-15.56598</v>
      </c>
      <c r="K220" s="328">
        <f>'1 уровень'!M383</f>
        <v>3368.8056699999997</v>
      </c>
      <c r="L220" s="328">
        <f>'1 уровень'!N383</f>
        <v>70.105512331332321</v>
      </c>
      <c r="M220" s="71"/>
      <c r="O220" s="732"/>
    </row>
    <row r="221" spans="1:188" ht="60" x14ac:dyDescent="0.25">
      <c r="A221" s="79" t="s">
        <v>81</v>
      </c>
      <c r="B221" s="34">
        <f>'1 уровень'!D384</f>
        <v>15500</v>
      </c>
      <c r="C221" s="34">
        <f>'1 уровень'!E384</f>
        <v>7750</v>
      </c>
      <c r="D221" s="34">
        <f>'1 уровень'!F384</f>
        <v>8151</v>
      </c>
      <c r="E221" s="107">
        <f>'1 уровень'!G384</f>
        <v>105.17419354838711</v>
      </c>
      <c r="F221" s="328">
        <f>'1 уровень'!H384</f>
        <v>34166.710000000006</v>
      </c>
      <c r="G221" s="328">
        <f>'1 уровень'!I384</f>
        <v>17083.349999999999</v>
      </c>
      <c r="H221" s="328">
        <f>'1 уровень'!J384</f>
        <v>19033.99467</v>
      </c>
      <c r="I221" s="328">
        <f>'1 уровень'!K384</f>
        <v>1950.6446699999997</v>
      </c>
      <c r="J221" s="328">
        <f>'1 уровень'!L384</f>
        <v>-20.210349999999998</v>
      </c>
      <c r="K221" s="328">
        <f>'1 уровень'!M384</f>
        <v>19013.784319999999</v>
      </c>
      <c r="L221" s="328">
        <f>'1 уровень'!N384</f>
        <v>111.41839668449106</v>
      </c>
      <c r="M221" s="71"/>
      <c r="O221" s="732"/>
    </row>
    <row r="222" spans="1:188" ht="45" x14ac:dyDescent="0.25">
      <c r="A222" s="79" t="s">
        <v>109</v>
      </c>
      <c r="B222" s="34">
        <f>'1 уровень'!D385</f>
        <v>8950</v>
      </c>
      <c r="C222" s="34">
        <f>'1 уровень'!E385</f>
        <v>4475</v>
      </c>
      <c r="D222" s="34">
        <f>'1 уровень'!F385</f>
        <v>3783</v>
      </c>
      <c r="E222" s="107">
        <f>'1 уровень'!G385</f>
        <v>84.536312849162016</v>
      </c>
      <c r="F222" s="328">
        <f>'1 уровень'!H385</f>
        <v>8010.6975000000002</v>
      </c>
      <c r="G222" s="328">
        <f>'1 уровень'!I385</f>
        <v>4005.3500000000004</v>
      </c>
      <c r="H222" s="328">
        <f>'1 уровень'!J385</f>
        <v>3326.9267999999997</v>
      </c>
      <c r="I222" s="328">
        <f>'1 уровень'!K385</f>
        <v>-678.42320000000018</v>
      </c>
      <c r="J222" s="328">
        <f>'1 уровень'!L385</f>
        <v>0</v>
      </c>
      <c r="K222" s="328">
        <f>'1 уровень'!M385</f>
        <v>3326.9267999999997</v>
      </c>
      <c r="L222" s="328">
        <f>'1 уровень'!N385</f>
        <v>83.062074475389153</v>
      </c>
      <c r="M222" s="71"/>
      <c r="O222" s="732"/>
    </row>
    <row r="223" spans="1:188" ht="30" x14ac:dyDescent="0.25">
      <c r="A223" s="173" t="s">
        <v>123</v>
      </c>
      <c r="B223" s="34">
        <f>'1 уровень'!D386</f>
        <v>38000</v>
      </c>
      <c r="C223" s="34">
        <f>'1 уровень'!E386</f>
        <v>19000</v>
      </c>
      <c r="D223" s="34">
        <f>'1 уровень'!F386</f>
        <v>18940</v>
      </c>
      <c r="E223" s="107">
        <f>'1 уровень'!G386</f>
        <v>99.68421052631578</v>
      </c>
      <c r="F223" s="328">
        <f>'1 уровень'!H386</f>
        <v>30818.76</v>
      </c>
      <c r="G223" s="328">
        <f>'1 уровень'!I386</f>
        <v>15409.38</v>
      </c>
      <c r="H223" s="328">
        <f>'1 уровень'!J386</f>
        <v>15369.640020000001</v>
      </c>
      <c r="I223" s="328">
        <f>'1 уровень'!K386</f>
        <v>-39.739979999998923</v>
      </c>
      <c r="J223" s="328">
        <f>'1 уровень'!L386</f>
        <v>-13.240770000000001</v>
      </c>
      <c r="K223" s="328">
        <f>'1 уровень'!M386</f>
        <v>15356.39925</v>
      </c>
      <c r="L223" s="328">
        <f>'1 уровень'!N386</f>
        <v>99.74210526315791</v>
      </c>
      <c r="M223" s="71"/>
      <c r="N223" s="71"/>
      <c r="O223" s="733"/>
    </row>
    <row r="224" spans="1:188" ht="15.75" thickBot="1" x14ac:dyDescent="0.3">
      <c r="A224" s="260" t="s">
        <v>105</v>
      </c>
      <c r="B224" s="233">
        <f>'1 уровень'!D387</f>
        <v>0</v>
      </c>
      <c r="C224" s="233">
        <f>'1 уровень'!E387</f>
        <v>0</v>
      </c>
      <c r="D224" s="233">
        <f>'1 уровень'!F387</f>
        <v>0</v>
      </c>
      <c r="E224" s="234">
        <f>'1 уровень'!G387</f>
        <v>0</v>
      </c>
      <c r="F224" s="330">
        <f>'1 уровень'!H387</f>
        <v>109989.80351000001</v>
      </c>
      <c r="G224" s="330">
        <f>'1 уровень'!I387</f>
        <v>54994.899999999994</v>
      </c>
      <c r="H224" s="330">
        <f>'1 уровень'!J387</f>
        <v>56660.60484</v>
      </c>
      <c r="I224" s="330">
        <f>'1 уровень'!K387</f>
        <v>1665.7048399999971</v>
      </c>
      <c r="J224" s="330">
        <f>'1 уровень'!L387</f>
        <v>-140.17660000000001</v>
      </c>
      <c r="K224" s="330">
        <f>'1 уровень'!M387</f>
        <v>56520.428239999994</v>
      </c>
      <c r="L224" s="330">
        <f>'1 уровень'!N387</f>
        <v>103.02883511016476</v>
      </c>
      <c r="M224" s="71"/>
      <c r="O224" s="732"/>
    </row>
    <row r="225" spans="1:188" s="32" customFormat="1" ht="15" customHeight="1" x14ac:dyDescent="0.25">
      <c r="A225" s="261" t="s">
        <v>32</v>
      </c>
      <c r="B225" s="262"/>
      <c r="C225" s="262"/>
      <c r="D225" s="262"/>
      <c r="E225" s="263"/>
      <c r="F225" s="346"/>
      <c r="G225" s="346"/>
      <c r="H225" s="346"/>
      <c r="I225" s="346"/>
      <c r="J225" s="346"/>
      <c r="K225" s="346"/>
      <c r="L225" s="346"/>
      <c r="M225" s="71"/>
      <c r="N225" s="295"/>
      <c r="O225" s="732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  <c r="BM225" s="31"/>
      <c r="BN225" s="31"/>
      <c r="BO225" s="31"/>
      <c r="BP225" s="31"/>
      <c r="BQ225" s="31"/>
      <c r="BR225" s="31"/>
      <c r="BS225" s="31"/>
      <c r="BT225" s="31"/>
      <c r="BU225" s="31"/>
      <c r="BV225" s="31"/>
      <c r="BW225" s="31"/>
      <c r="BX225" s="31"/>
      <c r="BY225" s="31"/>
      <c r="BZ225" s="31"/>
      <c r="CA225" s="31"/>
      <c r="CB225" s="31"/>
      <c r="CC225" s="31"/>
      <c r="CD225" s="31"/>
      <c r="CE225" s="31"/>
      <c r="CF225" s="31"/>
      <c r="CG225" s="31"/>
      <c r="CH225" s="31"/>
      <c r="CI225" s="31"/>
      <c r="CJ225" s="31"/>
      <c r="CK225" s="31"/>
      <c r="CL225" s="31"/>
      <c r="CM225" s="31"/>
      <c r="CN225" s="31"/>
      <c r="CO225" s="31"/>
      <c r="CP225" s="31"/>
      <c r="CQ225" s="31"/>
      <c r="CR225" s="31"/>
      <c r="CS225" s="31"/>
      <c r="CT225" s="31"/>
      <c r="CU225" s="31"/>
      <c r="CV225" s="31"/>
      <c r="CW225" s="31"/>
      <c r="CX225" s="31"/>
      <c r="CY225" s="31"/>
      <c r="CZ225" s="31"/>
      <c r="DA225" s="31"/>
      <c r="DB225" s="31"/>
      <c r="DC225" s="31"/>
      <c r="DD225" s="31"/>
      <c r="DE225" s="31"/>
      <c r="DF225" s="31"/>
      <c r="DG225" s="31"/>
      <c r="DH225" s="31"/>
      <c r="DI225" s="31"/>
      <c r="DJ225" s="31"/>
      <c r="DK225" s="31"/>
      <c r="DL225" s="31"/>
      <c r="DM225" s="31"/>
      <c r="DN225" s="31"/>
      <c r="DO225" s="31"/>
      <c r="DP225" s="31"/>
      <c r="DQ225" s="31"/>
      <c r="DR225" s="31"/>
      <c r="DS225" s="31"/>
      <c r="DT225" s="31"/>
      <c r="DU225" s="31"/>
      <c r="DV225" s="31"/>
      <c r="DW225" s="31"/>
      <c r="DX225" s="31"/>
      <c r="DY225" s="31"/>
      <c r="DZ225" s="31"/>
      <c r="EA225" s="31"/>
      <c r="EB225" s="31"/>
      <c r="EC225" s="31"/>
      <c r="ED225" s="31"/>
      <c r="EE225" s="31"/>
      <c r="EF225" s="31"/>
      <c r="EG225" s="31"/>
      <c r="EH225" s="31"/>
      <c r="EI225" s="31"/>
      <c r="EJ225" s="31"/>
      <c r="EK225" s="31"/>
      <c r="EL225" s="31"/>
      <c r="EM225" s="31"/>
      <c r="EN225" s="31"/>
      <c r="EO225" s="31"/>
      <c r="EP225" s="31"/>
      <c r="EQ225" s="31"/>
      <c r="ER225" s="31"/>
      <c r="ES225" s="31"/>
      <c r="ET225" s="31"/>
      <c r="EU225" s="31"/>
      <c r="EV225" s="31"/>
      <c r="EW225" s="31"/>
      <c r="EX225" s="31"/>
      <c r="EY225" s="31"/>
      <c r="EZ225" s="31"/>
      <c r="FA225" s="31"/>
      <c r="FB225" s="31"/>
      <c r="FC225" s="31"/>
      <c r="FD225" s="31"/>
      <c r="FE225" s="31"/>
      <c r="FF225" s="31"/>
      <c r="FG225" s="31"/>
      <c r="FH225" s="31"/>
      <c r="FI225" s="31"/>
      <c r="FJ225" s="31"/>
      <c r="FK225" s="31"/>
      <c r="FL225" s="31"/>
      <c r="FM225" s="31"/>
      <c r="FN225" s="31"/>
      <c r="FO225" s="31"/>
      <c r="FP225" s="31"/>
      <c r="FQ225" s="31"/>
      <c r="FR225" s="31"/>
      <c r="FS225" s="31"/>
      <c r="FT225" s="31"/>
      <c r="FU225" s="31"/>
      <c r="FV225" s="31"/>
      <c r="FW225" s="31"/>
      <c r="FX225" s="31"/>
      <c r="FY225" s="31"/>
      <c r="FZ225" s="31"/>
      <c r="GA225" s="31"/>
      <c r="GB225" s="31"/>
      <c r="GC225" s="31"/>
      <c r="GD225" s="31"/>
      <c r="GE225" s="31"/>
      <c r="GF225" s="31"/>
    </row>
    <row r="226" spans="1:188" ht="30" x14ac:dyDescent="0.25">
      <c r="A226" s="119" t="s">
        <v>120</v>
      </c>
      <c r="B226" s="45">
        <f>'1 уровень'!D20</f>
        <v>1554</v>
      </c>
      <c r="C226" s="45">
        <f>'1 уровень'!E20</f>
        <v>777</v>
      </c>
      <c r="D226" s="45">
        <f>'1 уровень'!F20</f>
        <v>185</v>
      </c>
      <c r="E226" s="45">
        <f>'1 уровень'!G20</f>
        <v>23.809523809523807</v>
      </c>
      <c r="F226" s="331">
        <f>'1 уровень'!H20</f>
        <v>1517.88176</v>
      </c>
      <c r="G226" s="331">
        <f>'1 уровень'!I20</f>
        <v>758.94</v>
      </c>
      <c r="H226" s="328">
        <f>'1 уровень'!J20</f>
        <v>239.26813999999996</v>
      </c>
      <c r="I226" s="328">
        <f>'1 уровень'!K20</f>
        <v>-519.67186000000004</v>
      </c>
      <c r="J226" s="328">
        <f>'1 уровень'!L20</f>
        <v>-4.3230399999999998</v>
      </c>
      <c r="K226" s="328">
        <f>'1 уровень'!M20</f>
        <v>234.94509999999997</v>
      </c>
      <c r="L226" s="328">
        <f>'1 уровень'!N20</f>
        <v>31.526621340290394</v>
      </c>
      <c r="M226" s="71"/>
      <c r="O226" s="7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  <c r="BI226" s="32"/>
      <c r="BJ226" s="32"/>
      <c r="BK226" s="32"/>
      <c r="BL226" s="32"/>
      <c r="BM226" s="32"/>
      <c r="BN226" s="32"/>
      <c r="BO226" s="32"/>
      <c r="BP226" s="32"/>
      <c r="BQ226" s="32"/>
      <c r="BR226" s="32"/>
      <c r="BS226" s="32"/>
      <c r="BT226" s="32"/>
      <c r="BU226" s="32"/>
      <c r="BV226" s="32"/>
      <c r="BW226" s="32"/>
      <c r="BX226" s="32"/>
      <c r="BY226" s="32"/>
      <c r="BZ226" s="32"/>
      <c r="CA226" s="32"/>
      <c r="CB226" s="32"/>
      <c r="CC226" s="32"/>
      <c r="CD226" s="32"/>
      <c r="CE226" s="32"/>
      <c r="CF226" s="32"/>
      <c r="CG226" s="32"/>
      <c r="CH226" s="32"/>
      <c r="CI226" s="32"/>
      <c r="CJ226" s="32"/>
      <c r="CK226" s="32"/>
      <c r="CL226" s="32"/>
      <c r="CM226" s="32"/>
      <c r="CN226" s="32"/>
      <c r="CO226" s="32"/>
      <c r="CP226" s="32"/>
      <c r="CQ226" s="32"/>
      <c r="CR226" s="32"/>
      <c r="CS226" s="32"/>
      <c r="CT226" s="32"/>
      <c r="CU226" s="32"/>
      <c r="CV226" s="32"/>
      <c r="CW226" s="32"/>
      <c r="CX226" s="32"/>
      <c r="CY226" s="32"/>
      <c r="CZ226" s="32"/>
      <c r="DA226" s="32"/>
      <c r="DB226" s="32"/>
      <c r="DC226" s="32"/>
      <c r="DD226" s="32"/>
      <c r="DE226" s="32"/>
      <c r="DF226" s="32"/>
      <c r="DG226" s="32"/>
      <c r="DH226" s="32"/>
      <c r="DI226" s="32"/>
      <c r="DJ226" s="32"/>
      <c r="DK226" s="32"/>
      <c r="DL226" s="32"/>
      <c r="DM226" s="32"/>
      <c r="DN226" s="32"/>
      <c r="DO226" s="32"/>
      <c r="DP226" s="32"/>
      <c r="DQ226" s="32"/>
      <c r="DR226" s="32"/>
      <c r="DS226" s="32"/>
      <c r="DT226" s="32"/>
      <c r="DU226" s="32"/>
      <c r="DV226" s="32"/>
      <c r="DW226" s="32"/>
      <c r="DX226" s="32"/>
      <c r="DY226" s="32"/>
      <c r="DZ226" s="32"/>
      <c r="EA226" s="32"/>
      <c r="EB226" s="32"/>
      <c r="EC226" s="32"/>
      <c r="ED226" s="32"/>
      <c r="EE226" s="32"/>
      <c r="EF226" s="32"/>
      <c r="EG226" s="32"/>
      <c r="EH226" s="32"/>
      <c r="EI226" s="32"/>
      <c r="EJ226" s="32"/>
      <c r="EK226" s="32"/>
      <c r="EL226" s="32"/>
      <c r="EM226" s="32"/>
      <c r="EN226" s="32"/>
      <c r="EO226" s="32"/>
      <c r="EP226" s="32"/>
      <c r="EQ226" s="32"/>
      <c r="ER226" s="32"/>
      <c r="ES226" s="32"/>
      <c r="ET226" s="32"/>
      <c r="EU226" s="32"/>
      <c r="EV226" s="32"/>
      <c r="EW226" s="32"/>
      <c r="EX226" s="32"/>
      <c r="EY226" s="32"/>
      <c r="EZ226" s="32"/>
      <c r="FA226" s="32"/>
      <c r="FB226" s="32"/>
      <c r="FC226" s="32"/>
      <c r="FD226" s="32"/>
      <c r="FE226" s="32"/>
      <c r="FF226" s="32"/>
      <c r="FG226" s="32"/>
      <c r="FH226" s="32"/>
      <c r="FI226" s="32"/>
      <c r="FJ226" s="32"/>
      <c r="FK226" s="32"/>
      <c r="FL226" s="32"/>
      <c r="FM226" s="32"/>
      <c r="FN226" s="32"/>
      <c r="FO226" s="32"/>
      <c r="FP226" s="32"/>
      <c r="FQ226" s="32"/>
      <c r="FR226" s="32"/>
      <c r="FS226" s="32"/>
      <c r="FT226" s="32"/>
      <c r="FU226" s="32"/>
      <c r="FV226" s="32"/>
      <c r="FW226" s="32"/>
      <c r="FX226" s="32"/>
      <c r="FY226" s="32"/>
      <c r="FZ226" s="32"/>
      <c r="GA226" s="32"/>
      <c r="GB226" s="32"/>
      <c r="GC226" s="32"/>
      <c r="GD226" s="32"/>
      <c r="GE226" s="32"/>
      <c r="GF226" s="32"/>
    </row>
    <row r="227" spans="1:188" ht="30" x14ac:dyDescent="0.25">
      <c r="A227" s="124" t="s">
        <v>79</v>
      </c>
      <c r="B227" s="45">
        <f>'1 уровень'!D21</f>
        <v>1200</v>
      </c>
      <c r="C227" s="45">
        <f>'1 уровень'!E21</f>
        <v>600</v>
      </c>
      <c r="D227" s="45">
        <f>'1 уровень'!F21</f>
        <v>165</v>
      </c>
      <c r="E227" s="45">
        <f>'1 уровень'!G21</f>
        <v>27.500000000000004</v>
      </c>
      <c r="F227" s="331">
        <f>'1 уровень'!H21</f>
        <v>980</v>
      </c>
      <c r="G227" s="331">
        <f>'1 уровень'!I21</f>
        <v>490</v>
      </c>
      <c r="H227" s="328">
        <f>'1 уровень'!J21</f>
        <v>205.72071999999997</v>
      </c>
      <c r="I227" s="328">
        <f>'1 уровень'!K21</f>
        <v>-284.27928000000003</v>
      </c>
      <c r="J227" s="328">
        <f>'1 уровень'!L21</f>
        <v>-4.14351</v>
      </c>
      <c r="K227" s="328">
        <f>'1 уровень'!M21</f>
        <v>201.57720999999998</v>
      </c>
      <c r="L227" s="328">
        <f>'1 уровень'!N21</f>
        <v>41.983820408163261</v>
      </c>
      <c r="M227" s="71"/>
      <c r="O227" s="7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32"/>
      <c r="BB227" s="32"/>
      <c r="BC227" s="32"/>
      <c r="BD227" s="32"/>
      <c r="BE227" s="32"/>
      <c r="BF227" s="32"/>
      <c r="BG227" s="32"/>
      <c r="BH227" s="32"/>
      <c r="BI227" s="32"/>
      <c r="BJ227" s="32"/>
      <c r="BK227" s="32"/>
      <c r="BL227" s="32"/>
      <c r="BM227" s="32"/>
      <c r="BN227" s="32"/>
      <c r="BO227" s="32"/>
      <c r="BP227" s="32"/>
      <c r="BQ227" s="32"/>
      <c r="BR227" s="32"/>
      <c r="BS227" s="32"/>
      <c r="BT227" s="32"/>
      <c r="BU227" s="32"/>
      <c r="BV227" s="32"/>
      <c r="BW227" s="32"/>
      <c r="BX227" s="32"/>
      <c r="BY227" s="32"/>
      <c r="BZ227" s="32"/>
      <c r="CA227" s="32"/>
      <c r="CB227" s="32"/>
      <c r="CC227" s="32"/>
      <c r="CD227" s="32"/>
      <c r="CE227" s="32"/>
      <c r="CF227" s="32"/>
      <c r="CG227" s="32"/>
      <c r="CH227" s="32"/>
      <c r="CI227" s="32"/>
      <c r="CJ227" s="32"/>
      <c r="CK227" s="32"/>
      <c r="CL227" s="32"/>
      <c r="CM227" s="32"/>
      <c r="CN227" s="32"/>
      <c r="CO227" s="32"/>
      <c r="CP227" s="32"/>
      <c r="CQ227" s="32"/>
      <c r="CR227" s="32"/>
      <c r="CS227" s="32"/>
      <c r="CT227" s="32"/>
      <c r="CU227" s="32"/>
      <c r="CV227" s="32"/>
      <c r="CW227" s="32"/>
      <c r="CX227" s="32"/>
      <c r="CY227" s="32"/>
      <c r="CZ227" s="32"/>
      <c r="DA227" s="32"/>
      <c r="DB227" s="32"/>
      <c r="DC227" s="32"/>
      <c r="DD227" s="32"/>
      <c r="DE227" s="32"/>
      <c r="DF227" s="32"/>
      <c r="DG227" s="32"/>
      <c r="DH227" s="32"/>
      <c r="DI227" s="32"/>
      <c r="DJ227" s="32"/>
      <c r="DK227" s="32"/>
      <c r="DL227" s="32"/>
      <c r="DM227" s="32"/>
      <c r="DN227" s="32"/>
      <c r="DO227" s="32"/>
      <c r="DP227" s="32"/>
      <c r="DQ227" s="32"/>
      <c r="DR227" s="32"/>
      <c r="DS227" s="32"/>
      <c r="DT227" s="32"/>
      <c r="DU227" s="32"/>
      <c r="DV227" s="32"/>
      <c r="DW227" s="32"/>
      <c r="DX227" s="32"/>
      <c r="DY227" s="32"/>
      <c r="DZ227" s="32"/>
      <c r="EA227" s="32"/>
      <c r="EB227" s="32"/>
      <c r="EC227" s="32"/>
      <c r="ED227" s="32"/>
      <c r="EE227" s="32"/>
      <c r="EF227" s="32"/>
      <c r="EG227" s="32"/>
      <c r="EH227" s="32"/>
      <c r="EI227" s="32"/>
      <c r="EJ227" s="32"/>
      <c r="EK227" s="32"/>
      <c r="EL227" s="32"/>
      <c r="EM227" s="32"/>
      <c r="EN227" s="32"/>
      <c r="EO227" s="32"/>
      <c r="EP227" s="32"/>
      <c r="EQ227" s="32"/>
      <c r="ER227" s="32"/>
      <c r="ES227" s="32"/>
      <c r="ET227" s="32"/>
      <c r="EU227" s="32"/>
      <c r="EV227" s="32"/>
      <c r="EW227" s="32"/>
      <c r="EX227" s="32"/>
      <c r="EY227" s="32"/>
      <c r="EZ227" s="32"/>
      <c r="FA227" s="32"/>
      <c r="FB227" s="32"/>
      <c r="FC227" s="32"/>
      <c r="FD227" s="32"/>
      <c r="FE227" s="32"/>
      <c r="FF227" s="32"/>
      <c r="FG227" s="32"/>
      <c r="FH227" s="32"/>
      <c r="FI227" s="32"/>
      <c r="FJ227" s="32"/>
      <c r="FK227" s="32"/>
      <c r="FL227" s="32"/>
      <c r="FM227" s="32"/>
      <c r="FN227" s="32"/>
      <c r="FO227" s="32"/>
      <c r="FP227" s="32"/>
      <c r="FQ227" s="32"/>
      <c r="FR227" s="32"/>
      <c r="FS227" s="32"/>
      <c r="FT227" s="32"/>
      <c r="FU227" s="32"/>
      <c r="FV227" s="32"/>
      <c r="FW227" s="32"/>
      <c r="FX227" s="32"/>
      <c r="FY227" s="32"/>
      <c r="FZ227" s="32"/>
      <c r="GA227" s="32"/>
      <c r="GB227" s="32"/>
      <c r="GC227" s="32"/>
      <c r="GD227" s="32"/>
      <c r="GE227" s="32"/>
      <c r="GF227" s="32"/>
    </row>
    <row r="228" spans="1:188" ht="30" x14ac:dyDescent="0.25">
      <c r="A228" s="124" t="s">
        <v>80</v>
      </c>
      <c r="B228" s="45">
        <f>'1 уровень'!D22</f>
        <v>354</v>
      </c>
      <c r="C228" s="45">
        <f>'1 уровень'!E22</f>
        <v>177</v>
      </c>
      <c r="D228" s="45">
        <f>'1 уровень'!F22</f>
        <v>20</v>
      </c>
      <c r="E228" s="45">
        <f>'1 уровень'!G22</f>
        <v>11.299435028248588</v>
      </c>
      <c r="F228" s="331">
        <f>'1 уровень'!H22</f>
        <v>537.88175999999999</v>
      </c>
      <c r="G228" s="331">
        <f>'1 уровень'!I22</f>
        <v>268.94</v>
      </c>
      <c r="H228" s="328">
        <f>'1 уровень'!J22</f>
        <v>33.547420000000002</v>
      </c>
      <c r="I228" s="328">
        <f>'1 уровень'!K22</f>
        <v>-235.39258000000001</v>
      </c>
      <c r="J228" s="328">
        <f>'1 уровень'!L22</f>
        <v>-0.17953</v>
      </c>
      <c r="K228" s="328">
        <f>'1 уровень'!M22</f>
        <v>33.367890000000003</v>
      </c>
      <c r="L228" s="328">
        <f>'1 уровень'!N22</f>
        <v>12.473942143228973</v>
      </c>
      <c r="M228" s="71"/>
      <c r="O228" s="7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  <c r="BA228" s="32"/>
      <c r="BB228" s="32"/>
      <c r="BC228" s="32"/>
      <c r="BD228" s="32"/>
      <c r="BE228" s="32"/>
      <c r="BF228" s="32"/>
      <c r="BG228" s="32"/>
      <c r="BH228" s="32"/>
      <c r="BI228" s="32"/>
      <c r="BJ228" s="32"/>
      <c r="BK228" s="32"/>
      <c r="BL228" s="32"/>
      <c r="BM228" s="32"/>
      <c r="BN228" s="32"/>
      <c r="BO228" s="32"/>
      <c r="BP228" s="32"/>
      <c r="BQ228" s="32"/>
      <c r="BR228" s="32"/>
      <c r="BS228" s="32"/>
      <c r="BT228" s="32"/>
      <c r="BU228" s="32"/>
      <c r="BV228" s="32"/>
      <c r="BW228" s="32"/>
      <c r="BX228" s="32"/>
      <c r="BY228" s="32"/>
      <c r="BZ228" s="32"/>
      <c r="CA228" s="32"/>
      <c r="CB228" s="32"/>
      <c r="CC228" s="32"/>
      <c r="CD228" s="32"/>
      <c r="CE228" s="32"/>
      <c r="CF228" s="32"/>
      <c r="CG228" s="32"/>
      <c r="CH228" s="32"/>
      <c r="CI228" s="32"/>
      <c r="CJ228" s="32"/>
      <c r="CK228" s="32"/>
      <c r="CL228" s="32"/>
      <c r="CM228" s="32"/>
      <c r="CN228" s="32"/>
      <c r="CO228" s="32"/>
      <c r="CP228" s="32"/>
      <c r="CQ228" s="32"/>
      <c r="CR228" s="32"/>
      <c r="CS228" s="32"/>
      <c r="CT228" s="32"/>
      <c r="CU228" s="32"/>
      <c r="CV228" s="32"/>
      <c r="CW228" s="32"/>
      <c r="CX228" s="32"/>
      <c r="CY228" s="32"/>
      <c r="CZ228" s="32"/>
      <c r="DA228" s="32"/>
      <c r="DB228" s="32"/>
      <c r="DC228" s="32"/>
      <c r="DD228" s="32"/>
      <c r="DE228" s="32"/>
      <c r="DF228" s="32"/>
      <c r="DG228" s="32"/>
      <c r="DH228" s="32"/>
      <c r="DI228" s="32"/>
      <c r="DJ228" s="32"/>
      <c r="DK228" s="32"/>
      <c r="DL228" s="32"/>
      <c r="DM228" s="32"/>
      <c r="DN228" s="32"/>
      <c r="DO228" s="32"/>
      <c r="DP228" s="32"/>
      <c r="DQ228" s="32"/>
      <c r="DR228" s="32"/>
      <c r="DS228" s="32"/>
      <c r="DT228" s="32"/>
      <c r="DU228" s="32"/>
      <c r="DV228" s="32"/>
      <c r="DW228" s="32"/>
      <c r="DX228" s="32"/>
      <c r="DY228" s="32"/>
      <c r="DZ228" s="32"/>
      <c r="EA228" s="32"/>
      <c r="EB228" s="32"/>
      <c r="EC228" s="32"/>
      <c r="ED228" s="32"/>
      <c r="EE228" s="32"/>
      <c r="EF228" s="32"/>
      <c r="EG228" s="32"/>
      <c r="EH228" s="32"/>
      <c r="EI228" s="32"/>
      <c r="EJ228" s="32"/>
      <c r="EK228" s="32"/>
      <c r="EL228" s="32"/>
      <c r="EM228" s="32"/>
      <c r="EN228" s="32"/>
      <c r="EO228" s="32"/>
      <c r="EP228" s="32"/>
      <c r="EQ228" s="32"/>
      <c r="ER228" s="32"/>
      <c r="ES228" s="32"/>
      <c r="ET228" s="32"/>
      <c r="EU228" s="32"/>
      <c r="EV228" s="32"/>
      <c r="EW228" s="32"/>
      <c r="EX228" s="32"/>
      <c r="EY228" s="32"/>
      <c r="EZ228" s="32"/>
      <c r="FA228" s="32"/>
      <c r="FB228" s="32"/>
      <c r="FC228" s="32"/>
      <c r="FD228" s="32"/>
      <c r="FE228" s="32"/>
      <c r="FF228" s="32"/>
      <c r="FG228" s="32"/>
      <c r="FH228" s="32"/>
      <c r="FI228" s="32"/>
      <c r="FJ228" s="32"/>
      <c r="FK228" s="32"/>
      <c r="FL228" s="32"/>
      <c r="FM228" s="32"/>
      <c r="FN228" s="32"/>
      <c r="FO228" s="32"/>
      <c r="FP228" s="32"/>
      <c r="FQ228" s="32"/>
      <c r="FR228" s="32"/>
      <c r="FS228" s="32"/>
      <c r="FT228" s="32"/>
      <c r="FU228" s="32"/>
      <c r="FV228" s="32"/>
      <c r="FW228" s="32"/>
      <c r="FX228" s="32"/>
      <c r="FY228" s="32"/>
      <c r="FZ228" s="32"/>
      <c r="GA228" s="32"/>
      <c r="GB228" s="32"/>
      <c r="GC228" s="32"/>
      <c r="GD228" s="32"/>
      <c r="GE228" s="32"/>
      <c r="GF228" s="32"/>
    </row>
    <row r="229" spans="1:188" ht="30" x14ac:dyDescent="0.25">
      <c r="A229" s="194" t="s">
        <v>112</v>
      </c>
      <c r="B229" s="45">
        <f>'1 уровень'!D23</f>
        <v>350</v>
      </c>
      <c r="C229" s="45">
        <f>'1 уровень'!E23</f>
        <v>175</v>
      </c>
      <c r="D229" s="45">
        <f>'1 уровень'!F23</f>
        <v>0</v>
      </c>
      <c r="E229" s="45">
        <f>'1 уровень'!G23</f>
        <v>0</v>
      </c>
      <c r="F229" s="331">
        <f>'1 уровень'!H23</f>
        <v>209.24250000000001</v>
      </c>
      <c r="G229" s="331">
        <f>'1 уровень'!I23</f>
        <v>104.62</v>
      </c>
      <c r="H229" s="328">
        <f>'1 уровень'!J23</f>
        <v>0</v>
      </c>
      <c r="I229" s="328">
        <f>'1 уровень'!K23</f>
        <v>-104.62</v>
      </c>
      <c r="J229" s="328">
        <f>'1 уровень'!L23</f>
        <v>0</v>
      </c>
      <c r="K229" s="328">
        <f>'1 уровень'!M23</f>
        <v>0</v>
      </c>
      <c r="L229" s="328">
        <f>'1 уровень'!N23</f>
        <v>0</v>
      </c>
      <c r="M229" s="71"/>
      <c r="O229" s="7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  <c r="BI229" s="32"/>
      <c r="BJ229" s="32"/>
      <c r="BK229" s="32"/>
      <c r="BL229" s="32"/>
      <c r="BM229" s="32"/>
      <c r="BN229" s="32"/>
      <c r="BO229" s="32"/>
      <c r="BP229" s="32"/>
      <c r="BQ229" s="32"/>
      <c r="BR229" s="32"/>
      <c r="BS229" s="32"/>
      <c r="BT229" s="32"/>
      <c r="BU229" s="32"/>
      <c r="BV229" s="32"/>
      <c r="BW229" s="32"/>
      <c r="BX229" s="32"/>
      <c r="BY229" s="32"/>
      <c r="BZ229" s="32"/>
      <c r="CA229" s="32"/>
      <c r="CB229" s="32"/>
      <c r="CC229" s="32"/>
      <c r="CD229" s="32"/>
      <c r="CE229" s="32"/>
      <c r="CF229" s="32"/>
      <c r="CG229" s="32"/>
      <c r="CH229" s="32"/>
      <c r="CI229" s="32"/>
      <c r="CJ229" s="32"/>
      <c r="CK229" s="32"/>
      <c r="CL229" s="32"/>
      <c r="CM229" s="32"/>
      <c r="CN229" s="32"/>
      <c r="CO229" s="32"/>
      <c r="CP229" s="32"/>
      <c r="CQ229" s="32"/>
      <c r="CR229" s="32"/>
      <c r="CS229" s="32"/>
      <c r="CT229" s="32"/>
      <c r="CU229" s="32"/>
      <c r="CV229" s="32"/>
      <c r="CW229" s="32"/>
      <c r="CX229" s="32"/>
      <c r="CY229" s="32"/>
      <c r="CZ229" s="32"/>
      <c r="DA229" s="32"/>
      <c r="DB229" s="32"/>
      <c r="DC229" s="32"/>
      <c r="DD229" s="32"/>
      <c r="DE229" s="32"/>
      <c r="DF229" s="32"/>
      <c r="DG229" s="32"/>
      <c r="DH229" s="32"/>
      <c r="DI229" s="32"/>
      <c r="DJ229" s="32"/>
      <c r="DK229" s="32"/>
      <c r="DL229" s="32"/>
      <c r="DM229" s="32"/>
      <c r="DN229" s="32"/>
      <c r="DO229" s="32"/>
      <c r="DP229" s="32"/>
      <c r="DQ229" s="32"/>
      <c r="DR229" s="32"/>
      <c r="DS229" s="32"/>
      <c r="DT229" s="32"/>
      <c r="DU229" s="32"/>
      <c r="DV229" s="32"/>
      <c r="DW229" s="32"/>
      <c r="DX229" s="32"/>
      <c r="DY229" s="32"/>
      <c r="DZ229" s="32"/>
      <c r="EA229" s="32"/>
      <c r="EB229" s="32"/>
      <c r="EC229" s="32"/>
      <c r="ED229" s="32"/>
      <c r="EE229" s="32"/>
      <c r="EF229" s="32"/>
      <c r="EG229" s="32"/>
      <c r="EH229" s="32"/>
      <c r="EI229" s="32"/>
      <c r="EJ229" s="32"/>
      <c r="EK229" s="32"/>
      <c r="EL229" s="32"/>
      <c r="EM229" s="32"/>
      <c r="EN229" s="32"/>
      <c r="EO229" s="32"/>
      <c r="EP229" s="32"/>
      <c r="EQ229" s="32"/>
      <c r="ER229" s="32"/>
      <c r="ES229" s="32"/>
      <c r="ET229" s="32"/>
      <c r="EU229" s="32"/>
      <c r="EV229" s="32"/>
      <c r="EW229" s="32"/>
      <c r="EX229" s="32"/>
      <c r="EY229" s="32"/>
      <c r="EZ229" s="32"/>
      <c r="FA229" s="32"/>
      <c r="FB229" s="32"/>
      <c r="FC229" s="32"/>
      <c r="FD229" s="32"/>
      <c r="FE229" s="32"/>
      <c r="FF229" s="32"/>
      <c r="FG229" s="32"/>
      <c r="FH229" s="32"/>
      <c r="FI229" s="32"/>
      <c r="FJ229" s="32"/>
      <c r="FK229" s="32"/>
      <c r="FL229" s="32"/>
      <c r="FM229" s="32"/>
      <c r="FN229" s="32"/>
      <c r="FO229" s="32"/>
      <c r="FP229" s="32"/>
      <c r="FQ229" s="32"/>
      <c r="FR229" s="32"/>
      <c r="FS229" s="32"/>
      <c r="FT229" s="32"/>
      <c r="FU229" s="32"/>
      <c r="FV229" s="32"/>
      <c r="FW229" s="32"/>
      <c r="FX229" s="32"/>
      <c r="FY229" s="32"/>
      <c r="FZ229" s="32"/>
      <c r="GA229" s="32"/>
      <c r="GB229" s="32"/>
      <c r="GC229" s="32"/>
      <c r="GD229" s="32"/>
      <c r="GE229" s="32"/>
      <c r="GF229" s="32"/>
    </row>
    <row r="230" spans="1:188" ht="30" x14ac:dyDescent="0.25">
      <c r="A230" s="193" t="s">
        <v>108</v>
      </c>
      <c r="B230" s="45">
        <f>'1 уровень'!D24</f>
        <v>350</v>
      </c>
      <c r="C230" s="45">
        <f>'1 уровень'!E24</f>
        <v>175</v>
      </c>
      <c r="D230" s="45">
        <f>'1 уровень'!F24</f>
        <v>0</v>
      </c>
      <c r="E230" s="45">
        <f>'1 уровень'!G24</f>
        <v>0</v>
      </c>
      <c r="F230" s="331">
        <f>'1 уровень'!H24</f>
        <v>209.24250000000001</v>
      </c>
      <c r="G230" s="331">
        <f>'1 уровень'!I24</f>
        <v>104.62</v>
      </c>
      <c r="H230" s="328">
        <f>'1 уровень'!J24</f>
        <v>0</v>
      </c>
      <c r="I230" s="328">
        <f>'1 уровень'!K24</f>
        <v>-104.62</v>
      </c>
      <c r="J230" s="328">
        <f>'1 уровень'!L24</f>
        <v>0</v>
      </c>
      <c r="K230" s="328">
        <f>'1 уровень'!M24</f>
        <v>0</v>
      </c>
      <c r="L230" s="328">
        <f>'1 уровень'!N24</f>
        <v>0</v>
      </c>
      <c r="M230" s="71"/>
      <c r="O230" s="7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  <c r="BI230" s="32"/>
      <c r="BJ230" s="32"/>
      <c r="BK230" s="32"/>
      <c r="BL230" s="32"/>
      <c r="BM230" s="32"/>
      <c r="BN230" s="32"/>
      <c r="BO230" s="32"/>
      <c r="BP230" s="32"/>
      <c r="BQ230" s="32"/>
      <c r="BR230" s="32"/>
      <c r="BS230" s="32"/>
      <c r="BT230" s="32"/>
      <c r="BU230" s="32"/>
      <c r="BV230" s="32"/>
      <c r="BW230" s="32"/>
      <c r="BX230" s="32"/>
      <c r="BY230" s="32"/>
      <c r="BZ230" s="32"/>
      <c r="CA230" s="32"/>
      <c r="CB230" s="32"/>
      <c r="CC230" s="32"/>
      <c r="CD230" s="32"/>
      <c r="CE230" s="32"/>
      <c r="CF230" s="32"/>
      <c r="CG230" s="32"/>
      <c r="CH230" s="32"/>
      <c r="CI230" s="32"/>
      <c r="CJ230" s="32"/>
      <c r="CK230" s="32"/>
      <c r="CL230" s="32"/>
      <c r="CM230" s="32"/>
      <c r="CN230" s="32"/>
      <c r="CO230" s="32"/>
      <c r="CP230" s="32"/>
      <c r="CQ230" s="32"/>
      <c r="CR230" s="32"/>
      <c r="CS230" s="32"/>
      <c r="CT230" s="32"/>
      <c r="CU230" s="32"/>
      <c r="CV230" s="32"/>
      <c r="CW230" s="32"/>
      <c r="CX230" s="32"/>
      <c r="CY230" s="32"/>
      <c r="CZ230" s="32"/>
      <c r="DA230" s="32"/>
      <c r="DB230" s="32"/>
      <c r="DC230" s="32"/>
      <c r="DD230" s="32"/>
      <c r="DE230" s="32"/>
      <c r="DF230" s="32"/>
      <c r="DG230" s="32"/>
      <c r="DH230" s="32"/>
      <c r="DI230" s="32"/>
      <c r="DJ230" s="32"/>
      <c r="DK230" s="32"/>
      <c r="DL230" s="32"/>
      <c r="DM230" s="32"/>
      <c r="DN230" s="32"/>
      <c r="DO230" s="32"/>
      <c r="DP230" s="32"/>
      <c r="DQ230" s="32"/>
      <c r="DR230" s="32"/>
      <c r="DS230" s="32"/>
      <c r="DT230" s="32"/>
      <c r="DU230" s="32"/>
      <c r="DV230" s="32"/>
      <c r="DW230" s="32"/>
      <c r="DX230" s="32"/>
      <c r="DY230" s="32"/>
      <c r="DZ230" s="32"/>
      <c r="EA230" s="32"/>
      <c r="EB230" s="32"/>
      <c r="EC230" s="32"/>
      <c r="ED230" s="32"/>
      <c r="EE230" s="32"/>
      <c r="EF230" s="32"/>
      <c r="EG230" s="32"/>
      <c r="EH230" s="32"/>
      <c r="EI230" s="32"/>
      <c r="EJ230" s="32"/>
      <c r="EK230" s="32"/>
      <c r="EL230" s="32"/>
      <c r="EM230" s="32"/>
      <c r="EN230" s="32"/>
      <c r="EO230" s="32"/>
      <c r="EP230" s="32"/>
      <c r="EQ230" s="32"/>
      <c r="ER230" s="32"/>
      <c r="ES230" s="32"/>
      <c r="ET230" s="32"/>
      <c r="EU230" s="32"/>
      <c r="EV230" s="32"/>
      <c r="EW230" s="32"/>
      <c r="EX230" s="32"/>
      <c r="EY230" s="32"/>
      <c r="EZ230" s="32"/>
      <c r="FA230" s="32"/>
      <c r="FB230" s="32"/>
      <c r="FC230" s="32"/>
      <c r="FD230" s="32"/>
      <c r="FE230" s="32"/>
      <c r="FF230" s="32"/>
      <c r="FG230" s="32"/>
      <c r="FH230" s="32"/>
      <c r="FI230" s="32"/>
      <c r="FJ230" s="32"/>
      <c r="FK230" s="32"/>
      <c r="FL230" s="32"/>
      <c r="FM230" s="32"/>
      <c r="FN230" s="32"/>
      <c r="FO230" s="32"/>
      <c r="FP230" s="32"/>
      <c r="FQ230" s="32"/>
      <c r="FR230" s="32"/>
      <c r="FS230" s="32"/>
      <c r="FT230" s="32"/>
      <c r="FU230" s="32"/>
      <c r="FV230" s="32"/>
      <c r="FW230" s="32"/>
      <c r="FX230" s="32"/>
      <c r="FY230" s="32"/>
      <c r="FZ230" s="32"/>
      <c r="GA230" s="32"/>
      <c r="GB230" s="32"/>
      <c r="GC230" s="32"/>
      <c r="GD230" s="32"/>
      <c r="GE230" s="32"/>
      <c r="GF230" s="32"/>
    </row>
    <row r="231" spans="1:188" ht="30" x14ac:dyDescent="0.25">
      <c r="A231" s="193" t="s">
        <v>123</v>
      </c>
      <c r="B231" s="45">
        <f>'1 уровень'!D25</f>
        <v>100</v>
      </c>
      <c r="C231" s="45">
        <f>'1 уровень'!E25</f>
        <v>50</v>
      </c>
      <c r="D231" s="45">
        <f>'1 уровень'!F25</f>
        <v>0</v>
      </c>
      <c r="E231" s="45">
        <f>'1 уровень'!G25</f>
        <v>0</v>
      </c>
      <c r="F231" s="331">
        <f>'1 уровень'!H25</f>
        <v>81.102000000000004</v>
      </c>
      <c r="G231" s="331">
        <f>'1 уровень'!I25</f>
        <v>40.549999999999997</v>
      </c>
      <c r="H231" s="328">
        <f>'1 уровень'!J25</f>
        <v>0</v>
      </c>
      <c r="I231" s="328">
        <f>'1 уровень'!K25</f>
        <v>-40.549999999999997</v>
      </c>
      <c r="J231" s="328">
        <f>'1 уровень'!L25</f>
        <v>0</v>
      </c>
      <c r="K231" s="328">
        <f>'1 уровень'!M25</f>
        <v>0</v>
      </c>
      <c r="L231" s="328">
        <f>'1 уровень'!N25</f>
        <v>0</v>
      </c>
      <c r="M231" s="71"/>
      <c r="N231" s="71"/>
      <c r="O231" s="733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  <c r="BI231" s="32"/>
      <c r="BJ231" s="32"/>
      <c r="BK231" s="32"/>
      <c r="BL231" s="32"/>
      <c r="BM231" s="32"/>
      <c r="BN231" s="32"/>
      <c r="BO231" s="32"/>
      <c r="BP231" s="32"/>
      <c r="BQ231" s="32"/>
      <c r="BR231" s="32"/>
      <c r="BS231" s="32"/>
      <c r="BT231" s="32"/>
      <c r="BU231" s="32"/>
      <c r="BV231" s="32"/>
      <c r="BW231" s="32"/>
      <c r="BX231" s="32"/>
      <c r="BY231" s="32"/>
      <c r="BZ231" s="32"/>
      <c r="CA231" s="32"/>
      <c r="CB231" s="32"/>
      <c r="CC231" s="32"/>
      <c r="CD231" s="32"/>
      <c r="CE231" s="32"/>
      <c r="CF231" s="32"/>
      <c r="CG231" s="32"/>
      <c r="CH231" s="32"/>
      <c r="CI231" s="32"/>
      <c r="CJ231" s="32"/>
      <c r="CK231" s="32"/>
      <c r="CL231" s="32"/>
      <c r="CM231" s="32"/>
      <c r="CN231" s="32"/>
      <c r="CO231" s="32"/>
      <c r="CP231" s="32"/>
      <c r="CQ231" s="32"/>
      <c r="CR231" s="32"/>
      <c r="CS231" s="32"/>
      <c r="CT231" s="32"/>
      <c r="CU231" s="32"/>
      <c r="CV231" s="32"/>
      <c r="CW231" s="32"/>
      <c r="CX231" s="32"/>
      <c r="CY231" s="32"/>
      <c r="CZ231" s="32"/>
      <c r="DA231" s="32"/>
      <c r="DB231" s="32"/>
      <c r="DC231" s="32"/>
      <c r="DD231" s="32"/>
      <c r="DE231" s="32"/>
      <c r="DF231" s="32"/>
      <c r="DG231" s="32"/>
      <c r="DH231" s="32"/>
      <c r="DI231" s="32"/>
      <c r="DJ231" s="32"/>
      <c r="DK231" s="32"/>
      <c r="DL231" s="32"/>
      <c r="DM231" s="32"/>
      <c r="DN231" s="32"/>
      <c r="DO231" s="32"/>
      <c r="DP231" s="32"/>
      <c r="DQ231" s="32"/>
      <c r="DR231" s="32"/>
      <c r="DS231" s="32"/>
      <c r="DT231" s="32"/>
      <c r="DU231" s="32"/>
      <c r="DV231" s="32"/>
      <c r="DW231" s="32"/>
      <c r="DX231" s="32"/>
      <c r="DY231" s="32"/>
      <c r="DZ231" s="32"/>
      <c r="EA231" s="32"/>
      <c r="EB231" s="32"/>
      <c r="EC231" s="32"/>
      <c r="ED231" s="32"/>
      <c r="EE231" s="32"/>
      <c r="EF231" s="32"/>
      <c r="EG231" s="32"/>
      <c r="EH231" s="32"/>
      <c r="EI231" s="32"/>
      <c r="EJ231" s="32"/>
      <c r="EK231" s="32"/>
      <c r="EL231" s="32"/>
      <c r="EM231" s="32"/>
      <c r="EN231" s="32"/>
      <c r="EO231" s="32"/>
      <c r="EP231" s="32"/>
      <c r="EQ231" s="32"/>
      <c r="ER231" s="32"/>
      <c r="ES231" s="32"/>
      <c r="ET231" s="32"/>
      <c r="EU231" s="32"/>
      <c r="EV231" s="32"/>
      <c r="EW231" s="32"/>
      <c r="EX231" s="32"/>
      <c r="EY231" s="32"/>
      <c r="EZ231" s="32"/>
      <c r="FA231" s="32"/>
      <c r="FB231" s="32"/>
      <c r="FC231" s="32"/>
      <c r="FD231" s="32"/>
      <c r="FE231" s="32"/>
      <c r="FF231" s="32"/>
      <c r="FG231" s="32"/>
      <c r="FH231" s="32"/>
      <c r="FI231" s="32"/>
      <c r="FJ231" s="32"/>
      <c r="FK231" s="32"/>
      <c r="FL231" s="32"/>
      <c r="FM231" s="32"/>
      <c r="FN231" s="32"/>
      <c r="FO231" s="32"/>
      <c r="FP231" s="32"/>
      <c r="FQ231" s="32"/>
      <c r="FR231" s="32"/>
      <c r="FS231" s="32"/>
      <c r="FT231" s="32"/>
      <c r="FU231" s="32"/>
      <c r="FV231" s="32"/>
      <c r="FW231" s="32"/>
      <c r="FX231" s="32"/>
      <c r="FY231" s="32"/>
      <c r="FZ231" s="32"/>
      <c r="GA231" s="32"/>
      <c r="GB231" s="32"/>
      <c r="GC231" s="32"/>
      <c r="GD231" s="32"/>
      <c r="GE231" s="32"/>
      <c r="GF231" s="32"/>
    </row>
    <row r="232" spans="1:188" s="32" customFormat="1" ht="15.75" thickBot="1" x14ac:dyDescent="0.3">
      <c r="A232" s="264" t="s">
        <v>105</v>
      </c>
      <c r="B232" s="265">
        <f>'1 уровень'!D26</f>
        <v>0</v>
      </c>
      <c r="C232" s="265">
        <f>'1 уровень'!E26</f>
        <v>0</v>
      </c>
      <c r="D232" s="265">
        <f>'1 уровень'!F26</f>
        <v>0</v>
      </c>
      <c r="E232" s="266">
        <f>'1 уровень'!G26</f>
        <v>0</v>
      </c>
      <c r="F232" s="332">
        <f>'1 уровень'!H26</f>
        <v>1808.2262600000001</v>
      </c>
      <c r="G232" s="332">
        <f>'1 уровень'!I26</f>
        <v>904.11</v>
      </c>
      <c r="H232" s="332">
        <f>'1 уровень'!J26</f>
        <v>239.26813999999996</v>
      </c>
      <c r="I232" s="332">
        <f>'1 уровень'!K26</f>
        <v>-664.84186</v>
      </c>
      <c r="J232" s="332">
        <f>'1 уровень'!L26</f>
        <v>-4.3230399999999998</v>
      </c>
      <c r="K232" s="332">
        <f>'1 уровень'!M26</f>
        <v>234.94509999999997</v>
      </c>
      <c r="L232" s="332">
        <f>'1 уровень'!N26</f>
        <v>26.464494364623768</v>
      </c>
      <c r="M232" s="71"/>
      <c r="N232" s="295"/>
      <c r="O232" s="732"/>
    </row>
    <row r="233" spans="1:188" s="32" customFormat="1" ht="27.75" customHeight="1" thickBot="1" x14ac:dyDescent="0.3">
      <c r="A233" s="287" t="s">
        <v>33</v>
      </c>
      <c r="B233" s="286"/>
      <c r="C233" s="286"/>
      <c r="D233" s="286"/>
      <c r="E233" s="286"/>
      <c r="F233" s="347">
        <f t="shared" ref="F233:K233" si="0">SUM(F18,F31,F43,F55,F67,F79,F91,F103,F115,F128,F140,F152,F164,F176,F188,F200,F212,F224,F232)</f>
        <v>1986138.2880160001</v>
      </c>
      <c r="G233" s="347">
        <f t="shared" si="0"/>
        <v>993069.17999999993</v>
      </c>
      <c r="H233" s="347">
        <f t="shared" si="0"/>
        <v>898859.13057000015</v>
      </c>
      <c r="I233" s="347">
        <f t="shared" si="0"/>
        <v>-94110.073449999996</v>
      </c>
      <c r="J233" s="347">
        <f t="shared" si="0"/>
        <v>-4539.9053599999988</v>
      </c>
      <c r="K233" s="347">
        <f t="shared" si="0"/>
        <v>894319.22521000006</v>
      </c>
      <c r="L233" s="347">
        <f t="shared" ref="L233:L243" si="1">H233/G233*100</f>
        <v>90.513244059190328</v>
      </c>
      <c r="M233" s="71"/>
      <c r="N233" s="295"/>
      <c r="O233" s="732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  <c r="BM233" s="31"/>
      <c r="BN233" s="31"/>
      <c r="BO233" s="31"/>
      <c r="BP233" s="31"/>
      <c r="BQ233" s="31"/>
      <c r="BR233" s="31"/>
      <c r="BS233" s="31"/>
      <c r="BT233" s="31"/>
      <c r="BU233" s="31"/>
      <c r="BV233" s="31"/>
      <c r="BW233" s="31"/>
      <c r="BX233" s="31"/>
      <c r="BY233" s="31"/>
      <c r="BZ233" s="31"/>
      <c r="CA233" s="31"/>
      <c r="CB233" s="31"/>
      <c r="CC233" s="31"/>
      <c r="CD233" s="31"/>
      <c r="CE233" s="31"/>
      <c r="CF233" s="31"/>
      <c r="CG233" s="31"/>
      <c r="CH233" s="31"/>
      <c r="CI233" s="31"/>
      <c r="CJ233" s="31"/>
      <c r="CK233" s="31"/>
      <c r="CL233" s="31"/>
      <c r="CM233" s="31"/>
      <c r="CN233" s="31"/>
      <c r="CO233" s="31"/>
      <c r="CP233" s="31"/>
      <c r="CQ233" s="31"/>
      <c r="CR233" s="31"/>
      <c r="CS233" s="31"/>
      <c r="CT233" s="31"/>
      <c r="CU233" s="31"/>
      <c r="CV233" s="31"/>
      <c r="CW233" s="31"/>
      <c r="CX233" s="31"/>
      <c r="CY233" s="31"/>
      <c r="CZ233" s="31"/>
      <c r="DA233" s="31"/>
      <c r="DB233" s="31"/>
      <c r="DC233" s="31"/>
      <c r="DD233" s="31"/>
      <c r="DE233" s="31"/>
      <c r="DF233" s="31"/>
      <c r="DG233" s="31"/>
      <c r="DH233" s="31"/>
      <c r="DI233" s="31"/>
      <c r="DJ233" s="31"/>
      <c r="DK233" s="31"/>
      <c r="DL233" s="31"/>
      <c r="DM233" s="31"/>
      <c r="DN233" s="31"/>
      <c r="DO233" s="31"/>
      <c r="DP233" s="31"/>
      <c r="DQ233" s="31"/>
      <c r="DR233" s="31"/>
      <c r="DS233" s="31"/>
      <c r="DT233" s="31"/>
      <c r="DU233" s="31"/>
      <c r="DV233" s="31"/>
      <c r="DW233" s="31"/>
      <c r="DX233" s="31"/>
      <c r="DY233" s="31"/>
      <c r="DZ233" s="31"/>
      <c r="EA233" s="31"/>
      <c r="EB233" s="31"/>
      <c r="EC233" s="31"/>
      <c r="ED233" s="31"/>
      <c r="EE233" s="31"/>
      <c r="EF233" s="31"/>
      <c r="EG233" s="31"/>
      <c r="EH233" s="31"/>
      <c r="EI233" s="31"/>
      <c r="EJ233" s="31"/>
      <c r="EK233" s="31"/>
      <c r="EL233" s="31"/>
      <c r="EM233" s="31"/>
      <c r="EN233" s="31"/>
      <c r="EO233" s="31"/>
      <c r="EP233" s="31"/>
      <c r="EQ233" s="31"/>
      <c r="ER233" s="31"/>
      <c r="ES233" s="31"/>
      <c r="ET233" s="31"/>
      <c r="EU233" s="31"/>
      <c r="EV233" s="31"/>
      <c r="EW233" s="31"/>
      <c r="EX233" s="31"/>
      <c r="EY233" s="31"/>
      <c r="EZ233" s="31"/>
      <c r="FA233" s="31"/>
      <c r="FB233" s="31"/>
      <c r="FC233" s="31"/>
      <c r="FD233" s="31"/>
      <c r="FE233" s="31"/>
      <c r="FF233" s="31"/>
      <c r="FG233" s="31"/>
      <c r="FH233" s="31"/>
      <c r="FI233" s="31"/>
      <c r="FJ233" s="31"/>
      <c r="FK233" s="31"/>
      <c r="FL233" s="31"/>
      <c r="FM233" s="31"/>
      <c r="FN233" s="31"/>
      <c r="FO233" s="31"/>
      <c r="FP233" s="31"/>
      <c r="FQ233" s="31"/>
      <c r="FR233" s="31"/>
      <c r="FS233" s="31"/>
      <c r="FT233" s="31"/>
      <c r="FU233" s="31"/>
      <c r="FV233" s="31"/>
      <c r="FW233" s="31"/>
      <c r="FX233" s="31"/>
      <c r="FY233" s="31"/>
      <c r="FZ233" s="31"/>
      <c r="GA233" s="31"/>
      <c r="GB233" s="31"/>
      <c r="GC233" s="31"/>
      <c r="GD233" s="31"/>
      <c r="GE233" s="31"/>
      <c r="GF233" s="31"/>
    </row>
    <row r="234" spans="1:188" ht="30" x14ac:dyDescent="0.25">
      <c r="A234" s="188" t="s">
        <v>113</v>
      </c>
      <c r="B234" s="189">
        <f t="shared" ref="B234:D235" si="2">SUM(B226,B214,B202,B190,B178,B166,B154,B142,B130,B117,B105,B93,B81,B69,B57,B45,B33,B21,B8)</f>
        <v>351659.1</v>
      </c>
      <c r="C234" s="189">
        <f t="shared" si="2"/>
        <v>175860</v>
      </c>
      <c r="D234" s="189">
        <f t="shared" si="2"/>
        <v>143412</v>
      </c>
      <c r="E234" s="189">
        <f>D234/C234*100</f>
        <v>81.548959399522346</v>
      </c>
      <c r="F234" s="348">
        <f t="shared" ref="F234:K235" si="3">SUM(F226,F214,F202,F190,F178,F166,F154,F142,F130,F117,F105,F93,F81,F69,F57,F45,F33,F21,F8)</f>
        <v>576933.12764600001</v>
      </c>
      <c r="G234" s="348">
        <f t="shared" si="3"/>
        <v>288466.52999999997</v>
      </c>
      <c r="H234" s="348">
        <f t="shared" si="3"/>
        <v>245660.59002999999</v>
      </c>
      <c r="I234" s="348">
        <f t="shared" ref="I234" si="4">SUM(I226,I214,I202,I190,I178,I166,I154,I142,I130,I117,I105,I93,I81,I69,I57,I45,I33,I21,I8)</f>
        <v>-42805.939970000014</v>
      </c>
      <c r="J234" s="348">
        <f t="shared" si="3"/>
        <v>-2929.7855500000001</v>
      </c>
      <c r="K234" s="348">
        <f t="shared" si="3"/>
        <v>242730.80447999999</v>
      </c>
      <c r="L234" s="349">
        <f>H234/G234*100</f>
        <v>85.16086425347163</v>
      </c>
      <c r="M234" s="71"/>
      <c r="N234" s="71"/>
      <c r="O234" s="732"/>
      <c r="P234" s="305"/>
      <c r="Q234" s="305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2"/>
      <c r="AS234" s="32"/>
      <c r="AT234" s="32"/>
      <c r="AU234" s="32"/>
      <c r="AV234" s="32"/>
      <c r="AW234" s="32"/>
      <c r="AX234" s="32"/>
      <c r="AY234" s="32"/>
      <c r="AZ234" s="32"/>
      <c r="BA234" s="32"/>
      <c r="BB234" s="32"/>
      <c r="BC234" s="32"/>
      <c r="BD234" s="32"/>
      <c r="BE234" s="32"/>
      <c r="BF234" s="32"/>
      <c r="BG234" s="32"/>
      <c r="BH234" s="32"/>
      <c r="BI234" s="32"/>
      <c r="BJ234" s="32"/>
      <c r="BK234" s="32"/>
      <c r="BL234" s="32"/>
      <c r="BM234" s="32"/>
      <c r="BN234" s="32"/>
      <c r="BO234" s="32"/>
      <c r="BP234" s="32"/>
      <c r="BQ234" s="32"/>
      <c r="BR234" s="32"/>
      <c r="BS234" s="32"/>
      <c r="BT234" s="32"/>
      <c r="BU234" s="32"/>
      <c r="BV234" s="32"/>
      <c r="BW234" s="32"/>
      <c r="BX234" s="32"/>
      <c r="BY234" s="32"/>
      <c r="BZ234" s="32"/>
      <c r="CA234" s="32"/>
      <c r="CB234" s="32"/>
      <c r="CC234" s="32"/>
      <c r="CD234" s="32"/>
      <c r="CE234" s="32"/>
      <c r="CF234" s="32"/>
      <c r="CG234" s="32"/>
      <c r="CH234" s="32"/>
      <c r="CI234" s="32"/>
      <c r="CJ234" s="32"/>
      <c r="CK234" s="32"/>
      <c r="CL234" s="32"/>
      <c r="CM234" s="32"/>
      <c r="CN234" s="32"/>
      <c r="CO234" s="32"/>
      <c r="CP234" s="32"/>
      <c r="CQ234" s="32"/>
      <c r="CR234" s="32"/>
      <c r="CS234" s="32"/>
      <c r="CT234" s="32"/>
      <c r="CU234" s="32"/>
      <c r="CV234" s="32"/>
      <c r="CW234" s="32"/>
      <c r="CX234" s="32"/>
      <c r="CY234" s="32"/>
      <c r="CZ234" s="32"/>
      <c r="DA234" s="32"/>
      <c r="DB234" s="32"/>
      <c r="DC234" s="32"/>
      <c r="DD234" s="32"/>
      <c r="DE234" s="32"/>
      <c r="DF234" s="32"/>
      <c r="DG234" s="32"/>
      <c r="DH234" s="32"/>
      <c r="DI234" s="32"/>
      <c r="DJ234" s="32"/>
      <c r="DK234" s="32"/>
      <c r="DL234" s="32"/>
      <c r="DM234" s="32"/>
      <c r="DN234" s="32"/>
      <c r="DO234" s="32"/>
      <c r="DP234" s="32"/>
      <c r="DQ234" s="32"/>
      <c r="DR234" s="32"/>
      <c r="DS234" s="32"/>
      <c r="DT234" s="32"/>
      <c r="DU234" s="32"/>
      <c r="DV234" s="32"/>
      <c r="DW234" s="32"/>
      <c r="DX234" s="32"/>
      <c r="DY234" s="32"/>
      <c r="DZ234" s="32"/>
      <c r="EA234" s="32"/>
      <c r="EB234" s="32"/>
      <c r="EC234" s="32"/>
      <c r="ED234" s="32"/>
      <c r="EE234" s="32"/>
      <c r="EF234" s="32"/>
      <c r="EG234" s="32"/>
      <c r="EH234" s="32"/>
      <c r="EI234" s="32"/>
      <c r="EJ234" s="32"/>
      <c r="EK234" s="32"/>
      <c r="EL234" s="32"/>
      <c r="EM234" s="32"/>
      <c r="EN234" s="32"/>
      <c r="EO234" s="32"/>
      <c r="EP234" s="32"/>
      <c r="EQ234" s="32"/>
      <c r="ER234" s="32"/>
      <c r="ES234" s="32"/>
      <c r="ET234" s="32"/>
      <c r="EU234" s="32"/>
      <c r="EV234" s="32"/>
      <c r="EW234" s="32"/>
      <c r="EX234" s="32"/>
      <c r="EY234" s="32"/>
      <c r="EZ234" s="32"/>
      <c r="FA234" s="32"/>
      <c r="FB234" s="32"/>
      <c r="FC234" s="32"/>
      <c r="FD234" s="32"/>
      <c r="FE234" s="32"/>
      <c r="FF234" s="32"/>
      <c r="FG234" s="32"/>
      <c r="FH234" s="32"/>
      <c r="FI234" s="32"/>
      <c r="FJ234" s="32"/>
      <c r="FK234" s="32"/>
      <c r="FL234" s="32"/>
      <c r="FM234" s="32"/>
      <c r="FN234" s="32"/>
      <c r="FO234" s="32"/>
      <c r="FP234" s="32"/>
      <c r="FQ234" s="32"/>
      <c r="FR234" s="32"/>
      <c r="FS234" s="32"/>
      <c r="FT234" s="32"/>
      <c r="FU234" s="32"/>
      <c r="FV234" s="32"/>
      <c r="FW234" s="32"/>
      <c r="FX234" s="32"/>
      <c r="FY234" s="32"/>
      <c r="FZ234" s="32"/>
      <c r="GA234" s="32"/>
      <c r="GB234" s="32"/>
      <c r="GC234" s="32"/>
      <c r="GD234" s="32"/>
      <c r="GE234" s="32"/>
      <c r="GF234" s="32"/>
    </row>
    <row r="235" spans="1:188" ht="30" x14ac:dyDescent="0.25">
      <c r="A235" s="17" t="s">
        <v>79</v>
      </c>
      <c r="B235" s="29">
        <f t="shared" si="2"/>
        <v>266838</v>
      </c>
      <c r="C235" s="29">
        <f t="shared" si="2"/>
        <v>133428</v>
      </c>
      <c r="D235" s="74">
        <f t="shared" si="2"/>
        <v>105227</v>
      </c>
      <c r="E235" s="74">
        <f t="shared" ref="E235:E244" si="5">D235/C235*100</f>
        <v>78.864256377971643</v>
      </c>
      <c r="F235" s="350">
        <f t="shared" si="3"/>
        <v>408797.61384999997</v>
      </c>
      <c r="G235" s="350">
        <f t="shared" si="3"/>
        <v>204398.80000000002</v>
      </c>
      <c r="H235" s="351">
        <f t="shared" si="3"/>
        <v>158625.92713</v>
      </c>
      <c r="I235" s="351">
        <f t="shared" ref="I235" si="6">SUM(I227,I215,I203,I191,I179,I167,I155,I143,I131,I118,I106,I94,I82,I70,I58,I46,I34,I22,I9)</f>
        <v>-45772.872870000021</v>
      </c>
      <c r="J235" s="351">
        <f t="shared" si="3"/>
        <v>-1949.2680999999998</v>
      </c>
      <c r="K235" s="350">
        <f t="shared" si="3"/>
        <v>156676.65902999998</v>
      </c>
      <c r="L235" s="351">
        <f t="shared" si="1"/>
        <v>77.606095109168933</v>
      </c>
      <c r="M235" s="71"/>
      <c r="O235" s="732"/>
      <c r="P235" s="305"/>
      <c r="Q235" s="305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  <c r="BA235" s="32"/>
      <c r="BB235" s="32"/>
      <c r="BC235" s="32"/>
      <c r="BD235" s="32"/>
      <c r="BE235" s="32"/>
      <c r="BF235" s="32"/>
      <c r="BG235" s="32"/>
      <c r="BH235" s="32"/>
      <c r="BI235" s="32"/>
      <c r="BJ235" s="32"/>
      <c r="BK235" s="32"/>
      <c r="BL235" s="32"/>
      <c r="BM235" s="32"/>
      <c r="BN235" s="32"/>
      <c r="BO235" s="32"/>
      <c r="BP235" s="32"/>
      <c r="BQ235" s="32"/>
      <c r="BR235" s="32"/>
      <c r="BS235" s="32"/>
      <c r="BT235" s="32"/>
      <c r="BU235" s="32"/>
      <c r="BV235" s="32"/>
      <c r="BW235" s="32"/>
      <c r="BX235" s="32"/>
      <c r="BY235" s="32"/>
      <c r="BZ235" s="32"/>
      <c r="CA235" s="32"/>
      <c r="CB235" s="32"/>
      <c r="CC235" s="32"/>
      <c r="CD235" s="32"/>
      <c r="CE235" s="32"/>
      <c r="CF235" s="32"/>
      <c r="CG235" s="32"/>
      <c r="CH235" s="32"/>
      <c r="CI235" s="32"/>
      <c r="CJ235" s="32"/>
      <c r="CK235" s="32"/>
      <c r="CL235" s="32"/>
      <c r="CM235" s="32"/>
      <c r="CN235" s="32"/>
      <c r="CO235" s="32"/>
      <c r="CP235" s="32"/>
      <c r="CQ235" s="32"/>
      <c r="CR235" s="32"/>
      <c r="CS235" s="32"/>
      <c r="CT235" s="32"/>
      <c r="CU235" s="32"/>
      <c r="CV235" s="32"/>
      <c r="CW235" s="32"/>
      <c r="CX235" s="32"/>
      <c r="CY235" s="32"/>
      <c r="CZ235" s="32"/>
      <c r="DA235" s="32"/>
      <c r="DB235" s="32"/>
      <c r="DC235" s="32"/>
      <c r="DD235" s="32"/>
      <c r="DE235" s="32"/>
      <c r="DF235" s="32"/>
      <c r="DG235" s="32"/>
      <c r="DH235" s="32"/>
      <c r="DI235" s="32"/>
      <c r="DJ235" s="32"/>
      <c r="DK235" s="32"/>
      <c r="DL235" s="32"/>
      <c r="DM235" s="32"/>
      <c r="DN235" s="32"/>
      <c r="DO235" s="32"/>
      <c r="DP235" s="32"/>
      <c r="DQ235" s="32"/>
      <c r="DR235" s="32"/>
      <c r="DS235" s="32"/>
      <c r="DT235" s="32"/>
      <c r="DU235" s="32"/>
      <c r="DV235" s="32"/>
      <c r="DW235" s="32"/>
      <c r="DX235" s="32"/>
      <c r="DY235" s="32"/>
      <c r="DZ235" s="32"/>
      <c r="EA235" s="32"/>
      <c r="EB235" s="32"/>
      <c r="EC235" s="32"/>
      <c r="ED235" s="32"/>
      <c r="EE235" s="32"/>
      <c r="EF235" s="32"/>
      <c r="EG235" s="32"/>
      <c r="EH235" s="32"/>
      <c r="EI235" s="32"/>
      <c r="EJ235" s="32"/>
      <c r="EK235" s="32"/>
      <c r="EL235" s="32"/>
      <c r="EM235" s="32"/>
      <c r="EN235" s="32"/>
      <c r="EO235" s="32"/>
      <c r="EP235" s="32"/>
      <c r="EQ235" s="32"/>
      <c r="ER235" s="32"/>
      <c r="ES235" s="32"/>
      <c r="ET235" s="32"/>
      <c r="EU235" s="32"/>
      <c r="EV235" s="32"/>
      <c r="EW235" s="32"/>
      <c r="EX235" s="32"/>
      <c r="EY235" s="32"/>
      <c r="EZ235" s="32"/>
      <c r="FA235" s="32"/>
      <c r="FB235" s="32"/>
      <c r="FC235" s="32"/>
      <c r="FD235" s="32"/>
      <c r="FE235" s="32"/>
      <c r="FF235" s="32"/>
      <c r="FG235" s="32"/>
      <c r="FH235" s="32"/>
      <c r="FI235" s="32"/>
      <c r="FJ235" s="32"/>
      <c r="FK235" s="32"/>
      <c r="FL235" s="32"/>
      <c r="FM235" s="32"/>
      <c r="FN235" s="32"/>
      <c r="FO235" s="32"/>
      <c r="FP235" s="32"/>
      <c r="FQ235" s="32"/>
      <c r="FR235" s="32"/>
      <c r="FS235" s="32"/>
      <c r="FT235" s="32"/>
      <c r="FU235" s="32"/>
      <c r="FV235" s="32"/>
      <c r="FW235" s="32"/>
      <c r="FX235" s="32"/>
      <c r="FY235" s="32"/>
      <c r="FZ235" s="32"/>
      <c r="GA235" s="32"/>
      <c r="GB235" s="32"/>
      <c r="GC235" s="32"/>
      <c r="GD235" s="32"/>
      <c r="GE235" s="32"/>
      <c r="GF235" s="32"/>
    </row>
    <row r="236" spans="1:188" ht="45" x14ac:dyDescent="0.25">
      <c r="A236" s="17" t="s">
        <v>130</v>
      </c>
      <c r="B236" s="29">
        <f>B119</f>
        <v>3500</v>
      </c>
      <c r="C236" s="29">
        <f>C119</f>
        <v>1750</v>
      </c>
      <c r="D236" s="29">
        <f>D119</f>
        <v>352</v>
      </c>
      <c r="E236" s="29">
        <f t="shared" si="5"/>
        <v>20.114285714285714</v>
      </c>
      <c r="F236" s="351">
        <f t="shared" ref="F236:K236" si="7">F119</f>
        <v>6219.5</v>
      </c>
      <c r="G236" s="351">
        <f t="shared" si="7"/>
        <v>3109.75</v>
      </c>
      <c r="H236" s="351">
        <f t="shared" si="7"/>
        <v>1031.8339400000002</v>
      </c>
      <c r="I236" s="350">
        <f t="shared" si="7"/>
        <v>-2077.9160599999996</v>
      </c>
      <c r="J236" s="350">
        <f t="shared" si="7"/>
        <v>0</v>
      </c>
      <c r="K236" s="350">
        <f t="shared" si="7"/>
        <v>1031.8339400000002</v>
      </c>
      <c r="L236" s="351">
        <f t="shared" si="1"/>
        <v>33.180607444328331</v>
      </c>
      <c r="M236" s="71"/>
      <c r="O236" s="732"/>
      <c r="P236" s="732"/>
      <c r="Q236" s="305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32"/>
      <c r="AX236" s="32"/>
      <c r="AY236" s="32"/>
      <c r="AZ236" s="32"/>
      <c r="BA236" s="32"/>
      <c r="BB236" s="32"/>
      <c r="BC236" s="32"/>
      <c r="BD236" s="32"/>
      <c r="BE236" s="32"/>
      <c r="BF236" s="32"/>
      <c r="BG236" s="32"/>
      <c r="BH236" s="32"/>
      <c r="BI236" s="32"/>
      <c r="BJ236" s="32"/>
      <c r="BK236" s="32"/>
      <c r="BL236" s="32"/>
      <c r="BM236" s="32"/>
      <c r="BN236" s="32"/>
      <c r="BO236" s="32"/>
      <c r="BP236" s="32"/>
      <c r="BQ236" s="32"/>
      <c r="BR236" s="32"/>
      <c r="BS236" s="32"/>
      <c r="BT236" s="32"/>
      <c r="BU236" s="32"/>
      <c r="BV236" s="32"/>
      <c r="BW236" s="32"/>
      <c r="BX236" s="32"/>
      <c r="BY236" s="32"/>
      <c r="BZ236" s="32"/>
      <c r="CA236" s="32"/>
      <c r="CB236" s="32"/>
      <c r="CC236" s="32"/>
      <c r="CD236" s="32"/>
      <c r="CE236" s="32"/>
      <c r="CF236" s="32"/>
      <c r="CG236" s="32"/>
      <c r="CH236" s="32"/>
      <c r="CI236" s="32"/>
      <c r="CJ236" s="32"/>
      <c r="CK236" s="32"/>
      <c r="CL236" s="32"/>
      <c r="CM236" s="32"/>
      <c r="CN236" s="32"/>
      <c r="CO236" s="32"/>
      <c r="CP236" s="32"/>
      <c r="CQ236" s="32"/>
      <c r="CR236" s="32"/>
      <c r="CS236" s="32"/>
      <c r="CT236" s="32"/>
      <c r="CU236" s="32"/>
      <c r="CV236" s="32"/>
      <c r="CW236" s="32"/>
      <c r="CX236" s="32"/>
      <c r="CY236" s="32"/>
      <c r="CZ236" s="32"/>
      <c r="DA236" s="32"/>
      <c r="DB236" s="32"/>
      <c r="DC236" s="32"/>
      <c r="DD236" s="32"/>
      <c r="DE236" s="32"/>
      <c r="DF236" s="32"/>
      <c r="DG236" s="32"/>
      <c r="DH236" s="32"/>
      <c r="DI236" s="32"/>
      <c r="DJ236" s="32"/>
      <c r="DK236" s="32"/>
      <c r="DL236" s="32"/>
      <c r="DM236" s="32"/>
      <c r="DN236" s="32"/>
      <c r="DO236" s="32"/>
      <c r="DP236" s="32"/>
      <c r="DQ236" s="32"/>
      <c r="DR236" s="32"/>
      <c r="DS236" s="32"/>
      <c r="DT236" s="32"/>
      <c r="DU236" s="32"/>
      <c r="DV236" s="32"/>
      <c r="DW236" s="32"/>
      <c r="DX236" s="32"/>
      <c r="DY236" s="32"/>
      <c r="DZ236" s="32"/>
      <c r="EA236" s="32"/>
      <c r="EB236" s="32"/>
      <c r="EC236" s="32"/>
      <c r="ED236" s="32"/>
      <c r="EE236" s="32"/>
      <c r="EF236" s="32"/>
      <c r="EG236" s="32"/>
      <c r="EH236" s="32"/>
      <c r="EI236" s="32"/>
      <c r="EJ236" s="32"/>
      <c r="EK236" s="32"/>
      <c r="EL236" s="32"/>
      <c r="EM236" s="32"/>
      <c r="EN236" s="32"/>
      <c r="EO236" s="32"/>
      <c r="EP236" s="32"/>
      <c r="EQ236" s="32"/>
      <c r="ER236" s="32"/>
      <c r="ES236" s="32"/>
      <c r="ET236" s="32"/>
      <c r="EU236" s="32"/>
      <c r="EV236" s="32"/>
      <c r="EW236" s="32"/>
      <c r="EX236" s="32"/>
      <c r="EY236" s="32"/>
      <c r="EZ236" s="32"/>
      <c r="FA236" s="32"/>
      <c r="FB236" s="32"/>
      <c r="FC236" s="32"/>
      <c r="FD236" s="32"/>
      <c r="FE236" s="32"/>
      <c r="FF236" s="32"/>
      <c r="FG236" s="32"/>
      <c r="FH236" s="32"/>
      <c r="FI236" s="32"/>
      <c r="FJ236" s="32"/>
      <c r="FK236" s="32"/>
      <c r="FL236" s="32"/>
      <c r="FM236" s="32"/>
      <c r="FN236" s="32"/>
      <c r="FO236" s="32"/>
      <c r="FP236" s="32"/>
      <c r="FQ236" s="32"/>
      <c r="FR236" s="32"/>
      <c r="FS236" s="32"/>
      <c r="FT236" s="32"/>
      <c r="FU236" s="32"/>
      <c r="FV236" s="32"/>
      <c r="FW236" s="32"/>
      <c r="FX236" s="32"/>
      <c r="FY236" s="32"/>
      <c r="FZ236" s="32"/>
      <c r="GA236" s="32"/>
      <c r="GB236" s="32"/>
      <c r="GC236" s="32"/>
      <c r="GD236" s="32"/>
      <c r="GE236" s="32"/>
      <c r="GF236" s="32"/>
    </row>
    <row r="237" spans="1:188" ht="30" x14ac:dyDescent="0.25">
      <c r="A237" s="17" t="s">
        <v>80</v>
      </c>
      <c r="B237" s="29">
        <f>SUM(B228,B216,B204,B192,B180,B168,B156,B144,B132,B120,B107,B95,B83,B71,B59,B47,B35,B23,B10)</f>
        <v>74933.100000000006</v>
      </c>
      <c r="C237" s="29">
        <f>SUM(C228,C216,C204,C192,C180,C168,C156,C144,C132,C120,C107,C95,C83,C71,C59,C47,C35,C23,C10)</f>
        <v>37477</v>
      </c>
      <c r="D237" s="29">
        <f>SUM(D228,D216,D204,D192,D180,D168,D156,D144,D132,D120,D107,D95,D83,D71,D59,D47,D35,D23,D10)</f>
        <v>32433</v>
      </c>
      <c r="E237" s="29">
        <f t="shared" si="5"/>
        <v>86.541078528163936</v>
      </c>
      <c r="F237" s="351">
        <f t="shared" ref="F237:K237" si="8">SUM(F228,F216,F204,F192,F180,F168,F156,F144,F132,F120,F107,F95,F83,F71,F59,F47,F35,F23,F10)</f>
        <v>123223.52933599998</v>
      </c>
      <c r="G237" s="351">
        <f t="shared" si="8"/>
        <v>61611.76</v>
      </c>
      <c r="H237" s="351">
        <f t="shared" si="8"/>
        <v>53564.162980000001</v>
      </c>
      <c r="I237" s="350">
        <f t="shared" si="8"/>
        <v>-8047.5970200000002</v>
      </c>
      <c r="J237" s="350">
        <f t="shared" si="8"/>
        <v>-512.20012000000008</v>
      </c>
      <c r="K237" s="350">
        <f t="shared" si="8"/>
        <v>53051.96286</v>
      </c>
      <c r="L237" s="351">
        <f t="shared" si="1"/>
        <v>86.938212737308589</v>
      </c>
      <c r="M237" s="730"/>
      <c r="O237" s="732"/>
      <c r="P237" s="305"/>
      <c r="Q237" s="305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  <c r="AH237" s="32"/>
      <c r="AI237" s="32"/>
      <c r="AJ237" s="32"/>
      <c r="AK237" s="32"/>
      <c r="AL237" s="32"/>
      <c r="AM237" s="32"/>
      <c r="AN237" s="32"/>
      <c r="AO237" s="32"/>
      <c r="AP237" s="32"/>
      <c r="AQ237" s="32"/>
      <c r="AR237" s="32"/>
      <c r="AS237" s="32"/>
      <c r="AT237" s="32"/>
      <c r="AU237" s="32"/>
      <c r="AV237" s="32"/>
      <c r="AW237" s="32"/>
      <c r="AX237" s="32"/>
      <c r="AY237" s="32"/>
      <c r="AZ237" s="32"/>
      <c r="BA237" s="32"/>
      <c r="BB237" s="32"/>
      <c r="BC237" s="32"/>
      <c r="BD237" s="32"/>
      <c r="BE237" s="32"/>
      <c r="BF237" s="32"/>
      <c r="BG237" s="32"/>
      <c r="BH237" s="32"/>
      <c r="BI237" s="32"/>
      <c r="BJ237" s="32"/>
      <c r="BK237" s="32"/>
      <c r="BL237" s="32"/>
      <c r="BM237" s="32"/>
      <c r="BN237" s="32"/>
      <c r="BO237" s="32"/>
      <c r="BP237" s="32"/>
      <c r="BQ237" s="32"/>
      <c r="BR237" s="32"/>
      <c r="BS237" s="32"/>
      <c r="BT237" s="32"/>
      <c r="BU237" s="32"/>
      <c r="BV237" s="32"/>
      <c r="BW237" s="32"/>
      <c r="BX237" s="32"/>
      <c r="BY237" s="32"/>
      <c r="BZ237" s="32"/>
      <c r="CA237" s="32"/>
      <c r="CB237" s="32"/>
      <c r="CC237" s="32"/>
      <c r="CD237" s="32"/>
      <c r="CE237" s="32"/>
      <c r="CF237" s="32"/>
      <c r="CG237" s="32"/>
      <c r="CH237" s="32"/>
      <c r="CI237" s="32"/>
      <c r="CJ237" s="32"/>
      <c r="CK237" s="32"/>
      <c r="CL237" s="32"/>
      <c r="CM237" s="32"/>
      <c r="CN237" s="32"/>
      <c r="CO237" s="32"/>
      <c r="CP237" s="32"/>
      <c r="CQ237" s="32"/>
      <c r="CR237" s="32"/>
      <c r="CS237" s="32"/>
      <c r="CT237" s="32"/>
      <c r="CU237" s="32"/>
      <c r="CV237" s="32"/>
      <c r="CW237" s="32"/>
      <c r="CX237" s="32"/>
      <c r="CY237" s="32"/>
      <c r="CZ237" s="32"/>
      <c r="DA237" s="32"/>
      <c r="DB237" s="32"/>
      <c r="DC237" s="32"/>
      <c r="DD237" s="32"/>
      <c r="DE237" s="32"/>
      <c r="DF237" s="32"/>
      <c r="DG237" s="32"/>
      <c r="DH237" s="32"/>
      <c r="DI237" s="32"/>
      <c r="DJ237" s="32"/>
      <c r="DK237" s="32"/>
      <c r="DL237" s="32"/>
      <c r="DM237" s="32"/>
      <c r="DN237" s="32"/>
      <c r="DO237" s="32"/>
      <c r="DP237" s="32"/>
      <c r="DQ237" s="32"/>
      <c r="DR237" s="32"/>
      <c r="DS237" s="32"/>
      <c r="DT237" s="32"/>
      <c r="DU237" s="32"/>
      <c r="DV237" s="32"/>
      <c r="DW237" s="32"/>
      <c r="DX237" s="32"/>
      <c r="DY237" s="32"/>
      <c r="DZ237" s="32"/>
      <c r="EA237" s="32"/>
      <c r="EB237" s="32"/>
      <c r="EC237" s="32"/>
      <c r="ED237" s="32"/>
      <c r="EE237" s="32"/>
      <c r="EF237" s="32"/>
      <c r="EG237" s="32"/>
      <c r="EH237" s="32"/>
      <c r="EI237" s="32"/>
      <c r="EJ237" s="32"/>
      <c r="EK237" s="32"/>
      <c r="EL237" s="32"/>
      <c r="EM237" s="32"/>
      <c r="EN237" s="32"/>
      <c r="EO237" s="32"/>
      <c r="EP237" s="32"/>
      <c r="EQ237" s="32"/>
      <c r="ER237" s="32"/>
      <c r="ES237" s="32"/>
      <c r="ET237" s="32"/>
      <c r="EU237" s="32"/>
      <c r="EV237" s="32"/>
      <c r="EW237" s="32"/>
      <c r="EX237" s="32"/>
      <c r="EY237" s="32"/>
      <c r="EZ237" s="32"/>
      <c r="FA237" s="32"/>
      <c r="FB237" s="32"/>
      <c r="FC237" s="32"/>
      <c r="FD237" s="32"/>
      <c r="FE237" s="32"/>
      <c r="FF237" s="32"/>
      <c r="FG237" s="32"/>
      <c r="FH237" s="32"/>
      <c r="FI237" s="32"/>
      <c r="FJ237" s="32"/>
      <c r="FK237" s="32"/>
      <c r="FL237" s="32"/>
      <c r="FM237" s="32"/>
      <c r="FN237" s="32"/>
      <c r="FO237" s="32"/>
      <c r="FP237" s="32"/>
      <c r="FQ237" s="32"/>
      <c r="FR237" s="32"/>
      <c r="FS237" s="32"/>
      <c r="FT237" s="32"/>
      <c r="FU237" s="32"/>
      <c r="FV237" s="32"/>
      <c r="FW237" s="32"/>
      <c r="FX237" s="32"/>
      <c r="FY237" s="32"/>
      <c r="FZ237" s="32"/>
      <c r="GA237" s="32"/>
      <c r="GB237" s="32"/>
      <c r="GC237" s="32"/>
      <c r="GD237" s="32"/>
      <c r="GE237" s="32"/>
      <c r="GF237" s="32"/>
    </row>
    <row r="238" spans="1:188" ht="30" x14ac:dyDescent="0.25">
      <c r="A238" s="17" t="s">
        <v>110</v>
      </c>
      <c r="B238" s="74">
        <f t="shared" ref="B238:D239" si="9">SUM(B217,B205,B193,B181,B169,B157,B145,B133,B121,B108,B96,B84,B72,B60,B48,B36,B24,B11)</f>
        <v>1917</v>
      </c>
      <c r="C238" s="74">
        <f t="shared" si="9"/>
        <v>964</v>
      </c>
      <c r="D238" s="29">
        <f t="shared" si="9"/>
        <v>1683</v>
      </c>
      <c r="E238" s="29">
        <f t="shared" si="5"/>
        <v>174.58506224066389</v>
      </c>
      <c r="F238" s="351">
        <f t="shared" ref="F238:K239" si="10">SUM(F217,F205,F193,F181,F169,F157,F145,F133,F121,F108,F96,F84,F72,F60,F48,F36,F24,F11)</f>
        <v>11258.81064</v>
      </c>
      <c r="G238" s="351">
        <f t="shared" si="10"/>
        <v>5629.4</v>
      </c>
      <c r="H238" s="351">
        <f t="shared" si="10"/>
        <v>9821.2073400000008</v>
      </c>
      <c r="I238" s="350">
        <f t="shared" ref="I238" si="11">SUM(I217,I205,I193,I181,I169,I157,I145,I133,I121,I108,I96,I84,I72,I60,I48,I36,I24,I11)</f>
        <v>4191.8073400000003</v>
      </c>
      <c r="J238" s="350">
        <f t="shared" si="10"/>
        <v>-111.99287</v>
      </c>
      <c r="K238" s="350">
        <f t="shared" si="10"/>
        <v>9709.214469999999</v>
      </c>
      <c r="L238" s="351">
        <f t="shared" si="1"/>
        <v>174.46277294205424</v>
      </c>
      <c r="M238" s="71"/>
      <c r="O238" s="732"/>
      <c r="P238" s="732"/>
      <c r="Q238" s="305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  <c r="AK238" s="32"/>
      <c r="AL238" s="32"/>
      <c r="AM238" s="32"/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  <c r="BA238" s="32"/>
      <c r="BB238" s="32"/>
      <c r="BC238" s="32"/>
      <c r="BD238" s="32"/>
      <c r="BE238" s="32"/>
      <c r="BF238" s="32"/>
      <c r="BG238" s="32"/>
      <c r="BH238" s="32"/>
      <c r="BI238" s="32"/>
      <c r="BJ238" s="32"/>
      <c r="BK238" s="32"/>
      <c r="BL238" s="32"/>
      <c r="BM238" s="32"/>
      <c r="BN238" s="32"/>
      <c r="BO238" s="32"/>
      <c r="BP238" s="32"/>
      <c r="BQ238" s="32"/>
      <c r="BR238" s="32"/>
      <c r="BS238" s="32"/>
      <c r="BT238" s="32"/>
      <c r="BU238" s="32"/>
      <c r="BV238" s="32"/>
      <c r="BW238" s="32"/>
      <c r="BX238" s="32"/>
      <c r="BY238" s="32"/>
      <c r="BZ238" s="32"/>
      <c r="CA238" s="32"/>
      <c r="CB238" s="32"/>
      <c r="CC238" s="32"/>
      <c r="CD238" s="32"/>
      <c r="CE238" s="32"/>
      <c r="CF238" s="32"/>
      <c r="CG238" s="32"/>
      <c r="CH238" s="32"/>
      <c r="CI238" s="32"/>
      <c r="CJ238" s="32"/>
      <c r="CK238" s="32"/>
      <c r="CL238" s="32"/>
      <c r="CM238" s="32"/>
      <c r="CN238" s="32"/>
      <c r="CO238" s="32"/>
      <c r="CP238" s="32"/>
      <c r="CQ238" s="32"/>
      <c r="CR238" s="32"/>
      <c r="CS238" s="32"/>
      <c r="CT238" s="32"/>
      <c r="CU238" s="32"/>
      <c r="CV238" s="32"/>
      <c r="CW238" s="32"/>
      <c r="CX238" s="32"/>
      <c r="CY238" s="32"/>
      <c r="CZ238" s="32"/>
      <c r="DA238" s="32"/>
      <c r="DB238" s="32"/>
      <c r="DC238" s="32"/>
      <c r="DD238" s="32"/>
      <c r="DE238" s="32"/>
      <c r="DF238" s="32"/>
      <c r="DG238" s="32"/>
      <c r="DH238" s="32"/>
      <c r="DI238" s="32"/>
      <c r="DJ238" s="32"/>
      <c r="DK238" s="32"/>
      <c r="DL238" s="32"/>
      <c r="DM238" s="32"/>
      <c r="DN238" s="32"/>
      <c r="DO238" s="32"/>
      <c r="DP238" s="32"/>
      <c r="DQ238" s="32"/>
      <c r="DR238" s="32"/>
      <c r="DS238" s="32"/>
      <c r="DT238" s="32"/>
      <c r="DU238" s="32"/>
      <c r="DV238" s="32"/>
      <c r="DW238" s="32"/>
      <c r="DX238" s="32"/>
      <c r="DY238" s="32"/>
      <c r="DZ238" s="32"/>
      <c r="EA238" s="32"/>
      <c r="EB238" s="32"/>
      <c r="EC238" s="32"/>
      <c r="ED238" s="32"/>
      <c r="EE238" s="32"/>
      <c r="EF238" s="32"/>
      <c r="EG238" s="32"/>
      <c r="EH238" s="32"/>
      <c r="EI238" s="32"/>
      <c r="EJ238" s="32"/>
      <c r="EK238" s="32"/>
      <c r="EL238" s="32"/>
      <c r="EM238" s="32"/>
      <c r="EN238" s="32"/>
      <c r="EO238" s="32"/>
      <c r="EP238" s="32"/>
      <c r="EQ238" s="32"/>
      <c r="ER238" s="32"/>
      <c r="ES238" s="32"/>
      <c r="ET238" s="32"/>
      <c r="EU238" s="32"/>
      <c r="EV238" s="32"/>
      <c r="EW238" s="32"/>
      <c r="EX238" s="32"/>
      <c r="EY238" s="32"/>
      <c r="EZ238" s="32"/>
      <c r="FA238" s="32"/>
      <c r="FB238" s="32"/>
      <c r="FC238" s="32"/>
      <c r="FD238" s="32"/>
      <c r="FE238" s="32"/>
      <c r="FF238" s="32"/>
      <c r="FG238" s="32"/>
      <c r="FH238" s="32"/>
      <c r="FI238" s="32"/>
      <c r="FJ238" s="32"/>
      <c r="FK238" s="32"/>
      <c r="FL238" s="32"/>
      <c r="FM238" s="32"/>
      <c r="FN238" s="32"/>
      <c r="FO238" s="32"/>
      <c r="FP238" s="32"/>
      <c r="FQ238" s="32"/>
      <c r="FR238" s="32"/>
      <c r="FS238" s="32"/>
      <c r="FT238" s="32"/>
      <c r="FU238" s="32"/>
      <c r="FV238" s="32"/>
      <c r="FW238" s="32"/>
      <c r="FX238" s="32"/>
      <c r="FY238" s="32"/>
      <c r="FZ238" s="32"/>
      <c r="GA238" s="32"/>
      <c r="GB238" s="32"/>
      <c r="GC238" s="32"/>
      <c r="GD238" s="32"/>
      <c r="GE238" s="32"/>
      <c r="GF238" s="32"/>
    </row>
    <row r="239" spans="1:188" ht="30" x14ac:dyDescent="0.25">
      <c r="A239" s="17" t="s">
        <v>111</v>
      </c>
      <c r="B239" s="74">
        <f t="shared" si="9"/>
        <v>4471</v>
      </c>
      <c r="C239" s="74">
        <f t="shared" si="9"/>
        <v>2241</v>
      </c>
      <c r="D239" s="29">
        <f t="shared" si="9"/>
        <v>3717</v>
      </c>
      <c r="E239" s="29">
        <f t="shared" si="5"/>
        <v>165.86345381526104</v>
      </c>
      <c r="F239" s="351">
        <f t="shared" si="10"/>
        <v>27433.673820000004</v>
      </c>
      <c r="G239" s="351">
        <f t="shared" si="10"/>
        <v>13716.820000000002</v>
      </c>
      <c r="H239" s="351">
        <f t="shared" si="10"/>
        <v>22617.458640000004</v>
      </c>
      <c r="I239" s="350">
        <f t="shared" ref="I239" si="12">SUM(I218,I206,I194,I182,I170,I158,I146,I134,I122,I109,I97,I85,I73,I61,I49,I37,I25,I12)</f>
        <v>8900.638640000001</v>
      </c>
      <c r="J239" s="350">
        <f t="shared" si="10"/>
        <v>-356.32445999999999</v>
      </c>
      <c r="K239" s="350">
        <f t="shared" si="10"/>
        <v>22261.134180000001</v>
      </c>
      <c r="L239" s="351">
        <f t="shared" si="1"/>
        <v>164.88849922941324</v>
      </c>
      <c r="M239" s="71"/>
      <c r="O239" s="732"/>
      <c r="P239" s="305"/>
      <c r="Q239" s="305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  <c r="BA239" s="32"/>
      <c r="BB239" s="32"/>
      <c r="BC239" s="32"/>
      <c r="BD239" s="32"/>
      <c r="BE239" s="32"/>
      <c r="BF239" s="32"/>
      <c r="BG239" s="32"/>
      <c r="BH239" s="32"/>
      <c r="BI239" s="32"/>
      <c r="BJ239" s="32"/>
      <c r="BK239" s="32"/>
      <c r="BL239" s="32"/>
      <c r="BM239" s="32"/>
      <c r="BN239" s="32"/>
      <c r="BO239" s="32"/>
      <c r="BP239" s="32"/>
      <c r="BQ239" s="32"/>
      <c r="BR239" s="32"/>
      <c r="BS239" s="32"/>
      <c r="BT239" s="32"/>
      <c r="BU239" s="32"/>
      <c r="BV239" s="32"/>
      <c r="BW239" s="32"/>
      <c r="BX239" s="32"/>
      <c r="BY239" s="32"/>
      <c r="BZ239" s="32"/>
      <c r="CA239" s="32"/>
      <c r="CB239" s="32"/>
      <c r="CC239" s="32"/>
      <c r="CD239" s="32"/>
      <c r="CE239" s="32"/>
      <c r="CF239" s="32"/>
      <c r="CG239" s="32"/>
      <c r="CH239" s="32"/>
      <c r="CI239" s="32"/>
      <c r="CJ239" s="32"/>
      <c r="CK239" s="32"/>
      <c r="CL239" s="32"/>
      <c r="CM239" s="32"/>
      <c r="CN239" s="32"/>
      <c r="CO239" s="32"/>
      <c r="CP239" s="32"/>
      <c r="CQ239" s="32"/>
      <c r="CR239" s="32"/>
      <c r="CS239" s="32"/>
      <c r="CT239" s="32"/>
      <c r="CU239" s="32"/>
      <c r="CV239" s="32"/>
      <c r="CW239" s="32"/>
      <c r="CX239" s="32"/>
      <c r="CY239" s="32"/>
      <c r="CZ239" s="32"/>
      <c r="DA239" s="32"/>
      <c r="DB239" s="32"/>
      <c r="DC239" s="32"/>
      <c r="DD239" s="32"/>
      <c r="DE239" s="32"/>
      <c r="DF239" s="32"/>
      <c r="DG239" s="32"/>
      <c r="DH239" s="32"/>
      <c r="DI239" s="32"/>
      <c r="DJ239" s="32"/>
      <c r="DK239" s="32"/>
      <c r="DL239" s="32"/>
      <c r="DM239" s="32"/>
      <c r="DN239" s="32"/>
      <c r="DO239" s="32"/>
      <c r="DP239" s="32"/>
      <c r="DQ239" s="32"/>
      <c r="DR239" s="32"/>
      <c r="DS239" s="32"/>
      <c r="DT239" s="32"/>
      <c r="DU239" s="32"/>
      <c r="DV239" s="32"/>
      <c r="DW239" s="32"/>
      <c r="DX239" s="32"/>
      <c r="DY239" s="32"/>
      <c r="DZ239" s="32"/>
      <c r="EA239" s="32"/>
      <c r="EB239" s="32"/>
      <c r="EC239" s="32"/>
      <c r="ED239" s="32"/>
      <c r="EE239" s="32"/>
      <c r="EF239" s="32"/>
      <c r="EG239" s="32"/>
      <c r="EH239" s="32"/>
      <c r="EI239" s="32"/>
      <c r="EJ239" s="32"/>
      <c r="EK239" s="32"/>
      <c r="EL239" s="32"/>
      <c r="EM239" s="32"/>
      <c r="EN239" s="32"/>
      <c r="EO239" s="32"/>
      <c r="EP239" s="32"/>
      <c r="EQ239" s="32"/>
      <c r="ER239" s="32"/>
      <c r="ES239" s="32"/>
      <c r="ET239" s="32"/>
      <c r="EU239" s="32"/>
      <c r="EV239" s="32"/>
      <c r="EW239" s="32"/>
      <c r="EX239" s="32"/>
      <c r="EY239" s="32"/>
      <c r="EZ239" s="32"/>
      <c r="FA239" s="32"/>
      <c r="FB239" s="32"/>
      <c r="FC239" s="32"/>
      <c r="FD239" s="32"/>
      <c r="FE239" s="32"/>
      <c r="FF239" s="32"/>
      <c r="FG239" s="32"/>
      <c r="FH239" s="32"/>
      <c r="FI239" s="32"/>
      <c r="FJ239" s="32"/>
      <c r="FK239" s="32"/>
      <c r="FL239" s="32"/>
      <c r="FM239" s="32"/>
      <c r="FN239" s="32"/>
      <c r="FO239" s="32"/>
      <c r="FP239" s="32"/>
      <c r="FQ239" s="32"/>
      <c r="FR239" s="32"/>
      <c r="FS239" s="32"/>
      <c r="FT239" s="32"/>
      <c r="FU239" s="32"/>
      <c r="FV239" s="32"/>
      <c r="FW239" s="32"/>
      <c r="FX239" s="32"/>
      <c r="FY239" s="32"/>
      <c r="FZ239" s="32"/>
      <c r="GA239" s="32"/>
      <c r="GB239" s="32"/>
      <c r="GC239" s="32"/>
      <c r="GD239" s="32"/>
      <c r="GE239" s="32"/>
      <c r="GF239" s="32"/>
    </row>
    <row r="240" spans="1:188" ht="30" x14ac:dyDescent="0.25">
      <c r="A240" s="232" t="s">
        <v>112</v>
      </c>
      <c r="B240" s="267">
        <f t="shared" ref="B240:D241" si="13">SUM(B229,B219,B207,B195,B183,B171,B159,B147,B135,B123,B110,B98,B86,B74,B62,B50,B38,B26,B13)</f>
        <v>507473</v>
      </c>
      <c r="C240" s="267">
        <f t="shared" si="13"/>
        <v>253749</v>
      </c>
      <c r="D240" s="267">
        <f t="shared" si="13"/>
        <v>190237</v>
      </c>
      <c r="E240" s="267">
        <f t="shared" si="5"/>
        <v>74.970541755829572</v>
      </c>
      <c r="F240" s="352">
        <f t="shared" ref="F240:K241" si="14">SUM(F229,F219,F207,F195,F183,F171,F159,F147,F135,F123,F110,F98,F86,F74,F62,F50,F38,F26,F13)</f>
        <v>841710.96472999989</v>
      </c>
      <c r="G240" s="352">
        <f t="shared" si="14"/>
        <v>420855.52999999997</v>
      </c>
      <c r="H240" s="352">
        <f t="shared" si="14"/>
        <v>382887.24695</v>
      </c>
      <c r="I240" s="352">
        <f t="shared" ref="I240" si="15">SUM(I229,I219,I207,I195,I183,I171,I159,I147,I135,I123,I110,I98,I86,I74,I62,I50,I38,I26,I13)</f>
        <v>-37868.307069999995</v>
      </c>
      <c r="J240" s="352">
        <f t="shared" si="14"/>
        <v>-945.55122000000006</v>
      </c>
      <c r="K240" s="352">
        <f t="shared" si="14"/>
        <v>381941.69572999998</v>
      </c>
      <c r="L240" s="352">
        <f t="shared" si="1"/>
        <v>90.97830957573494</v>
      </c>
      <c r="M240" s="71"/>
      <c r="N240" s="71"/>
      <c r="O240" s="732"/>
      <c r="P240" s="305"/>
      <c r="Q240" s="305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  <c r="BA240" s="32"/>
      <c r="BB240" s="32"/>
      <c r="BC240" s="32"/>
      <c r="BD240" s="32"/>
      <c r="BE240" s="32"/>
      <c r="BF240" s="32"/>
      <c r="BG240" s="32"/>
      <c r="BH240" s="32"/>
      <c r="BI240" s="32"/>
      <c r="BJ240" s="32"/>
      <c r="BK240" s="32"/>
      <c r="BL240" s="32"/>
      <c r="BM240" s="32"/>
      <c r="BN240" s="32"/>
      <c r="BO240" s="32"/>
      <c r="BP240" s="32"/>
      <c r="BQ240" s="32"/>
      <c r="BR240" s="32"/>
      <c r="BS240" s="32"/>
      <c r="BT240" s="32"/>
      <c r="BU240" s="32"/>
      <c r="BV240" s="32"/>
      <c r="BW240" s="32"/>
      <c r="BX240" s="32"/>
      <c r="BY240" s="32"/>
      <c r="BZ240" s="32"/>
      <c r="CA240" s="32"/>
      <c r="CB240" s="32"/>
      <c r="CC240" s="32"/>
      <c r="CD240" s="32"/>
      <c r="CE240" s="32"/>
      <c r="CF240" s="32"/>
      <c r="CG240" s="32"/>
      <c r="CH240" s="32"/>
      <c r="CI240" s="32"/>
      <c r="CJ240" s="32"/>
      <c r="CK240" s="32"/>
      <c r="CL240" s="32"/>
      <c r="CM240" s="32"/>
      <c r="CN240" s="32"/>
      <c r="CO240" s="32"/>
      <c r="CP240" s="32"/>
      <c r="CQ240" s="32"/>
      <c r="CR240" s="32"/>
      <c r="CS240" s="32"/>
      <c r="CT240" s="32"/>
      <c r="CU240" s="32"/>
      <c r="CV240" s="32"/>
      <c r="CW240" s="32"/>
      <c r="CX240" s="32"/>
      <c r="CY240" s="32"/>
      <c r="CZ240" s="32"/>
      <c r="DA240" s="32"/>
      <c r="DB240" s="32"/>
      <c r="DC240" s="32"/>
      <c r="DD240" s="32"/>
      <c r="DE240" s="32"/>
      <c r="DF240" s="32"/>
      <c r="DG240" s="32"/>
      <c r="DH240" s="32"/>
      <c r="DI240" s="32"/>
      <c r="DJ240" s="32"/>
      <c r="DK240" s="32"/>
      <c r="DL240" s="32"/>
      <c r="DM240" s="32"/>
      <c r="DN240" s="32"/>
      <c r="DO240" s="32"/>
      <c r="DP240" s="32"/>
      <c r="DQ240" s="32"/>
      <c r="DR240" s="32"/>
      <c r="DS240" s="32"/>
      <c r="DT240" s="32"/>
      <c r="DU240" s="32"/>
      <c r="DV240" s="32"/>
      <c r="DW240" s="32"/>
      <c r="DX240" s="32"/>
      <c r="DY240" s="32"/>
      <c r="DZ240" s="32"/>
      <c r="EA240" s="32"/>
      <c r="EB240" s="32"/>
      <c r="EC240" s="32"/>
      <c r="ED240" s="32"/>
      <c r="EE240" s="32"/>
      <c r="EF240" s="32"/>
      <c r="EG240" s="32"/>
      <c r="EH240" s="32"/>
      <c r="EI240" s="32"/>
      <c r="EJ240" s="32"/>
      <c r="EK240" s="32"/>
      <c r="EL240" s="32"/>
      <c r="EM240" s="32"/>
      <c r="EN240" s="32"/>
      <c r="EO240" s="32"/>
      <c r="EP240" s="32"/>
      <c r="EQ240" s="32"/>
      <c r="ER240" s="32"/>
      <c r="ES240" s="32"/>
      <c r="ET240" s="32"/>
      <c r="EU240" s="32"/>
      <c r="EV240" s="32"/>
      <c r="EW240" s="32"/>
      <c r="EX240" s="32"/>
      <c r="EY240" s="32"/>
      <c r="EZ240" s="32"/>
      <c r="FA240" s="32"/>
      <c r="FB240" s="32"/>
      <c r="FC240" s="32"/>
      <c r="FD240" s="32"/>
      <c r="FE240" s="32"/>
      <c r="FF240" s="32"/>
      <c r="FG240" s="32"/>
      <c r="FH240" s="32"/>
      <c r="FI240" s="32"/>
      <c r="FJ240" s="32"/>
      <c r="FK240" s="32"/>
      <c r="FL240" s="32"/>
      <c r="FM240" s="32"/>
      <c r="FN240" s="32"/>
      <c r="FO240" s="32"/>
      <c r="FP240" s="32"/>
      <c r="FQ240" s="32"/>
      <c r="FR240" s="32"/>
      <c r="FS240" s="32"/>
      <c r="FT240" s="32"/>
      <c r="FU240" s="32"/>
      <c r="FV240" s="32"/>
      <c r="FW240" s="32"/>
      <c r="FX240" s="32"/>
      <c r="FY240" s="32"/>
      <c r="FZ240" s="32"/>
      <c r="GA240" s="32"/>
      <c r="GB240" s="32"/>
      <c r="GC240" s="32"/>
      <c r="GD240" s="32"/>
      <c r="GE240" s="32"/>
      <c r="GF240" s="32"/>
    </row>
    <row r="241" spans="1:188" ht="30" x14ac:dyDescent="0.25">
      <c r="A241" s="17" t="s">
        <v>108</v>
      </c>
      <c r="B241" s="74">
        <f t="shared" si="13"/>
        <v>181418</v>
      </c>
      <c r="C241" s="74">
        <f t="shared" si="13"/>
        <v>90716</v>
      </c>
      <c r="D241" s="29">
        <f t="shared" si="13"/>
        <v>36037</v>
      </c>
      <c r="E241" s="29">
        <f t="shared" si="5"/>
        <v>39.725076061554745</v>
      </c>
      <c r="F241" s="351">
        <f t="shared" si="14"/>
        <v>162188.51764999999</v>
      </c>
      <c r="G241" s="351">
        <f t="shared" si="14"/>
        <v>81094.27</v>
      </c>
      <c r="H241" s="351">
        <f t="shared" si="14"/>
        <v>61012.621890000009</v>
      </c>
      <c r="I241" s="351">
        <f t="shared" ref="I241:J241" si="16">SUM(I230,I220,I208,I196,I184,I172,I160,I148,I136,I124,I111,I99,I87,I75,I63,I51,I39,I27,I14)</f>
        <v>-19981.672129999999</v>
      </c>
      <c r="J241" s="351">
        <f t="shared" si="16"/>
        <v>-254.24218999999999</v>
      </c>
      <c r="K241" s="351">
        <f t="shared" si="14"/>
        <v>60758.379700000005</v>
      </c>
      <c r="L241" s="351">
        <f t="shared" si="1"/>
        <v>75.236662084756418</v>
      </c>
      <c r="M241" s="71"/>
      <c r="O241" s="732"/>
      <c r="P241" s="305"/>
      <c r="Q241" s="305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  <c r="BA241" s="32"/>
      <c r="BB241" s="32"/>
      <c r="BC241" s="32"/>
      <c r="BD241" s="32"/>
      <c r="BE241" s="32"/>
      <c r="BF241" s="32"/>
      <c r="BG241" s="32"/>
      <c r="BH241" s="32"/>
      <c r="BI241" s="32"/>
      <c r="BJ241" s="32"/>
      <c r="BK241" s="32"/>
      <c r="BL241" s="32"/>
      <c r="BM241" s="32"/>
      <c r="BN241" s="32"/>
      <c r="BO241" s="32"/>
      <c r="BP241" s="32"/>
      <c r="BQ241" s="32"/>
      <c r="BR241" s="32"/>
      <c r="BS241" s="32"/>
      <c r="BT241" s="32"/>
      <c r="BU241" s="32"/>
      <c r="BV241" s="32"/>
      <c r="BW241" s="32"/>
      <c r="BX241" s="32"/>
      <c r="BY241" s="32"/>
      <c r="BZ241" s="32"/>
      <c r="CA241" s="32"/>
      <c r="CB241" s="32"/>
      <c r="CC241" s="32"/>
      <c r="CD241" s="32"/>
      <c r="CE241" s="32"/>
      <c r="CF241" s="32"/>
      <c r="CG241" s="32"/>
      <c r="CH241" s="32"/>
      <c r="CI241" s="32"/>
      <c r="CJ241" s="32"/>
      <c r="CK241" s="32"/>
      <c r="CL241" s="32"/>
      <c r="CM241" s="32"/>
      <c r="CN241" s="32"/>
      <c r="CO241" s="32"/>
      <c r="CP241" s="32"/>
      <c r="CQ241" s="32"/>
      <c r="CR241" s="32"/>
      <c r="CS241" s="32"/>
      <c r="CT241" s="32"/>
      <c r="CU241" s="32"/>
      <c r="CV241" s="32"/>
      <c r="CW241" s="32"/>
      <c r="CX241" s="32"/>
      <c r="CY241" s="32"/>
      <c r="CZ241" s="32"/>
      <c r="DA241" s="32"/>
      <c r="DB241" s="32"/>
      <c r="DC241" s="32"/>
      <c r="DD241" s="32"/>
      <c r="DE241" s="32"/>
      <c r="DF241" s="32"/>
      <c r="DG241" s="32"/>
      <c r="DH241" s="32"/>
      <c r="DI241" s="32"/>
      <c r="DJ241" s="32"/>
      <c r="DK241" s="32"/>
      <c r="DL241" s="32"/>
      <c r="DM241" s="32"/>
      <c r="DN241" s="32"/>
      <c r="DO241" s="32"/>
      <c r="DP241" s="32"/>
      <c r="DQ241" s="32"/>
      <c r="DR241" s="32"/>
      <c r="DS241" s="32"/>
      <c r="DT241" s="32"/>
      <c r="DU241" s="32"/>
      <c r="DV241" s="32"/>
      <c r="DW241" s="32"/>
      <c r="DX241" s="32"/>
      <c r="DY241" s="32"/>
      <c r="DZ241" s="32"/>
      <c r="EA241" s="32"/>
      <c r="EB241" s="32"/>
      <c r="EC241" s="32"/>
      <c r="ED241" s="32"/>
      <c r="EE241" s="32"/>
      <c r="EF241" s="32"/>
      <c r="EG241" s="32"/>
      <c r="EH241" s="32"/>
      <c r="EI241" s="32"/>
      <c r="EJ241" s="32"/>
      <c r="EK241" s="32"/>
      <c r="EL241" s="32"/>
      <c r="EM241" s="32"/>
      <c r="EN241" s="32"/>
      <c r="EO241" s="32"/>
      <c r="EP241" s="32"/>
      <c r="EQ241" s="32"/>
      <c r="ER241" s="32"/>
      <c r="ES241" s="32"/>
      <c r="ET241" s="32"/>
      <c r="EU241" s="32"/>
      <c r="EV241" s="32"/>
      <c r="EW241" s="32"/>
      <c r="EX241" s="32"/>
      <c r="EY241" s="32"/>
      <c r="EZ241" s="32"/>
      <c r="FA241" s="32"/>
      <c r="FB241" s="32"/>
      <c r="FC241" s="32"/>
      <c r="FD241" s="32"/>
      <c r="FE241" s="32"/>
      <c r="FF241" s="32"/>
      <c r="FG241" s="32"/>
      <c r="FH241" s="32"/>
      <c r="FI241" s="32"/>
      <c r="FJ241" s="32"/>
      <c r="FK241" s="32"/>
      <c r="FL241" s="32"/>
      <c r="FM241" s="32"/>
      <c r="FN241" s="32"/>
      <c r="FO241" s="32"/>
      <c r="FP241" s="32"/>
      <c r="FQ241" s="32"/>
      <c r="FR241" s="32"/>
      <c r="FS241" s="32"/>
      <c r="FT241" s="32"/>
      <c r="FU241" s="32"/>
      <c r="FV241" s="32"/>
      <c r="FW241" s="32"/>
      <c r="FX241" s="32"/>
      <c r="FY241" s="32"/>
      <c r="FZ241" s="32"/>
      <c r="GA241" s="32"/>
      <c r="GB241" s="32"/>
      <c r="GC241" s="32"/>
      <c r="GD241" s="32"/>
      <c r="GE241" s="32"/>
      <c r="GF241" s="32"/>
    </row>
    <row r="242" spans="1:188" ht="60" x14ac:dyDescent="0.25">
      <c r="A242" s="17" t="s">
        <v>81</v>
      </c>
      <c r="B242" s="74">
        <f t="shared" ref="B242:D243" si="17">SUM(B221,B209,B197,B185,B173,B161,B149,B137,B125,B112,B100,B88,B76,B64,B52,B40,B28,B15)</f>
        <v>239448</v>
      </c>
      <c r="C242" s="74">
        <f t="shared" si="17"/>
        <v>119726</v>
      </c>
      <c r="D242" s="29">
        <f t="shared" si="17"/>
        <v>113328</v>
      </c>
      <c r="E242" s="29">
        <f t="shared" si="5"/>
        <v>94.656131500258923</v>
      </c>
      <c r="F242" s="351">
        <f t="shared" ref="F242:K243" si="18">SUM(F221,F209,F197,F185,F173,F161,F149,F137,F125,F112,F100,F88,F76,F64,F52,F40,F28,F15)</f>
        <v>592289.64167000004</v>
      </c>
      <c r="G242" s="351">
        <f t="shared" si="18"/>
        <v>296144.86</v>
      </c>
      <c r="H242" s="351">
        <f t="shared" si="18"/>
        <v>280961.26512</v>
      </c>
      <c r="I242" s="350">
        <f t="shared" ref="I242" si="19">SUM(I221,I209,I197,I185,I173,I161,I149,I137,I125,I112,I100,I88,I76,I64,I52,I40,I28,I15)</f>
        <v>-15183.594879999997</v>
      </c>
      <c r="J242" s="350">
        <f t="shared" si="18"/>
        <v>-601.88715000000002</v>
      </c>
      <c r="K242" s="351">
        <f t="shared" si="18"/>
        <v>280359.37796999997</v>
      </c>
      <c r="L242" s="351">
        <f t="shared" si="1"/>
        <v>94.872916288332675</v>
      </c>
      <c r="M242" s="71"/>
      <c r="O242" s="732"/>
      <c r="P242" s="305"/>
      <c r="Q242" s="305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  <c r="AK242" s="32"/>
      <c r="AL242" s="32"/>
      <c r="AM242" s="32"/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  <c r="AX242" s="32"/>
      <c r="AY242" s="32"/>
      <c r="AZ242" s="32"/>
      <c r="BA242" s="32"/>
      <c r="BB242" s="32"/>
      <c r="BC242" s="32"/>
      <c r="BD242" s="32"/>
      <c r="BE242" s="32"/>
      <c r="BF242" s="32"/>
      <c r="BG242" s="32"/>
      <c r="BH242" s="32"/>
      <c r="BI242" s="32"/>
      <c r="BJ242" s="32"/>
      <c r="BK242" s="32"/>
      <c r="BL242" s="32"/>
      <c r="BM242" s="32"/>
      <c r="BN242" s="32"/>
      <c r="BO242" s="32"/>
      <c r="BP242" s="32"/>
      <c r="BQ242" s="32"/>
      <c r="BR242" s="32"/>
      <c r="BS242" s="32"/>
      <c r="BT242" s="32"/>
      <c r="BU242" s="32"/>
      <c r="BV242" s="32"/>
      <c r="BW242" s="32"/>
      <c r="BX242" s="32"/>
      <c r="BY242" s="32"/>
      <c r="BZ242" s="32"/>
      <c r="CA242" s="32"/>
      <c r="CB242" s="32"/>
      <c r="CC242" s="32"/>
      <c r="CD242" s="32"/>
      <c r="CE242" s="32"/>
      <c r="CF242" s="32"/>
      <c r="CG242" s="32"/>
      <c r="CH242" s="32"/>
      <c r="CI242" s="32"/>
      <c r="CJ242" s="32"/>
      <c r="CK242" s="32"/>
      <c r="CL242" s="32"/>
      <c r="CM242" s="32"/>
      <c r="CN242" s="32"/>
      <c r="CO242" s="32"/>
      <c r="CP242" s="32"/>
      <c r="CQ242" s="32"/>
      <c r="CR242" s="32"/>
      <c r="CS242" s="32"/>
      <c r="CT242" s="32"/>
      <c r="CU242" s="32"/>
      <c r="CV242" s="32"/>
      <c r="CW242" s="32"/>
      <c r="CX242" s="32"/>
      <c r="CY242" s="32"/>
      <c r="CZ242" s="32"/>
      <c r="DA242" s="32"/>
      <c r="DB242" s="32"/>
      <c r="DC242" s="32"/>
      <c r="DD242" s="32"/>
      <c r="DE242" s="32"/>
      <c r="DF242" s="32"/>
      <c r="DG242" s="32"/>
      <c r="DH242" s="32"/>
      <c r="DI242" s="32"/>
      <c r="DJ242" s="32"/>
      <c r="DK242" s="32"/>
      <c r="DL242" s="32"/>
      <c r="DM242" s="32"/>
      <c r="DN242" s="32"/>
      <c r="DO242" s="32"/>
      <c r="DP242" s="32"/>
      <c r="DQ242" s="32"/>
      <c r="DR242" s="32"/>
      <c r="DS242" s="32"/>
      <c r="DT242" s="32"/>
      <c r="DU242" s="32"/>
      <c r="DV242" s="32"/>
      <c r="DW242" s="32"/>
      <c r="DX242" s="32"/>
      <c r="DY242" s="32"/>
      <c r="DZ242" s="32"/>
      <c r="EA242" s="32"/>
      <c r="EB242" s="32"/>
      <c r="EC242" s="32"/>
      <c r="ED242" s="32"/>
      <c r="EE242" s="32"/>
      <c r="EF242" s="32"/>
      <c r="EG242" s="32"/>
      <c r="EH242" s="32"/>
      <c r="EI242" s="32"/>
      <c r="EJ242" s="32"/>
      <c r="EK242" s="32"/>
      <c r="EL242" s="32"/>
      <c r="EM242" s="32"/>
      <c r="EN242" s="32"/>
      <c r="EO242" s="32"/>
      <c r="EP242" s="32"/>
      <c r="EQ242" s="32"/>
      <c r="ER242" s="32"/>
      <c r="ES242" s="32"/>
      <c r="ET242" s="32"/>
      <c r="EU242" s="32"/>
      <c r="EV242" s="32"/>
      <c r="EW242" s="32"/>
      <c r="EX242" s="32"/>
      <c r="EY242" s="32"/>
      <c r="EZ242" s="32"/>
      <c r="FA242" s="32"/>
      <c r="FB242" s="32"/>
      <c r="FC242" s="32"/>
      <c r="FD242" s="32"/>
      <c r="FE242" s="32"/>
      <c r="FF242" s="32"/>
      <c r="FG242" s="32"/>
      <c r="FH242" s="32"/>
      <c r="FI242" s="32"/>
      <c r="FJ242" s="32"/>
      <c r="FK242" s="32"/>
      <c r="FL242" s="32"/>
      <c r="FM242" s="32"/>
      <c r="FN242" s="32"/>
      <c r="FO242" s="32"/>
      <c r="FP242" s="32"/>
      <c r="FQ242" s="32"/>
      <c r="FR242" s="32"/>
      <c r="FS242" s="32"/>
      <c r="FT242" s="32"/>
      <c r="FU242" s="32"/>
      <c r="FV242" s="32"/>
      <c r="FW242" s="32"/>
      <c r="FX242" s="32"/>
      <c r="FY242" s="32"/>
      <c r="FZ242" s="32"/>
      <c r="GA242" s="32"/>
      <c r="GB242" s="32"/>
      <c r="GC242" s="32"/>
      <c r="GD242" s="32"/>
      <c r="GE242" s="32"/>
      <c r="GF242" s="32"/>
    </row>
    <row r="243" spans="1:188" ht="45" x14ac:dyDescent="0.25">
      <c r="A243" s="17" t="s">
        <v>109</v>
      </c>
      <c r="B243" s="74">
        <f t="shared" si="17"/>
        <v>86607</v>
      </c>
      <c r="C243" s="74">
        <f t="shared" si="17"/>
        <v>43307</v>
      </c>
      <c r="D243" s="29">
        <f t="shared" si="17"/>
        <v>40872</v>
      </c>
      <c r="E243" s="29">
        <f t="shared" si="5"/>
        <v>94.377352391068413</v>
      </c>
      <c r="F243" s="351">
        <f t="shared" si="18"/>
        <v>87232.805410000001</v>
      </c>
      <c r="G243" s="351">
        <f t="shared" si="18"/>
        <v>43616.399999999994</v>
      </c>
      <c r="H243" s="351">
        <f t="shared" si="18"/>
        <v>40913.359939999995</v>
      </c>
      <c r="I243" s="351">
        <f t="shared" ref="I243" si="20">SUM(I222,I210,I198,I186,I174,I162,I150,I138,I126,I113,I101,I89,I77,I65,I53,I41,I29,I16)</f>
        <v>-2703.0400599999989</v>
      </c>
      <c r="J243" s="351">
        <f t="shared" si="18"/>
        <v>-89.421880000000016</v>
      </c>
      <c r="K243" s="351">
        <f t="shared" si="18"/>
        <v>40823.93806</v>
      </c>
      <c r="L243" s="351">
        <f t="shared" si="1"/>
        <v>93.802697930136375</v>
      </c>
      <c r="M243" s="71"/>
      <c r="O243" s="732"/>
      <c r="P243" s="305"/>
      <c r="Q243" s="305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  <c r="BA243" s="32"/>
      <c r="BB243" s="32"/>
      <c r="BC243" s="32"/>
      <c r="BD243" s="32"/>
      <c r="BE243" s="32"/>
      <c r="BF243" s="32"/>
      <c r="BG243" s="32"/>
      <c r="BH243" s="32"/>
      <c r="BI243" s="32"/>
      <c r="BJ243" s="32"/>
      <c r="BK243" s="32"/>
      <c r="BL243" s="32"/>
      <c r="BM243" s="32"/>
      <c r="BN243" s="32"/>
      <c r="BO243" s="32"/>
      <c r="BP243" s="32"/>
      <c r="BQ243" s="32"/>
      <c r="BR243" s="32"/>
      <c r="BS243" s="32"/>
      <c r="BT243" s="32"/>
      <c r="BU243" s="32"/>
      <c r="BV243" s="32"/>
      <c r="BW243" s="32"/>
      <c r="BX243" s="32"/>
      <c r="BY243" s="32"/>
      <c r="BZ243" s="32"/>
      <c r="CA243" s="32"/>
      <c r="CB243" s="32"/>
      <c r="CC243" s="32"/>
      <c r="CD243" s="32"/>
      <c r="CE243" s="32"/>
      <c r="CF243" s="32"/>
      <c r="CG243" s="32"/>
      <c r="CH243" s="32"/>
      <c r="CI243" s="32"/>
      <c r="CJ243" s="32"/>
      <c r="CK243" s="32"/>
      <c r="CL243" s="32"/>
      <c r="CM243" s="32"/>
      <c r="CN243" s="32"/>
      <c r="CO243" s="32"/>
      <c r="CP243" s="32"/>
      <c r="CQ243" s="32"/>
      <c r="CR243" s="32"/>
      <c r="CS243" s="32"/>
      <c r="CT243" s="32"/>
      <c r="CU243" s="32"/>
      <c r="CV243" s="32"/>
      <c r="CW243" s="32"/>
      <c r="CX243" s="32"/>
      <c r="CY243" s="32"/>
      <c r="CZ243" s="32"/>
      <c r="DA243" s="32"/>
      <c r="DB243" s="32"/>
      <c r="DC243" s="32"/>
      <c r="DD243" s="32"/>
      <c r="DE243" s="32"/>
      <c r="DF243" s="32"/>
      <c r="DG243" s="32"/>
      <c r="DH243" s="32"/>
      <c r="DI243" s="32"/>
      <c r="DJ243" s="32"/>
      <c r="DK243" s="32"/>
      <c r="DL243" s="32"/>
      <c r="DM243" s="32"/>
      <c r="DN243" s="32"/>
      <c r="DO243" s="32"/>
      <c r="DP243" s="32"/>
      <c r="DQ243" s="32"/>
      <c r="DR243" s="32"/>
      <c r="DS243" s="32"/>
      <c r="DT243" s="32"/>
      <c r="DU243" s="32"/>
      <c r="DV243" s="32"/>
      <c r="DW243" s="32"/>
      <c r="DX243" s="32"/>
      <c r="DY243" s="32"/>
      <c r="DZ243" s="32"/>
      <c r="EA243" s="32"/>
      <c r="EB243" s="32"/>
      <c r="EC243" s="32"/>
      <c r="ED243" s="32"/>
      <c r="EE243" s="32"/>
      <c r="EF243" s="32"/>
      <c r="EG243" s="32"/>
      <c r="EH243" s="32"/>
      <c r="EI243" s="32"/>
      <c r="EJ243" s="32"/>
      <c r="EK243" s="32"/>
      <c r="EL243" s="32"/>
      <c r="EM243" s="32"/>
      <c r="EN243" s="32"/>
      <c r="EO243" s="32"/>
      <c r="EP243" s="32"/>
      <c r="EQ243" s="32"/>
      <c r="ER243" s="32"/>
      <c r="ES243" s="32"/>
      <c r="ET243" s="32"/>
      <c r="EU243" s="32"/>
      <c r="EV243" s="32"/>
      <c r="EW243" s="32"/>
      <c r="EX243" s="32"/>
      <c r="EY243" s="32"/>
      <c r="EZ243" s="32"/>
      <c r="FA243" s="32"/>
      <c r="FB243" s="32"/>
      <c r="FC243" s="32"/>
      <c r="FD243" s="32"/>
      <c r="FE243" s="32"/>
      <c r="FF243" s="32"/>
      <c r="FG243" s="32"/>
      <c r="FH243" s="32"/>
      <c r="FI243" s="32"/>
      <c r="FJ243" s="32"/>
      <c r="FK243" s="32"/>
      <c r="FL243" s="32"/>
      <c r="FM243" s="32"/>
      <c r="FN243" s="32"/>
      <c r="FO243" s="32"/>
      <c r="FP243" s="32"/>
      <c r="FQ243" s="32"/>
      <c r="FR243" s="32"/>
      <c r="FS243" s="32"/>
      <c r="FT243" s="32"/>
      <c r="FU243" s="32"/>
      <c r="FV243" s="32"/>
      <c r="FW243" s="32"/>
      <c r="FX243" s="32"/>
      <c r="FY243" s="32"/>
      <c r="FZ243" s="32"/>
      <c r="GA243" s="32"/>
      <c r="GB243" s="32"/>
      <c r="GC243" s="32"/>
      <c r="GD243" s="32"/>
      <c r="GE243" s="32"/>
      <c r="GF243" s="32"/>
    </row>
    <row r="244" spans="1:188" ht="30.75" thickBot="1" x14ac:dyDescent="0.3">
      <c r="A244" s="280" t="s">
        <v>123</v>
      </c>
      <c r="B244" s="269">
        <f>SUM(B231,B223,B211,B199,B187,B175,B163,B151,B127,B114,B102,B90,B78,B66,B54,B42,B30,B17,B139)</f>
        <v>645022</v>
      </c>
      <c r="C244" s="269">
        <f>SUM(C231,C223,C211,C199,C187,C175,C163,C151,C127,C114,C102,C90,C78,C66,C54,C42,C30,C17,C139)</f>
        <v>322512</v>
      </c>
      <c r="D244" s="270">
        <f>SUM(D231,D223,D211,D199,D187,D175,D163,D151,D127,D114,D102,D90,D78,D66,D54,D42,D30,D17,D139)</f>
        <v>307279</v>
      </c>
      <c r="E244" s="269">
        <f t="shared" si="5"/>
        <v>95.276764895569784</v>
      </c>
      <c r="F244" s="353">
        <f t="shared" ref="F244:K244" si="21">SUM(F231,F223,F211,F199,F187,F175,F163,F151,F127,F114,F102,F90,F78,F66,F54,F42,F30,F17,F139)</f>
        <v>567494.19563999993</v>
      </c>
      <c r="G244" s="353">
        <f t="shared" si="21"/>
        <v>283747.12</v>
      </c>
      <c r="H244" s="353">
        <f t="shared" si="21"/>
        <v>270311.29359000002</v>
      </c>
      <c r="I244" s="353">
        <f t="shared" si="21"/>
        <v>-13435.82641</v>
      </c>
      <c r="J244" s="353">
        <f t="shared" si="21"/>
        <v>-664.56858999999997</v>
      </c>
      <c r="K244" s="353">
        <f t="shared" si="21"/>
        <v>269646.72499999998</v>
      </c>
      <c r="L244" s="353">
        <f>H244/G244*100</f>
        <v>95.264858931431633</v>
      </c>
      <c r="M244" s="71"/>
      <c r="O244" s="732"/>
      <c r="P244" s="305"/>
      <c r="Q244" s="305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  <c r="BI244" s="32"/>
      <c r="BJ244" s="32"/>
      <c r="BK244" s="32"/>
      <c r="BL244" s="32"/>
      <c r="BM244" s="32"/>
      <c r="BN244" s="32"/>
      <c r="BO244" s="32"/>
      <c r="BP244" s="32"/>
      <c r="BQ244" s="32"/>
      <c r="BR244" s="32"/>
      <c r="BS244" s="32"/>
      <c r="BT244" s="32"/>
      <c r="BU244" s="32"/>
      <c r="BV244" s="32"/>
      <c r="BW244" s="32"/>
      <c r="BX244" s="32"/>
      <c r="BY244" s="32"/>
      <c r="BZ244" s="32"/>
      <c r="CA244" s="32"/>
      <c r="CB244" s="32"/>
      <c r="CC244" s="32"/>
      <c r="CD244" s="32"/>
      <c r="CE244" s="32"/>
      <c r="CF244" s="32"/>
      <c r="CG244" s="32"/>
      <c r="CH244" s="32"/>
      <c r="CI244" s="32"/>
      <c r="CJ244" s="32"/>
      <c r="CK244" s="32"/>
      <c r="CL244" s="32"/>
      <c r="CM244" s="32"/>
      <c r="CN244" s="32"/>
      <c r="CO244" s="32"/>
      <c r="CP244" s="32"/>
      <c r="CQ244" s="32"/>
      <c r="CR244" s="32"/>
      <c r="CS244" s="32"/>
      <c r="CT244" s="32"/>
      <c r="CU244" s="32"/>
      <c r="CV244" s="32"/>
      <c r="CW244" s="32"/>
      <c r="CX244" s="32"/>
      <c r="CY244" s="32"/>
      <c r="CZ244" s="32"/>
      <c r="DA244" s="32"/>
      <c r="DB244" s="32"/>
      <c r="DC244" s="32"/>
      <c r="DD244" s="32"/>
      <c r="DE244" s="32"/>
      <c r="DF244" s="32"/>
      <c r="DG244" s="32"/>
      <c r="DH244" s="32"/>
      <c r="DI244" s="32"/>
      <c r="DJ244" s="32"/>
      <c r="DK244" s="32"/>
      <c r="DL244" s="32"/>
      <c r="DM244" s="32"/>
      <c r="DN244" s="32"/>
      <c r="DO244" s="32"/>
      <c r="DP244" s="32"/>
      <c r="DQ244" s="32"/>
      <c r="DR244" s="32"/>
      <c r="DS244" s="32"/>
      <c r="DT244" s="32"/>
      <c r="DU244" s="32"/>
      <c r="DV244" s="32"/>
      <c r="DW244" s="32"/>
      <c r="DX244" s="32"/>
      <c r="DY244" s="32"/>
      <c r="DZ244" s="32"/>
      <c r="EA244" s="32"/>
      <c r="EB244" s="32"/>
      <c r="EC244" s="32"/>
      <c r="ED244" s="32"/>
      <c r="EE244" s="32"/>
      <c r="EF244" s="32"/>
      <c r="EG244" s="32"/>
      <c r="EH244" s="32"/>
      <c r="EI244" s="32"/>
      <c r="EJ244" s="32"/>
      <c r="EK244" s="32"/>
      <c r="EL244" s="32"/>
      <c r="EM244" s="32"/>
      <c r="EN244" s="32"/>
      <c r="EO244" s="32"/>
      <c r="EP244" s="32"/>
      <c r="EQ244" s="32"/>
      <c r="ER244" s="32"/>
      <c r="ES244" s="32"/>
      <c r="ET244" s="32"/>
      <c r="EU244" s="32"/>
      <c r="EV244" s="32"/>
      <c r="EW244" s="32"/>
      <c r="EX244" s="32"/>
      <c r="EY244" s="32"/>
      <c r="EZ244" s="32"/>
      <c r="FA244" s="32"/>
      <c r="FB244" s="32"/>
      <c r="FC244" s="32"/>
      <c r="FD244" s="32"/>
      <c r="FE244" s="32"/>
      <c r="FF244" s="32"/>
      <c r="FG244" s="32"/>
      <c r="FH244" s="32"/>
      <c r="FI244" s="32"/>
      <c r="FJ244" s="32"/>
      <c r="FK244" s="32"/>
      <c r="FL244" s="32"/>
      <c r="FM244" s="32"/>
      <c r="FN244" s="32"/>
      <c r="FO244" s="32"/>
      <c r="FP244" s="32"/>
      <c r="FQ244" s="32"/>
      <c r="FR244" s="32"/>
      <c r="FS244" s="32"/>
      <c r="FT244" s="32"/>
      <c r="FU244" s="32"/>
      <c r="FV244" s="32"/>
      <c r="FW244" s="32"/>
      <c r="FX244" s="32"/>
      <c r="FY244" s="32"/>
      <c r="FZ244" s="32"/>
      <c r="GA244" s="32"/>
      <c r="GB244" s="32"/>
      <c r="GC244" s="32"/>
      <c r="GD244" s="32"/>
      <c r="GE244" s="32"/>
      <c r="GF244" s="32"/>
    </row>
    <row r="245" spans="1:188" x14ac:dyDescent="0.25">
      <c r="B245" s="317"/>
      <c r="C245" s="317"/>
      <c r="L245" s="316"/>
    </row>
    <row r="246" spans="1:188" x14ac:dyDescent="0.25">
      <c r="A246" s="31" t="s">
        <v>127</v>
      </c>
    </row>
  </sheetData>
  <autoFilter ref="A6:GF244"/>
  <mergeCells count="4">
    <mergeCell ref="B4:E4"/>
    <mergeCell ref="F4:L4"/>
    <mergeCell ref="A1:L1"/>
    <mergeCell ref="A2:L2"/>
  </mergeCells>
  <phoneticPr fontId="0" type="noConversion"/>
  <pageMargins left="0.39370078740157483" right="0.23622047244094491" top="0" bottom="0" header="0.19685039370078741" footer="0.19685039370078741"/>
  <pageSetup paperSize="9" scale="7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E8"/>
  <sheetViews>
    <sheetView workbookViewId="0">
      <selection activeCell="E20" sqref="E20"/>
    </sheetView>
  </sheetViews>
  <sheetFormatPr defaultRowHeight="12.75" x14ac:dyDescent="0.2"/>
  <sheetData>
    <row r="6" spans="2:5" x14ac:dyDescent="0.2">
      <c r="B6" t="s">
        <v>134</v>
      </c>
    </row>
    <row r="7" spans="2:5" x14ac:dyDescent="0.2">
      <c r="B7" t="s">
        <v>135</v>
      </c>
      <c r="C7" t="s">
        <v>136</v>
      </c>
      <c r="D7" t="s">
        <v>137</v>
      </c>
      <c r="E7" t="s">
        <v>138</v>
      </c>
    </row>
    <row r="8" spans="2:5" x14ac:dyDescent="0.2">
      <c r="B8">
        <v>811.02</v>
      </c>
      <c r="C8">
        <v>973.22</v>
      </c>
      <c r="D8">
        <v>1291.8399999999999</v>
      </c>
      <c r="E8">
        <v>1488.8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R95"/>
  <sheetViews>
    <sheetView topLeftCell="C1" zoomScaleNormal="100" zoomScaleSheetLayoutView="85" workbookViewId="0">
      <pane xSplit="1" ySplit="6" topLeftCell="D16" activePane="bottomRight" state="frozen"/>
      <selection activeCell="C1" sqref="C1"/>
      <selection pane="topRight" activeCell="D1" sqref="D1"/>
      <selection pane="bottomLeft" activeCell="C7" sqref="C7"/>
      <selection pane="bottomRight" activeCell="D16" sqref="D16"/>
    </sheetView>
  </sheetViews>
  <sheetFormatPr defaultColWidth="9.140625" defaultRowHeight="15" x14ac:dyDescent="0.25"/>
  <cols>
    <col min="1" max="1" width="0" style="734" hidden="1" customWidth="1"/>
    <col min="2" max="2" width="4.140625" style="734" hidden="1" customWidth="1"/>
    <col min="3" max="3" width="31.42578125" style="737" customWidth="1"/>
    <col min="4" max="4" width="13.42578125" style="737" customWidth="1"/>
    <col min="5" max="6" width="15" style="738" customWidth="1"/>
    <col min="7" max="7" width="8" style="738" hidden="1" customWidth="1"/>
    <col min="8" max="11" width="12.42578125" style="738" customWidth="1"/>
    <col min="12" max="19" width="14.140625" style="739" customWidth="1"/>
    <col min="20" max="22" width="14.140625" style="772" customWidth="1"/>
    <col min="23" max="23" width="14.140625" style="739" customWidth="1"/>
    <col min="24" max="26" width="13.28515625" style="739" customWidth="1"/>
    <col min="27" max="27" width="13.28515625" style="734" customWidth="1"/>
    <col min="28" max="28" width="14.140625" style="734" customWidth="1"/>
    <col min="29" max="29" width="13.28515625" style="734" customWidth="1"/>
    <col min="30" max="31" width="14.7109375" style="740" customWidth="1"/>
    <col min="32" max="33" width="14.140625" style="772" customWidth="1"/>
    <col min="34" max="34" width="13.7109375" style="734" customWidth="1"/>
    <col min="35" max="16384" width="9.140625" style="734"/>
  </cols>
  <sheetData>
    <row r="1" spans="1:44" ht="17.25" customHeight="1" x14ac:dyDescent="0.3">
      <c r="C1" s="885" t="str">
        <f>'1 уровень'!C1:N1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январь-июнь  2019</v>
      </c>
      <c r="D1" s="885"/>
      <c r="E1" s="885"/>
      <c r="F1" s="885"/>
      <c r="G1" s="885"/>
      <c r="H1" s="885"/>
      <c r="I1" s="885"/>
      <c r="J1" s="885"/>
      <c r="K1" s="885"/>
      <c r="L1" s="885"/>
      <c r="M1" s="885"/>
      <c r="N1" s="885"/>
      <c r="O1" s="885"/>
      <c r="P1" s="885"/>
      <c r="Q1" s="885"/>
      <c r="R1" s="885"/>
      <c r="S1" s="885"/>
      <c r="T1" s="885"/>
      <c r="U1" s="885"/>
      <c r="V1" s="885"/>
      <c r="W1" s="885"/>
      <c r="X1" s="885"/>
      <c r="Y1" s="885"/>
      <c r="Z1" s="885"/>
      <c r="AA1" s="885"/>
      <c r="AB1" s="885"/>
      <c r="AC1" s="885"/>
      <c r="AD1" s="885"/>
      <c r="AE1" s="771"/>
      <c r="AF1" s="734"/>
      <c r="AG1" s="734"/>
    </row>
    <row r="2" spans="1:44" ht="17.25" x14ac:dyDescent="0.3">
      <c r="C2" s="885"/>
      <c r="D2" s="885"/>
      <c r="E2" s="885"/>
      <c r="F2" s="885"/>
      <c r="G2" s="885"/>
      <c r="H2" s="885"/>
      <c r="I2" s="885"/>
      <c r="J2" s="885"/>
      <c r="K2" s="885"/>
      <c r="L2" s="885"/>
      <c r="M2" s="885"/>
      <c r="N2" s="885"/>
      <c r="O2" s="885"/>
      <c r="P2" s="885"/>
      <c r="Q2" s="885"/>
      <c r="R2" s="885"/>
      <c r="S2" s="885"/>
      <c r="T2" s="885"/>
      <c r="U2" s="885"/>
      <c r="V2" s="885"/>
      <c r="W2" s="885"/>
      <c r="X2" s="885"/>
      <c r="Y2" s="885"/>
      <c r="Z2" s="885"/>
      <c r="AA2" s="885"/>
      <c r="AB2" s="885"/>
      <c r="AC2" s="885"/>
      <c r="AD2" s="885"/>
      <c r="AE2" s="771"/>
      <c r="AF2" s="734"/>
      <c r="AG2" s="734"/>
    </row>
    <row r="3" spans="1:44" ht="15.75" thickBot="1" x14ac:dyDescent="0.3"/>
    <row r="4" spans="1:44" s="735" customFormat="1" ht="37.5" customHeight="1" x14ac:dyDescent="0.25">
      <c r="B4" s="750"/>
      <c r="C4" s="886" t="s">
        <v>143</v>
      </c>
      <c r="D4" s="890" t="s">
        <v>191</v>
      </c>
      <c r="E4" s="882"/>
      <c r="F4" s="891"/>
      <c r="G4" s="888" t="s">
        <v>144</v>
      </c>
      <c r="H4" s="890" t="s">
        <v>196</v>
      </c>
      <c r="I4" s="882"/>
      <c r="J4" s="891"/>
      <c r="K4" s="890" t="s">
        <v>192</v>
      </c>
      <c r="L4" s="882"/>
      <c r="M4" s="891"/>
      <c r="N4" s="890" t="s">
        <v>197</v>
      </c>
      <c r="O4" s="882"/>
      <c r="P4" s="891"/>
      <c r="Q4" s="890" t="s">
        <v>198</v>
      </c>
      <c r="R4" s="882"/>
      <c r="S4" s="891"/>
      <c r="T4" s="883" t="s">
        <v>202</v>
      </c>
      <c r="U4" s="883"/>
      <c r="V4" s="884"/>
      <c r="W4" s="880" t="s">
        <v>193</v>
      </c>
      <c r="X4" s="881"/>
      <c r="Y4" s="881"/>
      <c r="Z4" s="882" t="s">
        <v>194</v>
      </c>
      <c r="AA4" s="882"/>
      <c r="AB4" s="882"/>
      <c r="AC4" s="882" t="s">
        <v>195</v>
      </c>
      <c r="AD4" s="882"/>
      <c r="AE4" s="882"/>
      <c r="AF4" s="883" t="s">
        <v>203</v>
      </c>
      <c r="AG4" s="883"/>
      <c r="AH4" s="884"/>
    </row>
    <row r="5" spans="1:44" s="735" customFormat="1" ht="48" customHeight="1" x14ac:dyDescent="0.25">
      <c r="B5" s="750" t="s">
        <v>145</v>
      </c>
      <c r="C5" s="887"/>
      <c r="D5" s="743" t="s">
        <v>200</v>
      </c>
      <c r="E5" s="777" t="s">
        <v>201</v>
      </c>
      <c r="F5" s="744" t="s">
        <v>204</v>
      </c>
      <c r="G5" s="889"/>
      <c r="H5" s="743" t="s">
        <v>200</v>
      </c>
      <c r="I5" s="777" t="s">
        <v>201</v>
      </c>
      <c r="J5" s="744" t="s">
        <v>204</v>
      </c>
      <c r="K5" s="743" t="s">
        <v>200</v>
      </c>
      <c r="L5" s="777" t="s">
        <v>201</v>
      </c>
      <c r="M5" s="744" t="s">
        <v>204</v>
      </c>
      <c r="N5" s="743" t="s">
        <v>200</v>
      </c>
      <c r="O5" s="777" t="s">
        <v>201</v>
      </c>
      <c r="P5" s="744" t="s">
        <v>204</v>
      </c>
      <c r="Q5" s="743" t="s">
        <v>200</v>
      </c>
      <c r="R5" s="777" t="s">
        <v>201</v>
      </c>
      <c r="S5" s="744" t="s">
        <v>204</v>
      </c>
      <c r="T5" s="789" t="s">
        <v>200</v>
      </c>
      <c r="U5" s="789" t="s">
        <v>201</v>
      </c>
      <c r="V5" s="773" t="s">
        <v>204</v>
      </c>
      <c r="W5" s="743" t="s">
        <v>200</v>
      </c>
      <c r="X5" s="777" t="s">
        <v>201</v>
      </c>
      <c r="Y5" s="788" t="s">
        <v>204</v>
      </c>
      <c r="Z5" s="777" t="s">
        <v>200</v>
      </c>
      <c r="AA5" s="777" t="s">
        <v>201</v>
      </c>
      <c r="AB5" s="788" t="s">
        <v>204</v>
      </c>
      <c r="AC5" s="777" t="s">
        <v>200</v>
      </c>
      <c r="AD5" s="777" t="s">
        <v>201</v>
      </c>
      <c r="AE5" s="788" t="s">
        <v>204</v>
      </c>
      <c r="AF5" s="789" t="s">
        <v>200</v>
      </c>
      <c r="AG5" s="789" t="s">
        <v>201</v>
      </c>
      <c r="AH5" s="773" t="s">
        <v>204</v>
      </c>
    </row>
    <row r="6" spans="1:44" s="735" customFormat="1" x14ac:dyDescent="0.25">
      <c r="B6" s="750"/>
      <c r="C6" s="751"/>
      <c r="D6" s="778"/>
      <c r="E6" s="779"/>
      <c r="F6" s="780"/>
      <c r="G6" s="760"/>
      <c r="H6" s="778"/>
      <c r="I6" s="779"/>
      <c r="J6" s="780"/>
      <c r="K6" s="778"/>
      <c r="L6" s="779"/>
      <c r="M6" s="780"/>
      <c r="N6" s="778"/>
      <c r="O6" s="779"/>
      <c r="P6" s="780"/>
      <c r="Q6" s="778"/>
      <c r="R6" s="779"/>
      <c r="S6" s="780"/>
      <c r="T6" s="792"/>
      <c r="U6" s="792"/>
      <c r="V6" s="793"/>
      <c r="W6" s="765"/>
      <c r="X6" s="790"/>
      <c r="Y6" s="790"/>
      <c r="Z6" s="790"/>
      <c r="AA6" s="791"/>
      <c r="AB6" s="791"/>
      <c r="AC6" s="791"/>
      <c r="AD6" s="791"/>
      <c r="AE6" s="791"/>
      <c r="AF6" s="792"/>
      <c r="AG6" s="792"/>
      <c r="AH6" s="793"/>
    </row>
    <row r="7" spans="1:44" ht="30" customHeight="1" x14ac:dyDescent="0.25">
      <c r="A7" s="735">
        <v>1</v>
      </c>
      <c r="B7" s="750" t="e">
        <f>#REF!+1</f>
        <v>#REF!</v>
      </c>
      <c r="C7" s="752" t="s">
        <v>146</v>
      </c>
      <c r="D7" s="745">
        <f>('1 уровень'!H11/'1 уровень'!D11)*1000</f>
        <v>816.66666666666663</v>
      </c>
      <c r="E7" s="781">
        <f>('1 уровень'!M11/'1 уровень'!F11)*1000</f>
        <v>1221.6800606060606</v>
      </c>
      <c r="F7" s="746">
        <f>'1 уровень'!J11/'1 уровень'!F11*1000</f>
        <v>1246.7922424242424</v>
      </c>
      <c r="G7" s="761">
        <v>12</v>
      </c>
      <c r="H7" s="745"/>
      <c r="I7" s="781"/>
      <c r="J7" s="746"/>
      <c r="K7" s="745">
        <f>('1 уровень'!H12/'1 уровень'!D12)*1000</f>
        <v>1519.4399999999998</v>
      </c>
      <c r="L7" s="781">
        <f>('1 уровень'!M12/'1 уровень'!F12)*1000</f>
        <v>1668.3945000000003</v>
      </c>
      <c r="M7" s="746">
        <f>'1 уровень'!J12/'1 уровень'!F12*1000</f>
        <v>1677.3710000000001</v>
      </c>
      <c r="N7" s="745"/>
      <c r="O7" s="781"/>
      <c r="P7" s="746"/>
      <c r="Q7" s="745"/>
      <c r="R7" s="781"/>
      <c r="S7" s="746"/>
      <c r="T7" s="795">
        <f>D7</f>
        <v>816.66666666666663</v>
      </c>
      <c r="U7" s="795">
        <f t="shared" ref="U7:U8" si="0">E7</f>
        <v>1221.6800606060606</v>
      </c>
      <c r="V7" s="795">
        <f>'1 уровень'!J11/'1 уровень'!F11*1000</f>
        <v>1246.7922424242424</v>
      </c>
      <c r="W7" s="766">
        <f>('1 уровень'!H14/'1 уровень'!D14)*1000</f>
        <v>597.8357142857144</v>
      </c>
      <c r="X7" s="794" t="e">
        <f>('1 уровень'!M14/'1 уровень'!F14)*1000</f>
        <v>#DIV/0!</v>
      </c>
      <c r="Y7" s="794" t="e">
        <f>'1 уровень'!J14/'1 уровень'!F14*1000</f>
        <v>#DIV/0!</v>
      </c>
      <c r="Z7" s="794"/>
      <c r="AA7" s="794"/>
      <c r="AB7" s="794"/>
      <c r="AC7" s="794"/>
      <c r="AD7" s="794"/>
      <c r="AE7" s="794"/>
      <c r="AF7" s="795">
        <f t="shared" ref="AF7:AH8" si="1">W7</f>
        <v>597.8357142857144</v>
      </c>
      <c r="AG7" s="795" t="e">
        <f t="shared" si="1"/>
        <v>#DIV/0!</v>
      </c>
      <c r="AH7" s="774" t="e">
        <f t="shared" si="1"/>
        <v>#DIV/0!</v>
      </c>
    </row>
    <row r="8" spans="1:44" ht="30" customHeight="1" x14ac:dyDescent="0.25">
      <c r="A8" s="735">
        <v>1</v>
      </c>
      <c r="B8" s="750" t="e">
        <f>#REF!+1</f>
        <v>#REF!</v>
      </c>
      <c r="C8" s="752" t="s">
        <v>147</v>
      </c>
      <c r="D8" s="745">
        <f>('1 уровень'!H31/'1 уровень'!D31)*1000</f>
        <v>1552.288866396761</v>
      </c>
      <c r="E8" s="781">
        <f>('1 уровень'!M31/'1 уровень'!F31)*1000</f>
        <v>1369.1705433455434</v>
      </c>
      <c r="F8" s="746">
        <f>'1 уровень'!J31/'1 уровень'!F31*1000</f>
        <v>1381.1030402930405</v>
      </c>
      <c r="G8" s="761">
        <v>20</v>
      </c>
      <c r="H8" s="745"/>
      <c r="I8" s="781"/>
      <c r="J8" s="746"/>
      <c r="K8" s="745">
        <f>'1 уровень'!H32/'1 уровень'!D32*1000</f>
        <v>1519.44</v>
      </c>
      <c r="L8" s="781">
        <f>'1 уровень'!M32/'1 уровень'!F32*1000</f>
        <v>1522.4560791925464</v>
      </c>
      <c r="M8" s="746">
        <f>'1 уровень'!J32/'1 уровень'!F32*1000</f>
        <v>1531.0321195652173</v>
      </c>
      <c r="N8" s="745"/>
      <c r="O8" s="781"/>
      <c r="P8" s="746"/>
      <c r="Q8" s="745"/>
      <c r="R8" s="781"/>
      <c r="S8" s="746"/>
      <c r="T8" s="795">
        <f t="shared" ref="T8" si="2">D8</f>
        <v>1552.288866396761</v>
      </c>
      <c r="U8" s="795">
        <f t="shared" si="0"/>
        <v>1369.1705433455434</v>
      </c>
      <c r="V8" s="795">
        <f>'1 уровень'!J31/'1 уровень'!F31*1000</f>
        <v>1381.1030402930405</v>
      </c>
      <c r="W8" s="766">
        <f>'1 уровень'!H34/'1 уровень'!D34*1000</f>
        <v>883.55000000000007</v>
      </c>
      <c r="X8" s="794">
        <f>'1 уровень'!M34/'1 уровень'!F34*1000</f>
        <v>1675.4642553191493</v>
      </c>
      <c r="Y8" s="794">
        <f>'1 уровень'!J34/'1 уровень'!F34*1000</f>
        <v>1769.3378723404257</v>
      </c>
      <c r="Z8" s="794"/>
      <c r="AA8" s="794"/>
      <c r="AB8" s="794"/>
      <c r="AC8" s="794"/>
      <c r="AD8" s="794"/>
      <c r="AE8" s="794"/>
      <c r="AF8" s="795">
        <f t="shared" si="1"/>
        <v>883.55000000000007</v>
      </c>
      <c r="AG8" s="795">
        <f t="shared" si="1"/>
        <v>1675.4642553191493</v>
      </c>
      <c r="AH8" s="774">
        <f t="shared" si="1"/>
        <v>1769.3378723404257</v>
      </c>
    </row>
    <row r="9" spans="1:44" ht="45" x14ac:dyDescent="0.25">
      <c r="A9" s="735">
        <v>1</v>
      </c>
      <c r="B9" s="750" t="e">
        <f>#REF!+1</f>
        <v>#REF!</v>
      </c>
      <c r="C9" s="752" t="s">
        <v>148</v>
      </c>
      <c r="D9" s="745"/>
      <c r="E9" s="781"/>
      <c r="F9" s="746"/>
      <c r="G9" s="761"/>
      <c r="H9" s="745"/>
      <c r="I9" s="781"/>
      <c r="J9" s="746"/>
      <c r="K9" s="745"/>
      <c r="L9" s="781"/>
      <c r="M9" s="746"/>
      <c r="N9" s="745">
        <f>'1 уровень'!H40/'1 уровень'!D40*1000</f>
        <v>5468.3999999999987</v>
      </c>
      <c r="O9" s="781">
        <f>'1 уровень'!M40/'1 уровень'!F40*1000</f>
        <v>5468.4</v>
      </c>
      <c r="P9" s="746">
        <f>'1 уровень'!J40/'1 уровень'!F40*1000</f>
        <v>5468.4</v>
      </c>
      <c r="Q9" s="745">
        <f>'1 уровень'!H41/'1 уровень'!D41*1000</f>
        <v>5468.4</v>
      </c>
      <c r="R9" s="781">
        <f>'1 уровень'!M41/'1 уровень'!F41*1000</f>
        <v>5468.4</v>
      </c>
      <c r="S9" s="746">
        <f>'1 уровень'!J41/'1 уровень'!F41*1000</f>
        <v>5468.4</v>
      </c>
      <c r="T9" s="795">
        <f>'1 уровень'!H39/'1 уровень'!D39*1000</f>
        <v>5468.4</v>
      </c>
      <c r="U9" s="795">
        <f>'1 уровень'!M39/'1 уровень'!F39*1000</f>
        <v>5468.4</v>
      </c>
      <c r="V9" s="795">
        <f>'1 уровень'!J39/'1 уровень'!F39*1000</f>
        <v>5468.4</v>
      </c>
      <c r="W9" s="766"/>
      <c r="X9" s="794"/>
      <c r="Y9" s="794"/>
      <c r="Z9" s="794">
        <f>'1 уровень'!H43/'1 уровень'!D43*1000</f>
        <v>2523.4040325581395</v>
      </c>
      <c r="AA9" s="794">
        <f>'1 уровень'!M43/'1 уровень'!F43*1000</f>
        <v>2238.831881864779</v>
      </c>
      <c r="AB9" s="794">
        <f>'1 уровень'!J43/'1 уровень'!F43*1000</f>
        <v>2238.831881864779</v>
      </c>
      <c r="AC9" s="794">
        <f>'1 уровень'!H44/'1 уровень'!D44*1000</f>
        <v>1048.357254174397</v>
      </c>
      <c r="AD9" s="794">
        <f>'1 уровень'!M44/'1 уровень'!F44*1000</f>
        <v>968.95461810466759</v>
      </c>
      <c r="AE9" s="794">
        <f>'1 уровень'!J44/'1 уровень'!F44*1000</f>
        <v>982.89989391796314</v>
      </c>
      <c r="AF9" s="795">
        <f>'1 уровень'!H42/'1 уровень'!D42*1000</f>
        <v>2171.4561735281095</v>
      </c>
      <c r="AG9" s="795">
        <f>'1 уровень'!M42/'1 уровень'!F42*1000</f>
        <v>1913.0096262021411</v>
      </c>
      <c r="AH9" s="774">
        <f>'1 уровень'!J42/'1 уровень'!F42*1000</f>
        <v>1916.5876737434221</v>
      </c>
    </row>
    <row r="10" spans="1:44" ht="30" x14ac:dyDescent="0.25">
      <c r="A10" s="735">
        <v>1</v>
      </c>
      <c r="B10" s="750" t="e">
        <f>B9+1</f>
        <v>#REF!</v>
      </c>
      <c r="C10" s="752" t="s">
        <v>149</v>
      </c>
      <c r="D10" s="745"/>
      <c r="E10" s="781"/>
      <c r="F10" s="746"/>
      <c r="G10" s="761"/>
      <c r="H10" s="745"/>
      <c r="I10" s="781"/>
      <c r="J10" s="746"/>
      <c r="K10" s="745"/>
      <c r="L10" s="781"/>
      <c r="M10" s="746"/>
      <c r="N10" s="745">
        <f>'1 уровень'!H50/'1 уровень'!D50*1000</f>
        <v>5468.3999999999987</v>
      </c>
      <c r="O10" s="781">
        <f>'1 уровень'!M50/'1 уровень'!F50*1000</f>
        <v>5494.0732394366196</v>
      </c>
      <c r="P10" s="746">
        <f>'1 уровень'!J50/'1 уровень'!F50*1000</f>
        <v>5468.4</v>
      </c>
      <c r="Q10" s="745">
        <f>'1 уровень'!H51/'1 уровень'!D51*1000</f>
        <v>5468.4</v>
      </c>
      <c r="R10" s="781">
        <f>'1 уровень'!M51/'1 уровень'!F51*1000</f>
        <v>5468.3999999999987</v>
      </c>
      <c r="S10" s="746">
        <f>'1 уровень'!J51/'1 уровень'!F51*1000</f>
        <v>5468.3999999999987</v>
      </c>
      <c r="T10" s="795">
        <f>'1 уровень'!H49/'1 уровень'!D49*1000</f>
        <v>5468.4</v>
      </c>
      <c r="U10" s="795">
        <f>'1 уровень'!M49/'1 уровень'!F49*1000</f>
        <v>5481.3582938388618</v>
      </c>
      <c r="V10" s="795">
        <f>'1 уровень'!J49/'1 уровень'!F49*1000</f>
        <v>5468.3999999999987</v>
      </c>
      <c r="W10" s="766"/>
      <c r="X10" s="794"/>
      <c r="Y10" s="794"/>
      <c r="Z10" s="794">
        <f>'1 уровень'!H53/'1 уровень'!D53*1000</f>
        <v>2211.3632797217992</v>
      </c>
      <c r="AA10" s="794">
        <f>'1 уровень'!M53/'1 уровень'!F53*1000</f>
        <v>2548.4123349540787</v>
      </c>
      <c r="AB10" s="794">
        <f>'1 уровень'!J53/'1 уровень'!F53*1000</f>
        <v>2562.3298941112907</v>
      </c>
      <c r="AC10" s="794">
        <f>'1 уровень'!H54/'1 уровень'!D54*1000</f>
        <v>937.04</v>
      </c>
      <c r="AD10" s="794">
        <f>'1 уровень'!M54/'1 уровень'!F54*1000</f>
        <v>886.4854686876746</v>
      </c>
      <c r="AE10" s="794">
        <f>'1 уровень'!J54/'1 уровень'!F54*1000</f>
        <v>886.4854686876746</v>
      </c>
      <c r="AF10" s="795">
        <f>'1 уровень'!H52/'1 уровень'!D52*1000</f>
        <v>2073.0914260802165</v>
      </c>
      <c r="AG10" s="795">
        <f>'1 уровень'!M52/'1 уровень'!F52*1000</f>
        <v>2194.1825565380032</v>
      </c>
      <c r="AH10" s="774">
        <f>'1 уровень'!J52/'1 уровень'!F52*1000</f>
        <v>2205.1336711443628</v>
      </c>
    </row>
    <row r="11" spans="1:44" ht="30" x14ac:dyDescent="0.25">
      <c r="A11" s="735">
        <v>1</v>
      </c>
      <c r="B11" s="750" t="e">
        <f>#REF!+1</f>
        <v>#REF!</v>
      </c>
      <c r="C11" s="752" t="s">
        <v>150</v>
      </c>
      <c r="D11" s="745">
        <f>'1 уровень'!H60/'1 уровень'!D60*1000</f>
        <v>1549.05</v>
      </c>
      <c r="E11" s="781">
        <f>'1 уровень'!M60/'1 уровень'!F60*1000</f>
        <v>1252.4641398026315</v>
      </c>
      <c r="F11" s="746">
        <f>'1 уровень'!J60/'1 уровень'!F60*1000</f>
        <v>1258.4820213815788</v>
      </c>
      <c r="G11" s="761"/>
      <c r="H11" s="745"/>
      <c r="I11" s="781"/>
      <c r="J11" s="746"/>
      <c r="K11" s="745">
        <f>'1 уровень'!H61/'1 уровень'!D61*1000</f>
        <v>1519.4399999999998</v>
      </c>
      <c r="L11" s="781">
        <f>'1 уровень'!M61/'1 уровень'!F61*1000</f>
        <v>1561.7942107942972</v>
      </c>
      <c r="M11" s="746">
        <f>'1 уровень'!J61/'1 уровень'!F61*1000</f>
        <v>1563.7708859470467</v>
      </c>
      <c r="N11" s="745"/>
      <c r="O11" s="781"/>
      <c r="P11" s="746"/>
      <c r="Q11" s="745"/>
      <c r="R11" s="781"/>
      <c r="S11" s="746"/>
      <c r="T11" s="795">
        <f t="shared" ref="T11:T13" si="3">D11</f>
        <v>1549.05</v>
      </c>
      <c r="U11" s="795">
        <f t="shared" ref="U11:U13" si="4">E11</f>
        <v>1252.4641398026315</v>
      </c>
      <c r="V11" s="795">
        <f>'1 уровень'!J60/'1 уровень'!F60*1000</f>
        <v>1258.4820213815788</v>
      </c>
      <c r="W11" s="766">
        <f>'1 уровень'!H63/'1 уровень'!D63*1000</f>
        <v>992.98313635368788</v>
      </c>
      <c r="X11" s="794">
        <f>'1 уровень'!M63/'1 уровень'!F63*1000</f>
        <v>1634.288241820768</v>
      </c>
      <c r="Y11" s="794">
        <f>'1 уровень'!J63/'1 уровень'!F63*1000</f>
        <v>1634.288241820768</v>
      </c>
      <c r="Z11" s="794"/>
      <c r="AA11" s="794"/>
      <c r="AB11" s="794"/>
      <c r="AC11" s="794"/>
      <c r="AD11" s="794"/>
      <c r="AE11" s="794"/>
      <c r="AF11" s="795">
        <f t="shared" ref="AF11:AF13" si="5">W11</f>
        <v>992.98313635368788</v>
      </c>
      <c r="AG11" s="795">
        <f t="shared" ref="AG11:AG13" si="6">X11</f>
        <v>1634.288241820768</v>
      </c>
      <c r="AH11" s="774">
        <f>Y11</f>
        <v>1634.288241820768</v>
      </c>
    </row>
    <row r="12" spans="1:44" ht="30" x14ac:dyDescent="0.25">
      <c r="A12" s="735">
        <v>1</v>
      </c>
      <c r="B12" s="750" t="e">
        <f>B11+1</f>
        <v>#REF!</v>
      </c>
      <c r="C12" s="752" t="s">
        <v>151</v>
      </c>
      <c r="D12" s="745">
        <f>'1 уровень'!H69/'1 уровень'!D69*1000</f>
        <v>1713.4468871595332</v>
      </c>
      <c r="E12" s="781">
        <f>'1 уровень'!M69/'1 уровень'!F69*1000</f>
        <v>1422.2126001327729</v>
      </c>
      <c r="F12" s="746">
        <f>'1 уровень'!J69/'1 уровень'!F69*1000</f>
        <v>1422.8850276609869</v>
      </c>
      <c r="G12" s="761"/>
      <c r="H12" s="745"/>
      <c r="I12" s="781"/>
      <c r="J12" s="746"/>
      <c r="K12" s="745">
        <f>'1 уровень'!H70/'1 уровень'!D70*1000</f>
        <v>1519.44</v>
      </c>
      <c r="L12" s="781">
        <f>'1 уровень'!M70/'1 уровень'!F70*1000</f>
        <v>1526.3643913713406</v>
      </c>
      <c r="M12" s="746">
        <f>'1 уровень'!J70/'1 уровень'!F70*1000</f>
        <v>1527.4709090909093</v>
      </c>
      <c r="N12" s="745"/>
      <c r="O12" s="781"/>
      <c r="P12" s="746"/>
      <c r="Q12" s="745"/>
      <c r="R12" s="781"/>
      <c r="S12" s="746"/>
      <c r="T12" s="795">
        <f t="shared" si="3"/>
        <v>1713.4468871595332</v>
      </c>
      <c r="U12" s="795">
        <f t="shared" si="4"/>
        <v>1422.2126001327729</v>
      </c>
      <c r="V12" s="795">
        <f>'1 уровень'!J69/'1 уровень'!F69*1000</f>
        <v>1422.8850276609869</v>
      </c>
      <c r="W12" s="766">
        <f>'1 уровень'!H72/'1 уровень'!D72*1000</f>
        <v>1020.9503847210773</v>
      </c>
      <c r="X12" s="794">
        <f>'1 уровень'!M72/'1 уровень'!F72*1000</f>
        <v>1487.5656844349692</v>
      </c>
      <c r="Y12" s="794">
        <f>'1 уровень'!J72/'1 уровень'!F72*1000</f>
        <v>1487.5656844349692</v>
      </c>
      <c r="Z12" s="794"/>
      <c r="AA12" s="794"/>
      <c r="AB12" s="794"/>
      <c r="AC12" s="794"/>
      <c r="AD12" s="794"/>
      <c r="AE12" s="794"/>
      <c r="AF12" s="795">
        <f t="shared" si="5"/>
        <v>1020.9503847210773</v>
      </c>
      <c r="AG12" s="795">
        <f t="shared" si="6"/>
        <v>1487.5656844349692</v>
      </c>
      <c r="AH12" s="774">
        <f t="shared" ref="AH12:AH13" si="7">Y12</f>
        <v>1487.5656844349692</v>
      </c>
    </row>
    <row r="13" spans="1:44" ht="30" x14ac:dyDescent="0.25">
      <c r="A13" s="735">
        <v>1</v>
      </c>
      <c r="B13" s="750" t="e">
        <f>B12+1</f>
        <v>#REF!</v>
      </c>
      <c r="C13" s="752" t="s">
        <v>152</v>
      </c>
      <c r="D13" s="745">
        <f>'1 уровень'!H78/'1 уровень'!D78*1000</f>
        <v>1591.331879194631</v>
      </c>
      <c r="E13" s="781">
        <f>'1 уровень'!M78/'1 уровень'!F78*1000</f>
        <v>1474.7876167684437</v>
      </c>
      <c r="F13" s="746">
        <f>'1 уровень'!J78/'1 уровень'!F78*1000</f>
        <v>1482.2798465093251</v>
      </c>
      <c r="G13" s="761"/>
      <c r="H13" s="745"/>
      <c r="I13" s="781"/>
      <c r="J13" s="746"/>
      <c r="K13" s="745">
        <f>'1 уровень'!H79/'1 уровень'!D79*1000</f>
        <v>1519.44</v>
      </c>
      <c r="L13" s="781">
        <f>'1 уровень'!M79/'1 уровень'!F79*1000</f>
        <v>1562.9521138613866</v>
      </c>
      <c r="M13" s="746">
        <f>'1 уровень'!J79/'1 уровень'!F79*1000</f>
        <v>1562.9521138613866</v>
      </c>
      <c r="N13" s="745"/>
      <c r="O13" s="781"/>
      <c r="P13" s="746"/>
      <c r="Q13" s="745"/>
      <c r="R13" s="781"/>
      <c r="S13" s="746"/>
      <c r="T13" s="795">
        <f t="shared" si="3"/>
        <v>1591.331879194631</v>
      </c>
      <c r="U13" s="795">
        <f t="shared" si="4"/>
        <v>1474.7876167684437</v>
      </c>
      <c r="V13" s="795">
        <f>'1 уровень'!J78/'1 уровень'!F78*1000</f>
        <v>1482.2798465093251</v>
      </c>
      <c r="W13" s="766">
        <f>'1 уровень'!H81/'1 уровень'!D81*1000</f>
        <v>883.55</v>
      </c>
      <c r="X13" s="794">
        <f>'1 уровень'!M81/'1 уровень'!F81*1000</f>
        <v>1401.3903362474782</v>
      </c>
      <c r="Y13" s="794">
        <f>'1 уровень'!J81/'1 уровень'!F81*1000</f>
        <v>1401.3903362474782</v>
      </c>
      <c r="Z13" s="794"/>
      <c r="AA13" s="794"/>
      <c r="AB13" s="794"/>
      <c r="AC13" s="794"/>
      <c r="AD13" s="794"/>
      <c r="AE13" s="794"/>
      <c r="AF13" s="795">
        <f t="shared" si="5"/>
        <v>883.55</v>
      </c>
      <c r="AG13" s="795">
        <f t="shared" si="6"/>
        <v>1401.3903362474782</v>
      </c>
      <c r="AH13" s="774">
        <f t="shared" si="7"/>
        <v>1401.3903362474782</v>
      </c>
    </row>
    <row r="14" spans="1:44" ht="30" x14ac:dyDescent="0.25">
      <c r="A14" s="735">
        <v>1</v>
      </c>
      <c r="B14" s="750" t="e">
        <f>B13+1</f>
        <v>#REF!</v>
      </c>
      <c r="C14" s="752" t="s">
        <v>153</v>
      </c>
      <c r="D14" s="745">
        <f>'1 уровень'!H87/'1 уровень'!D87*1000</f>
        <v>1260.9485883030827</v>
      </c>
      <c r="E14" s="781">
        <f>'1 уровень'!M87/'1 уровень'!F87*1000</f>
        <v>1296.0893502135445</v>
      </c>
      <c r="F14" s="746">
        <f>'1 уровень'!J87/'1 уровень'!F87*1000</f>
        <v>1301.7311378889565</v>
      </c>
      <c r="G14" s="761"/>
      <c r="H14" s="745"/>
      <c r="I14" s="781"/>
      <c r="J14" s="746"/>
      <c r="K14" s="745">
        <f>'1 уровень'!H88/'1 уровень'!D88*1000</f>
        <v>1519.4399999999998</v>
      </c>
      <c r="L14" s="781">
        <f>'1 уровень'!M88/'1 уровень'!F88*1000</f>
        <v>1531.6360704355886</v>
      </c>
      <c r="M14" s="746">
        <f>'1 уровень'!J88/'1 уровень'!F88*1000</f>
        <v>1542.3824096385542</v>
      </c>
      <c r="N14" s="745">
        <f>'1 уровень'!H89/'1 уровень'!D89*1000</f>
        <v>5468.4</v>
      </c>
      <c r="O14" s="781">
        <f>'1 уровень'!M89/'1 уровень'!F89*1000</f>
        <v>5468.4000000000005</v>
      </c>
      <c r="P14" s="746">
        <f>'1 уровень'!J89/'1 уровень'!F89*1000</f>
        <v>5468.4000000000005</v>
      </c>
      <c r="Q14" s="745">
        <f>'1 уровень'!H90/'1 уровень'!D90*1000</f>
        <v>5468.3999999999987</v>
      </c>
      <c r="R14" s="781">
        <f>'1 уровень'!M90/'1 уровень'!F90*1000</f>
        <v>5468.4</v>
      </c>
      <c r="S14" s="746">
        <f>'1 уровень'!J90/'1 уровень'!F90*1000</f>
        <v>5468.4</v>
      </c>
      <c r="T14" s="797">
        <f>('1 уровень'!H86-'1 уровень'!H88)/('1 уровень'!D86-'1 уровень'!D88)*1000</f>
        <v>1357.474215341309</v>
      </c>
      <c r="U14" s="797">
        <f>('1 уровень'!M86-'1 уровень'!M88)/('1 уровень'!F86-'1 уровень'!F88)*1000</f>
        <v>1468.1559783562443</v>
      </c>
      <c r="V14" s="797">
        <f>('1 уровень'!J87+'1 уровень'!J89+'1 уровень'!J90)/('1 уровень'!F87+'1 уровень'!F89+'1 уровень'!F90)*1000</f>
        <v>1473.5650979818658</v>
      </c>
      <c r="W14" s="767">
        <f>'1 уровень'!H92/'1 уровень'!D92*1000</f>
        <v>396.61838524883638</v>
      </c>
      <c r="X14" s="796">
        <f>'1 уровень'!M92/'1 уровень'!F92*1000</f>
        <v>1467.1593176470587</v>
      </c>
      <c r="Y14" s="796">
        <f>'1 уровень'!J92/'1 уровень'!F92*1000</f>
        <v>1485.1851294117646</v>
      </c>
      <c r="Z14" s="796">
        <f>'1 уровень'!H93/'1 уровень'!D93*1000</f>
        <v>2212.4499999999994</v>
      </c>
      <c r="AA14" s="796">
        <f>'1 уровень'!M93/'1 уровень'!F93*1000</f>
        <v>2285.0321146355036</v>
      </c>
      <c r="AB14" s="796">
        <f>'1 уровень'!J93/'1 уровень'!F93*1000</f>
        <v>2297.8640790205895</v>
      </c>
      <c r="AC14" s="796">
        <f>'1 уровень'!H94/'1 уровень'!D94*1000</f>
        <v>937.03999999999985</v>
      </c>
      <c r="AD14" s="796">
        <f>'1 уровень'!M94/'1 уровень'!F94*1000</f>
        <v>889.68935991605463</v>
      </c>
      <c r="AE14" s="796">
        <f>'1 уровень'!J94/'1 уровень'!F94*1000</f>
        <v>890.22921301154258</v>
      </c>
      <c r="AF14" s="797">
        <f>'1 уровень'!H91/'1 уровень'!D91*1000</f>
        <v>1300.764908285116</v>
      </c>
      <c r="AG14" s="797">
        <f>'1 уровень'!M91/'1 уровень'!F91*1000</f>
        <v>1722.5450249999997</v>
      </c>
      <c r="AH14" s="775">
        <f>'1 уровень'!J91/'1 уровень'!F91*1000</f>
        <v>1733.3493194444443</v>
      </c>
    </row>
    <row r="15" spans="1:44" s="735" customFormat="1" ht="32.25" customHeight="1" x14ac:dyDescent="0.25">
      <c r="B15" s="750"/>
      <c r="C15" s="752" t="s">
        <v>154</v>
      </c>
      <c r="D15" s="745">
        <f>'1 уровень'!H100/'1 уровень'!D100*1000</f>
        <v>1478.4908184865055</v>
      </c>
      <c r="E15" s="781">
        <f>'1 уровень'!M100/'1 уровень'!F100*1000</f>
        <v>1366.3890226565973</v>
      </c>
      <c r="F15" s="746">
        <f>'1 уровень'!J100/'1 уровень'!F100*1000</f>
        <v>1368.877934251444</v>
      </c>
      <c r="G15" s="761"/>
      <c r="H15" s="745"/>
      <c r="I15" s="781"/>
      <c r="J15" s="746"/>
      <c r="K15" s="745">
        <f>'1 уровень'!H101/'1 уровень'!D101*1000</f>
        <v>1519.4399999999998</v>
      </c>
      <c r="L15" s="781">
        <f>'1 уровень'!M101/'1 уровень'!F101*1000</f>
        <v>1482.1390643274851</v>
      </c>
      <c r="M15" s="746">
        <f>'1 уровень'!J101/'1 уровень'!F101*1000</f>
        <v>1483.0829970760233</v>
      </c>
      <c r="N15" s="745">
        <f>'1 уровень'!H102/'1 уровень'!D102*1000</f>
        <v>5468.3999999999987</v>
      </c>
      <c r="O15" s="781">
        <f>'1 уровень'!M102/'1 уровень'!F102*1000</f>
        <v>5468.4</v>
      </c>
      <c r="P15" s="746">
        <f>'1 уровень'!J102/'1 уровень'!F102*1000</f>
        <v>5468.4</v>
      </c>
      <c r="Q15" s="745">
        <f>'1 уровень'!H103/'1 уровень'!D103*1000</f>
        <v>5468.4</v>
      </c>
      <c r="R15" s="781">
        <f>'1 уровень'!M103/'1 уровень'!F103*1000</f>
        <v>5468.4</v>
      </c>
      <c r="S15" s="746">
        <f>'1 уровень'!J103/'1 уровень'!F103*1000</f>
        <v>5468.4</v>
      </c>
      <c r="T15" s="795">
        <f>('1 уровень'!H99-'1 уровень'!H101)/('1 уровень'!D99-'1 уровень'!D101)*1000</f>
        <v>1566.5895549422114</v>
      </c>
      <c r="U15" s="795">
        <f>('1 уровень'!M99-'1 уровень'!M101)/('1 уровень'!F99-'1 уровень'!F101)*1000</f>
        <v>1567.4170215462618</v>
      </c>
      <c r="V15" s="795">
        <f>('1 уровень'!J100+'1 уровень'!J102+'1 уровень'!J103)/('1 уровень'!F100+'1 уровень'!F102+'1 уровень'!F103)*1000</f>
        <v>1569.7839585973807</v>
      </c>
      <c r="W15" s="766">
        <f>'1 уровень'!H105/'1 уровень'!D105*1000</f>
        <v>883.55</v>
      </c>
      <c r="X15" s="794">
        <f>'1 уровень'!M105/'1 уровень'!F105*1000</f>
        <v>1680.9859644825476</v>
      </c>
      <c r="Y15" s="794">
        <f>'1 уровень'!J105/'1 уровень'!F105*1000</f>
        <v>1683.9324066135948</v>
      </c>
      <c r="Z15" s="794">
        <f>'1 уровень'!H106/'1 уровень'!D106*1000</f>
        <v>2212.4499999999998</v>
      </c>
      <c r="AA15" s="794">
        <f>'1 уровень'!M106/'1 уровень'!F106*1000</f>
        <v>2748.5813638873556</v>
      </c>
      <c r="AB15" s="794">
        <f>'1 уровень'!J106/'1 уровень'!F106*1000</f>
        <v>2748.5813638873556</v>
      </c>
      <c r="AC15" s="794">
        <f>'1 уровень'!H107/'1 уровень'!D107*1000</f>
        <v>937.03999999999985</v>
      </c>
      <c r="AD15" s="794">
        <f>'1 уровень'!M107/'1 уровень'!F107*1000</f>
        <v>937.41798418972348</v>
      </c>
      <c r="AE15" s="794">
        <f>'1 уровень'!J107/'1 уровень'!F107*1000</f>
        <v>937.41798418972348</v>
      </c>
      <c r="AF15" s="795">
        <f>'1 уровень'!H104/'1 уровень'!D104*1000</f>
        <v>1484.7301408450703</v>
      </c>
      <c r="AG15" s="795">
        <f>'1 уровень'!M104/'1 уровень'!F104*1000</f>
        <v>2153.0694292669732</v>
      </c>
      <c r="AH15" s="774">
        <f>'1 уровень'!J104/'1 уровень'!F104*1000</f>
        <v>2154.3709007303219</v>
      </c>
      <c r="AI15" s="734"/>
      <c r="AJ15" s="734"/>
      <c r="AK15" s="734"/>
      <c r="AL15" s="734"/>
      <c r="AM15" s="734"/>
      <c r="AN15" s="734"/>
      <c r="AO15" s="734"/>
      <c r="AP15" s="734"/>
      <c r="AQ15" s="734"/>
      <c r="AR15" s="734"/>
    </row>
    <row r="16" spans="1:44" s="736" customFormat="1" ht="30" x14ac:dyDescent="0.25">
      <c r="A16" s="735">
        <v>1</v>
      </c>
      <c r="B16" s="750" t="e">
        <f>#REF!+1</f>
        <v>#REF!</v>
      </c>
      <c r="C16" s="752" t="s">
        <v>155</v>
      </c>
      <c r="D16" s="745">
        <f>'1 уровень'!H113/'1 уровень'!D113*1000</f>
        <v>1518.302056268737</v>
      </c>
      <c r="E16" s="781">
        <f>'1 уровень'!M113/'1 уровень'!F113*1000</f>
        <v>1448.1689225870039</v>
      </c>
      <c r="F16" s="746">
        <f>'1 уровень'!J113/'1 уровень'!F113*1000</f>
        <v>1454.0281643794065</v>
      </c>
      <c r="G16" s="761"/>
      <c r="H16" s="745"/>
      <c r="I16" s="781"/>
      <c r="J16" s="746"/>
      <c r="K16" s="745">
        <f>'1 уровень'!H114/'1 уровень'!D114*1000</f>
        <v>1519.44</v>
      </c>
      <c r="L16" s="781">
        <f>'1 уровень'!M114/'1 уровень'!F114*1000</f>
        <v>1513.9540729001585</v>
      </c>
      <c r="M16" s="746">
        <f>'1 уровень'!J114/'1 уровень'!F114*1000</f>
        <v>1520.400520998415</v>
      </c>
      <c r="N16" s="745"/>
      <c r="O16" s="781"/>
      <c r="P16" s="746"/>
      <c r="Q16" s="745"/>
      <c r="R16" s="781"/>
      <c r="S16" s="746"/>
      <c r="T16" s="795">
        <f>D16</f>
        <v>1518.302056268737</v>
      </c>
      <c r="U16" s="795">
        <f>E16</f>
        <v>1448.1689225870039</v>
      </c>
      <c r="V16" s="795">
        <f>'1 уровень'!J113/'1 уровень'!F113*1000</f>
        <v>1454.0281643794065</v>
      </c>
      <c r="W16" s="768">
        <f>'1 уровень'!H116/'1 уровень'!D116*1000</f>
        <v>862.5170483757887</v>
      </c>
      <c r="X16" s="798">
        <f>'1 уровень'!M116/'1 уровень'!F116*1000</f>
        <v>1451.318842374214</v>
      </c>
      <c r="Y16" s="798">
        <f>AH16</f>
        <v>1452.7430326257863</v>
      </c>
      <c r="Z16" s="798"/>
      <c r="AA16" s="798"/>
      <c r="AB16" s="798"/>
      <c r="AC16" s="798"/>
      <c r="AD16" s="798"/>
      <c r="AE16" s="798"/>
      <c r="AF16" s="795">
        <f>W16</f>
        <v>862.5170483757887</v>
      </c>
      <c r="AG16" s="795">
        <f>X16</f>
        <v>1451.318842374214</v>
      </c>
      <c r="AH16" s="774">
        <f>'1 уровень'!J115/'1 уровень'!F115*1000</f>
        <v>1452.7430326257863</v>
      </c>
      <c r="AI16" s="734"/>
      <c r="AJ16" s="734"/>
      <c r="AK16" s="734"/>
      <c r="AL16" s="734"/>
      <c r="AM16" s="734"/>
      <c r="AN16" s="734"/>
      <c r="AO16" s="734"/>
      <c r="AP16" s="734"/>
      <c r="AQ16" s="734"/>
      <c r="AR16" s="734"/>
    </row>
    <row r="17" spans="1:44" s="736" customFormat="1" ht="30" x14ac:dyDescent="0.25">
      <c r="A17" s="735">
        <v>1</v>
      </c>
      <c r="B17" s="750" t="e">
        <f>B16+1</f>
        <v>#REF!</v>
      </c>
      <c r="C17" s="753" t="s">
        <v>156</v>
      </c>
      <c r="D17" s="745">
        <f>'1 уровень'!H122/'1 уровень'!D122*1000</f>
        <v>1571.3681074244903</v>
      </c>
      <c r="E17" s="781">
        <f>'1 уровень'!M122/'1 уровень'!F122*1000</f>
        <v>1473.6435137827968</v>
      </c>
      <c r="F17" s="746">
        <f>'1 уровень'!J122/'1 уровень'!F122*1000</f>
        <v>1478.0449352374631</v>
      </c>
      <c r="G17" s="761"/>
      <c r="H17" s="745"/>
      <c r="I17" s="781"/>
      <c r="J17" s="746"/>
      <c r="K17" s="745">
        <f>'1 уровень'!H123/'1 уровень'!D123*1000</f>
        <v>1519.44</v>
      </c>
      <c r="L17" s="781">
        <f>'1 уровень'!M123/'1 уровень'!F123*1000</f>
        <v>1559.583434554974</v>
      </c>
      <c r="M17" s="746">
        <f>'1 уровень'!J123/'1 уровень'!F123*1000</f>
        <v>1563.2313717277489</v>
      </c>
      <c r="N17" s="745"/>
      <c r="O17" s="781"/>
      <c r="P17" s="746"/>
      <c r="Q17" s="745">
        <f>'1 уровень'!H125/'1 уровень'!D125*1000</f>
        <v>5468.3999999999987</v>
      </c>
      <c r="R17" s="781">
        <f>'1 уровень'!M125/'1 уровень'!F125*1000</f>
        <v>5468.4</v>
      </c>
      <c r="S17" s="746">
        <f>'1 уровень'!J125/'1 уровень'!F125*1000</f>
        <v>5468.4</v>
      </c>
      <c r="T17" s="795">
        <f>('1 уровень'!H122+'1 уровень'!H125)/('1 уровень'!D122+'1 уровень'!D125)*1000</f>
        <v>1599.002548382331</v>
      </c>
      <c r="U17" s="795">
        <f>('1 уровень'!M122+'1 уровень'!M125)/('1 уровень'!F122+'1 уровень'!F125)*1000</f>
        <v>1533.7543408570498</v>
      </c>
      <c r="V17" s="795">
        <f>('1 уровень'!J122+'1 уровень'!J124+'1 уровень'!J125)/('1 уровень'!F122+'1 уровень'!F124+'1 уровень'!F125)*1000</f>
        <v>1538.089532221132</v>
      </c>
      <c r="W17" s="768">
        <f>'1 уровень'!H127/'1 уровень'!D127*1000</f>
        <v>883.55000000000007</v>
      </c>
      <c r="X17" s="798">
        <f>'1 уровень'!M127/'1 уровень'!F127*1000</f>
        <v>1529.3854970326413</v>
      </c>
      <c r="Y17" s="798">
        <f>'1 уровень'!J127/'1 уровень'!F127*1000</f>
        <v>1529.3854970326413</v>
      </c>
      <c r="Z17" s="798">
        <f>'1 уровень'!H128/'1 уровень'!D128*1000</f>
        <v>2212.4499999999994</v>
      </c>
      <c r="AA17" s="798">
        <f>'1 уровень'!M128/'1 уровень'!F128*1000</f>
        <v>2353.6794144927535</v>
      </c>
      <c r="AB17" s="798">
        <f>'1 уровень'!J128/'1 уровень'!F128*1000</f>
        <v>2353.6794144927535</v>
      </c>
      <c r="AC17" s="798">
        <f>'1 уровень'!H129/'1 уровень'!D129*1000</f>
        <v>937.03999999999985</v>
      </c>
      <c r="AD17" s="798">
        <f>'1 уровень'!M129/'1 уровень'!F129*1000</f>
        <v>852.70652657601988</v>
      </c>
      <c r="AE17" s="798">
        <f>'1 уровень'!J129/'1 уровень'!F129*1000</f>
        <v>853.64914709517927</v>
      </c>
      <c r="AF17" s="795">
        <f>'1 уровень'!H126/'1 уровень'!D126*1000</f>
        <v>1445.7512298850572</v>
      </c>
      <c r="AG17" s="795">
        <f>'1 уровень'!M126/'1 уровень'!F126*1000</f>
        <v>1754.6492065945392</v>
      </c>
      <c r="AH17" s="774">
        <f>'1 уровень'!J126/'1 уровень'!F126*1000</f>
        <v>1754.8456465739312</v>
      </c>
      <c r="AI17" s="734"/>
      <c r="AJ17" s="734"/>
      <c r="AK17" s="734"/>
      <c r="AL17" s="734"/>
      <c r="AM17" s="734"/>
      <c r="AN17" s="734"/>
      <c r="AO17" s="734"/>
      <c r="AP17" s="734"/>
      <c r="AQ17" s="734"/>
      <c r="AR17" s="734"/>
    </row>
    <row r="18" spans="1:44" s="736" customFormat="1" ht="30" x14ac:dyDescent="0.25">
      <c r="A18" s="735">
        <v>1</v>
      </c>
      <c r="B18" s="750" t="e">
        <f>B17+1</f>
        <v>#REF!</v>
      </c>
      <c r="C18" s="753" t="s">
        <v>157</v>
      </c>
      <c r="D18" s="745">
        <f>'1 уровень'!H135/'1 уровень'!D135*1000</f>
        <v>1588.2841494036409</v>
      </c>
      <c r="E18" s="781">
        <f>'1 уровень'!M135/'1 уровень'!F135*1000</f>
        <v>1445.1806263301919</v>
      </c>
      <c r="F18" s="746">
        <f>'1 уровень'!J135/'1 уровень'!F135*1000</f>
        <v>1463.7041289145641</v>
      </c>
      <c r="G18" s="761"/>
      <c r="H18" s="745"/>
      <c r="I18" s="781"/>
      <c r="J18" s="746"/>
      <c r="K18" s="745">
        <f>'1 уровень'!H136/'1 уровень'!D136*1000</f>
        <v>1519.4399999999998</v>
      </c>
      <c r="L18" s="781">
        <f>'1 уровень'!M136/'1 уровень'!F136*1000</f>
        <v>1547.1113302752294</v>
      </c>
      <c r="M18" s="746">
        <f>'1 уровень'!J136/'1 уровень'!F136*1000</f>
        <v>1550.5756487549149</v>
      </c>
      <c r="N18" s="745"/>
      <c r="O18" s="781"/>
      <c r="P18" s="746"/>
      <c r="Q18" s="745"/>
      <c r="R18" s="781"/>
      <c r="S18" s="746"/>
      <c r="T18" s="795">
        <f>D18</f>
        <v>1588.2841494036409</v>
      </c>
      <c r="U18" s="795">
        <f>E18</f>
        <v>1445.1806263301919</v>
      </c>
      <c r="V18" s="795">
        <f>'1 уровень'!J135/'1 уровень'!F135*1000</f>
        <v>1463.7041289145641</v>
      </c>
      <c r="W18" s="768">
        <f>'1 уровень'!H138/'1 уровень'!D138*1000</f>
        <v>941.61451612903227</v>
      </c>
      <c r="X18" s="798">
        <f>'1 уровень'!M138/'1 уровень'!F138*1000</f>
        <v>1400.6967761194032</v>
      </c>
      <c r="Y18" s="798">
        <f>AH18</f>
        <v>1412.3440199004976</v>
      </c>
      <c r="Z18" s="798"/>
      <c r="AA18" s="798"/>
      <c r="AB18" s="798"/>
      <c r="AC18" s="798"/>
      <c r="AD18" s="798"/>
      <c r="AE18" s="798"/>
      <c r="AF18" s="795">
        <f>W18</f>
        <v>941.61451612903227</v>
      </c>
      <c r="AG18" s="795">
        <f>X18</f>
        <v>1400.6967761194032</v>
      </c>
      <c r="AH18" s="774">
        <f>'1 уровень'!J137/'1 уровень'!F137*1000</f>
        <v>1412.3440199004976</v>
      </c>
      <c r="AI18" s="734"/>
      <c r="AJ18" s="734"/>
      <c r="AK18" s="734"/>
      <c r="AL18" s="734"/>
      <c r="AM18" s="734"/>
      <c r="AN18" s="734"/>
      <c r="AO18" s="734"/>
      <c r="AP18" s="734"/>
      <c r="AQ18" s="734"/>
      <c r="AR18" s="734"/>
    </row>
    <row r="19" spans="1:44" s="736" customFormat="1" ht="30" x14ac:dyDescent="0.25">
      <c r="A19" s="735">
        <v>1</v>
      </c>
      <c r="B19" s="750" t="e">
        <f>#REF!+1</f>
        <v>#REF!</v>
      </c>
      <c r="C19" s="754" t="s">
        <v>158</v>
      </c>
      <c r="D19" s="782"/>
      <c r="E19" s="783"/>
      <c r="F19" s="747"/>
      <c r="G19" s="762"/>
      <c r="H19" s="782"/>
      <c r="I19" s="783"/>
      <c r="J19" s="747"/>
      <c r="K19" s="782"/>
      <c r="L19" s="783"/>
      <c r="M19" s="747"/>
      <c r="N19" s="782">
        <f>'1 уровень'!H144/'1 уровень'!D144*1000</f>
        <v>5468.4</v>
      </c>
      <c r="O19" s="783">
        <f>'1 уровень'!M144/'1 уровень'!F144*1000</f>
        <v>5468.4</v>
      </c>
      <c r="P19" s="747">
        <f>'1 уровень'!J144/'1 уровень'!F144*1000</f>
        <v>5468.4</v>
      </c>
      <c r="Q19" s="782">
        <f>'1 уровень'!H145/'1 уровень'!D145*1000</f>
        <v>5468.3999999999987</v>
      </c>
      <c r="R19" s="783">
        <f>'1 уровень'!M145/'1 уровень'!F145*1000</f>
        <v>5468.4</v>
      </c>
      <c r="S19" s="747">
        <f>'1 уровень'!J145/'1 уровень'!F145*1000</f>
        <v>5468.4</v>
      </c>
      <c r="T19" s="795">
        <f>'1 уровень'!H143/'1 уровень'!D143*1000</f>
        <v>5468.3999999999987</v>
      </c>
      <c r="U19" s="795">
        <f>'1 уровень'!M143/'1 уровень'!F143*1000</f>
        <v>5468.4</v>
      </c>
      <c r="V19" s="795">
        <f>'1 уровень'!J143/'1 уровень'!F143*1000</f>
        <v>5468.4</v>
      </c>
      <c r="W19" s="768"/>
      <c r="X19" s="798"/>
      <c r="Y19" s="798"/>
      <c r="Z19" s="798">
        <f>'1 уровень'!H147/'1 уровень'!D147*1000</f>
        <v>2212.4499999999998</v>
      </c>
      <c r="AA19" s="798">
        <f>'1 уровень'!M147/'1 уровень'!F147*1000</f>
        <v>1628.9220264223311</v>
      </c>
      <c r="AB19" s="798">
        <f>'1 уровень'!J147/'1 уровень'!F147*1000</f>
        <v>1630.1051139995739</v>
      </c>
      <c r="AC19" s="798">
        <f>'1 уровень'!H148/'1 уровень'!D148*1000</f>
        <v>937.04</v>
      </c>
      <c r="AD19" s="798">
        <f>'1 уровень'!M148/'1 уровень'!F148*1000</f>
        <v>945.68986184909659</v>
      </c>
      <c r="AE19" s="798">
        <f>'1 уровень'!J148/'1 уровень'!F148*1000</f>
        <v>949.8377364505842</v>
      </c>
      <c r="AF19" s="795">
        <f>'1 уровень'!H146/'1 уровень'!D146*1000</f>
        <v>1901.3743902439021</v>
      </c>
      <c r="AG19" s="795">
        <f>'1 уровень'!M146/'1 уровень'!F146*1000</f>
        <v>1470.9431255631089</v>
      </c>
      <c r="AH19" s="774">
        <f>'1 уровень'!J146/'1 уровень'!F146*1000</f>
        <v>1472.8117397002209</v>
      </c>
      <c r="AI19" s="734"/>
      <c r="AJ19" s="734"/>
      <c r="AK19" s="734"/>
      <c r="AL19" s="734"/>
      <c r="AM19" s="734"/>
      <c r="AN19" s="734"/>
      <c r="AO19" s="734"/>
      <c r="AP19" s="734"/>
      <c r="AQ19" s="734"/>
      <c r="AR19" s="734"/>
    </row>
    <row r="20" spans="1:44" s="736" customFormat="1" ht="45" x14ac:dyDescent="0.25">
      <c r="A20" s="735">
        <v>1</v>
      </c>
      <c r="B20" s="750" t="e">
        <f>B19+1</f>
        <v>#REF!</v>
      </c>
      <c r="C20" s="753" t="s">
        <v>159</v>
      </c>
      <c r="D20" s="745"/>
      <c r="E20" s="781"/>
      <c r="F20" s="746"/>
      <c r="G20" s="761"/>
      <c r="H20" s="745"/>
      <c r="I20" s="781"/>
      <c r="J20" s="746"/>
      <c r="K20" s="745"/>
      <c r="L20" s="781"/>
      <c r="M20" s="746"/>
      <c r="N20" s="745">
        <f>'1 уровень'!H154/'1 уровень'!D154*1000</f>
        <v>5468.3999999999987</v>
      </c>
      <c r="O20" s="781">
        <f>'1 уровень'!M154/'1 уровень'!F154*1000</f>
        <v>5468.4</v>
      </c>
      <c r="P20" s="746">
        <f>'1 уровень'!J154/'1 уровень'!F154*1000</f>
        <v>5468.4</v>
      </c>
      <c r="Q20" s="745">
        <f>'1 уровень'!H155/'1 уровень'!D155*1000</f>
        <v>5468.3999999999987</v>
      </c>
      <c r="R20" s="781">
        <f>'1 уровень'!M155/'1 уровень'!F155*1000</f>
        <v>5468.4000000000005</v>
      </c>
      <c r="S20" s="746">
        <f>'1 уровень'!J155/'1 уровень'!F155*1000</f>
        <v>5468.4000000000005</v>
      </c>
      <c r="T20" s="795">
        <f>'1 уровень'!H153/'1 уровень'!D153*1000</f>
        <v>5468.4</v>
      </c>
      <c r="U20" s="795">
        <f>'1 уровень'!M153/'1 уровень'!F153*1000</f>
        <v>5468.4</v>
      </c>
      <c r="V20" s="795">
        <f>'1 уровень'!J153/'1 уровень'!F153*1000</f>
        <v>5468.4</v>
      </c>
      <c r="W20" s="768"/>
      <c r="X20" s="798"/>
      <c r="Y20" s="798"/>
      <c r="Z20" s="798">
        <f>'1 уровень'!H157/'1 уровень'!D157*1000</f>
        <v>2211.4243589743592</v>
      </c>
      <c r="AA20" s="798">
        <f>'1 уровень'!M157/'1 уровень'!F157*1000</f>
        <v>2259.8299135595407</v>
      </c>
      <c r="AB20" s="798">
        <f>'1 уровень'!J157/'1 уровень'!F157*1000</f>
        <v>2259.8299135595407</v>
      </c>
      <c r="AC20" s="798">
        <f>'1 уровень'!H158/'1 уровень'!D158*1000</f>
        <v>937.04</v>
      </c>
      <c r="AD20" s="798">
        <f>'1 уровень'!M158/'1 уровень'!F158*1000</f>
        <v>979.47220338983027</v>
      </c>
      <c r="AE20" s="798">
        <f>'1 уровень'!J158/'1 уровень'!F158*1000</f>
        <v>986.35238591916539</v>
      </c>
      <c r="AF20" s="795">
        <f>'1 уровень'!H156/'1 уровень'!D156*1000</f>
        <v>2097.6001868067719</v>
      </c>
      <c r="AG20" s="795">
        <f>'1 уровень'!M156/'1 уровень'!F156*1000</f>
        <v>2144.5406010800657</v>
      </c>
      <c r="AH20" s="774">
        <f>'1 уровень'!J156/'1 уровень'!F156*1000</f>
        <v>2145.1601244423573</v>
      </c>
      <c r="AI20" s="734"/>
      <c r="AJ20" s="734"/>
      <c r="AK20" s="734"/>
      <c r="AL20" s="734"/>
      <c r="AM20" s="734"/>
      <c r="AN20" s="734"/>
      <c r="AO20" s="734"/>
      <c r="AP20" s="734"/>
      <c r="AQ20" s="734"/>
      <c r="AR20" s="734"/>
    </row>
    <row r="21" spans="1:44" s="736" customFormat="1" ht="30" x14ac:dyDescent="0.25">
      <c r="A21" s="735">
        <v>1</v>
      </c>
      <c r="B21" s="750" t="e">
        <f>B20+1</f>
        <v>#REF!</v>
      </c>
      <c r="C21" s="753" t="s">
        <v>160</v>
      </c>
      <c r="D21" s="745"/>
      <c r="E21" s="781"/>
      <c r="F21" s="746"/>
      <c r="G21" s="761"/>
      <c r="H21" s="745"/>
      <c r="I21" s="781"/>
      <c r="J21" s="746"/>
      <c r="K21" s="745"/>
      <c r="L21" s="781"/>
      <c r="M21" s="746"/>
      <c r="N21" s="745">
        <f>'1 уровень'!H164/'1 уровень'!D164*1000</f>
        <v>5468.4</v>
      </c>
      <c r="O21" s="781">
        <f>'1 уровень'!M164/'1 уровень'!F164*1000</f>
        <v>5468.3999999999987</v>
      </c>
      <c r="P21" s="746">
        <f>'1 уровень'!J164/'1 уровень'!F164*1000</f>
        <v>5468.3999999999987</v>
      </c>
      <c r="Q21" s="745">
        <f>'1 уровень'!H165/'1 уровень'!D165*1000</f>
        <v>5468.4</v>
      </c>
      <c r="R21" s="781">
        <f>'1 уровень'!M165/'1 уровень'!F165*1000</f>
        <v>5468.4</v>
      </c>
      <c r="S21" s="746">
        <f>'1 уровень'!J165/'1 уровень'!F165*1000</f>
        <v>5468.4</v>
      </c>
      <c r="T21" s="795">
        <f>'1 уровень'!H163/'1 уровень'!D163*1000</f>
        <v>5468.4</v>
      </c>
      <c r="U21" s="795">
        <f>'1 уровень'!M163/'1 уровень'!F163*1000</f>
        <v>5468.4</v>
      </c>
      <c r="V21" s="795">
        <f>'1 уровень'!J163/'1 уровень'!F163*1000</f>
        <v>5468.4</v>
      </c>
      <c r="W21" s="768"/>
      <c r="X21" s="798"/>
      <c r="Y21" s="798"/>
      <c r="Z21" s="798">
        <f>'1 уровень'!H167/'1 уровень'!D167*1000</f>
        <v>2211.4177419354837</v>
      </c>
      <c r="AA21" s="798">
        <f>'1 уровень'!M167/'1 уровень'!F167*1000</f>
        <v>2545.0644149744444</v>
      </c>
      <c r="AB21" s="798">
        <f>'1 уровень'!J167/'1 уровень'!F167*1000</f>
        <v>2548.5766818621364</v>
      </c>
      <c r="AC21" s="798">
        <f>'1 уровень'!H168/'1 уровень'!D168*1000</f>
        <v>937.04000000000008</v>
      </c>
      <c r="AD21" s="798">
        <f>'1 уровень'!M168/'1 уровень'!F168*1000</f>
        <v>1026.4721289984268</v>
      </c>
      <c r="AE21" s="798">
        <f>'1 уровень'!J168/'1 уровень'!F168*1000</f>
        <v>1026.4721289984268</v>
      </c>
      <c r="AF21" s="795">
        <f>'1 уровень'!H166/'1 уровень'!D166*1000</f>
        <v>2040.5514525139665</v>
      </c>
      <c r="AG21" s="795">
        <f>'1 уровень'!M166/'1 уровень'!F166*1000</f>
        <v>2228.4281270500769</v>
      </c>
      <c r="AH21" s="774">
        <f>'1 уровень'!J166/'1 уровень'!F166*1000</f>
        <v>2231.2080636343762</v>
      </c>
      <c r="AI21" s="734"/>
      <c r="AJ21" s="734"/>
      <c r="AK21" s="734"/>
      <c r="AL21" s="734"/>
      <c r="AM21" s="734"/>
      <c r="AN21" s="734"/>
      <c r="AO21" s="734"/>
      <c r="AP21" s="734"/>
      <c r="AQ21" s="734"/>
      <c r="AR21" s="734"/>
    </row>
    <row r="22" spans="1:44" s="736" customFormat="1" ht="30" x14ac:dyDescent="0.25">
      <c r="A22" s="735">
        <v>1</v>
      </c>
      <c r="B22" s="750" t="e">
        <f>#REF!+1</f>
        <v>#REF!</v>
      </c>
      <c r="C22" s="755" t="s">
        <v>161</v>
      </c>
      <c r="D22" s="782"/>
      <c r="E22" s="783"/>
      <c r="F22" s="747"/>
      <c r="G22" s="762"/>
      <c r="H22" s="782"/>
      <c r="I22" s="783"/>
      <c r="J22" s="747"/>
      <c r="K22" s="782"/>
      <c r="L22" s="783"/>
      <c r="M22" s="747"/>
      <c r="N22" s="782">
        <f>'1 уровень'!H174/'1 уровень'!D174*1000</f>
        <v>5468.4</v>
      </c>
      <c r="O22" s="783">
        <f>'1 уровень'!M174/'1 уровень'!F174*1000</f>
        <v>5468.4000000000005</v>
      </c>
      <c r="P22" s="747">
        <f>'1 уровень'!J174/'1 уровень'!F174*1000</f>
        <v>5468.4000000000005</v>
      </c>
      <c r="Q22" s="782">
        <f>'1 уровень'!H175/'1 уровень'!D175*1000</f>
        <v>5468.3999999999987</v>
      </c>
      <c r="R22" s="783">
        <f>'1 уровень'!M175/'1 уровень'!F175*1000</f>
        <v>5468.4000000000005</v>
      </c>
      <c r="S22" s="747">
        <f>'1 уровень'!J175/'1 уровень'!F175*1000</f>
        <v>5468.4000000000005</v>
      </c>
      <c r="T22" s="795">
        <f>'1 уровень'!H173/'1 уровень'!D173*1000</f>
        <v>5468.4</v>
      </c>
      <c r="U22" s="795">
        <f>'1 уровень'!M173/'1 уровень'!F173*1000</f>
        <v>5468.4000000000005</v>
      </c>
      <c r="V22" s="795">
        <f>'1 уровень'!J173/'1 уровень'!F173*1000</f>
        <v>5468.4000000000005</v>
      </c>
      <c r="W22" s="768"/>
      <c r="X22" s="798"/>
      <c r="Y22" s="798"/>
      <c r="Z22" s="798">
        <f>'1 уровень'!H177/'1 уровень'!D177*1000</f>
        <v>2246.2735294117647</v>
      </c>
      <c r="AA22" s="798">
        <f>'1 уровень'!M177/'1 уровень'!F177*1000</f>
        <v>2245.546899633699</v>
      </c>
      <c r="AB22" s="798">
        <f>'1 уровень'!J177/'1 уровень'!F177*1000</f>
        <v>2245.546899633699</v>
      </c>
      <c r="AC22" s="798">
        <f>'1 уровень'!H178/'1 уровень'!D178*1000</f>
        <v>937.04</v>
      </c>
      <c r="AD22" s="798">
        <f>'1 уровень'!M178/'1 уровень'!F178*1000</f>
        <v>930.77652660300123</v>
      </c>
      <c r="AE22" s="798">
        <f>'1 уровень'!J178/'1 уровень'!F178*1000</f>
        <v>931.06953069577071</v>
      </c>
      <c r="AF22" s="795">
        <f>'1 уровень'!H176/'1 уровень'!D176*1000</f>
        <v>1761.372222222222</v>
      </c>
      <c r="AG22" s="795">
        <f>'1 уровень'!M176/'1 уровень'!F176*1000</f>
        <v>1786.1919504289799</v>
      </c>
      <c r="AH22" s="774">
        <f>'1 уровень'!J176/'1 уровень'!F176*1000</f>
        <v>1786.294320305052</v>
      </c>
      <c r="AI22" s="734"/>
      <c r="AJ22" s="734"/>
      <c r="AK22" s="734"/>
      <c r="AL22" s="734"/>
      <c r="AM22" s="734"/>
      <c r="AN22" s="734"/>
      <c r="AO22" s="734"/>
      <c r="AP22" s="734"/>
      <c r="AQ22" s="734"/>
      <c r="AR22" s="734"/>
    </row>
    <row r="23" spans="1:44" s="736" customFormat="1" ht="60" x14ac:dyDescent="0.25">
      <c r="A23" s="735">
        <v>1</v>
      </c>
      <c r="B23" s="750" t="e">
        <f>#REF!+1</f>
        <v>#REF!</v>
      </c>
      <c r="C23" s="753" t="s">
        <v>162</v>
      </c>
      <c r="D23" s="745">
        <f>'1 уровень'!H184/'1 уровень'!D184*1000</f>
        <v>964.5859085290482</v>
      </c>
      <c r="E23" s="781">
        <f>'1 уровень'!M184/'1 уровень'!F184*1000</f>
        <v>1338.8973807599029</v>
      </c>
      <c r="F23" s="746">
        <f>'1 уровень'!J184/'1 уровень'!F184*1000</f>
        <v>1372.8293532740502</v>
      </c>
      <c r="G23" s="761"/>
      <c r="H23" s="745"/>
      <c r="I23" s="781"/>
      <c r="J23" s="746"/>
      <c r="K23" s="745">
        <f>'1 уровень'!H185/'1 уровень'!D185*1000</f>
        <v>1519.4399999999998</v>
      </c>
      <c r="L23" s="781">
        <f>'1 уровень'!M185/'1 уровень'!F185*1000</f>
        <v>1536.1075000000001</v>
      </c>
      <c r="M23" s="746">
        <f>'1 уровень'!J185/'1 уровень'!F185*1000</f>
        <v>1536.1075000000001</v>
      </c>
      <c r="N23" s="745"/>
      <c r="O23" s="781"/>
      <c r="P23" s="746"/>
      <c r="Q23" s="745">
        <f>'1 уровень'!H187/'1 уровень'!D187*1000</f>
        <v>5468.3999999999987</v>
      </c>
      <c r="R23" s="781">
        <f>'1 уровень'!M187/'1 уровень'!F187*1000</f>
        <v>5468.4</v>
      </c>
      <c r="S23" s="746">
        <f>'1 уровень'!J187/'1 уровень'!F187*1000</f>
        <v>5468.4</v>
      </c>
      <c r="T23" s="795">
        <f>('1 уровень'!H184+'1 уровень'!H187)/('1 уровень'!D184+'1 уровень'!D187)*1000</f>
        <v>976.80039447731758</v>
      </c>
      <c r="U23" s="795">
        <f>('1 уровень'!M184+'1 уровень'!M187)/('1 уровень'!F184+'1 уровень'!F187)*1000</f>
        <v>1439.8552523659307</v>
      </c>
      <c r="V23" s="795">
        <f>('1 уровень'!J184+'1 уровень'!J186+'1 уровень'!J187)/('1 уровень'!F184+'1 уровень'!F186+'1 уровень'!F187)*1000</f>
        <v>1472.9576577287066</v>
      </c>
      <c r="W23" s="766">
        <f>'1 уровень'!H189/'1 уровень'!D189*1000</f>
        <v>784.37335329341317</v>
      </c>
      <c r="X23" s="794">
        <f>'1 уровень'!M189/'1 уровень'!F189*1000</f>
        <v>1717.192822966507</v>
      </c>
      <c r="Y23" s="794">
        <f>'1 уровень'!J189/'1 уровень'!F189*1000</f>
        <v>1720.0376267942581</v>
      </c>
      <c r="Z23" s="794">
        <f>'1 уровень'!H190/'1 уровень'!D190*1000</f>
        <v>2212.4499999999998</v>
      </c>
      <c r="AA23" s="794">
        <f>'1 уровень'!M190/'1 уровень'!F190*1000</f>
        <v>2644.4902664576803</v>
      </c>
      <c r="AB23" s="794">
        <f>'1 уровень'!J190/'1 уровень'!F190*1000</f>
        <v>2644.7425862068967</v>
      </c>
      <c r="AC23" s="794">
        <f>'1 уровень'!H191/'1 уровень'!D191*1000</f>
        <v>937.04</v>
      </c>
      <c r="AD23" s="794">
        <f>'1 уровень'!M191/'1 уровень'!F191*1000</f>
        <v>855.85413725490207</v>
      </c>
      <c r="AE23" s="794">
        <f>'1 уровень'!J191/'1 уровень'!F191*1000</f>
        <v>856.70741176470608</v>
      </c>
      <c r="AF23" s="795">
        <f>'1 уровень'!H188/'1 уровень'!D188*1000</f>
        <v>1228.2569205490045</v>
      </c>
      <c r="AG23" s="795">
        <f>'1 уровень'!M188/'1 уровень'!F188*1000</f>
        <v>1979.9794030377957</v>
      </c>
      <c r="AH23" s="774">
        <f>'1 уровень'!J188/'1 уровень'!F188*1000</f>
        <v>1981.2969410102439</v>
      </c>
      <c r="AI23" s="734"/>
      <c r="AJ23" s="734"/>
      <c r="AK23" s="734"/>
      <c r="AL23" s="734"/>
      <c r="AM23" s="734"/>
      <c r="AN23" s="734"/>
      <c r="AO23" s="734"/>
      <c r="AP23" s="734"/>
      <c r="AQ23" s="734"/>
      <c r="AR23" s="734"/>
    </row>
    <row r="24" spans="1:44" s="736" customFormat="1" ht="45" x14ac:dyDescent="0.25">
      <c r="A24" s="735">
        <v>1</v>
      </c>
      <c r="B24" s="750" t="e">
        <f>B23+1</f>
        <v>#REF!</v>
      </c>
      <c r="C24" s="753" t="s">
        <v>125</v>
      </c>
      <c r="D24" s="745">
        <f>'1 уровень'!H197/'1 уровень'!D197*1000</f>
        <v>1150</v>
      </c>
      <c r="E24" s="781">
        <f>'1 уровень'!M197/'1 уровень'!F197*1000</f>
        <v>1200.1595108695651</v>
      </c>
      <c r="F24" s="746">
        <f>'1 уровень'!J197/'1 уровень'!F197*1000</f>
        <v>1266.5843478260867</v>
      </c>
      <c r="G24" s="761"/>
      <c r="H24" s="745"/>
      <c r="I24" s="781"/>
      <c r="J24" s="746"/>
      <c r="K24" s="745">
        <f>'1 уровень'!H198/'1 уровень'!D198*1000</f>
        <v>1519.4399999999998</v>
      </c>
      <c r="L24" s="781">
        <f>'1 уровень'!M198/'1 уровень'!F198*1000</f>
        <v>1376.057222222222</v>
      </c>
      <c r="M24" s="746">
        <f>'1 уровень'!J198/'1 уровень'!F198*1000</f>
        <v>1546.9401388888887</v>
      </c>
      <c r="N24" s="745"/>
      <c r="O24" s="781"/>
      <c r="P24" s="746"/>
      <c r="Q24" s="745"/>
      <c r="R24" s="781"/>
      <c r="S24" s="746"/>
      <c r="T24" s="795">
        <f t="shared" ref="T24:T26" si="8">D24</f>
        <v>1150</v>
      </c>
      <c r="U24" s="795">
        <f t="shared" ref="U24:U26" si="9">E24</f>
        <v>1200.1595108695651</v>
      </c>
      <c r="V24" s="795">
        <f>'1 уровень'!J197/'1 уровень'!F197*1000</f>
        <v>1266.5843478260867</v>
      </c>
      <c r="W24" s="768">
        <f>'1 уровень'!H200/'1 уровень'!D200*1000</f>
        <v>733.55000000000007</v>
      </c>
      <c r="X24" s="798">
        <f>'1 уровень'!M200/'1 уровень'!F200*1000</f>
        <v>1730.8896296296298</v>
      </c>
      <c r="Y24" s="798">
        <f>'1 уровень'!J200/'1 уровень'!F200*1000</f>
        <v>1730.8896296296298</v>
      </c>
      <c r="Z24" s="798"/>
      <c r="AA24" s="798"/>
      <c r="AB24" s="798"/>
      <c r="AC24" s="798"/>
      <c r="AD24" s="798"/>
      <c r="AE24" s="798"/>
      <c r="AF24" s="795">
        <f t="shared" ref="AF24:AF26" si="10">W24</f>
        <v>733.55000000000007</v>
      </c>
      <c r="AG24" s="795">
        <f t="shared" ref="AG24:AG26" si="11">X24</f>
        <v>1730.8896296296298</v>
      </c>
      <c r="AH24" s="774">
        <f>Y24</f>
        <v>1730.8896296296298</v>
      </c>
      <c r="AI24" s="734"/>
      <c r="AJ24" s="734"/>
      <c r="AK24" s="734"/>
      <c r="AL24" s="734"/>
      <c r="AM24" s="734"/>
      <c r="AN24" s="734"/>
      <c r="AO24" s="734"/>
      <c r="AP24" s="734"/>
      <c r="AQ24" s="734"/>
      <c r="AR24" s="734"/>
    </row>
    <row r="25" spans="1:44" s="736" customFormat="1" ht="45" x14ac:dyDescent="0.25">
      <c r="A25" s="735">
        <v>1</v>
      </c>
      <c r="B25" s="750" t="e">
        <f>B24+1</f>
        <v>#REF!</v>
      </c>
      <c r="C25" s="753" t="s">
        <v>163</v>
      </c>
      <c r="D25" s="745">
        <f>'1 уровень'!H219/'1 уровень'!D219*1000</f>
        <v>1231.6326530612246</v>
      </c>
      <c r="E25" s="781">
        <f>'1 уровень'!M219/'1 уровень'!F219*1000</f>
        <v>973.1877343750001</v>
      </c>
      <c r="F25" s="746">
        <f>'1 уровень'!J219/'1 уровень'!F219*1000</f>
        <v>1008.5680468750001</v>
      </c>
      <c r="G25" s="761"/>
      <c r="H25" s="745"/>
      <c r="I25" s="781"/>
      <c r="J25" s="746"/>
      <c r="K25" s="745">
        <f>'1 уровень'!H220/'1 уровень'!D220*1000</f>
        <v>1519.44</v>
      </c>
      <c r="L25" s="781">
        <f>'1 уровень'!M220/'1 уровень'!F220*1000</f>
        <v>1637.12384</v>
      </c>
      <c r="M25" s="746">
        <f>'1 уровень'!J220/'1 уровень'!F220*1000</f>
        <v>1688.9973600000001</v>
      </c>
      <c r="N25" s="745"/>
      <c r="O25" s="781"/>
      <c r="P25" s="746"/>
      <c r="Q25" s="745"/>
      <c r="R25" s="781"/>
      <c r="S25" s="746"/>
      <c r="T25" s="795">
        <f t="shared" si="8"/>
        <v>1231.6326530612246</v>
      </c>
      <c r="U25" s="795">
        <f t="shared" si="9"/>
        <v>973.1877343750001</v>
      </c>
      <c r="V25" s="795">
        <f>'1 уровень'!J219/'1 уровень'!F219*1000</f>
        <v>1008.5680468750001</v>
      </c>
      <c r="W25" s="766">
        <f>'1 уровень'!H222/'1 уровень'!D222*1000</f>
        <v>883.55</v>
      </c>
      <c r="X25" s="794">
        <f>'1 уровень'!M222/'1 уровень'!F222*1000</f>
        <v>1694.5666666666666</v>
      </c>
      <c r="Y25" s="794">
        <f>AH25</f>
        <v>1694.5666666666666</v>
      </c>
      <c r="Z25" s="794"/>
      <c r="AA25" s="794"/>
      <c r="AB25" s="794"/>
      <c r="AC25" s="794"/>
      <c r="AD25" s="794"/>
      <c r="AE25" s="794"/>
      <c r="AF25" s="795">
        <f t="shared" si="10"/>
        <v>883.55</v>
      </c>
      <c r="AG25" s="795">
        <f t="shared" si="11"/>
        <v>1694.5666666666666</v>
      </c>
      <c r="AH25" s="774">
        <f>'1 уровень'!J222/'1 уровень'!F222*1000</f>
        <v>1694.5666666666666</v>
      </c>
      <c r="AI25" s="734"/>
      <c r="AJ25" s="734"/>
      <c r="AK25" s="734"/>
      <c r="AL25" s="734"/>
      <c r="AM25" s="734"/>
      <c r="AN25" s="734"/>
      <c r="AO25" s="734"/>
      <c r="AP25" s="734"/>
      <c r="AQ25" s="734"/>
      <c r="AR25" s="734"/>
    </row>
    <row r="26" spans="1:44" s="736" customFormat="1" x14ac:dyDescent="0.25">
      <c r="A26" s="735">
        <v>1</v>
      </c>
      <c r="B26" s="750" t="e">
        <f>#REF!+1</f>
        <v>#REF!</v>
      </c>
      <c r="C26" s="756" t="s">
        <v>164</v>
      </c>
      <c r="D26" s="784">
        <f>'1 уровень'!H228/'1 уровень'!D228*1000</f>
        <v>1338.6792452830189</v>
      </c>
      <c r="E26" s="785">
        <f>'1 уровень'!M228/'1 уровень'!F228*1000</f>
        <v>1004.2237236533957</v>
      </c>
      <c r="F26" s="748">
        <f>'1 уровень'!J228/'1 уровень'!F228*1000</f>
        <v>1005.1024121779859</v>
      </c>
      <c r="G26" s="763"/>
      <c r="H26" s="784"/>
      <c r="I26" s="785"/>
      <c r="J26" s="748"/>
      <c r="K26" s="784">
        <f>'1 уровень'!H229/'1 уровень'!D229*1000</f>
        <v>1519.44</v>
      </c>
      <c r="L26" s="785">
        <f>'1 уровень'!M229/'1 уровень'!F229*1000</f>
        <v>1322.8484615384616</v>
      </c>
      <c r="M26" s="748">
        <f>'1 уровень'!J229/'1 уровень'!F229*1000</f>
        <v>1378.0884615384616</v>
      </c>
      <c r="N26" s="784"/>
      <c r="O26" s="785"/>
      <c r="P26" s="748"/>
      <c r="Q26" s="784"/>
      <c r="R26" s="785"/>
      <c r="S26" s="748"/>
      <c r="T26" s="795">
        <f t="shared" si="8"/>
        <v>1338.6792452830189</v>
      </c>
      <c r="U26" s="795">
        <f t="shared" si="9"/>
        <v>1004.2237236533957</v>
      </c>
      <c r="V26" s="795">
        <f>'1 уровень'!J228/'1 уровень'!F228*1000</f>
        <v>1005.1024121779859</v>
      </c>
      <c r="W26" s="769">
        <f>'1 уровень'!H231/'1 уровень'!D231*1000</f>
        <v>1210.3473856209148</v>
      </c>
      <c r="X26" s="799">
        <f>'1 уровень'!M231/'1 уровень'!F231*1000</f>
        <v>1636.3298064516127</v>
      </c>
      <c r="Y26" s="794">
        <f>AH26</f>
        <v>1636.3298064516127</v>
      </c>
      <c r="Z26" s="799"/>
      <c r="AA26" s="799"/>
      <c r="AB26" s="799"/>
      <c r="AC26" s="799"/>
      <c r="AD26" s="799"/>
      <c r="AE26" s="799"/>
      <c r="AF26" s="795">
        <f t="shared" si="10"/>
        <v>1210.3473856209148</v>
      </c>
      <c r="AG26" s="795">
        <f t="shared" si="11"/>
        <v>1636.3298064516127</v>
      </c>
      <c r="AH26" s="774">
        <f>'1 уровень'!J231/'1 уровень'!F231*1000</f>
        <v>1636.3298064516127</v>
      </c>
      <c r="AI26" s="734"/>
      <c r="AJ26" s="734"/>
      <c r="AK26" s="734"/>
      <c r="AL26" s="734"/>
      <c r="AM26" s="734"/>
      <c r="AN26" s="734"/>
      <c r="AO26" s="734"/>
      <c r="AP26" s="734"/>
      <c r="AQ26" s="734"/>
      <c r="AR26" s="734"/>
    </row>
    <row r="27" spans="1:44" s="736" customFormat="1" ht="30" x14ac:dyDescent="0.25">
      <c r="A27" s="735">
        <v>1</v>
      </c>
      <c r="B27" s="750" t="e">
        <f>#REF!+1</f>
        <v>#REF!</v>
      </c>
      <c r="C27" s="753" t="s">
        <v>165</v>
      </c>
      <c r="D27" s="745">
        <f>'1 уровень'!H251/'1 уровень'!D251*1000</f>
        <v>1147.3327787021633</v>
      </c>
      <c r="E27" s="781">
        <f>'1 уровень'!M251/'1 уровень'!F251*1000</f>
        <v>1602.2531782265146</v>
      </c>
      <c r="F27" s="746">
        <f>'1 уровень'!J251/'1 уровень'!F251*1000</f>
        <v>1611.1420105355576</v>
      </c>
      <c r="G27" s="761"/>
      <c r="H27" s="745"/>
      <c r="I27" s="781"/>
      <c r="J27" s="746"/>
      <c r="K27" s="745">
        <f>'1 уровень'!H252/'1 уровень'!D252*1000</f>
        <v>1519.4399999999998</v>
      </c>
      <c r="L27" s="781">
        <f>'1 уровень'!M252/'1 уровень'!F252*1000</f>
        <v>1501.944449339207</v>
      </c>
      <c r="M27" s="746">
        <f>'1 уровень'!J252/'1 уровень'!F252*1000</f>
        <v>1501.944449339207</v>
      </c>
      <c r="N27" s="745">
        <f>'1 уровень'!H253/'1 уровень'!D253*1000</f>
        <v>5468.4</v>
      </c>
      <c r="O27" s="781">
        <f>'1 уровень'!M253/'1 уровень'!F253*1000</f>
        <v>5468.4</v>
      </c>
      <c r="P27" s="746">
        <f>'1 уровень'!J253/'1 уровень'!F253*1000</f>
        <v>5468.4</v>
      </c>
      <c r="Q27" s="745">
        <f>'1 уровень'!H254/'1 уровень'!D254*1000</f>
        <v>5468.4</v>
      </c>
      <c r="R27" s="781">
        <f>'1 уровень'!M254/'1 уровень'!F254*1000</f>
        <v>5292</v>
      </c>
      <c r="S27" s="746">
        <f>'1 уровень'!J254/'1 уровень'!F254*1000</f>
        <v>5468.4</v>
      </c>
      <c r="T27" s="795">
        <f>('1 уровень'!H251+'1 уровень'!H253+'1 уровень'!H254)/('1 уровень'!D251+'1 уровень'!D253+'1 уровень'!D254)*1000</f>
        <v>1411.9154639175258</v>
      </c>
      <c r="U27" s="795">
        <f>('1 уровень'!M251+'1 уровень'!M253+'1 уровень'!M254)/('1 уровень'!F251+'1 уровень'!F253+'1 уровень'!F254)*1000</f>
        <v>2150.1218993993994</v>
      </c>
      <c r="V27" s="795">
        <f>('1 уровень'!J251+'1 уровень'!J253+'1 уровень'!J254)/('1 уровень'!F251+'1 уровень'!F253+'1 уровень'!F254)*1000</f>
        <v>2170.0390015015018</v>
      </c>
      <c r="W27" s="766">
        <f>'1 уровень'!H256/'1 уровень'!D256*1000</f>
        <v>733.59284490145671</v>
      </c>
      <c r="X27" s="794">
        <f>'1 уровень'!M256/'1 уровень'!F256*1000</f>
        <v>1719.6809090909092</v>
      </c>
      <c r="Y27" s="794">
        <f>'1 уровень'!J256/'1 уровень'!F256*1000</f>
        <v>1719.6809090909092</v>
      </c>
      <c r="Z27" s="794">
        <f>'1 уровень'!H257/'1 уровень'!D257*1000</f>
        <v>2268.8199999999997</v>
      </c>
      <c r="AA27" s="794">
        <f>'1 уровень'!M257/'1 уровень'!F257*1000</f>
        <v>1533.1473245251857</v>
      </c>
      <c r="AB27" s="794">
        <f>'1 уровень'!J257/'1 уровень'!F257*1000</f>
        <v>1533.1473245251857</v>
      </c>
      <c r="AC27" s="794">
        <f>'1 уровень'!H258/'1 уровень'!D258*1000</f>
        <v>895.05000000000007</v>
      </c>
      <c r="AD27" s="794">
        <f>'1 уровень'!M258/'1 уровень'!F258*1000</f>
        <v>797.97490333919166</v>
      </c>
      <c r="AE27" s="794">
        <f>'1 уровень'!J258/'1 уровень'!F258*1000</f>
        <v>810.67321616871709</v>
      </c>
      <c r="AF27" s="795">
        <f>'1 уровень'!H255/'1 уровень'!D255*1000</f>
        <v>1570.8039100684261</v>
      </c>
      <c r="AG27" s="795">
        <f>'1 уровень'!M255/'1 уровень'!F255*1000</f>
        <v>1374.8542141544117</v>
      </c>
      <c r="AH27" s="774">
        <f>'1 уровень'!J255/'1 уровень'!F255*1000</f>
        <v>1378.1746829044116</v>
      </c>
      <c r="AI27" s="734"/>
      <c r="AJ27" s="734"/>
      <c r="AK27" s="734"/>
      <c r="AL27" s="734"/>
      <c r="AM27" s="734"/>
      <c r="AN27" s="734"/>
      <c r="AO27" s="734"/>
      <c r="AP27" s="734"/>
      <c r="AQ27" s="734"/>
      <c r="AR27" s="734"/>
    </row>
    <row r="28" spans="1:44" s="736" customFormat="1" ht="30" x14ac:dyDescent="0.25">
      <c r="A28" s="735">
        <v>1</v>
      </c>
      <c r="B28" s="750" t="e">
        <f t="shared" ref="B28:B36" si="12">B27+1</f>
        <v>#REF!</v>
      </c>
      <c r="C28" s="757" t="s">
        <v>166</v>
      </c>
      <c r="D28" s="745">
        <f>'1 уровень'!H277/'1 уровень'!D277*1000</f>
        <v>1310.7137137137138</v>
      </c>
      <c r="E28" s="781">
        <f>'1 уровень'!M277/'1 уровень'!F277*1000</f>
        <v>1583.0857972544879</v>
      </c>
      <c r="F28" s="746">
        <f>'1 уровень'!J277/'1 уровень'!F277*1000</f>
        <v>1586.7101267159453</v>
      </c>
      <c r="G28" s="761"/>
      <c r="H28" s="745"/>
      <c r="I28" s="781"/>
      <c r="J28" s="746"/>
      <c r="K28" s="745">
        <f>'1 уровень'!H278/'1 уровень'!D278*1000</f>
        <v>1519.44</v>
      </c>
      <c r="L28" s="781">
        <f>'1 уровень'!M278/'1 уровень'!F278*1000</f>
        <v>911.65974683544334</v>
      </c>
      <c r="M28" s="746">
        <f>'1 уровень'!J278/'1 уровень'!F278*1000</f>
        <v>1534.6420253164558</v>
      </c>
      <c r="N28" s="745">
        <f>'1 уровень'!H279/'1 уровень'!D279*1000</f>
        <v>5468.4</v>
      </c>
      <c r="O28" s="781">
        <f>'1 уровень'!M279/'1 уровень'!F279*1000</f>
        <v>5468.3999999999987</v>
      </c>
      <c r="P28" s="746">
        <f>'1 уровень'!J279/'1 уровень'!F279*1000</f>
        <v>5468.3999999999987</v>
      </c>
      <c r="Q28" s="745">
        <f>'1 уровень'!H280/'1 уровень'!D280*1000</f>
        <v>5468.4</v>
      </c>
      <c r="R28" s="781">
        <f>'1 уровень'!M280/'1 уровень'!F280*1000</f>
        <v>5468.4000000000005</v>
      </c>
      <c r="S28" s="746">
        <f>'1 уровень'!J280/'1 уровень'!F280*1000</f>
        <v>5468.4000000000005</v>
      </c>
      <c r="T28" s="795">
        <f>('1 уровень'!H277+'1 уровень'!H279+'1 уровень'!H280)/('1 уровень'!D277+'1 уровень'!D279+'1 уровень'!D280)*1000</f>
        <v>1680.4122207022344</v>
      </c>
      <c r="U28" s="795">
        <f>('1 уровень'!M277+'1 уровень'!M279+'1 уровень'!M280)/('1 уровень'!F277+'1 уровень'!F279+'1 уровень'!F280)*1000</f>
        <v>2301.9692340791739</v>
      </c>
      <c r="V28" s="795">
        <f>('1 уровень'!J277+'1 уровень'!J279+'1 уровень'!J280)/('1 уровень'!F277+'1 уровень'!F279+'1 уровень'!F280)*1000</f>
        <v>2304.9229690189331</v>
      </c>
      <c r="W28" s="766">
        <f>'1 уровень'!H282/'1 уровень'!D282*1000</f>
        <v>883.55000000000007</v>
      </c>
      <c r="X28" s="794">
        <f>'1 уровень'!M282/'1 уровень'!F282*1000</f>
        <v>1787.1382266009853</v>
      </c>
      <c r="Y28" s="794">
        <f>'1 уровень'!J282/'1 уровень'!F282*1000</f>
        <v>1787.1382266009853</v>
      </c>
      <c r="Z28" s="794">
        <f>'1 уровень'!H283/'1 уровень'!D283*1000</f>
        <v>2268.8200000000002</v>
      </c>
      <c r="AA28" s="794">
        <f>'1 уровень'!M283/'1 уровень'!F283*1000</f>
        <v>3134.8518216805646</v>
      </c>
      <c r="AB28" s="794">
        <f>'1 уровень'!J283/'1 уровень'!F283*1000</f>
        <v>3148.3411417575371</v>
      </c>
      <c r="AC28" s="794">
        <f>'1 уровень'!H284/'1 уровень'!D284*1000</f>
        <v>895.05</v>
      </c>
      <c r="AD28" s="794" t="e">
        <f>'1 уровень'!M284/'1 уровень'!F284*1000</f>
        <v>#DIV/0!</v>
      </c>
      <c r="AE28" s="794" t="e">
        <f>'1 уровень'!J284/'1 уровень'!F284*1000</f>
        <v>#DIV/0!</v>
      </c>
      <c r="AF28" s="795">
        <f>'1 уровень'!H281/'1 уровень'!D281*1000</f>
        <v>1613.3581708338318</v>
      </c>
      <c r="AG28" s="795">
        <f>'1 уровень'!M281/'1 уровень'!F281*1000</f>
        <v>2979.5817536889904</v>
      </c>
      <c r="AH28" s="774">
        <f>'1 уровень'!J281/'1 уровень'!F281*1000</f>
        <v>2991.5169693530083</v>
      </c>
      <c r="AI28" s="734"/>
      <c r="AJ28" s="734"/>
      <c r="AK28" s="734"/>
      <c r="AL28" s="734"/>
      <c r="AM28" s="734"/>
      <c r="AN28" s="734"/>
      <c r="AO28" s="734"/>
      <c r="AP28" s="734"/>
      <c r="AQ28" s="734"/>
      <c r="AR28" s="734"/>
    </row>
    <row r="29" spans="1:44" s="736" customFormat="1" ht="30" x14ac:dyDescent="0.25">
      <c r="A29" s="735">
        <v>1</v>
      </c>
      <c r="B29" s="750" t="e">
        <f t="shared" si="12"/>
        <v>#REF!</v>
      </c>
      <c r="C29" s="757" t="s">
        <v>167</v>
      </c>
      <c r="D29" s="745">
        <f>'1 уровень'!H302/'1 уровень'!D302*1000</f>
        <v>1418.1831525207404</v>
      </c>
      <c r="E29" s="781">
        <f>'1 уровень'!M302/'1 уровень'!F302*1000</f>
        <v>1331.5673975602124</v>
      </c>
      <c r="F29" s="746">
        <f>'1 уровень'!J302/'1 уровень'!F302*1000</f>
        <v>1346.678805129809</v>
      </c>
      <c r="G29" s="761"/>
      <c r="H29" s="745">
        <f>'1 уровень'!H303/'1 уровень'!D303*1000</f>
        <v>1777</v>
      </c>
      <c r="I29" s="781">
        <f>'1 уровень'!M303/'1 уровень'!F303*1000</f>
        <v>2931.3464204545458</v>
      </c>
      <c r="J29" s="746">
        <f>'1 уровень'!J303/'1 уровень'!F303*1000</f>
        <v>2931.3464204545458</v>
      </c>
      <c r="K29" s="745">
        <f>'1 уровень'!H305/'1 уровень'!D305*1000</f>
        <v>1519.44</v>
      </c>
      <c r="L29" s="781">
        <f>'1 уровень'!M305/'1 уровень'!F305*1000</f>
        <v>1552.7923447204969</v>
      </c>
      <c r="M29" s="746">
        <f>'1 уровень'!J305/'1 уровень'!F305*1000</f>
        <v>1553.5134083850933</v>
      </c>
      <c r="N29" s="745">
        <f>'1 уровень'!H306/'1 уровень'!D306*1000</f>
        <v>5468.4</v>
      </c>
      <c r="O29" s="781">
        <f>'1 уровень'!M306/'1 уровень'!F306*1000</f>
        <v>5468.4</v>
      </c>
      <c r="P29" s="746">
        <f>'1 уровень'!J306/'1 уровень'!F306*1000</f>
        <v>5468.4</v>
      </c>
      <c r="Q29" s="745">
        <f>'1 уровень'!H307/'1 уровень'!D307*1000</f>
        <v>5468.4</v>
      </c>
      <c r="R29" s="781">
        <f>'1 уровень'!M307/'1 уровень'!F307*1000</f>
        <v>5468.4</v>
      </c>
      <c r="S29" s="746">
        <f>'1 уровень'!J307/'1 уровень'!F307*1000</f>
        <v>5468.4</v>
      </c>
      <c r="T29" s="795">
        <f>('1 уровень'!H302+'1 уровень'!H303+'1 уровень'!H306+'1 уровень'!H307)/('1 уровень'!D302+'1 уровень'!D303+'1 уровень'!D306+'1 уровень'!D307)*1000</f>
        <v>1717.9927942040335</v>
      </c>
      <c r="U29" s="795">
        <f>('1 уровень'!M302+'1 уровень'!M303+'1 уровень'!M306+'1 уровень'!M307)/('1 уровень'!F302+'1 уровень'!F303+'1 уровень'!F306+'1 уровень'!F307)*1000</f>
        <v>1848.2726435897437</v>
      </c>
      <c r="V29" s="795">
        <f>('1 уровень'!J302+'1 уровень'!J303+'1 уровень'!J306+'1 уровень'!J307)/('1 уровень'!F302+'1 уровень'!F303+'1 уровень'!F306+'1 уровень'!F307)*1000</f>
        <v>1860.6601230769231</v>
      </c>
      <c r="W29" s="766">
        <f>'1 уровень'!H309/'1 уровень'!D309*1000</f>
        <v>497.44961389961384</v>
      </c>
      <c r="X29" s="794">
        <f>'1 уровень'!M309/'1 уровень'!F309*1000</f>
        <v>1589.7901952085181</v>
      </c>
      <c r="Y29" s="794">
        <f>'1 уровень'!J309/'1 уровень'!F309*1000</f>
        <v>1623.078811002662</v>
      </c>
      <c r="Z29" s="794">
        <f>'1 уровень'!H310/'1 уровень'!D310*1000</f>
        <v>2268.8200000000002</v>
      </c>
      <c r="AA29" s="794">
        <f>'1 уровень'!M310/'1 уровень'!F310*1000</f>
        <v>2332.9861103912931</v>
      </c>
      <c r="AB29" s="794">
        <f>'1 уровень'!J310/'1 уровень'!F310*1000</f>
        <v>2334.4648380409435</v>
      </c>
      <c r="AC29" s="794">
        <f>'1 уровень'!H311/'1 уровень'!D311*1000</f>
        <v>895.05000000000007</v>
      </c>
      <c r="AD29" s="794">
        <f>'1 уровень'!M311/'1 уровень'!F311*1000</f>
        <v>898.3714661443762</v>
      </c>
      <c r="AE29" s="794">
        <f>'1 уровень'!J311/'1 уровень'!F311*1000</f>
        <v>898.58381645215468</v>
      </c>
      <c r="AF29" s="795">
        <f>'1 уровень'!H308/'1 уровень'!D308*1000</f>
        <v>1383.3516520987419</v>
      </c>
      <c r="AG29" s="795">
        <f>'1 уровень'!M308/'1 уровень'!F308*1000</f>
        <v>1830.8100930163887</v>
      </c>
      <c r="AH29" s="774">
        <f>'1 уровень'!J308/'1 уровень'!F308*1000</f>
        <v>1837.2477351247603</v>
      </c>
      <c r="AI29" s="734"/>
      <c r="AJ29" s="734"/>
      <c r="AK29" s="734"/>
      <c r="AL29" s="734"/>
      <c r="AM29" s="734"/>
      <c r="AN29" s="734"/>
      <c r="AO29" s="734"/>
      <c r="AP29" s="734"/>
      <c r="AQ29" s="734"/>
      <c r="AR29" s="734"/>
    </row>
    <row r="30" spans="1:44" s="736" customFormat="1" ht="30" x14ac:dyDescent="0.25">
      <c r="A30" s="735">
        <v>1</v>
      </c>
      <c r="B30" s="750" t="e">
        <f t="shared" si="12"/>
        <v>#REF!</v>
      </c>
      <c r="C30" s="753" t="s">
        <v>168</v>
      </c>
      <c r="D30" s="745">
        <f>'1 уровень'!H329/'1 уровень'!D329*1000</f>
        <v>1209.4535315985129</v>
      </c>
      <c r="E30" s="781">
        <f>'1 уровень'!M329/'1 уровень'!F329*1000</f>
        <v>1319.4849152542374</v>
      </c>
      <c r="F30" s="746">
        <f>'1 уровень'!J329/'1 уровень'!F329*1000</f>
        <v>1381.1762711864405</v>
      </c>
      <c r="G30" s="761"/>
      <c r="H30" s="745"/>
      <c r="I30" s="781"/>
      <c r="J30" s="746"/>
      <c r="K30" s="745">
        <f>'1 уровень'!H330/'1 уровень'!D330*1000</f>
        <v>1519.44</v>
      </c>
      <c r="L30" s="781">
        <f>'1 уровень'!M330/'1 уровень'!F330*1000</f>
        <v>1558.8364673913043</v>
      </c>
      <c r="M30" s="746">
        <f>'1 уровень'!J330/'1 уровень'!F330*1000</f>
        <v>1568.5936413043478</v>
      </c>
      <c r="N30" s="745">
        <f>'1 уровень'!H331/'1 уровень'!D331*1000</f>
        <v>5468.4</v>
      </c>
      <c r="O30" s="781">
        <f>'1 уровень'!M331/'1 уровень'!F331*1000</f>
        <v>5468.4</v>
      </c>
      <c r="P30" s="746">
        <f>'1 уровень'!J331/'1 уровень'!F331*1000</f>
        <v>5468.4</v>
      </c>
      <c r="Q30" s="745">
        <f>'1 уровень'!H332/'1 уровень'!D332*1000</f>
        <v>5468.4</v>
      </c>
      <c r="R30" s="781">
        <f>'1 уровень'!M332/'1 уровень'!F332*1000</f>
        <v>4115.3591752577313</v>
      </c>
      <c r="S30" s="746">
        <f>'1 уровень'!J332/'1 уровень'!F332*1000</f>
        <v>5468.4</v>
      </c>
      <c r="T30" s="795">
        <f>('1 уровень'!H329+'1 уровень'!H331+'1 уровень'!H332)/('1 уровень'!D329+'1 уровень'!D331+'1 уровень'!D332)*1000</f>
        <v>1468.2023743016759</v>
      </c>
      <c r="U30" s="795">
        <f>('1 уровень'!M329+'1 уровень'!M331+'1 уровень'!M332)/('1 уровень'!F329+'1 уровень'!F331+'1 уровень'!F332)*1000</f>
        <v>1742.4850052356023</v>
      </c>
      <c r="V30" s="795">
        <f>('1 уровень'!J329+'1 уровень'!J331+'1 уровень'!J332)/('1 уровень'!F329+'1 уровень'!F331+'1 уровень'!F332)*1000</f>
        <v>1933.2724607329842</v>
      </c>
      <c r="W30" s="766">
        <f>'1 уровень'!H334/'1 уровень'!D334*1000</f>
        <v>883.55</v>
      </c>
      <c r="X30" s="794">
        <f>'1 уровень'!M334/'1 уровень'!F334*1000</f>
        <v>1691.8370266479662</v>
      </c>
      <c r="Y30" s="794">
        <f>'1 уровень'!J334/'1 уровень'!F334*1000</f>
        <v>1691.8370266479662</v>
      </c>
      <c r="Z30" s="794">
        <f>'1 уровень'!H335/'1 уровень'!D335*1000</f>
        <v>2268.8200000000002</v>
      </c>
      <c r="AA30" s="794">
        <f>'1 уровень'!M335/'1 уровень'!F335*1000</f>
        <v>2421.0887748117725</v>
      </c>
      <c r="AB30" s="794">
        <f>'1 уровень'!J335/'1 уровень'!F335*1000</f>
        <v>2476.88954825462</v>
      </c>
      <c r="AC30" s="794">
        <f>'1 уровень'!H336/'1 уровень'!D336*1000</f>
        <v>895.05</v>
      </c>
      <c r="AD30" s="794">
        <f>'1 уровень'!M336/'1 уровень'!F336*1000</f>
        <v>744.29735362997656</v>
      </c>
      <c r="AE30" s="794">
        <f>'1 уровень'!J336/'1 уровень'!F336*1000</f>
        <v>813.95166276346595</v>
      </c>
      <c r="AF30" s="795">
        <f>'1 уровень'!H333/'1 уровень'!D333*1000</f>
        <v>1498.1044087289888</v>
      </c>
      <c r="AG30" s="795">
        <f>'1 уровень'!M333/'1 уровень'!F333*1000</f>
        <v>1945.9075240292195</v>
      </c>
      <c r="AH30" s="774">
        <f>'1 уровень'!J333/'1 уровень'!F333*1000</f>
        <v>1988.686193771626</v>
      </c>
      <c r="AI30" s="734"/>
      <c r="AJ30" s="734"/>
      <c r="AK30" s="734"/>
      <c r="AL30" s="734"/>
      <c r="AM30" s="734"/>
      <c r="AN30" s="734"/>
      <c r="AO30" s="734"/>
      <c r="AP30" s="734"/>
      <c r="AQ30" s="734"/>
      <c r="AR30" s="734"/>
    </row>
    <row r="31" spans="1:44" s="736" customFormat="1" ht="30" x14ac:dyDescent="0.25">
      <c r="A31" s="735">
        <v>1</v>
      </c>
      <c r="B31" s="750" t="e">
        <f t="shared" si="12"/>
        <v>#REF!</v>
      </c>
      <c r="C31" s="753" t="s">
        <v>169</v>
      </c>
      <c r="D31" s="745">
        <f>'1 уровень'!H354/'1 уровень'!D354*1000</f>
        <v>1229.903981264637</v>
      </c>
      <c r="E31" s="781">
        <f>'1 уровень'!M354/'1 уровень'!F354*1000</f>
        <v>1411.0992570579492</v>
      </c>
      <c r="F31" s="746">
        <f>'1 уровень'!J354/'1 уровень'!F354*1000</f>
        <v>1424.2626894502223</v>
      </c>
      <c r="G31" s="761"/>
      <c r="H31" s="745"/>
      <c r="I31" s="781"/>
      <c r="J31" s="746"/>
      <c r="K31" s="745">
        <f>'1 уровень'!H355/'1 уровень'!D355*1000</f>
        <v>1519.44</v>
      </c>
      <c r="L31" s="781">
        <f>'1 уровень'!M355/'1 уровень'!F355*1000</f>
        <v>1482.5911267605632</v>
      </c>
      <c r="M31" s="746">
        <f>'1 уровень'!J355/'1 уровень'!F355*1000</f>
        <v>1485.0622065727698</v>
      </c>
      <c r="N31" s="745"/>
      <c r="O31" s="781"/>
      <c r="P31" s="746"/>
      <c r="Q31" s="745">
        <f>'1 уровень'!H357/'1 уровень'!D357*1000</f>
        <v>5468.4</v>
      </c>
      <c r="R31" s="781">
        <f>'1 уровень'!M357/'1 уровень'!F357*1000</f>
        <v>5468.4</v>
      </c>
      <c r="S31" s="746">
        <f>'1 уровень'!J357/'1 уровень'!F357*1000</f>
        <v>5468.4</v>
      </c>
      <c r="T31" s="795">
        <f>('1 уровень'!H354+'1 уровень'!H357)/('1 уровень'!D354+'1 уровень'!D357)*1000</f>
        <v>1353.5736263736264</v>
      </c>
      <c r="U31" s="795">
        <f>('1 уровень'!M354+'1 уровень'!M357)/('1 уровень'!F354+'1 уровень'!F357)*1000</f>
        <v>1652.0989517819705</v>
      </c>
      <c r="V31" s="795">
        <f>('1 уровень'!J354+'1 уровень'!J356+'1 уровень'!J357)/('1 уровень'!F354+'1 уровень'!F356+'1 уровень'!F357)*1000</f>
        <v>1664.4804891684132</v>
      </c>
      <c r="W31" s="766">
        <f>'1 уровень'!H359/'1 уровень'!D359*1000</f>
        <v>760.15414610069092</v>
      </c>
      <c r="X31" s="794">
        <f>'1 уровень'!M359/'1 уровень'!F359*1000</f>
        <v>1498.8766973886329</v>
      </c>
      <c r="Y31" s="794">
        <f>'1 уровень'!J359/'1 уровень'!F359*1000</f>
        <v>1498.8766973886329</v>
      </c>
      <c r="Z31" s="794">
        <f>'1 уровень'!H360/'1 уровень'!D360*1000</f>
        <v>2268.8200000000002</v>
      </c>
      <c r="AA31" s="794">
        <f>'1 уровень'!M360/'1 уровень'!F360*1000</f>
        <v>2144.6359751037348</v>
      </c>
      <c r="AB31" s="794">
        <f>'1 уровень'!J360/'1 уровень'!F360*1000</f>
        <v>2152.832874925904</v>
      </c>
      <c r="AC31" s="794">
        <f>'1 уровень'!H361/'1 уровень'!D361*1000</f>
        <v>895.05</v>
      </c>
      <c r="AD31" s="794">
        <f>'1 уровень'!M361/'1 уровень'!F361*1000</f>
        <v>852.53865921787724</v>
      </c>
      <c r="AE31" s="794">
        <f>'1 уровень'!J361/'1 уровень'!F361*1000</f>
        <v>852.53865921787724</v>
      </c>
      <c r="AF31" s="795">
        <f>'1 уровень'!H358/'1 уровень'!D358*1000</f>
        <v>1568.896000612933</v>
      </c>
      <c r="AG31" s="795">
        <f>'1 уровень'!M358/'1 уровень'!F358*1000</f>
        <v>1757.0723060869564</v>
      </c>
      <c r="AH31" s="774">
        <f>'1 уровень'!J358/'1 уровень'!F358*1000</f>
        <v>1761.8821043478258</v>
      </c>
      <c r="AI31" s="734"/>
      <c r="AJ31" s="734"/>
      <c r="AK31" s="734"/>
      <c r="AL31" s="734"/>
      <c r="AM31" s="734"/>
      <c r="AN31" s="734"/>
      <c r="AO31" s="734"/>
      <c r="AP31" s="734"/>
      <c r="AQ31" s="734"/>
      <c r="AR31" s="734"/>
    </row>
    <row r="32" spans="1:44" s="736" customFormat="1" ht="30" x14ac:dyDescent="0.25">
      <c r="A32" s="735">
        <v>1</v>
      </c>
      <c r="B32" s="750" t="e">
        <f t="shared" si="12"/>
        <v>#REF!</v>
      </c>
      <c r="C32" s="753" t="s">
        <v>170</v>
      </c>
      <c r="D32" s="745">
        <f>'1 уровень'!H366/'1 уровень'!D366*1000</f>
        <v>1436.0075656430797</v>
      </c>
      <c r="E32" s="781">
        <f>'1 уровень'!M366/'1 уровень'!F366*1000</f>
        <v>1391.4649178695865</v>
      </c>
      <c r="F32" s="746">
        <f>'1 уровень'!J366/'1 уровень'!F366*1000</f>
        <v>1401.6305226480833</v>
      </c>
      <c r="G32" s="761"/>
      <c r="H32" s="745"/>
      <c r="I32" s="781"/>
      <c r="J32" s="746"/>
      <c r="K32" s="745">
        <f>'1 уровень'!H367/'1 уровень'!D367*1000</f>
        <v>1519.4399999999998</v>
      </c>
      <c r="L32" s="781">
        <f>'1 уровень'!M367/'1 уровень'!F367*1000</f>
        <v>1517.5922662076878</v>
      </c>
      <c r="M32" s="746">
        <f>'1 уровень'!J367/'1 уровень'!F367*1000</f>
        <v>1523.9724956970738</v>
      </c>
      <c r="N32" s="745">
        <f>'1 уровень'!H368/'1 уровень'!D368*1000</f>
        <v>5468.3999999999987</v>
      </c>
      <c r="O32" s="781">
        <f>'1 уровень'!M368/'1 уровень'!F368*1000</f>
        <v>5468.4</v>
      </c>
      <c r="P32" s="746">
        <f>'1 уровень'!J368/'1 уровень'!F368*1000</f>
        <v>5468.4</v>
      </c>
      <c r="Q32" s="745">
        <f>'1 уровень'!H369/'1 уровень'!D369*1000</f>
        <v>5468.4</v>
      </c>
      <c r="R32" s="781">
        <f>'1 уровень'!M369/'1 уровень'!F369*1000</f>
        <v>5468.4000000000005</v>
      </c>
      <c r="S32" s="746">
        <f>'1 уровень'!J369/'1 уровень'!F369*1000</f>
        <v>5468.4000000000005</v>
      </c>
      <c r="T32" s="795">
        <f>('1 уровень'!H366+'1 уровень'!H368+'1 уровень'!H369)/('1 уровень'!D366+'1 уровень'!D368+'1 уровень'!D369)*1000</f>
        <v>1529.9553333912893</v>
      </c>
      <c r="U32" s="795">
        <f>('1 уровень'!M366+'1 уровень'!M368+'1 уровень'!M369)/('1 уровень'!F366+'1 уровень'!F368+'1 уровень'!F369)*1000</f>
        <v>1560.6888454198472</v>
      </c>
      <c r="V32" s="795">
        <f>('1 уровень'!J366+'1 уровень'!J368+'1 уровень'!J369)/('1 уровень'!F366+'1 уровень'!F368+'1 уровень'!F369)*1000</f>
        <v>1570.4324999999999</v>
      </c>
      <c r="W32" s="766">
        <f>'1 уровень'!H371/'1 уровень'!D371*1000</f>
        <v>917.46746749576039</v>
      </c>
      <c r="X32" s="794">
        <f>'1 уровень'!M371/'1 уровень'!F371*1000</f>
        <v>1619.1048308525033</v>
      </c>
      <c r="Y32" s="794">
        <f>'1 уровень'!J371/'1 уровень'!F371*1000</f>
        <v>1629.6366170500676</v>
      </c>
      <c r="Z32" s="794">
        <f>'1 уровень'!H372/'1 уровень'!D372*1000</f>
        <v>2186.175371900827</v>
      </c>
      <c r="AA32" s="794">
        <f>'1 уровень'!M372/'1 уровень'!F372*1000</f>
        <v>2381.7734266707921</v>
      </c>
      <c r="AB32" s="794">
        <f>'1 уровень'!J372/'1 уровень'!F372*1000</f>
        <v>2382.7607688737621</v>
      </c>
      <c r="AC32" s="794">
        <f>'1 уровень'!H373/'1 уровень'!D373*1000</f>
        <v>895.05000000000007</v>
      </c>
      <c r="AD32" s="794">
        <f>'1 уровень'!M373/'1 уровень'!F373*1000</f>
        <v>883.8920332717189</v>
      </c>
      <c r="AE32" s="794">
        <f>'1 уровень'!J373/'1 уровень'!F373*1000</f>
        <v>883.8920332717189</v>
      </c>
      <c r="AF32" s="795">
        <f>'1 уровень'!H370/'1 уровень'!D370*1000</f>
        <v>1444.4821757249524</v>
      </c>
      <c r="AG32" s="795">
        <f>'1 уровень'!M370/'1 уровень'!F370*1000</f>
        <v>1846.4367098677155</v>
      </c>
      <c r="AH32" s="774">
        <f>'1 уровень'!J370/'1 уровень'!F370*1000</f>
        <v>1848.3984688952448</v>
      </c>
      <c r="AI32" s="734"/>
      <c r="AJ32" s="734"/>
      <c r="AK32" s="734"/>
      <c r="AL32" s="734"/>
      <c r="AM32" s="734"/>
      <c r="AN32" s="734"/>
      <c r="AO32" s="734"/>
      <c r="AP32" s="734"/>
      <c r="AQ32" s="734"/>
      <c r="AR32" s="734"/>
    </row>
    <row r="33" spans="1:44" s="736" customFormat="1" ht="30" x14ac:dyDescent="0.25">
      <c r="A33" s="735">
        <v>1</v>
      </c>
      <c r="B33" s="750" t="e">
        <f t="shared" si="12"/>
        <v>#REF!</v>
      </c>
      <c r="C33" s="753" t="s">
        <v>171</v>
      </c>
      <c r="D33" s="745">
        <f>'2 уровень'!G11/'2 уровень'!C11*1000</f>
        <v>1846.5090000000002</v>
      </c>
      <c r="E33" s="781">
        <f>'2 уровень'!L11/'2 уровень'!E11*1000</f>
        <v>1695.5051224832212</v>
      </c>
      <c r="F33" s="746">
        <f>'2 уровень'!I11/'2 уровень'!E11*1000</f>
        <v>1710.1818691275166</v>
      </c>
      <c r="G33" s="761"/>
      <c r="H33" s="745"/>
      <c r="I33" s="781"/>
      <c r="J33" s="746"/>
      <c r="K33" s="745">
        <f>'2 уровень'!G12/'2 уровень'!C12*1000</f>
        <v>1817.86</v>
      </c>
      <c r="L33" s="781">
        <f>'2 уровень'!L12/'2 уровень'!E12*1000</f>
        <v>1729.6687513572201</v>
      </c>
      <c r="M33" s="746">
        <f>'2 уровень'!I12/'2 уровень'!E12*1000</f>
        <v>1765.37105320304</v>
      </c>
      <c r="N33" s="745">
        <f>'2 уровень'!G13/'2 уровень'!C13*1000</f>
        <v>6562.0800000000008</v>
      </c>
      <c r="O33" s="781">
        <f>'2 уровень'!L13/'2 уровень'!E13*1000</f>
        <v>6459.5474999999997</v>
      </c>
      <c r="P33" s="746">
        <f>'2 уровень'!I13/'2 уровень'!E13*1000</f>
        <v>6562.079999999999</v>
      </c>
      <c r="Q33" s="745">
        <f>'2 уровень'!H14/'2 уровень'!D14*1000</f>
        <v>6537.0229007633598</v>
      </c>
      <c r="R33" s="781">
        <f>'1 уровень'!M369/'1 уровень'!F369*1000</f>
        <v>5468.4000000000005</v>
      </c>
      <c r="S33" s="746">
        <f>'2 уровень'!I14/'2 уровень'!E14*1000</f>
        <v>6562.08</v>
      </c>
      <c r="T33" s="795">
        <f>('2 уровень'!G11+'2 уровень'!G13+'2 уровень'!G14)/('2 уровень'!C11+'2 уровень'!C13+'2 уровень'!C14)*1000</f>
        <v>1990.4621928083154</v>
      </c>
      <c r="U33" s="795">
        <f>('2 уровень'!L11+'2 уровень'!L13+'2 уровень'!L14)/('2 уровень'!E11+'2 уровень'!E13+'2 уровень'!E14)*1000</f>
        <v>1937.3632389887102</v>
      </c>
      <c r="V33" s="795">
        <f>('2 уровень'!I11+'2 уровень'!I13+'2 уровень'!I14)/('2 уровень'!E11+'2 уровень'!E13+'2 уровень'!E14)*1000</f>
        <v>1964.0019494355222</v>
      </c>
      <c r="W33" s="766">
        <f>'2 уровень'!G16/'2 уровень'!C16*1000</f>
        <v>900.53928732861232</v>
      </c>
      <c r="X33" s="794">
        <f>'2 уровень'!L16/'2 уровень'!E16*1000</f>
        <v>1658.8301678657076</v>
      </c>
      <c r="Y33" s="794">
        <f>'2 уровень'!I16/'2 уровень'!E16*1000</f>
        <v>1710.6943165467628</v>
      </c>
      <c r="Z33" s="794">
        <f>'2 уровень'!G17/'2 уровень'!C17*1000</f>
        <v>2718.9</v>
      </c>
      <c r="AA33" s="794">
        <f>'2 уровень'!L17/'2 уровень'!E17*1000</f>
        <v>2533.4392619571195</v>
      </c>
      <c r="AB33" s="794">
        <f>'2 уровень'!I17/'2 уровень'!E17*1000</f>
        <v>2533.4392619571195</v>
      </c>
      <c r="AC33" s="794">
        <f>'2 уровень'!G18/'2 уровень'!C18*1000</f>
        <v>1107.6500000000003</v>
      </c>
      <c r="AD33" s="794">
        <f>'2 уровень'!L18/'2 уровень'!E18*1000</f>
        <v>1086.2055613919895</v>
      </c>
      <c r="AE33" s="794">
        <f>'2 уровень'!I18/'2 уровень'!E18*1000</f>
        <v>1086.2055613919895</v>
      </c>
      <c r="AF33" s="795">
        <f>'2 уровень'!G15/'2 уровень'!C15*1000</f>
        <v>2105.2258082813387</v>
      </c>
      <c r="AG33" s="795">
        <f>'2 уровень'!L15/'2 уровень'!E15*1000</f>
        <v>2254.7013151041665</v>
      </c>
      <c r="AH33" s="774">
        <f>'2 уровень'!I15/'2 уровень'!E15*1000</f>
        <v>2257.0480327690975</v>
      </c>
      <c r="AI33" s="734"/>
      <c r="AJ33" s="734"/>
      <c r="AK33" s="734"/>
      <c r="AL33" s="734"/>
      <c r="AM33" s="734"/>
      <c r="AN33" s="734"/>
      <c r="AO33" s="734"/>
      <c r="AP33" s="734"/>
      <c r="AQ33" s="734"/>
      <c r="AR33" s="734"/>
    </row>
    <row r="34" spans="1:44" s="736" customFormat="1" ht="30" x14ac:dyDescent="0.25">
      <c r="A34" s="735">
        <v>1</v>
      </c>
      <c r="B34" s="750" t="e">
        <f t="shared" si="12"/>
        <v>#REF!</v>
      </c>
      <c r="C34" s="753" t="s">
        <v>172</v>
      </c>
      <c r="D34" s="745">
        <f>'2 уровень'!G24/'2 уровень'!C24*1000</f>
        <v>1680.7539859108238</v>
      </c>
      <c r="E34" s="781">
        <f>'2 уровень'!L24/'2 уровень'!E24*1000</f>
        <v>1495.9147635452553</v>
      </c>
      <c r="F34" s="746">
        <f>'2 уровень'!I24/'2 уровень'!E24*1000</f>
        <v>1558.1425806451609</v>
      </c>
      <c r="G34" s="761"/>
      <c r="H34" s="745"/>
      <c r="I34" s="781"/>
      <c r="J34" s="746"/>
      <c r="K34" s="745">
        <f>'2 уровень'!G25/'2 уровень'!C25*1000</f>
        <v>1817.8600000000001</v>
      </c>
      <c r="L34" s="781">
        <f>'2 уровень'!L25/'2 уровень'!E25*1000</f>
        <v>1796.5358713450291</v>
      </c>
      <c r="M34" s="746">
        <f>'2 уровень'!I25/'2 уровень'!E25*1000</f>
        <v>1853.454807017544</v>
      </c>
      <c r="N34" s="745"/>
      <c r="O34" s="781"/>
      <c r="P34" s="746"/>
      <c r="Q34" s="745">
        <f>'2 уровень'!G27/'2 уровень'!C27*1000</f>
        <v>6562.08</v>
      </c>
      <c r="R34" s="781">
        <f>'2 уровень'!L27/'2 уровень'!E27*1000</f>
        <v>6562.08</v>
      </c>
      <c r="S34" s="746">
        <f>'2 уровень'!I27/'2 уровень'!E27*1000</f>
        <v>6562.08</v>
      </c>
      <c r="T34" s="795">
        <f>('2 уровень'!G24+'2 уровень'!G27)/('2 уровень'!C24+'2 уровень'!C27)*1000</f>
        <v>1728.8221889053013</v>
      </c>
      <c r="U34" s="795">
        <f>('2 уровень'!L24+'2 уровень'!L27)/('2 уровень'!E24+'2 уровень'!E27)*1000</f>
        <v>1590.8859004302396</v>
      </c>
      <c r="V34" s="795">
        <f>('2 уровень'!I24+'2 уровень'!I26+'2 уровень'!I27)/('2 уровень'!E24+'2 уровень'!E26+'2 уровень'!E27)*1000</f>
        <v>1651.9471850030727</v>
      </c>
      <c r="W34" s="766">
        <f>'2 уровень'!G29/'2 уровень'!C29*1000</f>
        <v>983.66077355118705</v>
      </c>
      <c r="X34" s="794">
        <f>'2 уровень'!L29/'2 уровень'!E29*1000</f>
        <v>1920.1392727272723</v>
      </c>
      <c r="Y34" s="794">
        <f>'2 уровень'!I29/'2 уровень'!E29*1000</f>
        <v>1928.6154876033054</v>
      </c>
      <c r="Z34" s="794">
        <f>'2 уровень'!G30/'2 уровень'!C30*1000</f>
        <v>2718.8999999999996</v>
      </c>
      <c r="AA34" s="794">
        <f>'2 уровень'!L30/'2 уровень'!E30*1000</f>
        <v>2941.2409775870287</v>
      </c>
      <c r="AB34" s="794">
        <f>'2 уровень'!I30/'2 уровень'!E30*1000</f>
        <v>2941.2409775870287</v>
      </c>
      <c r="AC34" s="794">
        <f>'2 уровень'!G31/'2 уровень'!C31*1000</f>
        <v>1107.6500000000001</v>
      </c>
      <c r="AD34" s="794">
        <f>'2 уровень'!L31/'2 уровень'!E31*1000</f>
        <v>1119.663286516854</v>
      </c>
      <c r="AE34" s="794">
        <f>'2 уровень'!I31/'2 уровень'!E31*1000</f>
        <v>1119.663286516854</v>
      </c>
      <c r="AF34" s="795">
        <f>'2 уровень'!G28/'2 уровень'!C28*1000</f>
        <v>1603.7235825415057</v>
      </c>
      <c r="AG34" s="795">
        <f>'2 уровень'!L28/'2 уровень'!E28*1000</f>
        <v>2261.3440265251988</v>
      </c>
      <c r="AH34" s="774">
        <f>'2 уровень'!I28/'2 уровень'!E28*1000</f>
        <v>2262.7042679045085</v>
      </c>
      <c r="AI34" s="734"/>
      <c r="AJ34" s="734"/>
      <c r="AK34" s="734"/>
      <c r="AL34" s="734"/>
      <c r="AM34" s="734"/>
      <c r="AN34" s="734"/>
      <c r="AO34" s="734"/>
      <c r="AP34" s="734"/>
      <c r="AQ34" s="734"/>
      <c r="AR34" s="734"/>
    </row>
    <row r="35" spans="1:44" s="736" customFormat="1" ht="30" x14ac:dyDescent="0.25">
      <c r="A35" s="735">
        <v>1</v>
      </c>
      <c r="B35" s="750" t="e">
        <f t="shared" si="12"/>
        <v>#REF!</v>
      </c>
      <c r="C35" s="753" t="s">
        <v>173</v>
      </c>
      <c r="D35" s="745">
        <f>'2 уровень'!G37/'2 уровень'!C37*1000</f>
        <v>1721.7740617437944</v>
      </c>
      <c r="E35" s="781">
        <f>'2 уровень'!L37/'2 уровень'!E37*1000</f>
        <v>1525.9922075659531</v>
      </c>
      <c r="F35" s="746">
        <f>'2 уровень'!I37/'2 уровень'!E37*1000</f>
        <v>1529.6077625684418</v>
      </c>
      <c r="G35" s="761"/>
      <c r="H35" s="745"/>
      <c r="I35" s="781"/>
      <c r="J35" s="746"/>
      <c r="K35" s="745">
        <f>'2 уровень'!G38/'2 уровень'!C38*1000</f>
        <v>1817.8600000000001</v>
      </c>
      <c r="L35" s="781">
        <f>'2 уровень'!L38/'2 уровень'!E38*1000</f>
        <v>1702.5217822736031</v>
      </c>
      <c r="M35" s="746">
        <f>'2 уровень'!I38/'2 уровень'!E38*1000</f>
        <v>1703.3519845857418</v>
      </c>
      <c r="N35" s="745"/>
      <c r="O35" s="781"/>
      <c r="P35" s="746"/>
      <c r="Q35" s="745"/>
      <c r="R35" s="781"/>
      <c r="S35" s="746"/>
      <c r="T35" s="795">
        <f t="shared" ref="T35:T36" si="13">D35</f>
        <v>1721.7740617437944</v>
      </c>
      <c r="U35" s="795">
        <f t="shared" ref="U35:U36" si="14">E35</f>
        <v>1525.9922075659531</v>
      </c>
      <c r="V35" s="795">
        <f>'2 уровень'!I37/'2 уровень'!E37*1000</f>
        <v>1529.6077625684418</v>
      </c>
      <c r="W35" s="766">
        <f>'2 уровень'!G40/'2 уровень'!C40*1000</f>
        <v>986.47648469199567</v>
      </c>
      <c r="X35" s="794">
        <f>'2 уровень'!L40/'2 уровень'!E40*1000</f>
        <v>1763.2395588235293</v>
      </c>
      <c r="Y35" s="794">
        <f>AH35</f>
        <v>1763.7107126696831</v>
      </c>
      <c r="Z35" s="794"/>
      <c r="AA35" s="794"/>
      <c r="AB35" s="794"/>
      <c r="AC35" s="794"/>
      <c r="AD35" s="794"/>
      <c r="AE35" s="794"/>
      <c r="AF35" s="795">
        <f t="shared" ref="AF35:AF36" si="15">W35</f>
        <v>986.47648469199567</v>
      </c>
      <c r="AG35" s="795">
        <f t="shared" ref="AG35:AG36" si="16">X35</f>
        <v>1763.2395588235293</v>
      </c>
      <c r="AH35" s="774">
        <f>'2 уровень'!I40/'2 уровень'!E40*1000</f>
        <v>1763.7107126696831</v>
      </c>
      <c r="AI35" s="734"/>
      <c r="AJ35" s="734"/>
      <c r="AK35" s="734"/>
      <c r="AL35" s="734"/>
      <c r="AM35" s="734"/>
      <c r="AN35" s="734"/>
      <c r="AO35" s="734"/>
      <c r="AP35" s="734"/>
      <c r="AQ35" s="734"/>
      <c r="AR35" s="734"/>
    </row>
    <row r="36" spans="1:44" s="736" customFormat="1" ht="30" x14ac:dyDescent="0.25">
      <c r="A36" s="735">
        <v>1</v>
      </c>
      <c r="B36" s="750" t="e">
        <f t="shared" si="12"/>
        <v>#REF!</v>
      </c>
      <c r="C36" s="753" t="s">
        <v>174</v>
      </c>
      <c r="D36" s="745">
        <f>'2 уровень'!G46/'2 уровень'!C46*1000</f>
        <v>1830.9091871977541</v>
      </c>
      <c r="E36" s="781">
        <f>'2 уровень'!L46/'2 уровень'!E46*1000</f>
        <v>1704.8210200200199</v>
      </c>
      <c r="F36" s="746">
        <f>'2 уровень'!I46/'2 уровень'!E46*1000</f>
        <v>1707.2557817817815</v>
      </c>
      <c r="G36" s="761"/>
      <c r="H36" s="745"/>
      <c r="I36" s="781"/>
      <c r="J36" s="746"/>
      <c r="K36" s="745">
        <f>'2 уровень'!G47/'2 уровень'!C47*1000</f>
        <v>1817.8600000000001</v>
      </c>
      <c r="L36" s="781">
        <f>'2 уровень'!L47/'2 уровень'!E47*1000</f>
        <v>1881.6973878260869</v>
      </c>
      <c r="M36" s="746">
        <f>'2 уровень'!I47/'2 уровень'!E47*1000</f>
        <v>1885.9484730434785</v>
      </c>
      <c r="N36" s="745"/>
      <c r="O36" s="781"/>
      <c r="P36" s="746"/>
      <c r="Q36" s="745"/>
      <c r="R36" s="781"/>
      <c r="S36" s="746"/>
      <c r="T36" s="795">
        <f t="shared" si="13"/>
        <v>1830.9091871977541</v>
      </c>
      <c r="U36" s="795">
        <f t="shared" si="14"/>
        <v>1704.8210200200199</v>
      </c>
      <c r="V36" s="795">
        <f>'2 уровень'!I46/'2 уровень'!E46*1000</f>
        <v>1707.2557817817815</v>
      </c>
      <c r="W36" s="766">
        <f>'2 уровень'!G49/'2 уровень'!C49*1000</f>
        <v>917.39285714285711</v>
      </c>
      <c r="X36" s="794">
        <f>'2 уровень'!L49/'2 уровень'!E49*1000</f>
        <v>1905.9574913194442</v>
      </c>
      <c r="Y36" s="794">
        <f>AH36</f>
        <v>1913.7879058159717</v>
      </c>
      <c r="Z36" s="794"/>
      <c r="AA36" s="794"/>
      <c r="AB36" s="794"/>
      <c r="AC36" s="794"/>
      <c r="AD36" s="794"/>
      <c r="AE36" s="794"/>
      <c r="AF36" s="795">
        <f t="shared" si="15"/>
        <v>917.39285714285711</v>
      </c>
      <c r="AG36" s="795">
        <f t="shared" si="16"/>
        <v>1905.9574913194442</v>
      </c>
      <c r="AH36" s="774">
        <f>'2 уровень'!I49/'2 уровень'!E49*1000</f>
        <v>1913.7879058159717</v>
      </c>
      <c r="AI36" s="734"/>
      <c r="AJ36" s="734"/>
      <c r="AK36" s="734"/>
      <c r="AL36" s="734"/>
      <c r="AM36" s="734"/>
      <c r="AN36" s="734"/>
      <c r="AO36" s="734"/>
      <c r="AP36" s="734"/>
      <c r="AQ36" s="734"/>
      <c r="AR36" s="734"/>
    </row>
    <row r="37" spans="1:44" s="736" customFormat="1" ht="30" x14ac:dyDescent="0.25">
      <c r="A37" s="735">
        <v>1</v>
      </c>
      <c r="B37" s="750" t="e">
        <f>#REF!+1</f>
        <v>#REF!</v>
      </c>
      <c r="C37" s="753" t="s">
        <v>175</v>
      </c>
      <c r="D37" s="745"/>
      <c r="E37" s="781"/>
      <c r="F37" s="746"/>
      <c r="G37" s="761"/>
      <c r="H37" s="745"/>
      <c r="I37" s="781"/>
      <c r="J37" s="746"/>
      <c r="K37" s="745"/>
      <c r="L37" s="781"/>
      <c r="M37" s="746"/>
      <c r="N37" s="745">
        <f>'2 уровень'!G55/'2 уровень'!C55*1000</f>
        <v>6562.08</v>
      </c>
      <c r="O37" s="781">
        <f>'2 уровень'!L55/'2 уровень'!E55*1000</f>
        <v>6562.0800000000017</v>
      </c>
      <c r="P37" s="746">
        <f>'2 уровень'!I55/'2 уровень'!E55*1000</f>
        <v>6562.0800000000017</v>
      </c>
      <c r="Q37" s="745">
        <f>'2 уровень'!G56/'2 уровень'!C56*1000</f>
        <v>6562.08</v>
      </c>
      <c r="R37" s="781">
        <f>'2 уровень'!L56/'2 уровень'!E56*1000</f>
        <v>6488.0158916478558</v>
      </c>
      <c r="S37" s="746">
        <f>'2 уровень'!I56/'2 уровень'!E56*1000</f>
        <v>6562.08</v>
      </c>
      <c r="T37" s="795">
        <f>('2 уровень'!G54/'2 уровень'!C54)*1000</f>
        <v>6562.08</v>
      </c>
      <c r="U37" s="795">
        <f>'2 уровень'!L54/'2 уровень'!E54*1000</f>
        <v>6503.4900000000007</v>
      </c>
      <c r="V37" s="795">
        <f>'2 уровень'!I54/'2 уровень'!E54*1000</f>
        <v>6562.08</v>
      </c>
      <c r="W37" s="766"/>
      <c r="X37" s="794"/>
      <c r="Y37" s="794"/>
      <c r="Z37" s="794">
        <f>'2 уровень'!G58/'2 уровень'!C58*1000</f>
        <v>2718.9</v>
      </c>
      <c r="AA37" s="794">
        <f>'2 уровень'!L58/'2 уровень'!E58*1000</f>
        <v>2644.7597871883063</v>
      </c>
      <c r="AB37" s="794">
        <f>'2 уровень'!I58/'2 уровень'!E58*1000</f>
        <v>2650.5860074519919</v>
      </c>
      <c r="AC37" s="794">
        <f>'2 уровень'!G59/'2 уровень'!C59*1000</f>
        <v>1107.6500000000001</v>
      </c>
      <c r="AD37" s="794">
        <f>'2 уровень'!L59/'2 уровень'!E59*1000</f>
        <v>1112.7358333333334</v>
      </c>
      <c r="AE37" s="794">
        <f>'2 уровень'!I59/'2 уровень'!E59*1000</f>
        <v>1113.4023533163265</v>
      </c>
      <c r="AF37" s="795">
        <f>'2 уровень'!G57/'2 уровень'!C57*1000</f>
        <v>2045.5917879417877</v>
      </c>
      <c r="AG37" s="795">
        <f>'2 уровень'!L57/'2 уровень'!E57*1000</f>
        <v>2027.8585135250812</v>
      </c>
      <c r="AH37" s="774">
        <f>'2 уровень'!I57/'2 уровень'!E57*1000</f>
        <v>2031.6070732751243</v>
      </c>
      <c r="AI37" s="734"/>
      <c r="AJ37" s="734"/>
      <c r="AK37" s="734"/>
      <c r="AL37" s="734"/>
      <c r="AM37" s="734"/>
      <c r="AN37" s="734"/>
      <c r="AO37" s="734"/>
      <c r="AP37" s="734"/>
      <c r="AQ37" s="734"/>
      <c r="AR37" s="734"/>
    </row>
    <row r="38" spans="1:44" s="736" customFormat="1" ht="30" x14ac:dyDescent="0.25">
      <c r="A38" s="735">
        <v>1</v>
      </c>
      <c r="B38" s="750" t="e">
        <f>#REF!+1</f>
        <v>#REF!</v>
      </c>
      <c r="C38" s="758" t="s">
        <v>176</v>
      </c>
      <c r="D38" s="745">
        <f>'2 уровень'!G65/'2 уровень'!C65*1000</f>
        <v>1650.5074319874557</v>
      </c>
      <c r="E38" s="781">
        <f>'2 уровень'!L65/'2 уровень'!E65*1000</f>
        <v>1434.086269137792</v>
      </c>
      <c r="F38" s="746">
        <f>'2 уровень'!I65/'2 уровень'!E65*1000</f>
        <v>1448.1481224818692</v>
      </c>
      <c r="G38" s="761"/>
      <c r="H38" s="745"/>
      <c r="I38" s="781"/>
      <c r="J38" s="746"/>
      <c r="K38" s="745">
        <f>'2 уровень'!G66/'2 уровень'!C66*1000</f>
        <v>1817.8600000000001</v>
      </c>
      <c r="L38" s="781">
        <f>'2 уровень'!L66/'2 уровень'!E66*1000</f>
        <v>1835.4528084252754</v>
      </c>
      <c r="M38" s="746">
        <f>'2 уровень'!I66/'2 уровень'!E66*1000</f>
        <v>1850.2910330992975</v>
      </c>
      <c r="N38" s="745"/>
      <c r="O38" s="781"/>
      <c r="P38" s="746"/>
      <c r="Q38" s="745"/>
      <c r="R38" s="781"/>
      <c r="S38" s="746"/>
      <c r="T38" s="795">
        <f t="shared" ref="T38:T40" si="17">D38</f>
        <v>1650.5074319874557</v>
      </c>
      <c r="U38" s="795">
        <f t="shared" ref="U38:U40" si="18">E38</f>
        <v>1434.086269137792</v>
      </c>
      <c r="V38" s="795">
        <f>'2 уровень'!I65/'2 уровень'!E65*1000</f>
        <v>1448.1481224818692</v>
      </c>
      <c r="W38" s="766">
        <f>'2 уровень'!G68/'2 уровень'!C68*1000</f>
        <v>812.81274301873464</v>
      </c>
      <c r="X38" s="794">
        <f>'2 уровень'!L68/'2 уровень'!E68*1000</f>
        <v>1896.0281405895701</v>
      </c>
      <c r="Y38" s="794">
        <f>AH38</f>
        <v>1896.0281405895701</v>
      </c>
      <c r="Z38" s="794"/>
      <c r="AA38" s="794"/>
      <c r="AB38" s="794"/>
      <c r="AC38" s="794"/>
      <c r="AD38" s="794"/>
      <c r="AE38" s="794"/>
      <c r="AF38" s="795">
        <f>W38</f>
        <v>812.81274301873464</v>
      </c>
      <c r="AG38" s="795">
        <f>X38</f>
        <v>1896.0281405895701</v>
      </c>
      <c r="AH38" s="774">
        <f>'2 уровень'!I68/'2 уровень'!E68*1000</f>
        <v>1896.0281405895701</v>
      </c>
      <c r="AI38" s="734"/>
      <c r="AJ38" s="734"/>
      <c r="AK38" s="734"/>
      <c r="AL38" s="734"/>
      <c r="AM38" s="734"/>
      <c r="AN38" s="734"/>
      <c r="AO38" s="734"/>
      <c r="AP38" s="734"/>
      <c r="AQ38" s="734"/>
      <c r="AR38" s="734"/>
    </row>
    <row r="39" spans="1:44" s="736" customFormat="1" ht="45" x14ac:dyDescent="0.25">
      <c r="A39" s="735">
        <v>1</v>
      </c>
      <c r="B39" s="750" t="e">
        <f>#REF!+1</f>
        <v>#REF!</v>
      </c>
      <c r="C39" s="753" t="s">
        <v>177</v>
      </c>
      <c r="D39" s="745">
        <f>'2 уровень'!G74/'2 уровень'!C74*1000</f>
        <v>1846.5090000000002</v>
      </c>
      <c r="E39" s="781">
        <f>'2 уровень'!L74/'2 уровень'!E74*1000</f>
        <v>1230.333721461187</v>
      </c>
      <c r="F39" s="746">
        <f>'2 уровень'!I74/'2 уровень'!E74*1000</f>
        <v>1275.3701255707761</v>
      </c>
      <c r="G39" s="761"/>
      <c r="H39" s="745"/>
      <c r="I39" s="781"/>
      <c r="J39" s="746"/>
      <c r="K39" s="745">
        <f>'2 уровень'!G75/'2 уровень'!C75*1000</f>
        <v>1817.8600000000001</v>
      </c>
      <c r="L39" s="781">
        <f>'2 уровень'!L75/'2 уровень'!E75*1000</f>
        <v>1655.1680886426595</v>
      </c>
      <c r="M39" s="746">
        <f>'2 уровень'!I75/'2 уровень'!E75*1000</f>
        <v>1797.0489750692525</v>
      </c>
      <c r="N39" s="745"/>
      <c r="O39" s="781"/>
      <c r="P39" s="746"/>
      <c r="Q39" s="745"/>
      <c r="R39" s="781"/>
      <c r="S39" s="746"/>
      <c r="T39" s="795">
        <f t="shared" si="17"/>
        <v>1846.5090000000002</v>
      </c>
      <c r="U39" s="795">
        <f t="shared" si="18"/>
        <v>1230.333721461187</v>
      </c>
      <c r="V39" s="795">
        <f>'2 уровень'!I74/'2 уровень'!E74*1000</f>
        <v>1275.3701255707761</v>
      </c>
      <c r="W39" s="766">
        <f>'2 уровень'!G78/'2 уровень'!C78*1000</f>
        <v>1078.0056818181818</v>
      </c>
      <c r="X39" s="794">
        <f>'2 уровень'!L78/'2 уровень'!E78*1000</f>
        <v>1978.6889705882356</v>
      </c>
      <c r="Y39" s="794">
        <f>'2 уровень'!I78/'2 уровень'!E78*1000</f>
        <v>1998.9948235294119</v>
      </c>
      <c r="Z39" s="794">
        <f>'2 уровень'!G79/'2 уровень'!C79*1000</f>
        <v>2718.9</v>
      </c>
      <c r="AA39" s="794">
        <f>'2 уровень'!L79/'2 уровень'!E79*1000</f>
        <v>2442.1840000000007</v>
      </c>
      <c r="AB39" s="794">
        <f>'2 уровень'!I79/'2 уровень'!E79*1000</f>
        <v>2454.4405245901644</v>
      </c>
      <c r="AC39" s="794">
        <f>'2 уровень'!G80/'2 уровень'!C80*1000</f>
        <v>1107.6500000000001</v>
      </c>
      <c r="AD39" s="794">
        <f>'2 уровень'!L80/'2 уровень'!E80*1000</f>
        <v>1055.3826315789474</v>
      </c>
      <c r="AE39" s="794">
        <f>'2 уровень'!I80/'2 уровень'!E80*1000</f>
        <v>1075.5623684210527</v>
      </c>
      <c r="AF39" s="795">
        <f>'2 уровень'!G77/'2 уровень'!C77*1000</f>
        <v>1713.2847734899328</v>
      </c>
      <c r="AG39" s="795">
        <f>'2 уровень'!L77/'2 уровень'!E77*1000</f>
        <v>2039.994677419355</v>
      </c>
      <c r="AH39" s="774">
        <f>'2 уровень'!I77/'2 уровень'!E77*1000</f>
        <v>2056.1079626485571</v>
      </c>
      <c r="AI39" s="734"/>
      <c r="AJ39" s="734"/>
      <c r="AK39" s="734"/>
      <c r="AL39" s="734"/>
      <c r="AM39" s="734"/>
      <c r="AN39" s="734"/>
      <c r="AO39" s="734"/>
      <c r="AP39" s="734"/>
      <c r="AQ39" s="734"/>
      <c r="AR39" s="734"/>
    </row>
    <row r="40" spans="1:44" s="736" customFormat="1" ht="30" x14ac:dyDescent="0.25">
      <c r="A40" s="735">
        <v>1</v>
      </c>
      <c r="B40" s="750" t="e">
        <f>B39+1</f>
        <v>#REF!</v>
      </c>
      <c r="C40" s="753" t="s">
        <v>178</v>
      </c>
      <c r="D40" s="745">
        <f>'2 уровень'!G86/'2 уровень'!C86*1000</f>
        <v>1880.9239459193707</v>
      </c>
      <c r="E40" s="781">
        <f>'2 уровень'!L86/'2 уровень'!E86*1000</f>
        <v>1534.0420374220371</v>
      </c>
      <c r="F40" s="746">
        <f>'2 уровень'!I86/'2 уровень'!E86*1000</f>
        <v>1540.7283991683992</v>
      </c>
      <c r="G40" s="761"/>
      <c r="H40" s="745"/>
      <c r="I40" s="781"/>
      <c r="J40" s="746"/>
      <c r="K40" s="745">
        <f>'2 уровень'!G87/'2 уровень'!C87*1000</f>
        <v>1817.86</v>
      </c>
      <c r="L40" s="781">
        <f>'2 уровень'!L87/'2 уровень'!E87*1000</f>
        <v>1919.3109625668449</v>
      </c>
      <c r="M40" s="746">
        <f>'2 уровень'!I87/'2 уровень'!E87*1000</f>
        <v>1945.4365240641712</v>
      </c>
      <c r="N40" s="745"/>
      <c r="O40" s="781"/>
      <c r="P40" s="746"/>
      <c r="Q40" s="745"/>
      <c r="R40" s="781"/>
      <c r="S40" s="746"/>
      <c r="T40" s="795">
        <f t="shared" si="17"/>
        <v>1880.9239459193707</v>
      </c>
      <c r="U40" s="795">
        <f t="shared" si="18"/>
        <v>1534.0420374220371</v>
      </c>
      <c r="V40" s="795">
        <f>'2 уровень'!I86/'2 уровень'!E86*1000</f>
        <v>1540.7283991683992</v>
      </c>
      <c r="W40" s="766">
        <f>'2 уровень'!G89/'2 уровень'!C89*1000</f>
        <v>1060.25</v>
      </c>
      <c r="X40" s="794">
        <f>'2 уровень'!L89/'2 уровень'!E89*1000</f>
        <v>1747.1483378016089</v>
      </c>
      <c r="Y40" s="794">
        <f>AH40</f>
        <v>1747.1483378016089</v>
      </c>
      <c r="Z40" s="794"/>
      <c r="AA40" s="794"/>
      <c r="AB40" s="794"/>
      <c r="AC40" s="794"/>
      <c r="AD40" s="794"/>
      <c r="AE40" s="794"/>
      <c r="AF40" s="795">
        <f>W40</f>
        <v>1060.25</v>
      </c>
      <c r="AG40" s="795">
        <f>X40</f>
        <v>1747.1483378016089</v>
      </c>
      <c r="AH40" s="774">
        <f>'2 уровень'!I88/'2 уровень'!E88*1000</f>
        <v>1747.1483378016089</v>
      </c>
      <c r="AI40" s="734"/>
      <c r="AJ40" s="734"/>
      <c r="AK40" s="734"/>
      <c r="AL40" s="734"/>
      <c r="AM40" s="734"/>
      <c r="AN40" s="734"/>
      <c r="AO40" s="734"/>
      <c r="AP40" s="734"/>
      <c r="AQ40" s="734"/>
      <c r="AR40" s="734"/>
    </row>
    <row r="41" spans="1:44" s="736" customFormat="1" ht="30" x14ac:dyDescent="0.25">
      <c r="A41" s="735">
        <v>1</v>
      </c>
      <c r="B41" s="750" t="e">
        <f>#REF!+1</f>
        <v>#REF!</v>
      </c>
      <c r="C41" s="753" t="s">
        <v>179</v>
      </c>
      <c r="D41" s="745">
        <f>'2 уровень'!G108/'2 уровень'!C108*1000</f>
        <v>1314.7645263968514</v>
      </c>
      <c r="E41" s="781">
        <f>'2 уровень'!L108/'2 уровень'!E108*1000</f>
        <v>1613.7743527080581</v>
      </c>
      <c r="F41" s="746">
        <f>'2 уровень'!I108/'2 уровень'!E108*1000</f>
        <v>1665.3346961690884</v>
      </c>
      <c r="G41" s="761"/>
      <c r="H41" s="745"/>
      <c r="I41" s="781"/>
      <c r="J41" s="746"/>
      <c r="K41" s="745">
        <f>'2 уровень'!G109/'2 уровень'!C109*1000</f>
        <v>1817.8600000000001</v>
      </c>
      <c r="L41" s="781">
        <f>'2 уровень'!L109/'2 уровень'!E109*1000</f>
        <v>1799.490181818182</v>
      </c>
      <c r="M41" s="746">
        <f>'2 уровень'!I109/'2 уровень'!E109*1000</f>
        <v>1883.628090909091</v>
      </c>
      <c r="N41" s="745">
        <f>'2 уровень'!G110/'2 уровень'!C110*1000</f>
        <v>6562.08</v>
      </c>
      <c r="O41" s="781">
        <f>'2 уровень'!L110/'2 уровень'!E110*1000</f>
        <v>6326.5174358974355</v>
      </c>
      <c r="P41" s="746">
        <f>'2 уровень'!I110/'2 уровень'!E110*1000</f>
        <v>6562.079999999999</v>
      </c>
      <c r="Q41" s="745">
        <f>'2 уровень'!G111/'2 уровень'!C111*1000</f>
        <v>6562.08</v>
      </c>
      <c r="R41" s="781">
        <f>'2 уровень'!L111/'2 уровень'!E111*1000</f>
        <v>6360.0215542521983</v>
      </c>
      <c r="S41" s="746">
        <f>'2 уровень'!I111/'2 уровень'!E111*1000</f>
        <v>6562.079999999999</v>
      </c>
      <c r="T41" s="795">
        <f>('2 уровень'!G108+'2 уровень'!G110+'2 уровень'!G111)/('2 уровень'!C108+'2 уровень'!C110+'2 уровень'!C111)*1000</f>
        <v>1500.5600313634861</v>
      </c>
      <c r="U41" s="795">
        <f>('2 уровень'!L108+'2 уровень'!L110+'2 уровень'!L111)/('2 уровень'!E108+'2 уровень'!E110+'2 уровень'!E111)*1000</f>
        <v>2565.3410242872228</v>
      </c>
      <c r="V41" s="795">
        <f>('2 уровень'!I108+'2 уровень'!I110+'2 уровень'!I111)/('2 уровень'!E108+'2 уровень'!E110+'2 уровень'!E111)*1000</f>
        <v>2647.7862354804643</v>
      </c>
      <c r="W41" s="766">
        <f>'2 уровень'!G113/'2 уровень'!C113*1000</f>
        <v>910.91053991958643</v>
      </c>
      <c r="X41" s="794">
        <f>'2 уровень'!L113/'2 уровень'!E113*1000</f>
        <v>1618.4793684210524</v>
      </c>
      <c r="Y41" s="794">
        <f>'2 уровень'!I113/'2 уровень'!E113*1000</f>
        <v>1975.993526315789</v>
      </c>
      <c r="Z41" s="794">
        <f>'2 уровень'!G114/'2 уровень'!C114*1000</f>
        <v>2861.06</v>
      </c>
      <c r="AA41" s="794">
        <f>'2 уровень'!L114/'2 уровень'!E114*1000</f>
        <v>2576.1183084004606</v>
      </c>
      <c r="AB41" s="794">
        <f>'2 уровень'!I114/'2 уровень'!E114*1000</f>
        <v>2578.0323228670063</v>
      </c>
      <c r="AC41" s="794">
        <f>'2 уровень'!G115/'2 уровень'!C115*1000</f>
        <v>1067.6199999999999</v>
      </c>
      <c r="AD41" s="794">
        <f>'2 уровень'!L115/'2 уровень'!E115*1000</f>
        <v>1064.5738557806912</v>
      </c>
      <c r="AE41" s="794">
        <f>'2 уровень'!I115/'2 уровень'!E115*1000</f>
        <v>1064.5738557806912</v>
      </c>
      <c r="AF41" s="795">
        <f>'2 уровень'!G112/'2 уровень'!C112*1000</f>
        <v>1838.1996714363643</v>
      </c>
      <c r="AG41" s="795">
        <f>'2 уровень'!L112/'2 уровень'!E112*1000</f>
        <v>2234.2338925921272</v>
      </c>
      <c r="AH41" s="774">
        <f>'2 уровень'!I112/'2 уровень'!E112*1000</f>
        <v>2244.2415193057477</v>
      </c>
      <c r="AI41" s="734"/>
      <c r="AJ41" s="734"/>
      <c r="AK41" s="734"/>
      <c r="AL41" s="734"/>
      <c r="AM41" s="734"/>
      <c r="AN41" s="734"/>
      <c r="AO41" s="734"/>
      <c r="AP41" s="734"/>
      <c r="AQ41" s="734"/>
      <c r="AR41" s="734"/>
    </row>
    <row r="42" spans="1:44" s="736" customFormat="1" ht="30" x14ac:dyDescent="0.25">
      <c r="A42" s="735">
        <v>1</v>
      </c>
      <c r="B42" s="750" t="e">
        <f>#REF!+1</f>
        <v>#REF!</v>
      </c>
      <c r="C42" s="753" t="s">
        <v>180</v>
      </c>
      <c r="D42" s="745">
        <f>'2 уровень'!G133/'2 уровень'!C133*1000</f>
        <v>1468.1275277706018</v>
      </c>
      <c r="E42" s="781">
        <f>'2 уровень'!L133/'2 уровень'!E133*1000</f>
        <v>1832.7431724845992</v>
      </c>
      <c r="F42" s="746">
        <f>'2 уровень'!I133/'2 уровень'!E133*1000</f>
        <v>1910.6718275154001</v>
      </c>
      <c r="G42" s="761"/>
      <c r="H42" s="745"/>
      <c r="I42" s="781"/>
      <c r="J42" s="746"/>
      <c r="K42" s="745">
        <f>'2 уровень'!G134/'2 уровень'!C134*1000</f>
        <v>1817.86</v>
      </c>
      <c r="L42" s="781">
        <f>'2 уровень'!L134/'2 уровень'!E134*1000</f>
        <v>1808.9128218694887</v>
      </c>
      <c r="M42" s="746">
        <f>'2 уровень'!I134/'2 уровень'!E134*1000</f>
        <v>1843.475555555556</v>
      </c>
      <c r="N42" s="745">
        <f>'2 уровень'!G135/'2 уровень'!C135*1000</f>
        <v>6562.0800000000008</v>
      </c>
      <c r="O42" s="781">
        <f>'2 уровень'!L135/'2 уровень'!E135*1000</f>
        <v>6562.0800000000008</v>
      </c>
      <c r="P42" s="746">
        <f>'2 уровень'!I135/'2 уровень'!E135*1000</f>
        <v>6562.0800000000008</v>
      </c>
      <c r="Q42" s="745">
        <f>'2 уровень'!G136/'2 уровень'!C136*1000</f>
        <v>6562.0800000000008</v>
      </c>
      <c r="R42" s="781">
        <f>'2 уровень'!L136/'2 уровень'!E136*1000</f>
        <v>6547.4975555555557</v>
      </c>
      <c r="S42" s="746">
        <f>'2 уровень'!I136/'2 уровень'!E136*1000</f>
        <v>6562.079999999999</v>
      </c>
      <c r="T42" s="795">
        <f>('2 уровень'!G133+'2 уровень'!G135+'2 уровень'!G136)/('2 уровень'!C133+'2 уровень'!C135+'2 уровень'!C136)*1000</f>
        <v>1721.9499018163967</v>
      </c>
      <c r="U42" s="795">
        <f>('2 уровень'!L133+'2 уровень'!L135+'2 уровень'!L136)/('2 уровень'!E133+'2 уровень'!E135+'2 уровень'!E136)*1000</f>
        <v>2268.4823485554516</v>
      </c>
      <c r="V42" s="795">
        <f>('2 уровень'!I133+'2 уровень'!I135+'2 уровень'!I136)/('2 уровень'!E133+'2 уровень'!E135+'2 уровень'!E136)*1000</f>
        <v>2339.8325069897478</v>
      </c>
      <c r="W42" s="766">
        <f>'2 уровень'!G138/'2 уровень'!C138*1000</f>
        <v>877.00392670157066</v>
      </c>
      <c r="X42" s="794">
        <f>'2 уровень'!L138/'2 уровень'!E138*1000</f>
        <v>1842.2091941391943</v>
      </c>
      <c r="Y42" s="794">
        <f>'2 уровень'!I138/'2 уровень'!E138*1000</f>
        <v>1842.2091941391943</v>
      </c>
      <c r="Z42" s="794">
        <f>'2 уровень'!G139/'2 уровень'!C139*1000</f>
        <v>2861.06</v>
      </c>
      <c r="AA42" s="794">
        <f>'2 уровень'!L139/'2 уровень'!E139*1000</f>
        <v>2422.092649572649</v>
      </c>
      <c r="AB42" s="794">
        <f>'2 уровень'!I139/'2 уровень'!E139*1000</f>
        <v>2422.092649572649</v>
      </c>
      <c r="AC42" s="794">
        <f>'2 уровень'!G140/'2 уровень'!C140*1000</f>
        <v>1067.6200000000001</v>
      </c>
      <c r="AD42" s="794">
        <f>'2 уровень'!L140/'2 уровень'!E140*1000</f>
        <v>1086.5850427350429</v>
      </c>
      <c r="AE42" s="794">
        <f>'2 уровень'!I140/'2 уровень'!E140*1000</f>
        <v>1086.5850427350429</v>
      </c>
      <c r="AF42" s="795">
        <f>'2 уровень'!G137/'2 уровень'!C137*1000</f>
        <v>1950.3442915811088</v>
      </c>
      <c r="AG42" s="795">
        <f>'2 уровень'!L137/'2 уровень'!E137*1000</f>
        <v>2020.1238333333329</v>
      </c>
      <c r="AH42" s="774">
        <f>'2 уровень'!I137/'2 уровень'!E137*1000</f>
        <v>2020.1238333333329</v>
      </c>
      <c r="AI42" s="734"/>
      <c r="AJ42" s="734"/>
      <c r="AK42" s="734"/>
      <c r="AL42" s="734"/>
      <c r="AM42" s="734"/>
      <c r="AN42" s="734"/>
      <c r="AO42" s="734"/>
      <c r="AP42" s="734"/>
      <c r="AQ42" s="734"/>
      <c r="AR42" s="734"/>
    </row>
    <row r="43" spans="1:44" s="736" customFormat="1" ht="45" x14ac:dyDescent="0.25">
      <c r="A43" s="735">
        <v>1</v>
      </c>
      <c r="B43" s="750" t="e">
        <f>B42+1</f>
        <v>#REF!</v>
      </c>
      <c r="C43" s="753" t="s">
        <v>181</v>
      </c>
      <c r="D43" s="745">
        <f>'2 уровень'!G146/'2 уровень'!C146*1000</f>
        <v>1422.2062686567165</v>
      </c>
      <c r="E43" s="781">
        <f>'2 уровень'!L146/'2 уровень'!E146*1000</f>
        <v>1599.4341143911438</v>
      </c>
      <c r="F43" s="746">
        <f>'2 уровень'!I146/'2 уровень'!E146*1000</f>
        <v>1668.2939298892984</v>
      </c>
      <c r="G43" s="761"/>
      <c r="H43" s="745"/>
      <c r="I43" s="781"/>
      <c r="J43" s="746"/>
      <c r="K43" s="745">
        <f>'2 уровень'!G147/'2 уровень'!C147*1000</f>
        <v>1817.86</v>
      </c>
      <c r="L43" s="781">
        <f>'2 уровень'!L147/'2 уровень'!E147*1000</f>
        <v>1907.7198023715414</v>
      </c>
      <c r="M43" s="746">
        <f>'2 уровень'!I147/'2 уровень'!E147*1000</f>
        <v>1907.7198023715414</v>
      </c>
      <c r="N43" s="745"/>
      <c r="O43" s="781"/>
      <c r="P43" s="746"/>
      <c r="Q43" s="745"/>
      <c r="R43" s="781"/>
      <c r="S43" s="746"/>
      <c r="T43" s="795">
        <f>D43</f>
        <v>1422.2062686567165</v>
      </c>
      <c r="U43" s="795">
        <f>E43</f>
        <v>1599.4341143911438</v>
      </c>
      <c r="V43" s="795">
        <f>'2 уровень'!I146/'2 уровень'!E146*1000</f>
        <v>1668.2939298892984</v>
      </c>
      <c r="W43" s="766">
        <f>'2 уровень'!G149/'2 уровень'!C149*1000</f>
        <v>675.26443695861406</v>
      </c>
      <c r="X43" s="794">
        <f>'2 уровень'!L149/'2 уровень'!E149*1000</f>
        <v>1804.0293478260869</v>
      </c>
      <c r="Y43" s="794">
        <f>AH43</f>
        <v>1804.0293478260869</v>
      </c>
      <c r="Z43" s="794"/>
      <c r="AA43" s="794"/>
      <c r="AB43" s="794"/>
      <c r="AC43" s="794"/>
      <c r="AD43" s="794"/>
      <c r="AE43" s="794"/>
      <c r="AF43" s="795">
        <f>W43</f>
        <v>675.26443695861406</v>
      </c>
      <c r="AG43" s="795">
        <f>X43</f>
        <v>1804.0293478260869</v>
      </c>
      <c r="AH43" s="774">
        <f>'2 уровень'!I149/'2 уровень'!E149*1000</f>
        <v>1804.0293478260869</v>
      </c>
      <c r="AI43" s="734"/>
      <c r="AJ43" s="734"/>
      <c r="AK43" s="734"/>
      <c r="AL43" s="734"/>
      <c r="AM43" s="734"/>
      <c r="AN43" s="734"/>
      <c r="AO43" s="734"/>
      <c r="AP43" s="734"/>
      <c r="AQ43" s="734"/>
      <c r="AR43" s="734"/>
    </row>
    <row r="44" spans="1:44" s="736" customFormat="1" ht="45" x14ac:dyDescent="0.25">
      <c r="A44" s="735">
        <v>1</v>
      </c>
      <c r="B44" s="750" t="e">
        <f>B43+1</f>
        <v>#REF!</v>
      </c>
      <c r="C44" s="753" t="s">
        <v>182</v>
      </c>
      <c r="D44" s="745">
        <f>'2 уровень'!G167/'2 уровень'!C167*1000</f>
        <v>1273.3974068554396</v>
      </c>
      <c r="E44" s="781">
        <f>'2 уровень'!L167/'2 уровень'!E167*1000</f>
        <v>1787.6884551495018</v>
      </c>
      <c r="F44" s="746">
        <f>'2 уровень'!I167/'2 уровень'!E167*1000</f>
        <v>1986.8381727574754</v>
      </c>
      <c r="G44" s="761"/>
      <c r="H44" s="745"/>
      <c r="I44" s="781"/>
      <c r="J44" s="746"/>
      <c r="K44" s="745">
        <f>'2 уровень'!G168/'2 уровень'!C168*1000</f>
        <v>1817.8600000000001</v>
      </c>
      <c r="L44" s="781">
        <f>'2 уровень'!L168/'2 уровень'!E168*1000</f>
        <v>1801.0595112781955</v>
      </c>
      <c r="M44" s="746">
        <f>'2 уровень'!I168/'2 уровень'!E168*1000</f>
        <v>1866.8754887218047</v>
      </c>
      <c r="N44" s="745">
        <f>'2 уровень'!G169/'2 уровень'!C169*1000</f>
        <v>6562.0800000000008</v>
      </c>
      <c r="O44" s="781">
        <f>'2 уровень'!L169/'2 уровень'!E169*1000</f>
        <v>6562.08</v>
      </c>
      <c r="P44" s="746">
        <f>'2 уровень'!I169/'2 уровень'!E169*1000</f>
        <v>6562.08</v>
      </c>
      <c r="Q44" s="745">
        <f>'2 уровень'!G170/'2 уровень'!C170*1000</f>
        <v>6562.08</v>
      </c>
      <c r="R44" s="781">
        <f>'2 уровень'!L170/'2 уровень'!E170*1000</f>
        <v>6562.08</v>
      </c>
      <c r="S44" s="746">
        <f>'2 уровень'!I170/'2 уровень'!E170*1000</f>
        <v>6562.08</v>
      </c>
      <c r="T44" s="795">
        <f>('2 уровень'!G167+'2 уровень'!G169+'2 уровень'!G170)/('2 уровень'!C167+'2 уровень'!C169+'2 уровень'!C170)*1000</f>
        <v>1531.3087779982991</v>
      </c>
      <c r="U44" s="795">
        <f>('2 уровень'!L167+'2 уровень'!L169+'2 уровень'!L170)/('2 уровень'!E167+'2 уровень'!E169+'2 уровень'!E170)*1000</f>
        <v>2635.5995218579237</v>
      </c>
      <c r="V44" s="795">
        <f>('2 уровень'!I167+'2 уровень'!I169+'2 уровень'!I170)/('2 уровень'!E167+'2 уровень'!E169+'2 уровень'!E170)*1000</f>
        <v>2799.3811202185793</v>
      </c>
      <c r="W44" s="766">
        <f>'2 уровень'!G172/'2 уровень'!C172*1000</f>
        <v>839.49944812362037</v>
      </c>
      <c r="X44" s="794">
        <f>'2 уровень'!L172/'2 уровень'!E172*1000</f>
        <v>1653.4324999999999</v>
      </c>
      <c r="Y44" s="794">
        <f>'2 уровень'!I172/'2 уровень'!E172*1000</f>
        <v>1653.4324999999999</v>
      </c>
      <c r="Z44" s="794">
        <f>'2 уровень'!G173/'2 уровень'!C173*1000</f>
        <v>2861.0599999999995</v>
      </c>
      <c r="AA44" s="794">
        <f>'2 уровень'!L173/'2 уровень'!E173*1000</f>
        <v>1541.471418918919</v>
      </c>
      <c r="AB44" s="794">
        <f>'2 уровень'!I173/'2 уровень'!E173*1000</f>
        <v>1957.7486148648645</v>
      </c>
      <c r="AC44" s="794">
        <f>'2 уровень'!G174/'2 уровень'!C174*1000</f>
        <v>1067.6199999999999</v>
      </c>
      <c r="AD44" s="794">
        <f>'2 уровень'!L174/'2 уровень'!E174*1000</f>
        <v>913.74858064516138</v>
      </c>
      <c r="AE44" s="794">
        <f>'2 уровень'!I174/'2 уровень'!E174*1000</f>
        <v>919.27058064516132</v>
      </c>
      <c r="AF44" s="795">
        <f>'2 уровень'!G171/'2 уровень'!C171*1000</f>
        <v>1987.0688347964883</v>
      </c>
      <c r="AG44" s="795">
        <f>'2 уровень'!L171/'2 уровень'!E171*1000</f>
        <v>1228.7682686084142</v>
      </c>
      <c r="AH44" s="774">
        <f>'2 уровень'!I171/'2 уровень'!E171*1000</f>
        <v>1430.9201618122975</v>
      </c>
      <c r="AI44" s="734"/>
      <c r="AJ44" s="734"/>
      <c r="AK44" s="734"/>
      <c r="AL44" s="734"/>
      <c r="AM44" s="734"/>
      <c r="AN44" s="734"/>
      <c r="AO44" s="734"/>
      <c r="AP44" s="734"/>
      <c r="AQ44" s="734"/>
      <c r="AR44" s="734"/>
    </row>
    <row r="45" spans="1:44" s="736" customFormat="1" ht="30" x14ac:dyDescent="0.25">
      <c r="A45" s="735">
        <v>1</v>
      </c>
      <c r="B45" s="750" t="e">
        <f>B44+1</f>
        <v>#REF!</v>
      </c>
      <c r="C45" s="753" t="s">
        <v>183</v>
      </c>
      <c r="D45" s="745">
        <f>'2 уровень'!G192/'2 уровень'!C192*1000</f>
        <v>1642.6343772241996</v>
      </c>
      <c r="E45" s="781">
        <f>'2 уровень'!L192/'2 уровень'!E192*1000</f>
        <v>1613.2261313576294</v>
      </c>
      <c r="F45" s="746">
        <f>'2 уровень'!I192/'2 уровень'!E192*1000</f>
        <v>1670.1537204645576</v>
      </c>
      <c r="G45" s="761"/>
      <c r="H45" s="745"/>
      <c r="I45" s="781"/>
      <c r="J45" s="746"/>
      <c r="K45" s="745">
        <f>'2 уровень'!G193/'2 уровень'!C193*1000</f>
        <v>1817.8600000000001</v>
      </c>
      <c r="L45" s="781">
        <f>'2 уровень'!L193/'2 уровень'!E193*1000</f>
        <v>1707.7030426716142</v>
      </c>
      <c r="M45" s="746">
        <f>'2 уровень'!I193/'2 уровень'!E193*1000</f>
        <v>1759.1025417439705</v>
      </c>
      <c r="N45" s="745">
        <f>'2 уровень'!G194/'2 уровень'!C194*1000</f>
        <v>6562.08</v>
      </c>
      <c r="O45" s="781">
        <f>'2 уровень'!L194/'2 уровень'!E194*1000</f>
        <v>6171.4797619047622</v>
      </c>
      <c r="P45" s="746">
        <f>'2 уровень'!I194/'2 уровень'!E194*1000</f>
        <v>6562.0800000000008</v>
      </c>
      <c r="Q45" s="745">
        <f>'2 уровень'!G195/'2 уровень'!C195*1000</f>
        <v>6562.079999999999</v>
      </c>
      <c r="R45" s="781">
        <f>'2 уровень'!L195/'2 уровень'!E195*1000</f>
        <v>6389.3936842105259</v>
      </c>
      <c r="S45" s="746">
        <f>'2 уровень'!I195/'2 уровень'!E195*1000</f>
        <v>6562.08</v>
      </c>
      <c r="T45" s="795">
        <f>('2 уровень'!G192+'2 уровень'!G194+'2 уровень'!G195)/('2 уровень'!C192+'2 уровень'!C194+'2 уровень'!C195)*1000</f>
        <v>1853.7550000000003</v>
      </c>
      <c r="U45" s="795">
        <f>('2 уровень'!L192+'2 уровень'!L194+'2 уровень'!L195)/('2 уровень'!E192+'2 уровень'!E194+'2 уровень'!E195)*1000</f>
        <v>2015.9078783437158</v>
      </c>
      <c r="V45" s="795">
        <f>('2 уровень'!I192+'2 уровень'!I194+'2 уровень'!I195)/('2 уровень'!E192+'2 уровень'!E194+'2 уровень'!E195)*1000</f>
        <v>2086.0301942103338</v>
      </c>
      <c r="W45" s="766">
        <f>'2 уровень'!G197/'2 уровень'!C197*1000</f>
        <v>1058.0277777777778</v>
      </c>
      <c r="X45" s="794">
        <f>'2 уровень'!L197/'2 уровень'!E197*1000</f>
        <v>1985.1861111111111</v>
      </c>
      <c r="Y45" s="794">
        <f>'2 уровень'!I197/'2 уровень'!E197*1000</f>
        <v>1991.0255396825396</v>
      </c>
      <c r="Z45" s="794">
        <f>'2 уровень'!G198/'2 уровень'!C198*1000</f>
        <v>2861.0599999999995</v>
      </c>
      <c r="AA45" s="794">
        <f>'2 уровень'!L198/'2 уровень'!E198*1000</f>
        <v>2919.104506828528</v>
      </c>
      <c r="AB45" s="794">
        <f>'2 уровень'!I198/'2 уровень'!E198*1000</f>
        <v>2919.104506828528</v>
      </c>
      <c r="AC45" s="794">
        <f>'2 уровень'!G199/'2 уровень'!C199*1000</f>
        <v>1067.6199999999999</v>
      </c>
      <c r="AD45" s="794">
        <f>'2 уровень'!L199/'2 уровень'!E199*1000</f>
        <v>1089.2099421965318</v>
      </c>
      <c r="AE45" s="794">
        <f>'2 уровень'!I199/'2 уровень'!E199*1000</f>
        <v>1089.2099421965318</v>
      </c>
      <c r="AF45" s="795">
        <f>'2 уровень'!G196/'2 уровень'!C196*1000</f>
        <v>1954.9017783778572</v>
      </c>
      <c r="AG45" s="795">
        <f>'2 уровень'!L196/'2 уровень'!E196*1000</f>
        <v>2552.1079626443843</v>
      </c>
      <c r="AH45" s="774">
        <f>'2 уровень'!I196/'2 уровень'!E196*1000</f>
        <v>2553.916190710248</v>
      </c>
      <c r="AI45" s="734"/>
      <c r="AJ45" s="734"/>
      <c r="AK45" s="734"/>
      <c r="AL45" s="734"/>
      <c r="AM45" s="734"/>
      <c r="AN45" s="734"/>
      <c r="AO45" s="734"/>
      <c r="AP45" s="734"/>
      <c r="AQ45" s="734"/>
      <c r="AR45" s="734"/>
    </row>
    <row r="46" spans="1:44" s="736" customFormat="1" ht="45" x14ac:dyDescent="0.25">
      <c r="A46" s="735">
        <v>1</v>
      </c>
      <c r="B46" s="750" t="e">
        <f>B45+1</f>
        <v>#REF!</v>
      </c>
      <c r="C46" s="753" t="s">
        <v>184</v>
      </c>
      <c r="D46" s="745">
        <f>'2 уровень'!G217/'2 уровень'!C217*1000</f>
        <v>1297.0864861898665</v>
      </c>
      <c r="E46" s="781">
        <f>'2 уровень'!L217/'2 уровень'!E217*1000</f>
        <v>1587.8233074626869</v>
      </c>
      <c r="F46" s="746">
        <f>'2 уровень'!I217/'2 уровень'!E217*1000</f>
        <v>1613.5022686567168</v>
      </c>
      <c r="G46" s="761"/>
      <c r="H46" s="745"/>
      <c r="I46" s="781"/>
      <c r="J46" s="746"/>
      <c r="K46" s="745">
        <f>'2 уровень'!G218/'2 уровень'!C218*1000</f>
        <v>1817.86</v>
      </c>
      <c r="L46" s="781">
        <f>'2 уровень'!L218/'2 уровень'!E218*1000</f>
        <v>1747.0064070351762</v>
      </c>
      <c r="M46" s="746">
        <f>'2 уровень'!I218/'2 уровень'!E218*1000</f>
        <v>1749.1716080402014</v>
      </c>
      <c r="N46" s="745">
        <f>'2 уровень'!G219/'2 уровень'!C219*1000</f>
        <v>6562.0800000000008</v>
      </c>
      <c r="O46" s="781">
        <f>'2 уровень'!L219/'2 уровень'!E219*1000</f>
        <v>6562.0800000000008</v>
      </c>
      <c r="P46" s="746">
        <f>'2 уровень'!I219/'2 уровень'!E219*1000</f>
        <v>6562.0800000000008</v>
      </c>
      <c r="Q46" s="745">
        <f>'2 уровень'!G220/'2 уровень'!C220*1000</f>
        <v>6562.0800000000008</v>
      </c>
      <c r="R46" s="781">
        <f>'2 уровень'!L220/'2 уровень'!E220*1000</f>
        <v>6562.08</v>
      </c>
      <c r="S46" s="746">
        <f>'2 уровень'!I220/'2 уровень'!E220*1000</f>
        <v>6562.08</v>
      </c>
      <c r="T46" s="795">
        <f>('2 уровень'!G217+'2 уровень'!G219+'2 уровень'!G220)/('2 уровень'!C217+'2 уровень'!C219+'2 уровень'!C220)*1000</f>
        <v>1465.8123760623232</v>
      </c>
      <c r="U46" s="795">
        <f>('2 уровень'!L217+'2 уровень'!L219+'2 уровень'!L220)/('2 уровень'!E217+'2 уровень'!E219+'2 уровень'!E220)*1000</f>
        <v>2043.7069197396966</v>
      </c>
      <c r="V46" s="795">
        <f>('2 уровень'!I217+'2 уровень'!I219+'2 уровень'!I220)/('2 уровень'!E217+'2 уровень'!E219+'2 уровень'!E220)*1000</f>
        <v>2067.0324403470718</v>
      </c>
      <c r="W46" s="766">
        <f>'2 уровень'!G222/'2 уровень'!C222*1000</f>
        <v>790.95017953321371</v>
      </c>
      <c r="X46" s="794">
        <f>'2 уровень'!L222/'2 уровень'!E222*1000</f>
        <v>2111.6432994923857</v>
      </c>
      <c r="Y46" s="794">
        <f>'2 уровень'!I222/'2 уровень'!E222*1000</f>
        <v>2111.6432994923857</v>
      </c>
      <c r="Z46" s="794">
        <f>'2 уровень'!G223/'2 уровень'!C223*1000</f>
        <v>2861.06</v>
      </c>
      <c r="AA46" s="794">
        <f>'2 уровень'!L223/'2 уровень'!E223*1000</f>
        <v>3303.940710857828</v>
      </c>
      <c r="AB46" s="794">
        <f>'2 уровень'!I223/'2 уровень'!E223*1000</f>
        <v>3312.4094031193754</v>
      </c>
      <c r="AC46" s="794">
        <f>'2 уровень'!G224/'2 уровень'!C224*1000</f>
        <v>1067.6200000000001</v>
      </c>
      <c r="AD46" s="794">
        <f>'2 уровень'!L224/'2 уровень'!E224*1000</f>
        <v>1125.0314999999998</v>
      </c>
      <c r="AE46" s="794">
        <f>'2 уровень'!I224/'2 уровень'!E224*1000</f>
        <v>1125.0314999999998</v>
      </c>
      <c r="AF46" s="795">
        <f>'2 уровень'!G221/'2 уровень'!C221*1000</f>
        <v>1887.0419114854265</v>
      </c>
      <c r="AG46" s="795">
        <f>'2 уровень'!L221/'2 уровень'!E221*1000</f>
        <v>2712.0023559150654</v>
      </c>
      <c r="AH46" s="774">
        <f>'2 уровень'!I221/'2 уровень'!E221*1000</f>
        <v>2717.712086956521</v>
      </c>
      <c r="AI46" s="734"/>
      <c r="AJ46" s="734"/>
      <c r="AK46" s="734"/>
      <c r="AL46" s="734"/>
      <c r="AM46" s="734"/>
      <c r="AN46" s="734"/>
      <c r="AO46" s="734"/>
      <c r="AP46" s="734"/>
      <c r="AQ46" s="734"/>
      <c r="AR46" s="734"/>
    </row>
    <row r="47" spans="1:44" s="736" customFormat="1" ht="45" x14ac:dyDescent="0.25">
      <c r="A47" s="735">
        <v>1</v>
      </c>
      <c r="B47" s="750" t="e">
        <f>B46+1</f>
        <v>#REF!</v>
      </c>
      <c r="C47" s="753" t="s">
        <v>185</v>
      </c>
      <c r="D47" s="745">
        <f>'2 уровень'!G242/'2 уровень'!C242*1000</f>
        <v>1407.3686558184056</v>
      </c>
      <c r="E47" s="781">
        <f>'2 уровень'!L242/'2 уровень'!E242*1000</f>
        <v>1497.2200930363683</v>
      </c>
      <c r="F47" s="746">
        <f>'2 уровень'!I242/'2 уровень'!E242*1000</f>
        <v>1566.1787820693539</v>
      </c>
      <c r="G47" s="761"/>
      <c r="H47" s="745"/>
      <c r="I47" s="781"/>
      <c r="J47" s="746"/>
      <c r="K47" s="745">
        <f>'2 уровень'!G243/'2 уровень'!C243*1000</f>
        <v>1817.8600000000001</v>
      </c>
      <c r="L47" s="781">
        <f>'2 уровень'!L243/'2 уровень'!E243*1000</f>
        <v>1828.4295642933048</v>
      </c>
      <c r="M47" s="746">
        <f>'2 уровень'!I243/'2 уровень'!E243*1000</f>
        <v>1868.8776939426139</v>
      </c>
      <c r="N47" s="745">
        <f>'2 уровень'!G244/'2 уровень'!C244*1000</f>
        <v>6562.079999999999</v>
      </c>
      <c r="O47" s="781">
        <f>'2 уровень'!L244/'2 уровень'!E244*1000</f>
        <v>5709.0095999999994</v>
      </c>
      <c r="P47" s="746">
        <f>'2 уровень'!I244/'2 уровень'!E244*1000</f>
        <v>6562.08</v>
      </c>
      <c r="Q47" s="745">
        <f>'2 уровень'!G245/'2 уровень'!C245*1000</f>
        <v>6562.08</v>
      </c>
      <c r="R47" s="781">
        <f>'2 уровень'!L245/'2 уровень'!E245*1000</f>
        <v>6562.08</v>
      </c>
      <c r="S47" s="746">
        <f>'2 уровень'!I245/'2 уровень'!E245*1000</f>
        <v>6562.08</v>
      </c>
      <c r="T47" s="795">
        <f>('2 уровень'!G242+'2 уровень'!G244+'2 уровень'!G245)/('2 уровень'!C242+'2 уровень'!C244+'2 уровень'!C245)*1000</f>
        <v>1577.7610710035701</v>
      </c>
      <c r="U47" s="795">
        <f>('2 уровень'!L242+'2 уровень'!L244+'2 уровень'!L245)/('2 уровень'!E242+'2 уровень'!E244+'2 уровень'!E245)*1000</f>
        <v>1785.5875072770571</v>
      </c>
      <c r="V47" s="795">
        <f>('2 уровень'!I242+'2 уровень'!I244+'2 уровень'!I245)/('2 уровень'!E242+'2 уровень'!E244+'2 уровень'!E245)*1000</f>
        <v>1872.886663138396</v>
      </c>
      <c r="W47" s="766">
        <f>'2 уровень'!G247/'2 уровень'!C247*1000</f>
        <v>998.25921006021963</v>
      </c>
      <c r="X47" s="794">
        <f>'2 уровень'!L247/'2 уровень'!E247*1000</f>
        <v>2095.283349282297</v>
      </c>
      <c r="Y47" s="794">
        <f>'2 уровень'!I247/'2 уровень'!E247*1000</f>
        <v>2095.283349282297</v>
      </c>
      <c r="Z47" s="794">
        <f>'2 уровень'!G248/'2 уровень'!C248*1000</f>
        <v>2861.0599999999995</v>
      </c>
      <c r="AA47" s="794">
        <f>'2 уровень'!L248/'2 уровень'!E248*1000</f>
        <v>2575.0082293536802</v>
      </c>
      <c r="AB47" s="794">
        <f>'2 уровень'!I248/'2 уровень'!E248*1000</f>
        <v>2575.0082293536802</v>
      </c>
      <c r="AC47" s="794">
        <f>'2 уровень'!G249/'2 уровень'!C249*1000</f>
        <v>1067.6199999999999</v>
      </c>
      <c r="AD47" s="794">
        <f>'2 уровень'!L249/'2 уровень'!E249*1000</f>
        <v>1073.056159250586</v>
      </c>
      <c r="AE47" s="794">
        <f>'2 уровень'!I249/'2 уровень'!E249*1000</f>
        <v>1073.056159250586</v>
      </c>
      <c r="AF47" s="795">
        <f>'2 уровень'!G246/'2 уровень'!C246*1000</f>
        <v>1826.4606964839013</v>
      </c>
      <c r="AG47" s="795">
        <f>'2 уровень'!L246/'2 уровень'!E246*1000</f>
        <v>2221.2807682945386</v>
      </c>
      <c r="AH47" s="774">
        <f>'2 уровень'!I246/'2 уровень'!E246*1000</f>
        <v>2221.2807682945386</v>
      </c>
      <c r="AI47" s="734"/>
      <c r="AJ47" s="734"/>
      <c r="AK47" s="734"/>
      <c r="AL47" s="734"/>
      <c r="AM47" s="734"/>
      <c r="AN47" s="734"/>
      <c r="AO47" s="734"/>
      <c r="AP47" s="734"/>
      <c r="AQ47" s="734"/>
      <c r="AR47" s="734"/>
    </row>
    <row r="48" spans="1:44" s="736" customFormat="1" ht="30" x14ac:dyDescent="0.25">
      <c r="A48" s="735">
        <v>1</v>
      </c>
      <c r="B48" s="750" t="e">
        <f>#REF!+1</f>
        <v>#REF!</v>
      </c>
      <c r="C48" s="757" t="s">
        <v>186</v>
      </c>
      <c r="D48" s="745">
        <f>'2 уровень'!G267/'2 уровень'!C267*1000</f>
        <v>1470.7347784045126</v>
      </c>
      <c r="E48" s="781">
        <f>'2 уровень'!L267/'2 уровень'!E267*1000</f>
        <v>1702.5215201768933</v>
      </c>
      <c r="F48" s="746">
        <f>'2 уровень'!I267/'2 уровень'!E267*1000</f>
        <v>1723.8606799336649</v>
      </c>
      <c r="G48" s="761"/>
      <c r="H48" s="745"/>
      <c r="I48" s="781"/>
      <c r="J48" s="746"/>
      <c r="K48" s="745">
        <f>'2 уровень'!G268/'2 уровень'!C268*1000</f>
        <v>1817.8600000000001</v>
      </c>
      <c r="L48" s="781">
        <f>'2 уровень'!L268/'2 уровень'!E268*1000</f>
        <v>1864.9473732718889</v>
      </c>
      <c r="M48" s="746">
        <f>'2 уровень'!I268/'2 уровень'!E268*1000</f>
        <v>1919.5898156682024</v>
      </c>
      <c r="N48" s="745">
        <f>'2 уровень'!G269/'2 уровень'!C269*1000</f>
        <v>6562.08</v>
      </c>
      <c r="O48" s="781">
        <f>'2 уровень'!L269/'2 уровень'!E269*1000</f>
        <v>6562.0800000000008</v>
      </c>
      <c r="P48" s="746">
        <f>'2 уровень'!I269/'2 уровень'!E269*1000</f>
        <v>6562.0800000000008</v>
      </c>
      <c r="Q48" s="745">
        <f>'2 уровень'!G270/'2 уровень'!C270*1000</f>
        <v>6562.08</v>
      </c>
      <c r="R48" s="781">
        <f>'2 уровень'!L270/'2 уровень'!E270*1000</f>
        <v>6562.08</v>
      </c>
      <c r="S48" s="746">
        <f>'2 уровень'!I270/'2 уровень'!E270*1000</f>
        <v>6562.08</v>
      </c>
      <c r="T48" s="795">
        <f>('2 уровень'!G267+'2 уровень'!G269+'2 уровень'!G270)/('2 уровень'!C267+'2 уровень'!C269+'2 уровень'!C270)*1000</f>
        <v>1696.1890335001929</v>
      </c>
      <c r="U48" s="795">
        <f>('2 уровень'!L267+'2 уровень'!L269+'2 уровень'!L270)/('2 уровень'!E267+'2 уровень'!E269+'2 уровень'!E270)*1000</f>
        <v>1910.7883121693121</v>
      </c>
      <c r="V48" s="795">
        <f>('2 уровень'!I267+'2 уровень'!I269+'2 уровень'!I270)/('2 уровень'!E267+'2 уровень'!E269+'2 уровень'!E270)*1000</f>
        <v>1931.2129365079365</v>
      </c>
      <c r="W48" s="766">
        <f>'2 уровень'!G272/'2 уровень'!C272*1000</f>
        <v>935.14574645537937</v>
      </c>
      <c r="X48" s="794">
        <f>'2 уровень'!L272/'2 уровень'!E272*1000</f>
        <v>2009.229884678748</v>
      </c>
      <c r="Y48" s="794">
        <f>'2 уровень'!I272/'2 уровень'!E272*1000</f>
        <v>2017.193459637562</v>
      </c>
      <c r="Z48" s="794">
        <f>'2 уровень'!G273/'2 уровень'!C273*1000</f>
        <v>2861.06</v>
      </c>
      <c r="AA48" s="794">
        <f>'2 уровень'!L273/'2 уровень'!E273*1000</f>
        <v>3557.3900908697537</v>
      </c>
      <c r="AB48" s="794">
        <f>'2 уровень'!I273/'2 уровень'!E273*1000</f>
        <v>3557.3900908697537</v>
      </c>
      <c r="AC48" s="794">
        <f>'2 уровень'!G274/'2 уровень'!C274*1000</f>
        <v>1067.6199999999999</v>
      </c>
      <c r="AD48" s="794">
        <f>'2 уровень'!L274/'2 уровень'!E274*1000</f>
        <v>1118.4360869565216</v>
      </c>
      <c r="AE48" s="794">
        <f>'2 уровень'!I274/'2 уровень'!E274*1000</f>
        <v>1118.4360869565216</v>
      </c>
      <c r="AF48" s="795">
        <f>'2 уровень'!G271/'2 уровень'!C271*1000</f>
        <v>1688.8217689822293</v>
      </c>
      <c r="AG48" s="795">
        <f>'2 уровень'!L271/'2 уровень'!E271*1000</f>
        <v>2787.931908108108</v>
      </c>
      <c r="AH48" s="774">
        <f>'2 уровень'!I271/'2 уровень'!E271*1000</f>
        <v>2789.2383648648652</v>
      </c>
      <c r="AI48" s="734"/>
      <c r="AJ48" s="734"/>
      <c r="AK48" s="734"/>
      <c r="AL48" s="734"/>
      <c r="AM48" s="734"/>
      <c r="AN48" s="734"/>
      <c r="AO48" s="734"/>
      <c r="AP48" s="734"/>
      <c r="AQ48" s="734"/>
      <c r="AR48" s="734"/>
    </row>
    <row r="49" spans="1:44" s="736" customFormat="1" ht="30" x14ac:dyDescent="0.25">
      <c r="A49" s="735">
        <v>1</v>
      </c>
      <c r="B49" s="750" t="e">
        <f>B48+1</f>
        <v>#REF!</v>
      </c>
      <c r="C49" s="757" t="s">
        <v>187</v>
      </c>
      <c r="D49" s="745">
        <f>'2 уровень'!G292/'2 уровень'!C292*1000</f>
        <v>1571.46</v>
      </c>
      <c r="E49" s="781">
        <f>'2 уровень'!L292/'2 уровень'!E292*1000</f>
        <v>1746.9221602513749</v>
      </c>
      <c r="F49" s="746">
        <f>'2 уровень'!I292/'2 уровень'!E292*1000</f>
        <v>1763.4226001571094</v>
      </c>
      <c r="G49" s="761"/>
      <c r="H49" s="745"/>
      <c r="I49" s="781"/>
      <c r="J49" s="746"/>
      <c r="K49" s="745">
        <f>'2 уровень'!G293/'2 уровень'!C293*1000</f>
        <v>1817.86</v>
      </c>
      <c r="L49" s="781">
        <f>'2 уровень'!L293/'2 уровень'!E293*1000</f>
        <v>1762.5489160839161</v>
      </c>
      <c r="M49" s="746">
        <f>'2 уровень'!I293/'2 уровень'!E293*1000</f>
        <v>1790.3124475524473</v>
      </c>
      <c r="N49" s="745">
        <f>'2 уровень'!G294/'2 уровень'!C294*1000</f>
        <v>6562.08</v>
      </c>
      <c r="O49" s="781">
        <f>'2 уровень'!L294/'2 уровень'!E294*1000</f>
        <v>6562.08</v>
      </c>
      <c r="P49" s="746">
        <f>'2 уровень'!I294/'2 уровень'!E294*1000</f>
        <v>6562.08</v>
      </c>
      <c r="Q49" s="745">
        <f>'2 уровень'!G295/'2 уровень'!C295*1000</f>
        <v>6562.08</v>
      </c>
      <c r="R49" s="781">
        <f>'2 уровень'!L295/'2 уровень'!E295*1000</f>
        <v>6562.08</v>
      </c>
      <c r="S49" s="746">
        <f>'2 уровень'!I295/'2 уровень'!E295*1000</f>
        <v>6562.08</v>
      </c>
      <c r="T49" s="795">
        <f>('2 уровень'!G292+'2 уровень'!G294+'2 уровень'!G295)/('2 уровень'!C292+'2 уровень'!C294+'2 уровень'!C295)*1000</f>
        <v>1939.4319815668202</v>
      </c>
      <c r="U49" s="795">
        <f>('2 уровень'!L292+'2 уровень'!L294+'2 уровень'!L295)/('2 уровень'!E292+'2 уровень'!E294+'2 уровень'!E295)*1000</f>
        <v>2325.9390670352459</v>
      </c>
      <c r="V49" s="795">
        <f>('2 уровень'!I292+'2 уровень'!I294+'2 уровень'!I295)/('2 уровень'!E292+'2 уровень'!E294+'2 уровень'!E295)*1000</f>
        <v>2340.4553489979271</v>
      </c>
      <c r="W49" s="766">
        <f>'2 уровень'!G297/'2 уровень'!C297*1000</f>
        <v>1060.25</v>
      </c>
      <c r="X49" s="794">
        <f>'2 уровень'!L297/'2 уровень'!E297*1000</f>
        <v>2054.5112882096068</v>
      </c>
      <c r="Y49" s="794">
        <f>'2 уровень'!I297/'2 уровень'!E297*1000</f>
        <v>2054.5112882096068</v>
      </c>
      <c r="Z49" s="794">
        <f>'2 уровень'!G298/'2 уровень'!C298*1000</f>
        <v>2861.06</v>
      </c>
      <c r="AA49" s="794">
        <f>'2 уровень'!L298/'2 уровень'!E298*1000</f>
        <v>2742.0622997620935</v>
      </c>
      <c r="AB49" s="794">
        <f>'2 уровень'!I298/'2 уровень'!E298*1000</f>
        <v>2742.0622997620935</v>
      </c>
      <c r="AC49" s="794">
        <f>'2 уровень'!G299/'2 уровень'!C299*1000</f>
        <v>1067.6199999999999</v>
      </c>
      <c r="AD49" s="794">
        <f>'2 уровень'!L299/'2 уровень'!E299*1000</f>
        <v>1026.8584256926954</v>
      </c>
      <c r="AE49" s="794">
        <f>'2 уровень'!I299/'2 уровень'!E299*1000</f>
        <v>1026.8584256926954</v>
      </c>
      <c r="AF49" s="795">
        <f>'2 уровень'!G296/'2 уровень'!C296*1000</f>
        <v>1795.4295419847329</v>
      </c>
      <c r="AG49" s="795">
        <f>'2 уровень'!L296/'2 уровень'!E296*1000</f>
        <v>2071.6925244025583</v>
      </c>
      <c r="AH49" s="774">
        <f>'2 уровень'!I296/'2 уровень'!E296*1000</f>
        <v>2071.6925244025583</v>
      </c>
      <c r="AI49" s="734"/>
      <c r="AJ49" s="734"/>
      <c r="AK49" s="734"/>
      <c r="AL49" s="734"/>
      <c r="AM49" s="734"/>
      <c r="AN49" s="734"/>
      <c r="AO49" s="734"/>
      <c r="AP49" s="734"/>
      <c r="AQ49" s="734"/>
      <c r="AR49" s="734"/>
    </row>
    <row r="50" spans="1:44" s="736" customFormat="1" ht="30" x14ac:dyDescent="0.25">
      <c r="A50" s="735">
        <v>1</v>
      </c>
      <c r="B50" s="750" t="e">
        <f>B49+1</f>
        <v>#REF!</v>
      </c>
      <c r="C50" s="753" t="s">
        <v>188</v>
      </c>
      <c r="D50" s="745">
        <f>'2 уровень'!G317/'2 уровень'!C317*1000</f>
        <v>1571.46</v>
      </c>
      <c r="E50" s="781">
        <f>'2 уровень'!L317/'2 уровень'!E317*1000</f>
        <v>1688.9508130081299</v>
      </c>
      <c r="F50" s="746">
        <f>'2 уровень'!I317/'2 уровень'!E317*1000</f>
        <v>1706.6344715447153</v>
      </c>
      <c r="G50" s="761"/>
      <c r="H50" s="745"/>
      <c r="I50" s="781"/>
      <c r="J50" s="746"/>
      <c r="K50" s="745">
        <f>'2 уровень'!G318/'2 уровень'!C318*1000</f>
        <v>1817.8600000000001</v>
      </c>
      <c r="L50" s="781" t="e">
        <f>'2 уровень'!L318/'2 уровень'!E318*1000</f>
        <v>#DIV/0!</v>
      </c>
      <c r="M50" s="746" t="e">
        <f>'2 уровень'!I318/'2 уровень'!E318*1000</f>
        <v>#DIV/0!</v>
      </c>
      <c r="N50" s="745"/>
      <c r="O50" s="781"/>
      <c r="P50" s="746"/>
      <c r="Q50" s="745">
        <f>'2 уровень'!G320/'2 уровень'!C320*1000</f>
        <v>6562.08</v>
      </c>
      <c r="R50" s="781" t="e">
        <f>'2 уровень'!L320/'2 уровень'!E320*1000</f>
        <v>#DIV/0!</v>
      </c>
      <c r="S50" s="746" t="e">
        <f>'2 уровень'!I320/'2 уровень'!E320*1000</f>
        <v>#DIV/0!</v>
      </c>
      <c r="T50" s="795">
        <f>('2 уровень'!G317+'2 уровень'!G320)/('2 уровень'!C317+'2 уровень'!C320)*1000</f>
        <v>2048.5045588235294</v>
      </c>
      <c r="U50" s="795">
        <f>('2 уровень'!L317+'2 уровень'!L319+'2 уровень'!L320)/('2 уровень'!E317+'2 уровень'!E319+'2 уровень'!E320)*1000</f>
        <v>1688.9508130081299</v>
      </c>
      <c r="V50" s="795">
        <f>('2 уровень'!I317+'2 уровень'!I319+'2 уровень'!I320)/('2 уровень'!E317+'2 уровень'!E319+'2 уровень'!E320)*1000</f>
        <v>1706.6344715447153</v>
      </c>
      <c r="W50" s="766">
        <f>'2 уровень'!G322/'2 уровень'!C322*1000</f>
        <v>1060.25</v>
      </c>
      <c r="X50" s="794">
        <f>'2 уровень'!L322/'2 уровень'!E322*1000</f>
        <v>2002.0819999999997</v>
      </c>
      <c r="Y50" s="794">
        <f>'2 уровень'!I322/'2 уровень'!E322*1000</f>
        <v>2002.0819999999997</v>
      </c>
      <c r="Z50" s="794">
        <f>'2 уровень'!G323/'2 уровень'!C323*1000</f>
        <v>2861.0599999999995</v>
      </c>
      <c r="AA50" s="794" t="e">
        <f>'2 уровень'!L323/'2 уровень'!E323*1000</f>
        <v>#DIV/0!</v>
      </c>
      <c r="AB50" s="794" t="e">
        <f>'2 уровень'!I323/'2 уровень'!E323*1000</f>
        <v>#DIV/0!</v>
      </c>
      <c r="AC50" s="794">
        <f>'2 уровень'!G324/'2 уровень'!C324*1000</f>
        <v>1067.6199999999999</v>
      </c>
      <c r="AD50" s="794">
        <f>'2 уровень'!L324/'2 уровень'!E324*1000</f>
        <v>915.1</v>
      </c>
      <c r="AE50" s="794">
        <f>'2 уровень'!I324/'2 уровень'!E324*1000</f>
        <v>915.1</v>
      </c>
      <c r="AF50" s="795">
        <f>'2 уровень'!G321/'2 уровень'!C321*1000</f>
        <v>2030.7351077313056</v>
      </c>
      <c r="AG50" s="795">
        <f>'2 уровень'!L321/'2 уровень'!E321*1000</f>
        <v>1986.772394366197</v>
      </c>
      <c r="AH50" s="774">
        <f>'2 уровень'!I321/'2 уровень'!E321*1000</f>
        <v>1986.772394366197</v>
      </c>
      <c r="AI50" s="734"/>
      <c r="AJ50" s="734"/>
      <c r="AK50" s="734"/>
      <c r="AL50" s="734"/>
      <c r="AM50" s="734"/>
      <c r="AN50" s="734"/>
      <c r="AO50" s="734"/>
      <c r="AP50" s="734"/>
      <c r="AQ50" s="734"/>
      <c r="AR50" s="734"/>
    </row>
    <row r="51" spans="1:44" s="736" customFormat="1" ht="45" x14ac:dyDescent="0.25">
      <c r="A51" s="735">
        <v>1</v>
      </c>
      <c r="B51" s="750" t="e">
        <f>B50+1</f>
        <v>#REF!</v>
      </c>
      <c r="C51" s="753" t="s">
        <v>189</v>
      </c>
      <c r="D51" s="745">
        <f>'Аян '!F10/'Аян '!B10*1000</f>
        <v>2416.0092807424594</v>
      </c>
      <c r="E51" s="781">
        <f>'Аян '!K10/'Аян '!D10*1000</f>
        <v>2033.0376616915421</v>
      </c>
      <c r="F51" s="746">
        <f>'Аян '!H10/'Аян '!D10*1000</f>
        <v>2433.3362189054728</v>
      </c>
      <c r="G51" s="761"/>
      <c r="H51" s="745"/>
      <c r="I51" s="781"/>
      <c r="J51" s="746"/>
      <c r="K51" s="745">
        <f>'Аян '!F11/'Аян '!B11*1000</f>
        <v>2489.61</v>
      </c>
      <c r="L51" s="781">
        <f>'Аян '!K11/'Аян '!D11*1000</f>
        <v>2455.9145967741929</v>
      </c>
      <c r="M51" s="746">
        <f>'Аян '!H11/'Аян '!D11*1000</f>
        <v>2462.4518548387091</v>
      </c>
      <c r="N51" s="745">
        <f>'Аян '!F12/'Аян '!B12*1000</f>
        <v>8710.3799999999992</v>
      </c>
      <c r="O51" s="781" t="e">
        <f>'Аян '!K12/'Аян '!D12*1000</f>
        <v>#DIV/0!</v>
      </c>
      <c r="P51" s="746" t="e">
        <f>'Аян '!H12/'Аян '!D12*1000</f>
        <v>#DIV/0!</v>
      </c>
      <c r="Q51" s="745">
        <f>'Аян '!F13/'Аян '!B13*1000</f>
        <v>8710.380000000001</v>
      </c>
      <c r="R51" s="781" t="e">
        <f>'Аян '!K13/'Аян '!D13*1000</f>
        <v>#DIV/0!</v>
      </c>
      <c r="S51" s="746" t="e">
        <f>'Аян '!H13/'Аян '!D13*1000</f>
        <v>#DIV/0!</v>
      </c>
      <c r="T51" s="795">
        <f>('Аян '!F10+'Аян '!F12+'Аян '!F13)/('Аян '!B10+'Аян '!B12+'Аян '!B13)*1000</f>
        <v>2962.7660593220339</v>
      </c>
      <c r="U51" s="795">
        <f>('Аян '!K10+'Аян '!K12+'Аян '!K13)/('Аян '!D10+'Аян '!D12+'Аян '!D13)*1000</f>
        <v>2033.0376616915421</v>
      </c>
      <c r="V51" s="795">
        <f>('Аян '!H10+'Аян '!H12+'Аян '!H13)/('Аян '!D10+'Аян '!D12+'Аян '!D13)*1000</f>
        <v>2433.3362189054728</v>
      </c>
      <c r="W51" s="766">
        <f>'Аян '!F15/'Аян '!B15*1000</f>
        <v>1371.8699999999997</v>
      </c>
      <c r="X51" s="794">
        <f>'Аян '!K15/'Аян '!D15*1000</f>
        <v>2487.8485000000005</v>
      </c>
      <c r="Y51" s="794">
        <f>'Аян '!H15/'Аян '!D15*1000</f>
        <v>2487.8485000000005</v>
      </c>
      <c r="Z51" s="794">
        <f>'Аян '!F16/'Аян '!B16*1000</f>
        <v>3854.3</v>
      </c>
      <c r="AA51" s="794">
        <f>'Аян '!K16/'Аян '!D16*1000</f>
        <v>4140.9263084112154</v>
      </c>
      <c r="AB51" s="794">
        <f>'Аян '!H16/'Аян '!D16*1000</f>
        <v>4140.9263084112154</v>
      </c>
      <c r="AC51" s="794">
        <f>'Аян '!F17/'Аян '!B17*1000</f>
        <v>1306.2</v>
      </c>
      <c r="AD51" s="794">
        <f>'Аян '!K17/'Аян '!D17*1000</f>
        <v>1413.9333333333334</v>
      </c>
      <c r="AE51" s="794">
        <f>'Аян '!H17/'Аян '!D17*1000</f>
        <v>1413.9333333333334</v>
      </c>
      <c r="AF51" s="795">
        <f>'Аян '!F14/'Аян '!B14*1000</f>
        <v>2743.701111111111</v>
      </c>
      <c r="AG51" s="795">
        <f>'Аян '!K14/'Аян '!D14*1000</f>
        <v>3136.7610798122068</v>
      </c>
      <c r="AH51" s="774">
        <f>'Аян '!H14/'Аян '!D14*1000</f>
        <v>3136.7610798122068</v>
      </c>
      <c r="AI51" s="734"/>
      <c r="AJ51" s="734"/>
      <c r="AK51" s="734"/>
      <c r="AL51" s="734"/>
      <c r="AM51" s="734"/>
      <c r="AN51" s="734"/>
      <c r="AO51" s="734"/>
      <c r="AP51" s="734"/>
      <c r="AQ51" s="734"/>
      <c r="AR51" s="734"/>
    </row>
    <row r="52" spans="1:44" s="736" customFormat="1" ht="30" x14ac:dyDescent="0.25">
      <c r="A52" s="735">
        <v>1</v>
      </c>
      <c r="B52" s="750" t="e">
        <f>B51+1</f>
        <v>#REF!</v>
      </c>
      <c r="C52" s="753" t="s">
        <v>190</v>
      </c>
      <c r="D52" s="745">
        <f>'Охотск '!F10/'Охотск '!B10*1000</f>
        <v>2263.7525218560863</v>
      </c>
      <c r="E52" s="781">
        <f>'Охотск '!K10/'Охотск '!D10*1000</f>
        <v>2444.693730769231</v>
      </c>
      <c r="F52" s="746">
        <f>'Охотск '!H10/'Охотск '!D10*1000</f>
        <v>2592.711423076923</v>
      </c>
      <c r="G52" s="761"/>
      <c r="H52" s="745"/>
      <c r="I52" s="781"/>
      <c r="J52" s="746"/>
      <c r="K52" s="745">
        <f>'Охотск '!F11/'Охотск '!B11*1000</f>
        <v>2858.7199999999993</v>
      </c>
      <c r="L52" s="781">
        <f>'Охотск '!K11/'Охотск '!D11*1000</f>
        <v>2870.1264999999999</v>
      </c>
      <c r="M52" s="746">
        <f>'Охотск '!H11/'Охотск '!D11*1000</f>
        <v>2870.1264999999999</v>
      </c>
      <c r="N52" s="745">
        <f>'Охотск '!G12/'Охотск '!C12*1000</f>
        <v>10038</v>
      </c>
      <c r="O52" s="781">
        <f>'Охотск '!K12/'Охотск '!D12*1000</f>
        <v>10038.42</v>
      </c>
      <c r="P52" s="746">
        <f>'Охотск '!H12/'Охотск '!D12*1000</f>
        <v>10038.42</v>
      </c>
      <c r="Q52" s="745">
        <f>'Охотск '!G13/'Охотск '!C13*1000</f>
        <v>10038.5</v>
      </c>
      <c r="R52" s="781">
        <f>'Охотск '!K12/'Охотск '!D12*1000</f>
        <v>10038.42</v>
      </c>
      <c r="S52" s="746">
        <f>'Охотск '!H13/'Охотск '!D13*1000</f>
        <v>10038.419999999998</v>
      </c>
      <c r="T52" s="795">
        <f>('Охотск '!F10+'Охотск '!F12+'Охотск '!F13)/('Охотск '!B10+'Охотск '!B12+'Охотск '!B13)*1000</f>
        <v>2565.291014867485</v>
      </c>
      <c r="U52" s="795">
        <f>('Охотск '!K10+'Охотск '!K12+'Охотск '!K13)/('Охотск '!D10+'Охотск '!D12+'Охотск '!D13)*1000</f>
        <v>3122.9424868651486</v>
      </c>
      <c r="V52" s="795">
        <f>('Охотск '!H10+'Охотск '!H12+'Охотск '!H13)/('Охотск '!D10+'Охотск '!D12+'Охотск '!D13)*1000</f>
        <v>3257.7396847635723</v>
      </c>
      <c r="W52" s="766">
        <f>'Охотск '!F15/'Охотск '!B15*1000</f>
        <v>1310.2759562841529</v>
      </c>
      <c r="X52" s="794">
        <f>'Охотск '!K15/'Охотск '!D15*1000</f>
        <v>2893.7414953271027</v>
      </c>
      <c r="Y52" s="794">
        <f>'Охотск '!H15/'Охотск '!D15*1000</f>
        <v>2893.7414953271027</v>
      </c>
      <c r="Z52" s="794">
        <f>'Охотск '!F16/'Охотск '!B16*1000</f>
        <v>4428.3500000000013</v>
      </c>
      <c r="AA52" s="794">
        <f>'Охотск '!K16/'Охотск '!D16*1000</f>
        <v>4545.1002614379076</v>
      </c>
      <c r="AB52" s="794">
        <f>'Охотск '!H16/'Охотск '!D16*1000</f>
        <v>4616.5926579520683</v>
      </c>
      <c r="AC52" s="794">
        <f>'Охотск '!F17/'Охотск '!B17*1000</f>
        <v>1458.05</v>
      </c>
      <c r="AD52" s="794">
        <f>'Охотск '!K17/'Охотск '!D17*1000</f>
        <v>1399.88</v>
      </c>
      <c r="AE52" s="794">
        <f>'Охотск '!H17/'Охотск '!D17*1000</f>
        <v>1399.88</v>
      </c>
      <c r="AF52" s="795">
        <f>'Охотск '!F14/'Охотск '!B14*1000</f>
        <v>3090.1601756640966</v>
      </c>
      <c r="AG52" s="795">
        <f>'Охотск '!K14/'Охотск '!D14*1000</f>
        <v>4188.5743999999995</v>
      </c>
      <c r="AH52" s="774">
        <f>'Охотск '!H14/'Охотск '!D14*1000</f>
        <v>4245.6439826086944</v>
      </c>
      <c r="AI52" s="734"/>
      <c r="AJ52" s="734"/>
      <c r="AK52" s="734"/>
      <c r="AL52" s="734"/>
      <c r="AM52" s="734"/>
      <c r="AN52" s="734"/>
      <c r="AO52" s="734"/>
      <c r="AP52" s="734"/>
      <c r="AQ52" s="734"/>
      <c r="AR52" s="734"/>
    </row>
    <row r="53" spans="1:44" ht="15.75" thickBot="1" x14ac:dyDescent="0.3">
      <c r="C53" s="759" t="s">
        <v>199</v>
      </c>
      <c r="D53" s="786">
        <f>'СВОД 1'!F235/'СВОД 1'!B235*1000</f>
        <v>1532.0067376085865</v>
      </c>
      <c r="E53" s="787">
        <f>'СВОД 1'!K235/'СВОД 1'!D235*1000</f>
        <v>1488.9397115759261</v>
      </c>
      <c r="F53" s="749">
        <f>'СВОД 1'!H235/'СВОД 1'!D235*1000</f>
        <v>1507.4641216607904</v>
      </c>
      <c r="G53" s="764"/>
      <c r="H53" s="786">
        <f>H29</f>
        <v>1777</v>
      </c>
      <c r="I53" s="787">
        <f>I29</f>
        <v>2931.3464204545458</v>
      </c>
      <c r="J53" s="749">
        <f>'СВОД 1'!H236/'СВОД 1'!D236*1000</f>
        <v>2931.3464204545458</v>
      </c>
      <c r="K53" s="786">
        <f>'СВОД 1'!F237/'СВОД 1'!B237*1000</f>
        <v>1644.4472380830364</v>
      </c>
      <c r="L53" s="787">
        <f>'СВОД 1'!K237/'СВОД 1'!D237*1000</f>
        <v>1635.7402293959856</v>
      </c>
      <c r="M53" s="749">
        <f>'СВОД 1'!H237/'СВОД 1'!D237*1000</f>
        <v>1651.5327900595073</v>
      </c>
      <c r="N53" s="786">
        <f>'СВОД 1'!F238/'СВОД 1'!B238*1000</f>
        <v>5873.1406572769947</v>
      </c>
      <c r="O53" s="787">
        <f>'СВОД 1'!K238/'СВОД 1'!D238*1000</f>
        <v>5768.9925549613781</v>
      </c>
      <c r="P53" s="749">
        <f>'СВОД 1'!H238/'СВОД 1'!D238*1000</f>
        <v>5835.5361497326212</v>
      </c>
      <c r="Q53" s="786">
        <f>'СВОД 1'!F239/'СВОД 1'!B239*1000</f>
        <v>6135.9145202415575</v>
      </c>
      <c r="R53" s="787">
        <f>'СВОД 1'!K239/'СВОД 1'!D239*1000</f>
        <v>5989.0056981436646</v>
      </c>
      <c r="S53" s="749">
        <f>'СВОД 1'!H239/'СВОД 1'!D239*1000</f>
        <v>6084.8691525423737</v>
      </c>
      <c r="T53" s="801">
        <f>('СВОД 1'!F234-'СВОД 1'!F237)/('СВОД 1'!B234-'СВОД 1'!B237)*1000</f>
        <v>1639.5625937208649</v>
      </c>
      <c r="U53" s="801">
        <f>('СВОД 1'!K234-'СВОД 1'!K237)/('СВОД 1'!D234-'СВОД 1'!D237)*1000</f>
        <v>1709.141744113751</v>
      </c>
      <c r="V53" s="801">
        <f>('СВОД 1'!H234-'СВОД 1'!H237)/('СВОД 1'!D234-'СВОД 1'!D237)*1000</f>
        <v>1730.9259143621766</v>
      </c>
      <c r="W53" s="770">
        <f>'СВОД 1'!F241/'СВОД 1'!B241*1000</f>
        <v>894.00455109195332</v>
      </c>
      <c r="X53" s="800">
        <f>'СВОД 1'!K241/'СВОД 1'!D241*1000</f>
        <v>1685.9999361767075</v>
      </c>
      <c r="Y53" s="800">
        <f>'СВОД 1'!H241/'СВОД 1'!D241*1000</f>
        <v>1693.0549682271001</v>
      </c>
      <c r="Z53" s="800">
        <f>'СВОД 1'!F242/'СВОД 1'!B242*1000</f>
        <v>2473.5627011710267</v>
      </c>
      <c r="AA53" s="800">
        <f>'СВОД 1'!K242/'СВОД 1'!D242*1000</f>
        <v>2473.8756350592967</v>
      </c>
      <c r="AB53" s="800">
        <f>'СВОД 1'!H242/'СВОД 1'!D242*1000</f>
        <v>2479.1866539601865</v>
      </c>
      <c r="AC53" s="800">
        <f>'СВОД 1'!F243/'СВОД 1'!B243*1000</f>
        <v>1007.2258063435982</v>
      </c>
      <c r="AD53" s="800">
        <f>'СВОД 1'!K243/'СВОД 1'!D243*1000</f>
        <v>998.82408641612847</v>
      </c>
      <c r="AE53" s="800">
        <f>'СВОД 1'!H243/'СВОД 1'!D243*1000</f>
        <v>1001.0119382462319</v>
      </c>
      <c r="AF53" s="801">
        <f>'СВОД 1'!F240/'СВОД 1'!B240*1000</f>
        <v>1658.6320153584525</v>
      </c>
      <c r="AG53" s="801">
        <f>'СВОД 1'!K240/'СВОД 1'!D240*1000</f>
        <v>2007.715090807782</v>
      </c>
      <c r="AH53" s="776">
        <f>'СВОД 1'!H240/'СВОД 1'!D240*1000</f>
        <v>2012.6854762743314</v>
      </c>
    </row>
    <row r="94" spans="1:33" s="739" customFormat="1" x14ac:dyDescent="0.25">
      <c r="A94" s="734"/>
      <c r="B94" s="734"/>
      <c r="C94" s="741"/>
      <c r="D94" s="741"/>
      <c r="E94" s="5"/>
      <c r="F94" s="5"/>
      <c r="G94" s="742"/>
      <c r="H94" s="738"/>
      <c r="I94" s="738"/>
      <c r="J94" s="738"/>
      <c r="K94" s="738"/>
      <c r="T94" s="772"/>
      <c r="U94" s="772"/>
      <c r="V94" s="772"/>
      <c r="AA94" s="734"/>
      <c r="AB94" s="734"/>
      <c r="AC94" s="734"/>
      <c r="AD94" s="740"/>
      <c r="AE94" s="740"/>
      <c r="AF94" s="772"/>
      <c r="AG94" s="772"/>
    </row>
    <row r="95" spans="1:33" s="739" customFormat="1" ht="24" customHeight="1" x14ac:dyDescent="0.25">
      <c r="A95" s="734"/>
      <c r="B95" s="734"/>
      <c r="C95" s="741"/>
      <c r="D95" s="741"/>
      <c r="E95" s="5"/>
      <c r="F95" s="5"/>
      <c r="G95" s="738"/>
      <c r="H95" s="738">
        <v>989</v>
      </c>
      <c r="I95" s="738"/>
      <c r="J95" s="738"/>
      <c r="K95" s="738"/>
      <c r="T95" s="772"/>
      <c r="U95" s="772"/>
      <c r="V95" s="772"/>
      <c r="AA95" s="734"/>
      <c r="AB95" s="734"/>
      <c r="AC95" s="734"/>
      <c r="AD95" s="740"/>
      <c r="AE95" s="740"/>
      <c r="AF95" s="772"/>
      <c r="AG95" s="772"/>
    </row>
  </sheetData>
  <autoFilter ref="A6:AE52"/>
  <mergeCells count="13">
    <mergeCell ref="W4:Y4"/>
    <mergeCell ref="Z4:AB4"/>
    <mergeCell ref="AC4:AE4"/>
    <mergeCell ref="AF4:AH4"/>
    <mergeCell ref="C1:AD2"/>
    <mergeCell ref="C4:C5"/>
    <mergeCell ref="G4:G5"/>
    <mergeCell ref="T4:V4"/>
    <mergeCell ref="D4:F4"/>
    <mergeCell ref="H4:J4"/>
    <mergeCell ref="K4:M4"/>
    <mergeCell ref="N4:P4"/>
    <mergeCell ref="Q4:S4"/>
  </mergeCells>
  <pageMargins left="0.11811023622047245" right="0.11811023622047245" top="0.15748031496062992" bottom="0.15748031496062992" header="0.31496062992125984" footer="0.31496062992125984"/>
  <pageSetup paperSize="9" scale="7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R95"/>
  <sheetViews>
    <sheetView topLeftCell="C1" zoomScaleNormal="100" zoomScaleSheetLayoutView="85" workbookViewId="0">
      <selection activeCell="T11" sqref="T11"/>
    </sheetView>
  </sheetViews>
  <sheetFormatPr defaultColWidth="9.140625" defaultRowHeight="15" x14ac:dyDescent="0.25"/>
  <cols>
    <col min="1" max="1" width="0" style="816" hidden="1" customWidth="1"/>
    <col min="2" max="2" width="11.42578125" style="816" hidden="1" customWidth="1"/>
    <col min="3" max="3" width="35.7109375" style="817" customWidth="1"/>
    <col min="4" max="4" width="13.42578125" style="817" hidden="1" customWidth="1"/>
    <col min="5" max="6" width="15" style="818" hidden="1" customWidth="1"/>
    <col min="7" max="7" width="8" style="818" hidden="1" customWidth="1"/>
    <col min="8" max="11" width="12.42578125" style="818" hidden="1" customWidth="1"/>
    <col min="12" max="19" width="14.140625" style="819" hidden="1" customWidth="1"/>
    <col min="20" max="20" width="16.42578125" style="819" customWidth="1"/>
    <col min="21" max="21" width="14.140625" style="819" hidden="1" customWidth="1"/>
    <col min="22" max="22" width="16.28515625" style="819" customWidth="1"/>
    <col min="23" max="23" width="14.140625" style="819" hidden="1" customWidth="1"/>
    <col min="24" max="26" width="13.28515625" style="819" hidden="1" customWidth="1"/>
    <col min="27" max="27" width="13.28515625" style="816" hidden="1" customWidth="1"/>
    <col min="28" max="28" width="14.140625" style="816" hidden="1" customWidth="1"/>
    <col min="29" max="29" width="13.28515625" style="816" hidden="1" customWidth="1"/>
    <col min="30" max="31" width="14.7109375" style="820" hidden="1" customWidth="1"/>
    <col min="32" max="32" width="16.5703125" style="819" customWidth="1"/>
    <col min="33" max="33" width="14.140625" style="819" hidden="1" customWidth="1"/>
    <col min="34" max="34" width="13.7109375" style="816" customWidth="1"/>
    <col min="35" max="35" width="0" style="816" hidden="1" customWidth="1"/>
    <col min="36" max="16384" width="9.140625" style="816"/>
  </cols>
  <sheetData>
    <row r="1" spans="1:44" ht="8.4499999999999993" customHeight="1" x14ac:dyDescent="0.25">
      <c r="C1" s="892" t="str">
        <f>'1 уровень'!C1:N1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январь-июнь  2019</v>
      </c>
      <c r="D1" s="892"/>
      <c r="E1" s="892"/>
      <c r="F1" s="892"/>
      <c r="G1" s="892"/>
      <c r="H1" s="892"/>
      <c r="I1" s="892"/>
      <c r="J1" s="892"/>
      <c r="K1" s="892"/>
      <c r="L1" s="892"/>
      <c r="M1" s="892"/>
      <c r="N1" s="892"/>
      <c r="O1" s="892"/>
      <c r="P1" s="892"/>
      <c r="Q1" s="892"/>
      <c r="R1" s="892"/>
      <c r="S1" s="892"/>
      <c r="T1" s="892"/>
      <c r="U1" s="892"/>
      <c r="V1" s="892"/>
      <c r="W1" s="892"/>
      <c r="X1" s="892"/>
      <c r="Y1" s="892"/>
      <c r="Z1" s="892"/>
      <c r="AA1" s="892"/>
      <c r="AB1" s="892"/>
      <c r="AC1" s="892"/>
      <c r="AD1" s="892"/>
      <c r="AE1" s="892"/>
      <c r="AF1" s="892"/>
      <c r="AG1" s="892"/>
      <c r="AH1" s="892"/>
    </row>
    <row r="2" spans="1:44" ht="46.9" customHeight="1" x14ac:dyDescent="0.25">
      <c r="C2" s="892"/>
      <c r="D2" s="892"/>
      <c r="E2" s="892"/>
      <c r="F2" s="892"/>
      <c r="G2" s="892"/>
      <c r="H2" s="892"/>
      <c r="I2" s="892"/>
      <c r="J2" s="892"/>
      <c r="K2" s="892"/>
      <c r="L2" s="892"/>
      <c r="M2" s="892"/>
      <c r="N2" s="892"/>
      <c r="O2" s="892"/>
      <c r="P2" s="892"/>
      <c r="Q2" s="892"/>
      <c r="R2" s="892"/>
      <c r="S2" s="892"/>
      <c r="T2" s="892"/>
      <c r="U2" s="892"/>
      <c r="V2" s="892"/>
      <c r="W2" s="892"/>
      <c r="X2" s="892"/>
      <c r="Y2" s="892"/>
      <c r="Z2" s="892"/>
      <c r="AA2" s="892"/>
      <c r="AB2" s="892"/>
      <c r="AC2" s="892"/>
      <c r="AD2" s="892"/>
      <c r="AE2" s="892"/>
      <c r="AF2" s="892"/>
      <c r="AG2" s="892"/>
      <c r="AH2" s="892"/>
    </row>
    <row r="3" spans="1:44" ht="15.75" thickBot="1" x14ac:dyDescent="0.3"/>
    <row r="4" spans="1:44" s="821" customFormat="1" ht="37.5" customHeight="1" x14ac:dyDescent="0.25">
      <c r="B4" s="822"/>
      <c r="C4" s="896" t="s">
        <v>143</v>
      </c>
      <c r="D4" s="898" t="s">
        <v>191</v>
      </c>
      <c r="E4" s="893"/>
      <c r="F4" s="899"/>
      <c r="G4" s="900" t="s">
        <v>144</v>
      </c>
      <c r="H4" s="898" t="s">
        <v>196</v>
      </c>
      <c r="I4" s="893"/>
      <c r="J4" s="899"/>
      <c r="K4" s="898" t="s">
        <v>192</v>
      </c>
      <c r="L4" s="893"/>
      <c r="M4" s="899"/>
      <c r="N4" s="898" t="s">
        <v>197</v>
      </c>
      <c r="O4" s="893"/>
      <c r="P4" s="899"/>
      <c r="Q4" s="898" t="s">
        <v>198</v>
      </c>
      <c r="R4" s="893"/>
      <c r="S4" s="899"/>
      <c r="T4" s="894" t="s">
        <v>202</v>
      </c>
      <c r="U4" s="894"/>
      <c r="V4" s="895"/>
      <c r="W4" s="902" t="s">
        <v>193</v>
      </c>
      <c r="X4" s="894"/>
      <c r="Y4" s="894"/>
      <c r="Z4" s="893" t="s">
        <v>194</v>
      </c>
      <c r="AA4" s="893"/>
      <c r="AB4" s="893"/>
      <c r="AC4" s="893" t="s">
        <v>195</v>
      </c>
      <c r="AD4" s="893"/>
      <c r="AE4" s="893"/>
      <c r="AF4" s="894" t="s">
        <v>203</v>
      </c>
      <c r="AG4" s="894"/>
      <c r="AH4" s="895"/>
    </row>
    <row r="5" spans="1:44" s="821" customFormat="1" ht="68.25" customHeight="1" x14ac:dyDescent="0.25">
      <c r="B5" s="822" t="s">
        <v>145</v>
      </c>
      <c r="C5" s="897"/>
      <c r="D5" s="823" t="s">
        <v>200</v>
      </c>
      <c r="E5" s="788" t="s">
        <v>201</v>
      </c>
      <c r="F5" s="824" t="s">
        <v>204</v>
      </c>
      <c r="G5" s="901"/>
      <c r="H5" s="823" t="s">
        <v>200</v>
      </c>
      <c r="I5" s="788" t="s">
        <v>201</v>
      </c>
      <c r="J5" s="824" t="s">
        <v>204</v>
      </c>
      <c r="K5" s="823" t="s">
        <v>200</v>
      </c>
      <c r="L5" s="788" t="s">
        <v>201</v>
      </c>
      <c r="M5" s="824" t="s">
        <v>204</v>
      </c>
      <c r="N5" s="823" t="s">
        <v>200</v>
      </c>
      <c r="O5" s="788" t="s">
        <v>201</v>
      </c>
      <c r="P5" s="824" t="s">
        <v>204</v>
      </c>
      <c r="Q5" s="823" t="s">
        <v>200</v>
      </c>
      <c r="R5" s="788" t="s">
        <v>201</v>
      </c>
      <c r="S5" s="824" t="s">
        <v>204</v>
      </c>
      <c r="T5" s="788" t="s">
        <v>208</v>
      </c>
      <c r="U5" s="788" t="s">
        <v>201</v>
      </c>
      <c r="V5" s="824" t="s">
        <v>204</v>
      </c>
      <c r="W5" s="823" t="s">
        <v>200</v>
      </c>
      <c r="X5" s="788" t="s">
        <v>201</v>
      </c>
      <c r="Y5" s="788" t="s">
        <v>204</v>
      </c>
      <c r="Z5" s="788" t="s">
        <v>200</v>
      </c>
      <c r="AA5" s="788" t="s">
        <v>201</v>
      </c>
      <c r="AB5" s="788" t="s">
        <v>204</v>
      </c>
      <c r="AC5" s="788" t="s">
        <v>200</v>
      </c>
      <c r="AD5" s="788" t="s">
        <v>201</v>
      </c>
      <c r="AE5" s="788" t="s">
        <v>204</v>
      </c>
      <c r="AF5" s="788" t="s">
        <v>208</v>
      </c>
      <c r="AG5" s="788" t="s">
        <v>201</v>
      </c>
      <c r="AH5" s="824" t="s">
        <v>204</v>
      </c>
      <c r="AI5" s="825" t="s">
        <v>141</v>
      </c>
    </row>
    <row r="6" spans="1:44" s="821" customFormat="1" hidden="1" x14ac:dyDescent="0.25">
      <c r="B6" s="822"/>
      <c r="C6" s="826"/>
      <c r="D6" s="827"/>
      <c r="E6" s="828"/>
      <c r="F6" s="829"/>
      <c r="G6" s="830"/>
      <c r="H6" s="827"/>
      <c r="I6" s="828"/>
      <c r="J6" s="829"/>
      <c r="K6" s="827"/>
      <c r="L6" s="828"/>
      <c r="M6" s="829"/>
      <c r="N6" s="827"/>
      <c r="O6" s="828"/>
      <c r="P6" s="829"/>
      <c r="Q6" s="827"/>
      <c r="R6" s="828"/>
      <c r="S6" s="829"/>
      <c r="T6" s="831"/>
      <c r="U6" s="831"/>
      <c r="V6" s="832"/>
      <c r="W6" s="833"/>
      <c r="X6" s="831"/>
      <c r="Y6" s="831"/>
      <c r="Z6" s="831"/>
      <c r="AA6" s="834"/>
      <c r="AB6" s="834"/>
      <c r="AC6" s="834"/>
      <c r="AD6" s="834"/>
      <c r="AE6" s="834"/>
      <c r="AF6" s="831"/>
      <c r="AG6" s="831"/>
      <c r="AH6" s="832"/>
    </row>
    <row r="7" spans="1:44" ht="51.75" customHeight="1" x14ac:dyDescent="0.25">
      <c r="A7" s="821">
        <v>1</v>
      </c>
      <c r="B7" s="822">
        <f>B6+1</f>
        <v>1</v>
      </c>
      <c r="C7" s="752" t="s">
        <v>182</v>
      </c>
      <c r="D7" s="745">
        <f>'2 уровень'!G167/'2 уровень'!C167*1000</f>
        <v>1273.3974068554396</v>
      </c>
      <c r="E7" s="781">
        <f>'2 уровень'!L167/'2 уровень'!E167*1000</f>
        <v>1787.6884551495018</v>
      </c>
      <c r="F7" s="746">
        <f>'2 уровень'!I167/'2 уровень'!E167*1000</f>
        <v>1986.8381727574754</v>
      </c>
      <c r="G7" s="761"/>
      <c r="H7" s="745"/>
      <c r="I7" s="781"/>
      <c r="J7" s="746"/>
      <c r="K7" s="745">
        <f>'2 уровень'!G168/'2 уровень'!C168*1000</f>
        <v>1817.8600000000001</v>
      </c>
      <c r="L7" s="781">
        <f>'2 уровень'!L168/'2 уровень'!E168*1000</f>
        <v>1801.0595112781955</v>
      </c>
      <c r="M7" s="746">
        <f>'2 уровень'!I168/'2 уровень'!E168*1000</f>
        <v>1866.8754887218047</v>
      </c>
      <c r="N7" s="745">
        <f>'2 уровень'!G169/'2 уровень'!C169*1000</f>
        <v>6562.0800000000008</v>
      </c>
      <c r="O7" s="781">
        <f>'2 уровень'!L169/'2 уровень'!E169*1000</f>
        <v>6562.08</v>
      </c>
      <c r="P7" s="746">
        <f>'2 уровень'!I169/'2 уровень'!E169*1000</f>
        <v>6562.08</v>
      </c>
      <c r="Q7" s="745">
        <f>'2 уровень'!G170/'2 уровень'!C170*1000</f>
        <v>6562.08</v>
      </c>
      <c r="R7" s="781">
        <f>'2 уровень'!L170/'2 уровень'!E170*1000</f>
        <v>6562.08</v>
      </c>
      <c r="S7" s="746">
        <f>'2 уровень'!I170/'2 уровень'!E170*1000</f>
        <v>6562.08</v>
      </c>
      <c r="T7" s="835">
        <f>('2 уровень'!G167+'2 уровень'!G169+'2 уровень'!G170)/('2 уровень'!C167+'2 уровень'!C169+'2 уровень'!C170)*1000</f>
        <v>1531.3087779982991</v>
      </c>
      <c r="U7" s="835">
        <f>('2 уровень'!L167+'2 уровень'!L169+'2 уровень'!L170)/('2 уровень'!E167+'2 уровень'!E169+'2 уровень'!E170)*1000</f>
        <v>2635.5995218579237</v>
      </c>
      <c r="V7" s="835">
        <f>('2 уровень'!I167+'2 уровень'!I169+'2 уровень'!I170)/('2 уровень'!E167+'2 уровень'!E169+'2 уровень'!E170)*1000</f>
        <v>2799.3811202185793</v>
      </c>
      <c r="W7" s="836">
        <f>'2 уровень'!G172/'2 уровень'!C172*1000</f>
        <v>839.49944812362037</v>
      </c>
      <c r="X7" s="835">
        <f>'2 уровень'!L172/'2 уровень'!E172*1000</f>
        <v>1653.4324999999999</v>
      </c>
      <c r="Y7" s="835">
        <f>'2 уровень'!I172/'2 уровень'!E172*1000</f>
        <v>1653.4324999999999</v>
      </c>
      <c r="Z7" s="835">
        <f>'2 уровень'!G173/'2 уровень'!C173*1000</f>
        <v>2861.0599999999995</v>
      </c>
      <c r="AA7" s="835">
        <f>'2 уровень'!L173/'2 уровень'!E173*1000</f>
        <v>1541.471418918919</v>
      </c>
      <c r="AB7" s="835">
        <f>'2 уровень'!I173/'2 уровень'!E173*1000</f>
        <v>1957.7486148648645</v>
      </c>
      <c r="AC7" s="835">
        <f>'2 уровень'!G174/'2 уровень'!C174*1000</f>
        <v>1067.6199999999999</v>
      </c>
      <c r="AD7" s="835">
        <f>'2 уровень'!L174/'2 уровень'!E174*1000</f>
        <v>913.74858064516138</v>
      </c>
      <c r="AE7" s="835">
        <f>'2 уровень'!I174/'2 уровень'!E174*1000</f>
        <v>919.27058064516132</v>
      </c>
      <c r="AF7" s="835">
        <f>'2 уровень'!G171/'2 уровень'!C171*1000</f>
        <v>1987.0688347964883</v>
      </c>
      <c r="AG7" s="835">
        <f>'2 уровень'!L171/'2 уровень'!E171*1000</f>
        <v>1228.7682686084142</v>
      </c>
      <c r="AH7" s="837">
        <f>'2 уровень'!I171/'2 уровень'!E171*1000</f>
        <v>1430.9201618122975</v>
      </c>
      <c r="AI7" s="820">
        <f t="shared" ref="AI7:AI52" si="0">AH7-AF7</f>
        <v>-556.14867298419085</v>
      </c>
    </row>
    <row r="8" spans="1:44" ht="30" customHeight="1" x14ac:dyDescent="0.25">
      <c r="A8" s="821">
        <v>1</v>
      </c>
      <c r="B8" s="822" t="e">
        <f>#REF!+1</f>
        <v>#REF!</v>
      </c>
      <c r="C8" s="752" t="s">
        <v>177</v>
      </c>
      <c r="D8" s="745">
        <f>'2 уровень'!G74/'2 уровень'!C74*1000</f>
        <v>1846.5090000000002</v>
      </c>
      <c r="E8" s="781">
        <f>'2 уровень'!L74/'2 уровень'!E74*1000</f>
        <v>1230.333721461187</v>
      </c>
      <c r="F8" s="746">
        <f>'2 уровень'!I74/'2 уровень'!E74*1000</f>
        <v>1275.3701255707761</v>
      </c>
      <c r="G8" s="761"/>
      <c r="H8" s="745"/>
      <c r="I8" s="781"/>
      <c r="J8" s="746"/>
      <c r="K8" s="745">
        <f>'2 уровень'!G75/'2 уровень'!C75*1000</f>
        <v>1817.8600000000001</v>
      </c>
      <c r="L8" s="781">
        <f>'2 уровень'!L75/'2 уровень'!E75*1000</f>
        <v>1655.1680886426595</v>
      </c>
      <c r="M8" s="746">
        <f>'2 уровень'!I75/'2 уровень'!E75*1000</f>
        <v>1797.0489750692525</v>
      </c>
      <c r="N8" s="745"/>
      <c r="O8" s="781"/>
      <c r="P8" s="746"/>
      <c r="Q8" s="745"/>
      <c r="R8" s="781"/>
      <c r="S8" s="746"/>
      <c r="T8" s="835">
        <f>D8</f>
        <v>1846.5090000000002</v>
      </c>
      <c r="U8" s="835">
        <f>E8</f>
        <v>1230.333721461187</v>
      </c>
      <c r="V8" s="835">
        <f>'2 уровень'!I74/'2 уровень'!E74*1000</f>
        <v>1275.3701255707761</v>
      </c>
      <c r="W8" s="836">
        <f>'2 уровень'!G78/'2 уровень'!C78*1000</f>
        <v>1078.0056818181818</v>
      </c>
      <c r="X8" s="835">
        <f>'2 уровень'!L78/'2 уровень'!E78*1000</f>
        <v>1978.6889705882356</v>
      </c>
      <c r="Y8" s="835">
        <f>'2 уровень'!I78/'2 уровень'!E78*1000</f>
        <v>1998.9948235294119</v>
      </c>
      <c r="Z8" s="835">
        <f>'2 уровень'!G79/'2 уровень'!C79*1000</f>
        <v>2718.9</v>
      </c>
      <c r="AA8" s="835">
        <f>'2 уровень'!L79/'2 уровень'!E79*1000</f>
        <v>2442.1840000000007</v>
      </c>
      <c r="AB8" s="835">
        <f>'2 уровень'!I79/'2 уровень'!E79*1000</f>
        <v>2454.4405245901644</v>
      </c>
      <c r="AC8" s="835">
        <f>'2 уровень'!G80/'2 уровень'!C80*1000</f>
        <v>1107.6500000000001</v>
      </c>
      <c r="AD8" s="835">
        <f>'2 уровень'!L80/'2 уровень'!E80*1000</f>
        <v>1055.3826315789474</v>
      </c>
      <c r="AE8" s="835">
        <f>'2 уровень'!I80/'2 уровень'!E80*1000</f>
        <v>1075.5623684210527</v>
      </c>
      <c r="AF8" s="835">
        <f>'2 уровень'!G77/'2 уровень'!C77*1000</f>
        <v>1713.2847734899328</v>
      </c>
      <c r="AG8" s="835">
        <f>'2 уровень'!L77/'2 уровень'!E77*1000</f>
        <v>2039.994677419355</v>
      </c>
      <c r="AH8" s="837">
        <f>'2 уровень'!I77/'2 уровень'!E77*1000</f>
        <v>2056.1079626485571</v>
      </c>
      <c r="AI8" s="820">
        <f t="shared" si="0"/>
        <v>342.82318915862425</v>
      </c>
    </row>
    <row r="9" spans="1:44" ht="30" x14ac:dyDescent="0.25">
      <c r="A9" s="821">
        <v>1</v>
      </c>
      <c r="B9" s="822" t="e">
        <f>#REF!+1</f>
        <v>#REF!</v>
      </c>
      <c r="C9" s="752" t="s">
        <v>165</v>
      </c>
      <c r="D9" s="745">
        <f>'1 уровень'!H251/'1 уровень'!D251*1000</f>
        <v>1147.3327787021633</v>
      </c>
      <c r="E9" s="781">
        <f>'1 уровень'!M251/'1 уровень'!F251*1000</f>
        <v>1602.2531782265146</v>
      </c>
      <c r="F9" s="746">
        <f>'1 уровень'!J251/'1 уровень'!F251*1000</f>
        <v>1611.1420105355576</v>
      </c>
      <c r="G9" s="761"/>
      <c r="H9" s="745"/>
      <c r="I9" s="781"/>
      <c r="J9" s="746"/>
      <c r="K9" s="745">
        <f>'1 уровень'!H252/'1 уровень'!D252*1000</f>
        <v>1519.4399999999998</v>
      </c>
      <c r="L9" s="781">
        <f>'1 уровень'!M252/'1 уровень'!F252*1000</f>
        <v>1501.944449339207</v>
      </c>
      <c r="M9" s="746">
        <f>'1 уровень'!J252/'1 уровень'!F252*1000</f>
        <v>1501.944449339207</v>
      </c>
      <c r="N9" s="745">
        <f>'1 уровень'!H253/'1 уровень'!D253*1000</f>
        <v>5468.4</v>
      </c>
      <c r="O9" s="781">
        <f>'1 уровень'!M253/'1 уровень'!F253*1000</f>
        <v>5468.4</v>
      </c>
      <c r="P9" s="746">
        <f>'1 уровень'!J253/'1 уровень'!F253*1000</f>
        <v>5468.4</v>
      </c>
      <c r="Q9" s="745">
        <f>'1 уровень'!H254/'1 уровень'!D254*1000</f>
        <v>5468.4</v>
      </c>
      <c r="R9" s="781">
        <f>'1 уровень'!M254/'1 уровень'!F254*1000</f>
        <v>5292</v>
      </c>
      <c r="S9" s="746">
        <f>'1 уровень'!J254/'1 уровень'!F254*1000</f>
        <v>5468.4</v>
      </c>
      <c r="T9" s="835">
        <f>('1 уровень'!H251+'1 уровень'!H253+'1 уровень'!H254)/('1 уровень'!D251+'1 уровень'!D253+'1 уровень'!D254)*1000</f>
        <v>1411.9154639175258</v>
      </c>
      <c r="U9" s="835">
        <f>('1 уровень'!M251+'1 уровень'!M253+'1 уровень'!M254)/('1 уровень'!F251+'1 уровень'!F253+'1 уровень'!F254)*1000</f>
        <v>2150.1218993993994</v>
      </c>
      <c r="V9" s="835">
        <f>('1 уровень'!J251+'1 уровень'!J253+'1 уровень'!J254)/('1 уровень'!F251+'1 уровень'!F253+'1 уровень'!F254)*1000</f>
        <v>2170.0390015015018</v>
      </c>
      <c r="W9" s="836">
        <f>'1 уровень'!H256/'1 уровень'!D256*1000</f>
        <v>733.59284490145671</v>
      </c>
      <c r="X9" s="835">
        <f>'1 уровень'!M256/'1 уровень'!F256*1000</f>
        <v>1719.6809090909092</v>
      </c>
      <c r="Y9" s="835">
        <f>'1 уровень'!J256/'1 уровень'!F256*1000</f>
        <v>1719.6809090909092</v>
      </c>
      <c r="Z9" s="835">
        <f>'1 уровень'!H257/'1 уровень'!D257*1000</f>
        <v>2268.8199999999997</v>
      </c>
      <c r="AA9" s="835">
        <f>'1 уровень'!M257/'1 уровень'!F257*1000</f>
        <v>1533.1473245251857</v>
      </c>
      <c r="AB9" s="835">
        <f>'1 уровень'!J257/'1 уровень'!F257*1000</f>
        <v>1533.1473245251857</v>
      </c>
      <c r="AC9" s="835">
        <f>'1 уровень'!H258/'1 уровень'!D258*1000</f>
        <v>895.05000000000007</v>
      </c>
      <c r="AD9" s="835">
        <f>'1 уровень'!M258/'1 уровень'!F258*1000</f>
        <v>797.97490333919166</v>
      </c>
      <c r="AE9" s="835">
        <f>'1 уровень'!J258/'1 уровень'!F258*1000</f>
        <v>810.67321616871709</v>
      </c>
      <c r="AF9" s="835">
        <f>'1 уровень'!H255/'1 уровень'!D255*1000</f>
        <v>1570.8039100684261</v>
      </c>
      <c r="AG9" s="835">
        <f>'1 уровень'!M255/'1 уровень'!F255*1000</f>
        <v>1374.8542141544117</v>
      </c>
      <c r="AH9" s="837">
        <f>'1 уровень'!J255/'1 уровень'!F255*1000</f>
        <v>1378.1746829044116</v>
      </c>
      <c r="AI9" s="820">
        <f t="shared" si="0"/>
        <v>-192.62922716401454</v>
      </c>
    </row>
    <row r="10" spans="1:44" ht="30" x14ac:dyDescent="0.25">
      <c r="A10" s="821">
        <v>1</v>
      </c>
      <c r="B10" s="822" t="e">
        <f>B9+1</f>
        <v>#REF!</v>
      </c>
      <c r="C10" s="752" t="s">
        <v>188</v>
      </c>
      <c r="D10" s="745">
        <f>'2 уровень'!G317/'2 уровень'!C317*1000</f>
        <v>1571.46</v>
      </c>
      <c r="E10" s="781">
        <f>'2 уровень'!L317/'2 уровень'!E317*1000</f>
        <v>1688.9508130081299</v>
      </c>
      <c r="F10" s="746">
        <f>'2 уровень'!I317/'2 уровень'!E317*1000</f>
        <v>1706.6344715447153</v>
      </c>
      <c r="G10" s="761"/>
      <c r="H10" s="745"/>
      <c r="I10" s="781"/>
      <c r="J10" s="746"/>
      <c r="K10" s="745">
        <f>'2 уровень'!G318/'2 уровень'!C318*1000</f>
        <v>1817.8600000000001</v>
      </c>
      <c r="L10" s="781" t="e">
        <f>'2 уровень'!L318/'2 уровень'!E318*1000</f>
        <v>#DIV/0!</v>
      </c>
      <c r="M10" s="746" t="e">
        <f>'2 уровень'!I318/'2 уровень'!E318*1000</f>
        <v>#DIV/0!</v>
      </c>
      <c r="N10" s="745"/>
      <c r="O10" s="781"/>
      <c r="P10" s="746"/>
      <c r="Q10" s="745">
        <f>'2 уровень'!G320/'2 уровень'!C320*1000</f>
        <v>6562.08</v>
      </c>
      <c r="R10" s="781" t="e">
        <f>'2 уровень'!L320/'2 уровень'!E320*1000</f>
        <v>#DIV/0!</v>
      </c>
      <c r="S10" s="746" t="e">
        <f>'2 уровень'!I320/'2 уровень'!E320*1000</f>
        <v>#DIV/0!</v>
      </c>
      <c r="T10" s="835">
        <f>('2 уровень'!G317+'2 уровень'!G320)/('2 уровень'!C317+'2 уровень'!C320)*1000</f>
        <v>2048.5045588235294</v>
      </c>
      <c r="U10" s="835">
        <f>('2 уровень'!L317+'2 уровень'!L319+'2 уровень'!L320)/('2 уровень'!E317+'2 уровень'!E319+'2 уровень'!E320)*1000</f>
        <v>1688.9508130081299</v>
      </c>
      <c r="V10" s="835">
        <f>('2 уровень'!I317+'2 уровень'!I319+'2 уровень'!I320)/('2 уровень'!E317+'2 уровень'!E319+'2 уровень'!E320)*1000</f>
        <v>1706.6344715447153</v>
      </c>
      <c r="W10" s="836">
        <f>'2 уровень'!G322/'2 уровень'!C322*1000</f>
        <v>1060.25</v>
      </c>
      <c r="X10" s="835">
        <f>'2 уровень'!L322/'2 уровень'!E322*1000</f>
        <v>2002.0819999999997</v>
      </c>
      <c r="Y10" s="835">
        <f>'2 уровень'!I322/'2 уровень'!E322*1000</f>
        <v>2002.0819999999997</v>
      </c>
      <c r="Z10" s="835">
        <f>'2 уровень'!G323/'2 уровень'!C323*1000</f>
        <v>2861.0599999999995</v>
      </c>
      <c r="AA10" s="835" t="e">
        <f>'2 уровень'!L323/'2 уровень'!E323*1000</f>
        <v>#DIV/0!</v>
      </c>
      <c r="AB10" s="835" t="e">
        <f>'2 уровень'!I323/'2 уровень'!E323*1000</f>
        <v>#DIV/0!</v>
      </c>
      <c r="AC10" s="835">
        <f>'2 уровень'!G324/'2 уровень'!C324*1000</f>
        <v>1067.6199999999999</v>
      </c>
      <c r="AD10" s="835">
        <f>'2 уровень'!L324/'2 уровень'!E324*1000</f>
        <v>915.1</v>
      </c>
      <c r="AE10" s="835">
        <f>'2 уровень'!I324/'2 уровень'!E324*1000</f>
        <v>915.1</v>
      </c>
      <c r="AF10" s="835">
        <f>'2 уровень'!G321/'2 уровень'!C321*1000</f>
        <v>2030.7351077313056</v>
      </c>
      <c r="AG10" s="835">
        <f>'2 уровень'!L321/'2 уровень'!E321*1000</f>
        <v>1986.772394366197</v>
      </c>
      <c r="AH10" s="837">
        <f>'2 уровень'!I321/'2 уровень'!E321*1000</f>
        <v>1986.772394366197</v>
      </c>
      <c r="AI10" s="820">
        <f t="shared" si="0"/>
        <v>-43.962713365108584</v>
      </c>
    </row>
    <row r="11" spans="1:44" ht="30" x14ac:dyDescent="0.25">
      <c r="A11" s="821">
        <v>1</v>
      </c>
      <c r="B11" s="822" t="e">
        <f>#REF!+1</f>
        <v>#REF!</v>
      </c>
      <c r="C11" s="838" t="s">
        <v>158</v>
      </c>
      <c r="D11" s="782"/>
      <c r="E11" s="783"/>
      <c r="F11" s="747"/>
      <c r="G11" s="762"/>
      <c r="H11" s="782"/>
      <c r="I11" s="783"/>
      <c r="J11" s="747"/>
      <c r="K11" s="782"/>
      <c r="L11" s="783"/>
      <c r="M11" s="747"/>
      <c r="N11" s="782">
        <f>'1 уровень'!H144/'1 уровень'!D144*1000</f>
        <v>5468.4</v>
      </c>
      <c r="O11" s="783">
        <f>'1 уровень'!M144/'1 уровень'!F144*1000</f>
        <v>5468.4</v>
      </c>
      <c r="P11" s="747">
        <f>'1 уровень'!J144/'1 уровень'!F144*1000</f>
        <v>5468.4</v>
      </c>
      <c r="Q11" s="782">
        <f>'1 уровень'!H145/'1 уровень'!D145*1000</f>
        <v>5468.3999999999987</v>
      </c>
      <c r="R11" s="783">
        <f>'1 уровень'!M145/'1 уровень'!F145*1000</f>
        <v>5468.4</v>
      </c>
      <c r="S11" s="747">
        <f>'1 уровень'!J145/'1 уровень'!F145*1000</f>
        <v>5468.4</v>
      </c>
      <c r="T11" s="835">
        <f>'1 уровень'!H143/'1 уровень'!D143*1000</f>
        <v>5468.3999999999987</v>
      </c>
      <c r="U11" s="835">
        <f>'1 уровень'!M143/'1 уровень'!F143*1000</f>
        <v>5468.4</v>
      </c>
      <c r="V11" s="835">
        <f>'1 уровень'!J143/'1 уровень'!F143*1000</f>
        <v>5468.4</v>
      </c>
      <c r="W11" s="836"/>
      <c r="X11" s="835"/>
      <c r="Y11" s="835"/>
      <c r="Z11" s="835">
        <f>'1 уровень'!H147/'1 уровень'!D147*1000</f>
        <v>2212.4499999999998</v>
      </c>
      <c r="AA11" s="835">
        <f>'1 уровень'!M147/'1 уровень'!F147*1000</f>
        <v>1628.9220264223311</v>
      </c>
      <c r="AB11" s="835">
        <f>'1 уровень'!J147/'1 уровень'!F147*1000</f>
        <v>1630.1051139995739</v>
      </c>
      <c r="AC11" s="835">
        <f>'1 уровень'!H148/'1 уровень'!D148*1000</f>
        <v>937.04</v>
      </c>
      <c r="AD11" s="835">
        <f>'1 уровень'!M148/'1 уровень'!F148*1000</f>
        <v>945.68986184909659</v>
      </c>
      <c r="AE11" s="835">
        <f>'1 уровень'!J148/'1 уровень'!F148*1000</f>
        <v>949.8377364505842</v>
      </c>
      <c r="AF11" s="835">
        <f>'1 уровень'!H146/'1 уровень'!D146*1000</f>
        <v>1901.3743902439021</v>
      </c>
      <c r="AG11" s="835">
        <f>'1 уровень'!M146/'1 уровень'!F146*1000</f>
        <v>1470.9431255631089</v>
      </c>
      <c r="AH11" s="837">
        <f>'1 уровень'!J146/'1 уровень'!F146*1000</f>
        <v>1472.8117397002209</v>
      </c>
      <c r="AI11" s="820">
        <f t="shared" si="0"/>
        <v>-428.56265054368123</v>
      </c>
    </row>
    <row r="12" spans="1:44" ht="30" x14ac:dyDescent="0.25">
      <c r="A12" s="821">
        <v>1</v>
      </c>
      <c r="B12" s="822" t="e">
        <f>#REF!+1</f>
        <v>#REF!</v>
      </c>
      <c r="C12" s="752" t="s">
        <v>180</v>
      </c>
      <c r="D12" s="745">
        <f>'2 уровень'!G133/'2 уровень'!C133*1000</f>
        <v>1468.1275277706018</v>
      </c>
      <c r="E12" s="781">
        <f>'2 уровень'!L133/'2 уровень'!E133*1000</f>
        <v>1832.7431724845992</v>
      </c>
      <c r="F12" s="746">
        <f>'2 уровень'!I133/'2 уровень'!E133*1000</f>
        <v>1910.6718275154001</v>
      </c>
      <c r="G12" s="761"/>
      <c r="H12" s="745"/>
      <c r="I12" s="781"/>
      <c r="J12" s="746"/>
      <c r="K12" s="745">
        <f>'2 уровень'!G134/'2 уровень'!C134*1000</f>
        <v>1817.86</v>
      </c>
      <c r="L12" s="781">
        <f>'2 уровень'!L134/'2 уровень'!E134*1000</f>
        <v>1808.9128218694887</v>
      </c>
      <c r="M12" s="746">
        <f>'2 уровень'!I134/'2 уровень'!E134*1000</f>
        <v>1843.475555555556</v>
      </c>
      <c r="N12" s="745">
        <f>'2 уровень'!G135/'2 уровень'!C135*1000</f>
        <v>6562.0800000000008</v>
      </c>
      <c r="O12" s="781">
        <f>'2 уровень'!L135/'2 уровень'!E135*1000</f>
        <v>6562.0800000000008</v>
      </c>
      <c r="P12" s="746">
        <f>'2 уровень'!I135/'2 уровень'!E135*1000</f>
        <v>6562.0800000000008</v>
      </c>
      <c r="Q12" s="745">
        <f>'2 уровень'!G136/'2 уровень'!C136*1000</f>
        <v>6562.0800000000008</v>
      </c>
      <c r="R12" s="781">
        <f>'2 уровень'!L136/'2 уровень'!E136*1000</f>
        <v>6547.4975555555557</v>
      </c>
      <c r="S12" s="746">
        <f>'2 уровень'!I136/'2 уровень'!E136*1000</f>
        <v>6562.079999999999</v>
      </c>
      <c r="T12" s="835">
        <f>('2 уровень'!G133+'2 уровень'!G135+'2 уровень'!G136)/('2 уровень'!C133+'2 уровень'!C135+'2 уровень'!C136)*1000</f>
        <v>1721.9499018163967</v>
      </c>
      <c r="U12" s="835">
        <f>('2 уровень'!L133+'2 уровень'!L135+'2 уровень'!L136)/('2 уровень'!E133+'2 уровень'!E135+'2 уровень'!E136)*1000</f>
        <v>2268.4823485554516</v>
      </c>
      <c r="V12" s="835">
        <f>('2 уровень'!I133+'2 уровень'!I135+'2 уровень'!I136)/('2 уровень'!E133+'2 уровень'!E135+'2 уровень'!E136)*1000</f>
        <v>2339.8325069897478</v>
      </c>
      <c r="W12" s="836">
        <f>'2 уровень'!G138/'2 уровень'!C138*1000</f>
        <v>877.00392670157066</v>
      </c>
      <c r="X12" s="835">
        <f>'2 уровень'!L138/'2 уровень'!E138*1000</f>
        <v>1842.2091941391943</v>
      </c>
      <c r="Y12" s="835">
        <f>'2 уровень'!I138/'2 уровень'!E138*1000</f>
        <v>1842.2091941391943</v>
      </c>
      <c r="Z12" s="835">
        <f>'2 уровень'!G139/'2 уровень'!C139*1000</f>
        <v>2861.06</v>
      </c>
      <c r="AA12" s="835">
        <f>'2 уровень'!L139/'2 уровень'!E139*1000</f>
        <v>2422.092649572649</v>
      </c>
      <c r="AB12" s="835">
        <f>'2 уровень'!I139/'2 уровень'!E139*1000</f>
        <v>2422.092649572649</v>
      </c>
      <c r="AC12" s="835">
        <f>'2 уровень'!G140/'2 уровень'!C140*1000</f>
        <v>1067.6200000000001</v>
      </c>
      <c r="AD12" s="835">
        <f>'2 уровень'!L140/'2 уровень'!E140*1000</f>
        <v>1086.5850427350429</v>
      </c>
      <c r="AE12" s="835">
        <f>'2 уровень'!I140/'2 уровень'!E140*1000</f>
        <v>1086.5850427350429</v>
      </c>
      <c r="AF12" s="835">
        <f>'2 уровень'!G137/'2 уровень'!C137*1000</f>
        <v>1950.3442915811088</v>
      </c>
      <c r="AG12" s="835">
        <f>'2 уровень'!L137/'2 уровень'!E137*1000</f>
        <v>2020.1238333333329</v>
      </c>
      <c r="AH12" s="837">
        <f>'2 уровень'!I137/'2 уровень'!E137*1000</f>
        <v>2020.1238333333329</v>
      </c>
      <c r="AI12" s="820">
        <f t="shared" si="0"/>
        <v>69.779541752224077</v>
      </c>
    </row>
    <row r="13" spans="1:44" ht="30" x14ac:dyDescent="0.25">
      <c r="A13" s="821">
        <v>1</v>
      </c>
      <c r="B13" s="822" t="e">
        <f>B12+1</f>
        <v>#REF!</v>
      </c>
      <c r="C13" s="752" t="s">
        <v>190</v>
      </c>
      <c r="D13" s="745">
        <f>'Охотск '!F10/'Охотск '!B10*1000</f>
        <v>2263.7525218560863</v>
      </c>
      <c r="E13" s="781">
        <f>'Охотск '!K10/'Охотск '!D10*1000</f>
        <v>2444.693730769231</v>
      </c>
      <c r="F13" s="746">
        <f>'Охотск '!H10/'Охотск '!D10*1000</f>
        <v>2592.711423076923</v>
      </c>
      <c r="G13" s="761"/>
      <c r="H13" s="745"/>
      <c r="I13" s="781"/>
      <c r="J13" s="746"/>
      <c r="K13" s="745">
        <f>'Охотск '!F11/'Охотск '!B11*1000</f>
        <v>2858.7199999999993</v>
      </c>
      <c r="L13" s="781">
        <f>'Охотск '!K11/'Охотск '!D11*1000</f>
        <v>2870.1264999999999</v>
      </c>
      <c r="M13" s="746">
        <f>'Охотск '!H11/'Охотск '!D11*1000</f>
        <v>2870.1264999999999</v>
      </c>
      <c r="N13" s="745">
        <f>'Охотск '!G12/'Охотск '!C12*1000</f>
        <v>10038</v>
      </c>
      <c r="O13" s="781">
        <f>'Охотск '!K12/'Охотск '!D12*1000</f>
        <v>10038.42</v>
      </c>
      <c r="P13" s="746">
        <f>'Охотск '!H12/'Охотск '!D12*1000</f>
        <v>10038.42</v>
      </c>
      <c r="Q13" s="745">
        <f>'Охотск '!G13/'Охотск '!C13*1000</f>
        <v>10038.5</v>
      </c>
      <c r="R13" s="781">
        <f>'Охотск '!K12/'Охотск '!D12*1000</f>
        <v>10038.42</v>
      </c>
      <c r="S13" s="746">
        <f>'Охотск '!H13/'Охотск '!D13*1000</f>
        <v>10038.419999999998</v>
      </c>
      <c r="T13" s="835">
        <f>('Охотск '!F10+'Охотск '!F12+'Охотск '!F13)/('Охотск '!B10+'Охотск '!B12+'Охотск '!B13)*1000</f>
        <v>2565.291014867485</v>
      </c>
      <c r="U13" s="835">
        <f>('Охотск '!K10+'Охотск '!K12+'Охотск '!K13)/('Охотск '!D10+'Охотск '!D12+'Охотск '!D13)*1000</f>
        <v>3122.9424868651486</v>
      </c>
      <c r="V13" s="835">
        <f>('Охотск '!H10+'Охотск '!H12+'Охотск '!H13)/('Охотск '!D10+'Охотск '!D12+'Охотск '!D13)*1000</f>
        <v>3257.7396847635723</v>
      </c>
      <c r="W13" s="836">
        <f>'Охотск '!F15/'Охотск '!B15*1000</f>
        <v>1310.2759562841529</v>
      </c>
      <c r="X13" s="835">
        <f>'Охотск '!K15/'Охотск '!D15*1000</f>
        <v>2893.7414953271027</v>
      </c>
      <c r="Y13" s="835">
        <f>'Охотск '!H15/'Охотск '!D15*1000</f>
        <v>2893.7414953271027</v>
      </c>
      <c r="Z13" s="835">
        <f>'Охотск '!F16/'Охотск '!B16*1000</f>
        <v>4428.3500000000013</v>
      </c>
      <c r="AA13" s="835">
        <f>'Охотск '!K16/'Охотск '!D16*1000</f>
        <v>4545.1002614379076</v>
      </c>
      <c r="AB13" s="835">
        <f>'Охотск '!H16/'Охотск '!D16*1000</f>
        <v>4616.5926579520683</v>
      </c>
      <c r="AC13" s="835">
        <f>'Охотск '!F17/'Охотск '!B17*1000</f>
        <v>1458.05</v>
      </c>
      <c r="AD13" s="835">
        <f>'Охотск '!K17/'Охотск '!D17*1000</f>
        <v>1399.88</v>
      </c>
      <c r="AE13" s="835">
        <f>'Охотск '!H17/'Охотск '!D17*1000</f>
        <v>1399.88</v>
      </c>
      <c r="AF13" s="835">
        <f>'Охотск '!F14/'Охотск '!B14*1000</f>
        <v>3090.1601756640966</v>
      </c>
      <c r="AG13" s="835">
        <f>'Охотск '!K14/'Охотск '!D14*1000</f>
        <v>4188.5743999999995</v>
      </c>
      <c r="AH13" s="837">
        <f>'Охотск '!H14/'Охотск '!D14*1000</f>
        <v>4245.6439826086944</v>
      </c>
      <c r="AI13" s="820">
        <f t="shared" si="0"/>
        <v>1155.4838069445977</v>
      </c>
    </row>
    <row r="14" spans="1:44" ht="30" x14ac:dyDescent="0.25">
      <c r="A14" s="821">
        <v>1</v>
      </c>
      <c r="B14" s="822" t="e">
        <f>B13+1</f>
        <v>#REF!</v>
      </c>
      <c r="C14" s="752" t="s">
        <v>171</v>
      </c>
      <c r="D14" s="745">
        <f>'2 уровень'!G11/'2 уровень'!C11*1000</f>
        <v>1846.5090000000002</v>
      </c>
      <c r="E14" s="781">
        <f>'2 уровень'!L11/'2 уровень'!E11*1000</f>
        <v>1695.5051224832212</v>
      </c>
      <c r="F14" s="746">
        <f>'2 уровень'!I11/'2 уровень'!E11*1000</f>
        <v>1710.1818691275166</v>
      </c>
      <c r="G14" s="761"/>
      <c r="H14" s="745"/>
      <c r="I14" s="781"/>
      <c r="J14" s="746"/>
      <c r="K14" s="745">
        <f>'2 уровень'!G12/'2 уровень'!C12*1000</f>
        <v>1817.86</v>
      </c>
      <c r="L14" s="781">
        <f>'2 уровень'!L12/'2 уровень'!E12*1000</f>
        <v>1729.6687513572201</v>
      </c>
      <c r="M14" s="746">
        <f>'2 уровень'!I12/'2 уровень'!E12*1000</f>
        <v>1765.37105320304</v>
      </c>
      <c r="N14" s="745">
        <f>'2 уровень'!G13/'2 уровень'!C13*1000</f>
        <v>6562.0800000000008</v>
      </c>
      <c r="O14" s="781">
        <f>'2 уровень'!L13/'2 уровень'!E13*1000</f>
        <v>6459.5474999999997</v>
      </c>
      <c r="P14" s="746">
        <f>'2 уровень'!I13/'2 уровень'!E13*1000</f>
        <v>6562.079999999999</v>
      </c>
      <c r="Q14" s="745">
        <f>'2 уровень'!H14/'2 уровень'!D14*1000</f>
        <v>6537.0229007633598</v>
      </c>
      <c r="R14" s="781">
        <f>'1 уровень'!M369/'1 уровень'!F369*1000</f>
        <v>5468.4000000000005</v>
      </c>
      <c r="S14" s="746">
        <f>'2 уровень'!I14/'2 уровень'!E14*1000</f>
        <v>6562.08</v>
      </c>
      <c r="T14" s="835">
        <f>('2 уровень'!G11+'2 уровень'!G13+'2 уровень'!G14)/('2 уровень'!C11+'2 уровень'!C13+'2 уровень'!C14)*1000</f>
        <v>1990.4621928083154</v>
      </c>
      <c r="U14" s="835">
        <f>('2 уровень'!L11+'2 уровень'!L13+'2 уровень'!L14)/('2 уровень'!E11+'2 уровень'!E13+'2 уровень'!E14)*1000</f>
        <v>1937.3632389887102</v>
      </c>
      <c r="V14" s="835">
        <f>('2 уровень'!I11+'2 уровень'!I13+'2 уровень'!I14)/('2 уровень'!E11+'2 уровень'!E13+'2 уровень'!E14)*1000</f>
        <v>1964.0019494355222</v>
      </c>
      <c r="W14" s="836">
        <f>'2 уровень'!G16/'2 уровень'!C16*1000</f>
        <v>900.53928732861232</v>
      </c>
      <c r="X14" s="835">
        <f>'2 уровень'!L16/'2 уровень'!E16*1000</f>
        <v>1658.8301678657076</v>
      </c>
      <c r="Y14" s="835">
        <f>'2 уровень'!I16/'2 уровень'!E16*1000</f>
        <v>1710.6943165467628</v>
      </c>
      <c r="Z14" s="835">
        <f>'2 уровень'!G17/'2 уровень'!C17*1000</f>
        <v>2718.9</v>
      </c>
      <c r="AA14" s="835">
        <f>'2 уровень'!L17/'2 уровень'!E17*1000</f>
        <v>2533.4392619571195</v>
      </c>
      <c r="AB14" s="835">
        <f>'2 уровень'!I17/'2 уровень'!E17*1000</f>
        <v>2533.4392619571195</v>
      </c>
      <c r="AC14" s="835">
        <f>'2 уровень'!G18/'2 уровень'!C18*1000</f>
        <v>1107.6500000000003</v>
      </c>
      <c r="AD14" s="835">
        <f>'2 уровень'!L18/'2 уровень'!E18*1000</f>
        <v>1086.2055613919895</v>
      </c>
      <c r="AE14" s="835">
        <f>'2 уровень'!I18/'2 уровень'!E18*1000</f>
        <v>1086.2055613919895</v>
      </c>
      <c r="AF14" s="835">
        <f>'2 уровень'!G15/'2 уровень'!C15*1000</f>
        <v>2105.2258082813387</v>
      </c>
      <c r="AG14" s="835">
        <f>'2 уровень'!L15/'2 уровень'!E15*1000</f>
        <v>2254.7013151041665</v>
      </c>
      <c r="AH14" s="837">
        <f>'2 уровень'!I15/'2 уровень'!E15*1000</f>
        <v>2257.0480327690975</v>
      </c>
      <c r="AI14" s="820">
        <f t="shared" si="0"/>
        <v>151.82222448775883</v>
      </c>
    </row>
    <row r="15" spans="1:44" s="821" customFormat="1" ht="32.25" customHeight="1" x14ac:dyDescent="0.25">
      <c r="A15" s="821">
        <v>1</v>
      </c>
      <c r="B15" s="822" t="e">
        <f>#REF!+1</f>
        <v>#REF!</v>
      </c>
      <c r="C15" s="752" t="s">
        <v>179</v>
      </c>
      <c r="D15" s="745">
        <f>'2 уровень'!G108/'2 уровень'!C108*1000</f>
        <v>1314.7645263968514</v>
      </c>
      <c r="E15" s="781">
        <f>'2 уровень'!L108/'2 уровень'!E108*1000</f>
        <v>1613.7743527080581</v>
      </c>
      <c r="F15" s="746">
        <f>'2 уровень'!I108/'2 уровень'!E108*1000</f>
        <v>1665.3346961690884</v>
      </c>
      <c r="G15" s="761"/>
      <c r="H15" s="745"/>
      <c r="I15" s="781"/>
      <c r="J15" s="746"/>
      <c r="K15" s="745">
        <f>'2 уровень'!G109/'2 уровень'!C109*1000</f>
        <v>1817.8600000000001</v>
      </c>
      <c r="L15" s="781">
        <f>'2 уровень'!L109/'2 уровень'!E109*1000</f>
        <v>1799.490181818182</v>
      </c>
      <c r="M15" s="746">
        <f>'2 уровень'!I109/'2 уровень'!E109*1000</f>
        <v>1883.628090909091</v>
      </c>
      <c r="N15" s="745">
        <f>'2 уровень'!G110/'2 уровень'!C110*1000</f>
        <v>6562.08</v>
      </c>
      <c r="O15" s="781">
        <f>'2 уровень'!L110/'2 уровень'!E110*1000</f>
        <v>6326.5174358974355</v>
      </c>
      <c r="P15" s="746">
        <f>'2 уровень'!I110/'2 уровень'!E110*1000</f>
        <v>6562.079999999999</v>
      </c>
      <c r="Q15" s="745">
        <f>'2 уровень'!G111/'2 уровень'!C111*1000</f>
        <v>6562.08</v>
      </c>
      <c r="R15" s="781">
        <f>'2 уровень'!L111/'2 уровень'!E111*1000</f>
        <v>6360.0215542521983</v>
      </c>
      <c r="S15" s="746">
        <f>'2 уровень'!I111/'2 уровень'!E111*1000</f>
        <v>6562.079999999999</v>
      </c>
      <c r="T15" s="835">
        <f>('2 уровень'!G108+'2 уровень'!G110+'2 уровень'!G111)/('2 уровень'!C108+'2 уровень'!C110+'2 уровень'!C111)*1000</f>
        <v>1500.5600313634861</v>
      </c>
      <c r="U15" s="835">
        <f>('2 уровень'!L108+'2 уровень'!L110+'2 уровень'!L111)/('2 уровень'!E108+'2 уровень'!E110+'2 уровень'!E111)*1000</f>
        <v>2565.3410242872228</v>
      </c>
      <c r="V15" s="835">
        <f>('2 уровень'!I108+'2 уровень'!I110+'2 уровень'!I111)/('2 уровень'!E108+'2 уровень'!E110+'2 уровень'!E111)*1000</f>
        <v>2647.7862354804643</v>
      </c>
      <c r="W15" s="836">
        <f>'2 уровень'!G113/'2 уровень'!C113*1000</f>
        <v>910.91053991958643</v>
      </c>
      <c r="X15" s="835">
        <f>'2 уровень'!L113/'2 уровень'!E113*1000</f>
        <v>1618.4793684210524</v>
      </c>
      <c r="Y15" s="835">
        <f>'2 уровень'!I113/'2 уровень'!E113*1000</f>
        <v>1975.993526315789</v>
      </c>
      <c r="Z15" s="835">
        <f>'2 уровень'!G114/'2 уровень'!C114*1000</f>
        <v>2861.06</v>
      </c>
      <c r="AA15" s="835">
        <f>'2 уровень'!L114/'2 уровень'!E114*1000</f>
        <v>2576.1183084004606</v>
      </c>
      <c r="AB15" s="835">
        <f>'2 уровень'!I114/'2 уровень'!E114*1000</f>
        <v>2578.0323228670063</v>
      </c>
      <c r="AC15" s="835">
        <f>'2 уровень'!G115/'2 уровень'!C115*1000</f>
        <v>1067.6199999999999</v>
      </c>
      <c r="AD15" s="835">
        <f>'2 уровень'!L115/'2 уровень'!E115*1000</f>
        <v>1064.5738557806912</v>
      </c>
      <c r="AE15" s="835">
        <f>'2 уровень'!I115/'2 уровень'!E115*1000</f>
        <v>1064.5738557806912</v>
      </c>
      <c r="AF15" s="835">
        <f>'2 уровень'!G112/'2 уровень'!C112*1000</f>
        <v>1838.1996714363643</v>
      </c>
      <c r="AG15" s="835">
        <f>'2 уровень'!L112/'2 уровень'!E112*1000</f>
        <v>2234.2338925921272</v>
      </c>
      <c r="AH15" s="837">
        <f>'2 уровень'!I112/'2 уровень'!E112*1000</f>
        <v>2244.2415193057477</v>
      </c>
      <c r="AI15" s="820">
        <f t="shared" si="0"/>
        <v>406.04184786938345</v>
      </c>
      <c r="AJ15" s="816"/>
      <c r="AK15" s="816"/>
      <c r="AL15" s="816"/>
      <c r="AM15" s="816"/>
      <c r="AN15" s="816"/>
      <c r="AO15" s="816"/>
      <c r="AP15" s="816"/>
      <c r="AQ15" s="816"/>
      <c r="AR15" s="816"/>
    </row>
    <row r="16" spans="1:44" ht="30" x14ac:dyDescent="0.25">
      <c r="A16" s="821">
        <v>1</v>
      </c>
      <c r="B16" s="822" t="e">
        <f>B15+1</f>
        <v>#REF!</v>
      </c>
      <c r="C16" s="752" t="s">
        <v>169</v>
      </c>
      <c r="D16" s="745">
        <f>'1 уровень'!H354/'1 уровень'!D354*1000</f>
        <v>1229.903981264637</v>
      </c>
      <c r="E16" s="781">
        <f>'1 уровень'!M354/'1 уровень'!F354*1000</f>
        <v>1411.0992570579492</v>
      </c>
      <c r="F16" s="746">
        <f>'1 уровень'!J354/'1 уровень'!F354*1000</f>
        <v>1424.2626894502223</v>
      </c>
      <c r="G16" s="761"/>
      <c r="H16" s="745"/>
      <c r="I16" s="781"/>
      <c r="J16" s="746"/>
      <c r="K16" s="745">
        <f>'1 уровень'!H355/'1 уровень'!D355*1000</f>
        <v>1519.44</v>
      </c>
      <c r="L16" s="781">
        <f>'1 уровень'!M355/'1 уровень'!F355*1000</f>
        <v>1482.5911267605632</v>
      </c>
      <c r="M16" s="746">
        <f>'1 уровень'!J355/'1 уровень'!F355*1000</f>
        <v>1485.0622065727698</v>
      </c>
      <c r="N16" s="745"/>
      <c r="O16" s="781"/>
      <c r="P16" s="746"/>
      <c r="Q16" s="745">
        <f>'1 уровень'!H357/'1 уровень'!D357*1000</f>
        <v>5468.4</v>
      </c>
      <c r="R16" s="781">
        <f>'1 уровень'!M357/'1 уровень'!F357*1000</f>
        <v>5468.4</v>
      </c>
      <c r="S16" s="746">
        <f>'1 уровень'!J357/'1 уровень'!F357*1000</f>
        <v>5468.4</v>
      </c>
      <c r="T16" s="835">
        <f>('1 уровень'!H354+'1 уровень'!H357)/('1 уровень'!D354+'1 уровень'!D357)*1000</f>
        <v>1353.5736263736264</v>
      </c>
      <c r="U16" s="835">
        <f>('1 уровень'!M354+'1 уровень'!M357)/('1 уровень'!F354+'1 уровень'!F357)*1000</f>
        <v>1652.0989517819705</v>
      </c>
      <c r="V16" s="835">
        <f>('1 уровень'!J354+'1 уровень'!J356+'1 уровень'!J357)/('1 уровень'!F354+'1 уровень'!F356+'1 уровень'!F357)*1000</f>
        <v>1664.4804891684132</v>
      </c>
      <c r="W16" s="836">
        <f>'1 уровень'!H359/'1 уровень'!D359*1000</f>
        <v>760.15414610069092</v>
      </c>
      <c r="X16" s="835">
        <f>'1 уровень'!M359/'1 уровень'!F359*1000</f>
        <v>1498.8766973886329</v>
      </c>
      <c r="Y16" s="835">
        <f>'1 уровень'!J359/'1 уровень'!F359*1000</f>
        <v>1498.8766973886329</v>
      </c>
      <c r="Z16" s="835">
        <f>'1 уровень'!H360/'1 уровень'!D360*1000</f>
        <v>2268.8200000000002</v>
      </c>
      <c r="AA16" s="835">
        <f>'1 уровень'!M360/'1 уровень'!F360*1000</f>
        <v>2144.6359751037348</v>
      </c>
      <c r="AB16" s="835">
        <f>'1 уровень'!J360/'1 уровень'!F360*1000</f>
        <v>2152.832874925904</v>
      </c>
      <c r="AC16" s="835">
        <f>'1 уровень'!H361/'1 уровень'!D361*1000</f>
        <v>895.05</v>
      </c>
      <c r="AD16" s="835">
        <f>'1 уровень'!M361/'1 уровень'!F361*1000</f>
        <v>852.53865921787724</v>
      </c>
      <c r="AE16" s="835">
        <f>'1 уровень'!J361/'1 уровень'!F361*1000</f>
        <v>852.53865921787724</v>
      </c>
      <c r="AF16" s="835">
        <f>'1 уровень'!H358/'1 уровень'!D358*1000</f>
        <v>1568.896000612933</v>
      </c>
      <c r="AG16" s="835">
        <f>'1 уровень'!M358/'1 уровень'!F358*1000</f>
        <v>1757.0723060869564</v>
      </c>
      <c r="AH16" s="837">
        <f>'1 уровень'!J358/'1 уровень'!F358*1000</f>
        <v>1761.8821043478258</v>
      </c>
      <c r="AI16" s="820">
        <f t="shared" si="0"/>
        <v>192.98610373489282</v>
      </c>
    </row>
    <row r="17" spans="1:35" ht="30" x14ac:dyDescent="0.25">
      <c r="A17" s="821">
        <v>1</v>
      </c>
      <c r="B17" s="822" t="e">
        <f>B16+1</f>
        <v>#REF!</v>
      </c>
      <c r="C17" s="752" t="s">
        <v>189</v>
      </c>
      <c r="D17" s="745">
        <f>'Аян '!F10/'Аян '!B10*1000</f>
        <v>2416.0092807424594</v>
      </c>
      <c r="E17" s="781">
        <f>'Аян '!K10/'Аян '!D10*1000</f>
        <v>2033.0376616915421</v>
      </c>
      <c r="F17" s="746">
        <f>'Аян '!H10/'Аян '!D10*1000</f>
        <v>2433.3362189054728</v>
      </c>
      <c r="G17" s="761"/>
      <c r="H17" s="745"/>
      <c r="I17" s="781"/>
      <c r="J17" s="746"/>
      <c r="K17" s="745">
        <f>'Аян '!F11/'Аян '!B11*1000</f>
        <v>2489.61</v>
      </c>
      <c r="L17" s="781">
        <f>'Аян '!K11/'Аян '!D11*1000</f>
        <v>2455.9145967741929</v>
      </c>
      <c r="M17" s="746">
        <f>'Аян '!H11/'Аян '!D11*1000</f>
        <v>2462.4518548387091</v>
      </c>
      <c r="N17" s="745">
        <f>'Аян '!F12/'Аян '!B12*1000</f>
        <v>8710.3799999999992</v>
      </c>
      <c r="O17" s="781" t="e">
        <f>'Аян '!K12/'Аян '!D12*1000</f>
        <v>#DIV/0!</v>
      </c>
      <c r="P17" s="746" t="e">
        <f>'Аян '!H12/'Аян '!D12*1000</f>
        <v>#DIV/0!</v>
      </c>
      <c r="Q17" s="745">
        <f>'Аян '!F13/'Аян '!B13*1000</f>
        <v>8710.380000000001</v>
      </c>
      <c r="R17" s="781" t="e">
        <f>'Аян '!K13/'Аян '!D13*1000</f>
        <v>#DIV/0!</v>
      </c>
      <c r="S17" s="746" t="e">
        <f>'Аян '!H13/'Аян '!D13*1000</f>
        <v>#DIV/0!</v>
      </c>
      <c r="T17" s="835">
        <f>('Аян '!F10+'Аян '!F12+'Аян '!F13)/('Аян '!B10+'Аян '!B12+'Аян '!B13)*1000</f>
        <v>2962.7660593220339</v>
      </c>
      <c r="U17" s="835">
        <f>('Аян '!K10+'Аян '!K12+'Аян '!K13)/('Аян '!D10+'Аян '!D12+'Аян '!D13)*1000</f>
        <v>2033.0376616915421</v>
      </c>
      <c r="V17" s="835">
        <f>('Аян '!H10+'Аян '!H12+'Аян '!H13)/('Аян '!D10+'Аян '!D12+'Аян '!D13)*1000</f>
        <v>2433.3362189054728</v>
      </c>
      <c r="W17" s="836">
        <f>'Аян '!F15/'Аян '!B15*1000</f>
        <v>1371.8699999999997</v>
      </c>
      <c r="X17" s="835">
        <f>'Аян '!K15/'Аян '!D15*1000</f>
        <v>2487.8485000000005</v>
      </c>
      <c r="Y17" s="835">
        <f>'Аян '!H15/'Аян '!D15*1000</f>
        <v>2487.8485000000005</v>
      </c>
      <c r="Z17" s="835">
        <f>'Аян '!F16/'Аян '!B16*1000</f>
        <v>3854.3</v>
      </c>
      <c r="AA17" s="835">
        <f>'Аян '!K16/'Аян '!D16*1000</f>
        <v>4140.9263084112154</v>
      </c>
      <c r="AB17" s="835">
        <f>'Аян '!H16/'Аян '!D16*1000</f>
        <v>4140.9263084112154</v>
      </c>
      <c r="AC17" s="835">
        <f>'Аян '!F17/'Аян '!B17*1000</f>
        <v>1306.2</v>
      </c>
      <c r="AD17" s="835">
        <f>'Аян '!K17/'Аян '!D17*1000</f>
        <v>1413.9333333333334</v>
      </c>
      <c r="AE17" s="835">
        <f>'Аян '!H17/'Аян '!D17*1000</f>
        <v>1413.9333333333334</v>
      </c>
      <c r="AF17" s="835">
        <f>'Аян '!F14/'Аян '!B14*1000</f>
        <v>2743.701111111111</v>
      </c>
      <c r="AG17" s="835">
        <f>'Аян '!K14/'Аян '!D14*1000</f>
        <v>3136.7610798122068</v>
      </c>
      <c r="AH17" s="837">
        <f>'Аян '!H14/'Аян '!D14*1000</f>
        <v>3136.7610798122068</v>
      </c>
      <c r="AI17" s="820">
        <f t="shared" si="0"/>
        <v>393.05996870109584</v>
      </c>
    </row>
    <row r="18" spans="1:35" ht="45" x14ac:dyDescent="0.25">
      <c r="A18" s="821">
        <v>1</v>
      </c>
      <c r="B18" s="822" t="e">
        <f>B17+1</f>
        <v>#REF!</v>
      </c>
      <c r="C18" s="752" t="s">
        <v>185</v>
      </c>
      <c r="D18" s="745">
        <f>'2 уровень'!G242/'2 уровень'!C242*1000</f>
        <v>1407.3686558184056</v>
      </c>
      <c r="E18" s="781">
        <f>'2 уровень'!L242/'2 уровень'!E242*1000</f>
        <v>1497.2200930363683</v>
      </c>
      <c r="F18" s="746">
        <f>'2 уровень'!I242/'2 уровень'!E242*1000</f>
        <v>1566.1787820693539</v>
      </c>
      <c r="G18" s="761"/>
      <c r="H18" s="745"/>
      <c r="I18" s="781"/>
      <c r="J18" s="746"/>
      <c r="K18" s="745">
        <f>'2 уровень'!G243/'2 уровень'!C243*1000</f>
        <v>1817.8600000000001</v>
      </c>
      <c r="L18" s="781">
        <f>'2 уровень'!L243/'2 уровень'!E243*1000</f>
        <v>1828.4295642933048</v>
      </c>
      <c r="M18" s="746">
        <f>'2 уровень'!I243/'2 уровень'!E243*1000</f>
        <v>1868.8776939426139</v>
      </c>
      <c r="N18" s="745">
        <f>'2 уровень'!G244/'2 уровень'!C244*1000</f>
        <v>6562.079999999999</v>
      </c>
      <c r="O18" s="781">
        <f>'2 уровень'!L244/'2 уровень'!E244*1000</f>
        <v>5709.0095999999994</v>
      </c>
      <c r="P18" s="746">
        <f>'2 уровень'!I244/'2 уровень'!E244*1000</f>
        <v>6562.08</v>
      </c>
      <c r="Q18" s="745">
        <f>'2 уровень'!G245/'2 уровень'!C245*1000</f>
        <v>6562.08</v>
      </c>
      <c r="R18" s="781">
        <f>'2 уровень'!L245/'2 уровень'!E245*1000</f>
        <v>6562.08</v>
      </c>
      <c r="S18" s="746">
        <f>'2 уровень'!I245/'2 уровень'!E245*1000</f>
        <v>6562.08</v>
      </c>
      <c r="T18" s="835">
        <f>('2 уровень'!G242+'2 уровень'!G244+'2 уровень'!G245)/('2 уровень'!C242+'2 уровень'!C244+'2 уровень'!C245)*1000</f>
        <v>1577.7610710035701</v>
      </c>
      <c r="U18" s="835">
        <f>('2 уровень'!L242+'2 уровень'!L244+'2 уровень'!L245)/('2 уровень'!E242+'2 уровень'!E244+'2 уровень'!E245)*1000</f>
        <v>1785.5875072770571</v>
      </c>
      <c r="V18" s="835">
        <f>('2 уровень'!I242+'2 уровень'!I244+'2 уровень'!I245)/('2 уровень'!E242+'2 уровень'!E244+'2 уровень'!E245)*1000</f>
        <v>1872.886663138396</v>
      </c>
      <c r="W18" s="836">
        <f>'2 уровень'!G247/'2 уровень'!C247*1000</f>
        <v>998.25921006021963</v>
      </c>
      <c r="X18" s="835">
        <f>'2 уровень'!L247/'2 уровень'!E247*1000</f>
        <v>2095.283349282297</v>
      </c>
      <c r="Y18" s="835">
        <f>'2 уровень'!I247/'2 уровень'!E247*1000</f>
        <v>2095.283349282297</v>
      </c>
      <c r="Z18" s="835">
        <f>'2 уровень'!G248/'2 уровень'!C248*1000</f>
        <v>2861.0599999999995</v>
      </c>
      <c r="AA18" s="835">
        <f>'2 уровень'!L248/'2 уровень'!E248*1000</f>
        <v>2575.0082293536802</v>
      </c>
      <c r="AB18" s="835">
        <f>'2 уровень'!I248/'2 уровень'!E248*1000</f>
        <v>2575.0082293536802</v>
      </c>
      <c r="AC18" s="835">
        <f>'2 уровень'!G249/'2 уровень'!C249*1000</f>
        <v>1067.6199999999999</v>
      </c>
      <c r="AD18" s="835">
        <f>'2 уровень'!L249/'2 уровень'!E249*1000</f>
        <v>1073.056159250586</v>
      </c>
      <c r="AE18" s="835">
        <f>'2 уровень'!I249/'2 уровень'!E249*1000</f>
        <v>1073.056159250586</v>
      </c>
      <c r="AF18" s="835">
        <f>'2 уровень'!G246/'2 уровень'!C246*1000</f>
        <v>1826.4606964839013</v>
      </c>
      <c r="AG18" s="835">
        <f>'2 уровень'!L246/'2 уровень'!E246*1000</f>
        <v>2221.2807682945386</v>
      </c>
      <c r="AH18" s="837">
        <f>'2 уровень'!I246/'2 уровень'!E246*1000</f>
        <v>2221.2807682945386</v>
      </c>
      <c r="AI18" s="820">
        <f t="shared" si="0"/>
        <v>394.82007181063727</v>
      </c>
    </row>
    <row r="19" spans="1:35" ht="30" x14ac:dyDescent="0.25">
      <c r="A19" s="821">
        <v>1</v>
      </c>
      <c r="B19" s="822" t="e">
        <f>B18+1</f>
        <v>#REF!</v>
      </c>
      <c r="C19" s="752" t="s">
        <v>178</v>
      </c>
      <c r="D19" s="745">
        <f>'2 уровень'!G86/'2 уровень'!C86*1000</f>
        <v>1880.9239459193707</v>
      </c>
      <c r="E19" s="781">
        <f>'2 уровень'!L86/'2 уровень'!E86*1000</f>
        <v>1534.0420374220371</v>
      </c>
      <c r="F19" s="746">
        <f>'2 уровень'!I86/'2 уровень'!E86*1000</f>
        <v>1540.7283991683992</v>
      </c>
      <c r="G19" s="761"/>
      <c r="H19" s="745"/>
      <c r="I19" s="781"/>
      <c r="J19" s="746"/>
      <c r="K19" s="745">
        <f>'2 уровень'!G87/'2 уровень'!C87*1000</f>
        <v>1817.86</v>
      </c>
      <c r="L19" s="781">
        <f>'2 уровень'!L87/'2 уровень'!E87*1000</f>
        <v>1919.3109625668449</v>
      </c>
      <c r="M19" s="746">
        <f>'2 уровень'!I87/'2 уровень'!E87*1000</f>
        <v>1945.4365240641712</v>
      </c>
      <c r="N19" s="745"/>
      <c r="O19" s="781"/>
      <c r="P19" s="746"/>
      <c r="Q19" s="745"/>
      <c r="R19" s="781"/>
      <c r="S19" s="746"/>
      <c r="T19" s="835">
        <f t="shared" ref="T19:U21" si="1">D19</f>
        <v>1880.9239459193707</v>
      </c>
      <c r="U19" s="835">
        <f t="shared" si="1"/>
        <v>1534.0420374220371</v>
      </c>
      <c r="V19" s="835">
        <f>'2 уровень'!I86/'2 уровень'!E86*1000</f>
        <v>1540.7283991683992</v>
      </c>
      <c r="W19" s="836">
        <f>'2 уровень'!G89/'2 уровень'!C89*1000</f>
        <v>1060.25</v>
      </c>
      <c r="X19" s="835">
        <f>'2 уровень'!L89/'2 уровень'!E89*1000</f>
        <v>1747.1483378016089</v>
      </c>
      <c r="Y19" s="835">
        <f>AH19</f>
        <v>1747.1483378016089</v>
      </c>
      <c r="Z19" s="835"/>
      <c r="AA19" s="835"/>
      <c r="AB19" s="835"/>
      <c r="AC19" s="835"/>
      <c r="AD19" s="835"/>
      <c r="AE19" s="835"/>
      <c r="AF19" s="835">
        <f t="shared" ref="AF19:AG21" si="2">W19</f>
        <v>1060.25</v>
      </c>
      <c r="AG19" s="835">
        <f t="shared" si="2"/>
        <v>1747.1483378016089</v>
      </c>
      <c r="AH19" s="837">
        <f>'2 уровень'!I88/'2 уровень'!E88*1000</f>
        <v>1747.1483378016089</v>
      </c>
      <c r="AI19" s="820">
        <f t="shared" si="0"/>
        <v>686.89833780160893</v>
      </c>
    </row>
    <row r="20" spans="1:35" ht="30" x14ac:dyDescent="0.25">
      <c r="A20" s="821">
        <v>1</v>
      </c>
      <c r="B20" s="822" t="e">
        <f>B19+1</f>
        <v>#REF!</v>
      </c>
      <c r="C20" s="752" t="s">
        <v>163</v>
      </c>
      <c r="D20" s="745">
        <f>'1 уровень'!H219/'1 уровень'!D219*1000</f>
        <v>1231.6326530612246</v>
      </c>
      <c r="E20" s="781">
        <f>'1 уровень'!M219/'1 уровень'!F219*1000</f>
        <v>973.1877343750001</v>
      </c>
      <c r="F20" s="746">
        <f>'1 уровень'!J219/'1 уровень'!F219*1000</f>
        <v>1008.5680468750001</v>
      </c>
      <c r="G20" s="761"/>
      <c r="H20" s="745"/>
      <c r="I20" s="781"/>
      <c r="J20" s="746"/>
      <c r="K20" s="745">
        <f>'1 уровень'!H220/'1 уровень'!D220*1000</f>
        <v>1519.44</v>
      </c>
      <c r="L20" s="781">
        <f>'1 уровень'!M220/'1 уровень'!F220*1000</f>
        <v>1637.12384</v>
      </c>
      <c r="M20" s="746">
        <f>'1 уровень'!J220/'1 уровень'!F220*1000</f>
        <v>1688.9973600000001</v>
      </c>
      <c r="N20" s="745"/>
      <c r="O20" s="781"/>
      <c r="P20" s="746"/>
      <c r="Q20" s="745"/>
      <c r="R20" s="781"/>
      <c r="S20" s="746"/>
      <c r="T20" s="835">
        <f t="shared" si="1"/>
        <v>1231.6326530612246</v>
      </c>
      <c r="U20" s="835">
        <f t="shared" si="1"/>
        <v>973.1877343750001</v>
      </c>
      <c r="V20" s="835">
        <f>'1 уровень'!J219/'1 уровень'!F219*1000</f>
        <v>1008.5680468750001</v>
      </c>
      <c r="W20" s="836">
        <f>'1 уровень'!H222/'1 уровень'!D222*1000</f>
        <v>883.55</v>
      </c>
      <c r="X20" s="835">
        <f>'1 уровень'!M222/'1 уровень'!F222*1000</f>
        <v>1694.5666666666666</v>
      </c>
      <c r="Y20" s="835">
        <f>AH20</f>
        <v>1694.5666666666666</v>
      </c>
      <c r="Z20" s="835"/>
      <c r="AA20" s="835"/>
      <c r="AB20" s="835"/>
      <c r="AC20" s="835"/>
      <c r="AD20" s="835"/>
      <c r="AE20" s="835"/>
      <c r="AF20" s="835">
        <f t="shared" si="2"/>
        <v>883.55</v>
      </c>
      <c r="AG20" s="835">
        <f t="shared" si="2"/>
        <v>1694.5666666666666</v>
      </c>
      <c r="AH20" s="837">
        <f>'1 уровень'!J222/'1 уровень'!F222*1000</f>
        <v>1694.5666666666666</v>
      </c>
      <c r="AI20" s="820">
        <f t="shared" si="0"/>
        <v>811.01666666666665</v>
      </c>
    </row>
    <row r="21" spans="1:35" ht="30" x14ac:dyDescent="0.25">
      <c r="A21" s="821">
        <v>1</v>
      </c>
      <c r="B21" s="822" t="e">
        <f>#REF!+1</f>
        <v>#REF!</v>
      </c>
      <c r="C21" s="839" t="s">
        <v>176</v>
      </c>
      <c r="D21" s="745">
        <f>'2 уровень'!G65/'2 уровень'!C65*1000</f>
        <v>1650.5074319874557</v>
      </c>
      <c r="E21" s="781">
        <f>'2 уровень'!L65/'2 уровень'!E65*1000</f>
        <v>1434.086269137792</v>
      </c>
      <c r="F21" s="746">
        <f>'2 уровень'!I65/'2 уровень'!E65*1000</f>
        <v>1448.1481224818692</v>
      </c>
      <c r="G21" s="761"/>
      <c r="H21" s="745"/>
      <c r="I21" s="781"/>
      <c r="J21" s="746"/>
      <c r="K21" s="745">
        <f>'2 уровень'!G66/'2 уровень'!C66*1000</f>
        <v>1817.8600000000001</v>
      </c>
      <c r="L21" s="781">
        <f>'2 уровень'!L66/'2 уровень'!E66*1000</f>
        <v>1835.4528084252754</v>
      </c>
      <c r="M21" s="746">
        <f>'2 уровень'!I66/'2 уровень'!E66*1000</f>
        <v>1850.2910330992975</v>
      </c>
      <c r="N21" s="745"/>
      <c r="O21" s="781"/>
      <c r="P21" s="746"/>
      <c r="Q21" s="745"/>
      <c r="R21" s="781"/>
      <c r="S21" s="746"/>
      <c r="T21" s="835">
        <f t="shared" si="1"/>
        <v>1650.5074319874557</v>
      </c>
      <c r="U21" s="835">
        <f t="shared" si="1"/>
        <v>1434.086269137792</v>
      </c>
      <c r="V21" s="835">
        <f>'2 уровень'!I65/'2 уровень'!E65*1000</f>
        <v>1448.1481224818692</v>
      </c>
      <c r="W21" s="836">
        <f>'2 уровень'!G68/'2 уровень'!C68*1000</f>
        <v>812.81274301873464</v>
      </c>
      <c r="X21" s="835">
        <f>'2 уровень'!L68/'2 уровень'!E68*1000</f>
        <v>1896.0281405895701</v>
      </c>
      <c r="Y21" s="835">
        <f>AH21</f>
        <v>1896.0281405895701</v>
      </c>
      <c r="Z21" s="835"/>
      <c r="AA21" s="835"/>
      <c r="AB21" s="835"/>
      <c r="AC21" s="835"/>
      <c r="AD21" s="835"/>
      <c r="AE21" s="835"/>
      <c r="AF21" s="835">
        <f t="shared" si="2"/>
        <v>812.81274301873464</v>
      </c>
      <c r="AG21" s="835">
        <f t="shared" si="2"/>
        <v>1896.0281405895701</v>
      </c>
      <c r="AH21" s="837">
        <f>'2 уровень'!I68/'2 уровень'!E68*1000</f>
        <v>1896.0281405895701</v>
      </c>
      <c r="AI21" s="820">
        <f t="shared" si="0"/>
        <v>1083.2153975708354</v>
      </c>
    </row>
    <row r="22" spans="1:35" ht="30" x14ac:dyDescent="0.25">
      <c r="A22" s="821">
        <v>1</v>
      </c>
      <c r="B22" s="822" t="e">
        <f>B21+1</f>
        <v>#REF!</v>
      </c>
      <c r="C22" s="840" t="s">
        <v>187</v>
      </c>
      <c r="D22" s="745">
        <f>'2 уровень'!G292/'2 уровень'!C292*1000</f>
        <v>1571.46</v>
      </c>
      <c r="E22" s="781">
        <f>'2 уровень'!L292/'2 уровень'!E292*1000</f>
        <v>1746.9221602513749</v>
      </c>
      <c r="F22" s="746">
        <f>'2 уровень'!I292/'2 уровень'!E292*1000</f>
        <v>1763.4226001571094</v>
      </c>
      <c r="G22" s="761"/>
      <c r="H22" s="745"/>
      <c r="I22" s="781"/>
      <c r="J22" s="746"/>
      <c r="K22" s="745">
        <f>'2 уровень'!G293/'2 уровень'!C293*1000</f>
        <v>1817.86</v>
      </c>
      <c r="L22" s="781">
        <f>'2 уровень'!L293/'2 уровень'!E293*1000</f>
        <v>1762.5489160839161</v>
      </c>
      <c r="M22" s="746">
        <f>'2 уровень'!I293/'2 уровень'!E293*1000</f>
        <v>1790.3124475524473</v>
      </c>
      <c r="N22" s="745">
        <f>'2 уровень'!G294/'2 уровень'!C294*1000</f>
        <v>6562.08</v>
      </c>
      <c r="O22" s="781">
        <f>'2 уровень'!L294/'2 уровень'!E294*1000</f>
        <v>6562.08</v>
      </c>
      <c r="P22" s="746">
        <f>'2 уровень'!I294/'2 уровень'!E294*1000</f>
        <v>6562.08</v>
      </c>
      <c r="Q22" s="745">
        <f>'2 уровень'!G295/'2 уровень'!C295*1000</f>
        <v>6562.08</v>
      </c>
      <c r="R22" s="781">
        <f>'2 уровень'!L295/'2 уровень'!E295*1000</f>
        <v>6562.08</v>
      </c>
      <c r="S22" s="746">
        <f>'2 уровень'!I295/'2 уровень'!E295*1000</f>
        <v>6562.08</v>
      </c>
      <c r="T22" s="835">
        <f>('2 уровень'!G292+'2 уровень'!G294+'2 уровень'!G295)/('2 уровень'!C292+'2 уровень'!C294+'2 уровень'!C295)*1000</f>
        <v>1939.4319815668202</v>
      </c>
      <c r="U22" s="835">
        <f>('2 уровень'!L292+'2 уровень'!L294+'2 уровень'!L295)/('2 уровень'!E292+'2 уровень'!E294+'2 уровень'!E295)*1000</f>
        <v>2325.9390670352459</v>
      </c>
      <c r="V22" s="835">
        <f>('2 уровень'!I292+'2 уровень'!I294+'2 уровень'!I295)/('2 уровень'!E292+'2 уровень'!E294+'2 уровень'!E295)*1000</f>
        <v>2340.4553489979271</v>
      </c>
      <c r="W22" s="836">
        <f>'2 уровень'!G297/'2 уровень'!C297*1000</f>
        <v>1060.25</v>
      </c>
      <c r="X22" s="835">
        <f>'2 уровень'!L297/'2 уровень'!E297*1000</f>
        <v>2054.5112882096068</v>
      </c>
      <c r="Y22" s="835">
        <f>'2 уровень'!I297/'2 уровень'!E297*1000</f>
        <v>2054.5112882096068</v>
      </c>
      <c r="Z22" s="835">
        <f>'2 уровень'!G298/'2 уровень'!C298*1000</f>
        <v>2861.06</v>
      </c>
      <c r="AA22" s="835">
        <f>'2 уровень'!L298/'2 уровень'!E298*1000</f>
        <v>2742.0622997620935</v>
      </c>
      <c r="AB22" s="835">
        <f>'2 уровень'!I298/'2 уровень'!E298*1000</f>
        <v>2742.0622997620935</v>
      </c>
      <c r="AC22" s="835">
        <f>'2 уровень'!G299/'2 уровень'!C299*1000</f>
        <v>1067.6199999999999</v>
      </c>
      <c r="AD22" s="835">
        <f>'2 уровень'!L299/'2 уровень'!E299*1000</f>
        <v>1026.8584256926954</v>
      </c>
      <c r="AE22" s="835">
        <f>'2 уровень'!I299/'2 уровень'!E299*1000</f>
        <v>1026.8584256926954</v>
      </c>
      <c r="AF22" s="835">
        <f>'2 уровень'!G296/'2 уровень'!C296*1000</f>
        <v>1795.4295419847329</v>
      </c>
      <c r="AG22" s="835">
        <f>'2 уровень'!L296/'2 уровень'!E296*1000</f>
        <v>2071.6925244025583</v>
      </c>
      <c r="AH22" s="837">
        <f>'2 уровень'!I296/'2 уровень'!E296*1000</f>
        <v>2071.6925244025583</v>
      </c>
      <c r="AI22" s="820">
        <f t="shared" si="0"/>
        <v>276.26298241782547</v>
      </c>
    </row>
    <row r="23" spans="1:35" ht="30" x14ac:dyDescent="0.25">
      <c r="A23" s="821">
        <v>1</v>
      </c>
      <c r="B23" s="822" t="e">
        <f>B22+1</f>
        <v>#REF!</v>
      </c>
      <c r="C23" s="752" t="s">
        <v>173</v>
      </c>
      <c r="D23" s="745">
        <f>'2 уровень'!G37/'2 уровень'!C37*1000</f>
        <v>1721.7740617437944</v>
      </c>
      <c r="E23" s="781">
        <f>'2 уровень'!L37/'2 уровень'!E37*1000</f>
        <v>1525.9922075659531</v>
      </c>
      <c r="F23" s="746">
        <f>'2 уровень'!I37/'2 уровень'!E37*1000</f>
        <v>1529.6077625684418</v>
      </c>
      <c r="G23" s="761"/>
      <c r="H23" s="745"/>
      <c r="I23" s="781"/>
      <c r="J23" s="746"/>
      <c r="K23" s="745">
        <f>'2 уровень'!G38/'2 уровень'!C38*1000</f>
        <v>1817.8600000000001</v>
      </c>
      <c r="L23" s="781">
        <f>'2 уровень'!L38/'2 уровень'!E38*1000</f>
        <v>1702.5217822736031</v>
      </c>
      <c r="M23" s="746">
        <f>'2 уровень'!I38/'2 уровень'!E38*1000</f>
        <v>1703.3519845857418</v>
      </c>
      <c r="N23" s="745"/>
      <c r="O23" s="781"/>
      <c r="P23" s="746"/>
      <c r="Q23" s="745"/>
      <c r="R23" s="781"/>
      <c r="S23" s="746"/>
      <c r="T23" s="835">
        <f>D23</f>
        <v>1721.7740617437944</v>
      </c>
      <c r="U23" s="835">
        <f>E23</f>
        <v>1525.9922075659531</v>
      </c>
      <c r="V23" s="835">
        <f>'2 уровень'!I37/'2 уровень'!E37*1000</f>
        <v>1529.6077625684418</v>
      </c>
      <c r="W23" s="836">
        <f>'2 уровень'!G40/'2 уровень'!C40*1000</f>
        <v>986.47648469199567</v>
      </c>
      <c r="X23" s="835">
        <f>'2 уровень'!L40/'2 уровень'!E40*1000</f>
        <v>1763.2395588235293</v>
      </c>
      <c r="Y23" s="835">
        <f>AH23</f>
        <v>1763.7107126696831</v>
      </c>
      <c r="Z23" s="835"/>
      <c r="AA23" s="835"/>
      <c r="AB23" s="835"/>
      <c r="AC23" s="835"/>
      <c r="AD23" s="835"/>
      <c r="AE23" s="835"/>
      <c r="AF23" s="835">
        <f>W23</f>
        <v>986.47648469199567</v>
      </c>
      <c r="AG23" s="835">
        <f>X23</f>
        <v>1763.2395588235293</v>
      </c>
      <c r="AH23" s="837">
        <f>'2 уровень'!I40/'2 уровень'!E40*1000</f>
        <v>1763.7107126696831</v>
      </c>
      <c r="AI23" s="820">
        <f t="shared" si="0"/>
        <v>777.2342279776874</v>
      </c>
    </row>
    <row r="24" spans="1:35" ht="30" x14ac:dyDescent="0.25">
      <c r="A24" s="821">
        <v>1</v>
      </c>
      <c r="B24" s="822" t="e">
        <f>B23+1</f>
        <v>#REF!</v>
      </c>
      <c r="C24" s="752" t="s">
        <v>125</v>
      </c>
      <c r="D24" s="745">
        <f>'1 уровень'!H197/'1 уровень'!D197*1000</f>
        <v>1150</v>
      </c>
      <c r="E24" s="781">
        <f>'1 уровень'!M197/'1 уровень'!F197*1000</f>
        <v>1200.1595108695651</v>
      </c>
      <c r="F24" s="746">
        <f>'1 уровень'!J197/'1 уровень'!F197*1000</f>
        <v>1266.5843478260867</v>
      </c>
      <c r="G24" s="761"/>
      <c r="H24" s="745"/>
      <c r="I24" s="781"/>
      <c r="J24" s="746"/>
      <c r="K24" s="745">
        <f>'1 уровень'!H198/'1 уровень'!D198*1000</f>
        <v>1519.4399999999998</v>
      </c>
      <c r="L24" s="781">
        <f>'1 уровень'!M198/'1 уровень'!F198*1000</f>
        <v>1376.057222222222</v>
      </c>
      <c r="M24" s="746">
        <f>'1 уровень'!J198/'1 уровень'!F198*1000</f>
        <v>1546.9401388888887</v>
      </c>
      <c r="N24" s="745"/>
      <c r="O24" s="781"/>
      <c r="P24" s="746"/>
      <c r="Q24" s="745"/>
      <c r="R24" s="781"/>
      <c r="S24" s="746"/>
      <c r="T24" s="835">
        <f>D24</f>
        <v>1150</v>
      </c>
      <c r="U24" s="835">
        <f>E24</f>
        <v>1200.1595108695651</v>
      </c>
      <c r="V24" s="835">
        <f>'1 уровень'!J197/'1 уровень'!F197*1000</f>
        <v>1266.5843478260867</v>
      </c>
      <c r="W24" s="836">
        <f>'1 уровень'!H200/'1 уровень'!D200*1000</f>
        <v>733.55000000000007</v>
      </c>
      <c r="X24" s="835">
        <f>'1 уровень'!M200/'1 уровень'!F200*1000</f>
        <v>1730.8896296296298</v>
      </c>
      <c r="Y24" s="835">
        <f>'1 уровень'!J200/'1 уровень'!F200*1000</f>
        <v>1730.8896296296298</v>
      </c>
      <c r="Z24" s="835"/>
      <c r="AA24" s="835"/>
      <c r="AB24" s="835"/>
      <c r="AC24" s="835"/>
      <c r="AD24" s="835"/>
      <c r="AE24" s="835"/>
      <c r="AF24" s="835">
        <f>W24</f>
        <v>733.55000000000007</v>
      </c>
      <c r="AG24" s="835">
        <f>X24</f>
        <v>1730.8896296296298</v>
      </c>
      <c r="AH24" s="837">
        <f>Y24</f>
        <v>1730.8896296296298</v>
      </c>
      <c r="AI24" s="820">
        <f t="shared" si="0"/>
        <v>997.33962962962971</v>
      </c>
    </row>
    <row r="25" spans="1:35" ht="30" x14ac:dyDescent="0.25">
      <c r="A25" s="821">
        <v>1</v>
      </c>
      <c r="B25" s="822" t="e">
        <f>#REF!+1</f>
        <v>#REF!</v>
      </c>
      <c r="C25" s="752" t="s">
        <v>175</v>
      </c>
      <c r="D25" s="745"/>
      <c r="E25" s="781"/>
      <c r="F25" s="746"/>
      <c r="G25" s="761"/>
      <c r="H25" s="745"/>
      <c r="I25" s="781"/>
      <c r="J25" s="746"/>
      <c r="K25" s="745"/>
      <c r="L25" s="781"/>
      <c r="M25" s="746"/>
      <c r="N25" s="745">
        <f>'2 уровень'!G55/'2 уровень'!C55*1000</f>
        <v>6562.08</v>
      </c>
      <c r="O25" s="781">
        <f>'2 уровень'!L55/'2 уровень'!E55*1000</f>
        <v>6562.0800000000017</v>
      </c>
      <c r="P25" s="746">
        <f>'2 уровень'!I55/'2 уровень'!E55*1000</f>
        <v>6562.0800000000017</v>
      </c>
      <c r="Q25" s="745">
        <f>'2 уровень'!G56/'2 уровень'!C56*1000</f>
        <v>6562.08</v>
      </c>
      <c r="R25" s="781">
        <f>'2 уровень'!L56/'2 уровень'!E56*1000</f>
        <v>6488.0158916478558</v>
      </c>
      <c r="S25" s="746">
        <f>'2 уровень'!I56/'2 уровень'!E56*1000</f>
        <v>6562.08</v>
      </c>
      <c r="T25" s="835">
        <f>('2 уровень'!G54/'2 уровень'!C54)*1000</f>
        <v>6562.08</v>
      </c>
      <c r="U25" s="835">
        <f>'2 уровень'!L54/'2 уровень'!E54*1000</f>
        <v>6503.4900000000007</v>
      </c>
      <c r="V25" s="835">
        <f>'2 уровень'!I54/'2 уровень'!E54*1000</f>
        <v>6562.08</v>
      </c>
      <c r="W25" s="836"/>
      <c r="X25" s="835"/>
      <c r="Y25" s="835"/>
      <c r="Z25" s="835">
        <f>'2 уровень'!G58/'2 уровень'!C58*1000</f>
        <v>2718.9</v>
      </c>
      <c r="AA25" s="835">
        <f>'2 уровень'!L58/'2 уровень'!E58*1000</f>
        <v>2644.7597871883063</v>
      </c>
      <c r="AB25" s="835">
        <f>'2 уровень'!I58/'2 уровень'!E58*1000</f>
        <v>2650.5860074519919</v>
      </c>
      <c r="AC25" s="835">
        <f>'2 уровень'!G59/'2 уровень'!C59*1000</f>
        <v>1107.6500000000001</v>
      </c>
      <c r="AD25" s="835">
        <f>'2 уровень'!L59/'2 уровень'!E59*1000</f>
        <v>1112.7358333333334</v>
      </c>
      <c r="AE25" s="835">
        <f>'2 уровень'!I59/'2 уровень'!E59*1000</f>
        <v>1113.4023533163265</v>
      </c>
      <c r="AF25" s="835">
        <f>'2 уровень'!G57/'2 уровень'!C57*1000</f>
        <v>2045.5917879417877</v>
      </c>
      <c r="AG25" s="835">
        <f>'2 уровень'!L57/'2 уровень'!E57*1000</f>
        <v>2027.8585135250812</v>
      </c>
      <c r="AH25" s="837">
        <f>'2 уровень'!I57/'2 уровень'!E57*1000</f>
        <v>2031.6070732751243</v>
      </c>
      <c r="AI25" s="820">
        <f t="shared" si="0"/>
        <v>-13.984714666663422</v>
      </c>
    </row>
    <row r="26" spans="1:35" ht="45" x14ac:dyDescent="0.25">
      <c r="A26" s="821">
        <v>1</v>
      </c>
      <c r="B26" s="822" t="e">
        <f>B25+1</f>
        <v>#REF!</v>
      </c>
      <c r="C26" s="752" t="s">
        <v>181</v>
      </c>
      <c r="D26" s="745">
        <f>'2 уровень'!G146/'2 уровень'!C146*1000</f>
        <v>1422.2062686567165</v>
      </c>
      <c r="E26" s="781">
        <f>'2 уровень'!L146/'2 уровень'!E146*1000</f>
        <v>1599.4341143911438</v>
      </c>
      <c r="F26" s="746">
        <f>'2 уровень'!I146/'2 уровень'!E146*1000</f>
        <v>1668.2939298892984</v>
      </c>
      <c r="G26" s="761"/>
      <c r="H26" s="745"/>
      <c r="I26" s="781"/>
      <c r="J26" s="746"/>
      <c r="K26" s="745">
        <f>'2 уровень'!G147/'2 уровень'!C147*1000</f>
        <v>1817.86</v>
      </c>
      <c r="L26" s="781">
        <f>'2 уровень'!L147/'2 уровень'!E147*1000</f>
        <v>1907.7198023715414</v>
      </c>
      <c r="M26" s="746">
        <f>'2 уровень'!I147/'2 уровень'!E147*1000</f>
        <v>1907.7198023715414</v>
      </c>
      <c r="N26" s="745"/>
      <c r="O26" s="781"/>
      <c r="P26" s="746"/>
      <c r="Q26" s="745"/>
      <c r="R26" s="781"/>
      <c r="S26" s="746"/>
      <c r="T26" s="835">
        <f t="shared" ref="T26:U33" si="3">D26</f>
        <v>1422.2062686567165</v>
      </c>
      <c r="U26" s="835">
        <f t="shared" si="3"/>
        <v>1599.4341143911438</v>
      </c>
      <c r="V26" s="835">
        <f>'2 уровень'!I146/'2 уровень'!E146*1000</f>
        <v>1668.2939298892984</v>
      </c>
      <c r="W26" s="836">
        <f>'2 уровень'!G149/'2 уровень'!C149*1000</f>
        <v>675.26443695861406</v>
      </c>
      <c r="X26" s="835">
        <f>'2 уровень'!L149/'2 уровень'!E149*1000</f>
        <v>1804.0293478260869</v>
      </c>
      <c r="Y26" s="835">
        <f>AH26</f>
        <v>1804.0293478260869</v>
      </c>
      <c r="Z26" s="835"/>
      <c r="AA26" s="835"/>
      <c r="AB26" s="835"/>
      <c r="AC26" s="835"/>
      <c r="AD26" s="835"/>
      <c r="AE26" s="835"/>
      <c r="AF26" s="835">
        <f t="shared" ref="AF26:AG33" si="4">W26</f>
        <v>675.26443695861406</v>
      </c>
      <c r="AG26" s="835">
        <f t="shared" si="4"/>
        <v>1804.0293478260869</v>
      </c>
      <c r="AH26" s="837">
        <f>'2 уровень'!I149/'2 уровень'!E149*1000</f>
        <v>1804.0293478260869</v>
      </c>
      <c r="AI26" s="820">
        <f t="shared" si="0"/>
        <v>1128.7649108674727</v>
      </c>
    </row>
    <row r="27" spans="1:35" ht="30" x14ac:dyDescent="0.25">
      <c r="A27" s="821">
        <v>1</v>
      </c>
      <c r="B27" s="822" t="e">
        <f>B26+1</f>
        <v>#REF!</v>
      </c>
      <c r="C27" s="752" t="s">
        <v>151</v>
      </c>
      <c r="D27" s="745">
        <f>'1 уровень'!H69/'1 уровень'!D69*1000</f>
        <v>1713.4468871595332</v>
      </c>
      <c r="E27" s="781">
        <f>'1 уровень'!M69/'1 уровень'!F69*1000</f>
        <v>1422.2126001327729</v>
      </c>
      <c r="F27" s="746">
        <f>'1 уровень'!J69/'1 уровень'!F69*1000</f>
        <v>1422.8850276609869</v>
      </c>
      <c r="G27" s="761"/>
      <c r="H27" s="745"/>
      <c r="I27" s="781"/>
      <c r="J27" s="746"/>
      <c r="K27" s="745">
        <f>'1 уровень'!H70/'1 уровень'!D70*1000</f>
        <v>1519.44</v>
      </c>
      <c r="L27" s="781">
        <f>'1 уровень'!M70/'1 уровень'!F70*1000</f>
        <v>1526.3643913713406</v>
      </c>
      <c r="M27" s="746">
        <f>'1 уровень'!J70/'1 уровень'!F70*1000</f>
        <v>1527.4709090909093</v>
      </c>
      <c r="N27" s="745"/>
      <c r="O27" s="781"/>
      <c r="P27" s="746"/>
      <c r="Q27" s="745"/>
      <c r="R27" s="781"/>
      <c r="S27" s="746"/>
      <c r="T27" s="835">
        <f t="shared" si="3"/>
        <v>1713.4468871595332</v>
      </c>
      <c r="U27" s="835">
        <f t="shared" si="3"/>
        <v>1422.2126001327729</v>
      </c>
      <c r="V27" s="835">
        <f>'1 уровень'!J69/'1 уровень'!F69*1000</f>
        <v>1422.8850276609869</v>
      </c>
      <c r="W27" s="836">
        <f>'1 уровень'!H72/'1 уровень'!D72*1000</f>
        <v>1020.9503847210773</v>
      </c>
      <c r="X27" s="835">
        <f>'1 уровень'!M72/'1 уровень'!F72*1000</f>
        <v>1487.5656844349692</v>
      </c>
      <c r="Y27" s="835">
        <f>'1 уровень'!J72/'1 уровень'!F72*1000</f>
        <v>1487.5656844349692</v>
      </c>
      <c r="Z27" s="835"/>
      <c r="AA27" s="835"/>
      <c r="AB27" s="835"/>
      <c r="AC27" s="835"/>
      <c r="AD27" s="835"/>
      <c r="AE27" s="835"/>
      <c r="AF27" s="835">
        <f t="shared" si="4"/>
        <v>1020.9503847210773</v>
      </c>
      <c r="AG27" s="835">
        <f t="shared" si="4"/>
        <v>1487.5656844349692</v>
      </c>
      <c r="AH27" s="837">
        <f>Y27</f>
        <v>1487.5656844349692</v>
      </c>
      <c r="AI27" s="820">
        <f t="shared" si="0"/>
        <v>466.61529971389189</v>
      </c>
    </row>
    <row r="28" spans="1:35" ht="30" x14ac:dyDescent="0.25">
      <c r="A28" s="821">
        <v>1</v>
      </c>
      <c r="B28" s="822" t="e">
        <f>B27+1</f>
        <v>#REF!</v>
      </c>
      <c r="C28" s="752" t="s">
        <v>157</v>
      </c>
      <c r="D28" s="745">
        <f>'1 уровень'!H135/'1 уровень'!D135*1000</f>
        <v>1588.2841494036409</v>
      </c>
      <c r="E28" s="781">
        <f>'1 уровень'!M135/'1 уровень'!F135*1000</f>
        <v>1445.1806263301919</v>
      </c>
      <c r="F28" s="746">
        <f>'1 уровень'!J135/'1 уровень'!F135*1000</f>
        <v>1463.7041289145641</v>
      </c>
      <c r="G28" s="761"/>
      <c r="H28" s="745"/>
      <c r="I28" s="781"/>
      <c r="J28" s="746"/>
      <c r="K28" s="745">
        <f>'1 уровень'!H136/'1 уровень'!D136*1000</f>
        <v>1519.4399999999998</v>
      </c>
      <c r="L28" s="781">
        <f>'1 уровень'!M136/'1 уровень'!F136*1000</f>
        <v>1547.1113302752294</v>
      </c>
      <c r="M28" s="746">
        <f>'1 уровень'!J136/'1 уровень'!F136*1000</f>
        <v>1550.5756487549149</v>
      </c>
      <c r="N28" s="745"/>
      <c r="O28" s="781"/>
      <c r="P28" s="746"/>
      <c r="Q28" s="745"/>
      <c r="R28" s="781"/>
      <c r="S28" s="746"/>
      <c r="T28" s="835">
        <f t="shared" si="3"/>
        <v>1588.2841494036409</v>
      </c>
      <c r="U28" s="835">
        <f t="shared" si="3"/>
        <v>1445.1806263301919</v>
      </c>
      <c r="V28" s="835">
        <f>'1 уровень'!J135/'1 уровень'!F135*1000</f>
        <v>1463.7041289145641</v>
      </c>
      <c r="W28" s="836">
        <f>'1 уровень'!H138/'1 уровень'!D138*1000</f>
        <v>941.61451612903227</v>
      </c>
      <c r="X28" s="835">
        <f>'1 уровень'!M138/'1 уровень'!F138*1000</f>
        <v>1400.6967761194032</v>
      </c>
      <c r="Y28" s="835">
        <f>AH28</f>
        <v>1412.3440199004976</v>
      </c>
      <c r="Z28" s="835"/>
      <c r="AA28" s="835"/>
      <c r="AB28" s="835"/>
      <c r="AC28" s="835"/>
      <c r="AD28" s="835"/>
      <c r="AE28" s="835"/>
      <c r="AF28" s="835">
        <f t="shared" si="4"/>
        <v>941.61451612903227</v>
      </c>
      <c r="AG28" s="835">
        <f t="shared" si="4"/>
        <v>1400.6967761194032</v>
      </c>
      <c r="AH28" s="837">
        <f>'1 уровень'!J137/'1 уровень'!F137*1000</f>
        <v>1412.3440199004976</v>
      </c>
      <c r="AI28" s="820">
        <f t="shared" si="0"/>
        <v>470.72950377146537</v>
      </c>
    </row>
    <row r="29" spans="1:35" ht="30" x14ac:dyDescent="0.25">
      <c r="A29" s="821">
        <v>1</v>
      </c>
      <c r="B29" s="822" t="e">
        <f>#REF!+1</f>
        <v>#REF!</v>
      </c>
      <c r="C29" s="752" t="s">
        <v>150</v>
      </c>
      <c r="D29" s="745">
        <f>'1 уровень'!H60/'1 уровень'!D60*1000</f>
        <v>1549.05</v>
      </c>
      <c r="E29" s="781">
        <f>'1 уровень'!M60/'1 уровень'!F60*1000</f>
        <v>1252.4641398026315</v>
      </c>
      <c r="F29" s="746">
        <f>'1 уровень'!J60/'1 уровень'!F60*1000</f>
        <v>1258.4820213815788</v>
      </c>
      <c r="G29" s="761"/>
      <c r="H29" s="745"/>
      <c r="I29" s="781"/>
      <c r="J29" s="746"/>
      <c r="K29" s="745">
        <f>'1 уровень'!H61/'1 уровень'!D61*1000</f>
        <v>1519.4399999999998</v>
      </c>
      <c r="L29" s="781">
        <f>'1 уровень'!M61/'1 уровень'!F61*1000</f>
        <v>1561.7942107942972</v>
      </c>
      <c r="M29" s="746">
        <f>'1 уровень'!J61/'1 уровень'!F61*1000</f>
        <v>1563.7708859470467</v>
      </c>
      <c r="N29" s="745"/>
      <c r="O29" s="781"/>
      <c r="P29" s="746"/>
      <c r="Q29" s="745"/>
      <c r="R29" s="781"/>
      <c r="S29" s="746"/>
      <c r="T29" s="835">
        <f t="shared" si="3"/>
        <v>1549.05</v>
      </c>
      <c r="U29" s="835">
        <f t="shared" si="3"/>
        <v>1252.4641398026315</v>
      </c>
      <c r="V29" s="835">
        <f>'1 уровень'!J60/'1 уровень'!F60*1000</f>
        <v>1258.4820213815788</v>
      </c>
      <c r="W29" s="836">
        <f>'1 уровень'!H63/'1 уровень'!D63*1000</f>
        <v>992.98313635368788</v>
      </c>
      <c r="X29" s="835">
        <f>'1 уровень'!M63/'1 уровень'!F63*1000</f>
        <v>1634.288241820768</v>
      </c>
      <c r="Y29" s="835">
        <f>'1 уровень'!J63/'1 уровень'!F63*1000</f>
        <v>1634.288241820768</v>
      </c>
      <c r="Z29" s="835"/>
      <c r="AA29" s="835"/>
      <c r="AB29" s="835"/>
      <c r="AC29" s="835"/>
      <c r="AD29" s="835"/>
      <c r="AE29" s="835"/>
      <c r="AF29" s="835">
        <f t="shared" si="4"/>
        <v>992.98313635368788</v>
      </c>
      <c r="AG29" s="835">
        <f t="shared" si="4"/>
        <v>1634.288241820768</v>
      </c>
      <c r="AH29" s="837">
        <f>Y29</f>
        <v>1634.288241820768</v>
      </c>
      <c r="AI29" s="820">
        <f t="shared" si="0"/>
        <v>641.30510546708012</v>
      </c>
    </row>
    <row r="30" spans="1:35" ht="30" x14ac:dyDescent="0.25">
      <c r="A30" s="821">
        <v>1</v>
      </c>
      <c r="B30" s="822" t="e">
        <f>B29+1</f>
        <v>#REF!</v>
      </c>
      <c r="C30" s="752" t="s">
        <v>174</v>
      </c>
      <c r="D30" s="745">
        <f>'2 уровень'!G46/'2 уровень'!C46*1000</f>
        <v>1830.9091871977541</v>
      </c>
      <c r="E30" s="781">
        <f>'2 уровень'!L46/'2 уровень'!E46*1000</f>
        <v>1704.8210200200199</v>
      </c>
      <c r="F30" s="746">
        <f>'2 уровень'!I46/'2 уровень'!E46*1000</f>
        <v>1707.2557817817815</v>
      </c>
      <c r="G30" s="761"/>
      <c r="H30" s="745"/>
      <c r="I30" s="781"/>
      <c r="J30" s="746"/>
      <c r="K30" s="745">
        <f>'2 уровень'!G47/'2 уровень'!C47*1000</f>
        <v>1817.8600000000001</v>
      </c>
      <c r="L30" s="781">
        <f>'2 уровень'!L47/'2 уровень'!E47*1000</f>
        <v>1881.6973878260869</v>
      </c>
      <c r="M30" s="746">
        <f>'2 уровень'!I47/'2 уровень'!E47*1000</f>
        <v>1885.9484730434785</v>
      </c>
      <c r="N30" s="745"/>
      <c r="O30" s="781"/>
      <c r="P30" s="746"/>
      <c r="Q30" s="745"/>
      <c r="R30" s="781"/>
      <c r="S30" s="746"/>
      <c r="T30" s="835">
        <f t="shared" si="3"/>
        <v>1830.9091871977541</v>
      </c>
      <c r="U30" s="835">
        <f t="shared" si="3"/>
        <v>1704.8210200200199</v>
      </c>
      <c r="V30" s="835">
        <f>'2 уровень'!I46/'2 уровень'!E46*1000</f>
        <v>1707.2557817817815</v>
      </c>
      <c r="W30" s="836">
        <f>'2 уровень'!G49/'2 уровень'!C49*1000</f>
        <v>917.39285714285711</v>
      </c>
      <c r="X30" s="835">
        <f>'2 уровень'!L49/'2 уровень'!E49*1000</f>
        <v>1905.9574913194442</v>
      </c>
      <c r="Y30" s="835">
        <f>AH30</f>
        <v>1913.7879058159717</v>
      </c>
      <c r="Z30" s="835"/>
      <c r="AA30" s="835"/>
      <c r="AB30" s="835"/>
      <c r="AC30" s="835"/>
      <c r="AD30" s="835"/>
      <c r="AE30" s="835"/>
      <c r="AF30" s="835">
        <f t="shared" si="4"/>
        <v>917.39285714285711</v>
      </c>
      <c r="AG30" s="835">
        <f t="shared" si="4"/>
        <v>1905.9574913194442</v>
      </c>
      <c r="AH30" s="837">
        <f>'2 уровень'!I49/'2 уровень'!E49*1000</f>
        <v>1913.7879058159717</v>
      </c>
      <c r="AI30" s="820">
        <f t="shared" si="0"/>
        <v>996.39504867311462</v>
      </c>
    </row>
    <row r="31" spans="1:35" ht="30" x14ac:dyDescent="0.25">
      <c r="A31" s="821">
        <v>1</v>
      </c>
      <c r="B31" s="822" t="e">
        <f>B30+1</f>
        <v>#REF!</v>
      </c>
      <c r="C31" s="752" t="s">
        <v>152</v>
      </c>
      <c r="D31" s="745">
        <f>'1 уровень'!H78/'1 уровень'!D78*1000</f>
        <v>1591.331879194631</v>
      </c>
      <c r="E31" s="781">
        <f>'1 уровень'!M78/'1 уровень'!F78*1000</f>
        <v>1474.7876167684437</v>
      </c>
      <c r="F31" s="746">
        <f>'1 уровень'!J78/'1 уровень'!F78*1000</f>
        <v>1482.2798465093251</v>
      </c>
      <c r="G31" s="761"/>
      <c r="H31" s="745"/>
      <c r="I31" s="781"/>
      <c r="J31" s="746"/>
      <c r="K31" s="745">
        <f>'1 уровень'!H79/'1 уровень'!D79*1000</f>
        <v>1519.44</v>
      </c>
      <c r="L31" s="781">
        <f>'1 уровень'!M79/'1 уровень'!F79*1000</f>
        <v>1562.9521138613866</v>
      </c>
      <c r="M31" s="746">
        <f>'1 уровень'!J79/'1 уровень'!F79*1000</f>
        <v>1562.9521138613866</v>
      </c>
      <c r="N31" s="745"/>
      <c r="O31" s="781"/>
      <c r="P31" s="746"/>
      <c r="Q31" s="745"/>
      <c r="R31" s="781"/>
      <c r="S31" s="746"/>
      <c r="T31" s="835">
        <f t="shared" si="3"/>
        <v>1591.331879194631</v>
      </c>
      <c r="U31" s="835">
        <f t="shared" si="3"/>
        <v>1474.7876167684437</v>
      </c>
      <c r="V31" s="835">
        <f>'1 уровень'!J78/'1 уровень'!F78*1000</f>
        <v>1482.2798465093251</v>
      </c>
      <c r="W31" s="836">
        <f>'1 уровень'!H81/'1 уровень'!D81*1000</f>
        <v>883.55</v>
      </c>
      <c r="X31" s="835">
        <f>'1 уровень'!M81/'1 уровень'!F81*1000</f>
        <v>1401.3903362474782</v>
      </c>
      <c r="Y31" s="835">
        <f>'1 уровень'!J81/'1 уровень'!F81*1000</f>
        <v>1401.3903362474782</v>
      </c>
      <c r="Z31" s="835"/>
      <c r="AA31" s="835"/>
      <c r="AB31" s="835"/>
      <c r="AC31" s="835"/>
      <c r="AD31" s="835"/>
      <c r="AE31" s="835"/>
      <c r="AF31" s="835">
        <f t="shared" si="4"/>
        <v>883.55</v>
      </c>
      <c r="AG31" s="835">
        <f t="shared" si="4"/>
        <v>1401.3903362474782</v>
      </c>
      <c r="AH31" s="837">
        <f>Y31</f>
        <v>1401.3903362474782</v>
      </c>
      <c r="AI31" s="820">
        <f t="shared" si="0"/>
        <v>517.84033624747826</v>
      </c>
    </row>
    <row r="32" spans="1:35" ht="30" x14ac:dyDescent="0.25">
      <c r="A32" s="821">
        <v>1</v>
      </c>
      <c r="B32" s="822" t="e">
        <f>#REF!+1</f>
        <v>#REF!</v>
      </c>
      <c r="C32" s="752" t="s">
        <v>147</v>
      </c>
      <c r="D32" s="745">
        <f>('1 уровень'!H31/'1 уровень'!D31)*1000</f>
        <v>1552.288866396761</v>
      </c>
      <c r="E32" s="781">
        <f>('1 уровень'!M31/'1 уровень'!F31)*1000</f>
        <v>1369.1705433455434</v>
      </c>
      <c r="F32" s="746">
        <f>'1 уровень'!J31/'1 уровень'!F31*1000</f>
        <v>1381.1030402930405</v>
      </c>
      <c r="G32" s="761">
        <v>20</v>
      </c>
      <c r="H32" s="745"/>
      <c r="I32" s="781"/>
      <c r="J32" s="746"/>
      <c r="K32" s="745">
        <f>'1 уровень'!H32/'1 уровень'!D32*1000</f>
        <v>1519.44</v>
      </c>
      <c r="L32" s="781">
        <f>'1 уровень'!M32/'1 уровень'!F32*1000</f>
        <v>1522.4560791925464</v>
      </c>
      <c r="M32" s="746">
        <f>'1 уровень'!J32/'1 уровень'!F32*1000</f>
        <v>1531.0321195652173</v>
      </c>
      <c r="N32" s="745"/>
      <c r="O32" s="781"/>
      <c r="P32" s="746"/>
      <c r="Q32" s="745"/>
      <c r="R32" s="781"/>
      <c r="S32" s="746"/>
      <c r="T32" s="835">
        <f t="shared" si="3"/>
        <v>1552.288866396761</v>
      </c>
      <c r="U32" s="835">
        <f t="shared" si="3"/>
        <v>1369.1705433455434</v>
      </c>
      <c r="V32" s="835">
        <f>'1 уровень'!J31/'1 уровень'!F31*1000</f>
        <v>1381.1030402930405</v>
      </c>
      <c r="W32" s="836">
        <f>'1 уровень'!H34/'1 уровень'!D34*1000</f>
        <v>883.55000000000007</v>
      </c>
      <c r="X32" s="835">
        <f>'1 уровень'!M34/'1 уровень'!F34*1000</f>
        <v>1675.4642553191493</v>
      </c>
      <c r="Y32" s="835">
        <f>'1 уровень'!J34/'1 уровень'!F34*1000</f>
        <v>1769.3378723404257</v>
      </c>
      <c r="Z32" s="835"/>
      <c r="AA32" s="835"/>
      <c r="AB32" s="835"/>
      <c r="AC32" s="835"/>
      <c r="AD32" s="835"/>
      <c r="AE32" s="835"/>
      <c r="AF32" s="835">
        <f t="shared" si="4"/>
        <v>883.55000000000007</v>
      </c>
      <c r="AG32" s="835">
        <f t="shared" si="4"/>
        <v>1675.4642553191493</v>
      </c>
      <c r="AH32" s="837">
        <f>Y32</f>
        <v>1769.3378723404257</v>
      </c>
      <c r="AI32" s="820">
        <f t="shared" si="0"/>
        <v>885.78787234042568</v>
      </c>
    </row>
    <row r="33" spans="1:35" ht="30" x14ac:dyDescent="0.25">
      <c r="A33" s="821">
        <v>1</v>
      </c>
      <c r="B33" s="822" t="e">
        <f>#REF!+1</f>
        <v>#REF!</v>
      </c>
      <c r="C33" s="752" t="s">
        <v>155</v>
      </c>
      <c r="D33" s="745">
        <f>'1 уровень'!H113/'1 уровень'!D113*1000</f>
        <v>1518.302056268737</v>
      </c>
      <c r="E33" s="781">
        <f>'1 уровень'!M113/'1 уровень'!F113*1000</f>
        <v>1448.1689225870039</v>
      </c>
      <c r="F33" s="746">
        <f>'1 уровень'!J113/'1 уровень'!F113*1000</f>
        <v>1454.0281643794065</v>
      </c>
      <c r="G33" s="761"/>
      <c r="H33" s="745"/>
      <c r="I33" s="781"/>
      <c r="J33" s="746"/>
      <c r="K33" s="745">
        <f>'1 уровень'!H114/'1 уровень'!D114*1000</f>
        <v>1519.44</v>
      </c>
      <c r="L33" s="781">
        <f>'1 уровень'!M114/'1 уровень'!F114*1000</f>
        <v>1513.9540729001585</v>
      </c>
      <c r="M33" s="746">
        <f>'1 уровень'!J114/'1 уровень'!F114*1000</f>
        <v>1520.400520998415</v>
      </c>
      <c r="N33" s="745"/>
      <c r="O33" s="781"/>
      <c r="P33" s="746"/>
      <c r="Q33" s="745"/>
      <c r="R33" s="781"/>
      <c r="S33" s="746"/>
      <c r="T33" s="835">
        <f t="shared" si="3"/>
        <v>1518.302056268737</v>
      </c>
      <c r="U33" s="835">
        <f t="shared" si="3"/>
        <v>1448.1689225870039</v>
      </c>
      <c r="V33" s="835">
        <f>'1 уровень'!J113/'1 уровень'!F113*1000</f>
        <v>1454.0281643794065</v>
      </c>
      <c r="W33" s="836">
        <f>'1 уровень'!H116/'1 уровень'!D116*1000</f>
        <v>862.5170483757887</v>
      </c>
      <c r="X33" s="835">
        <f>'1 уровень'!M116/'1 уровень'!F116*1000</f>
        <v>1451.318842374214</v>
      </c>
      <c r="Y33" s="835">
        <f>AH33</f>
        <v>1452.7430326257863</v>
      </c>
      <c r="Z33" s="835"/>
      <c r="AA33" s="835"/>
      <c r="AB33" s="835"/>
      <c r="AC33" s="835"/>
      <c r="AD33" s="835"/>
      <c r="AE33" s="835"/>
      <c r="AF33" s="835">
        <f t="shared" si="4"/>
        <v>862.5170483757887</v>
      </c>
      <c r="AG33" s="835">
        <f t="shared" si="4"/>
        <v>1451.318842374214</v>
      </c>
      <c r="AH33" s="837">
        <f>'1 уровень'!J115/'1 уровень'!F115*1000</f>
        <v>1452.7430326257863</v>
      </c>
      <c r="AI33" s="820">
        <f t="shared" si="0"/>
        <v>590.22598424999762</v>
      </c>
    </row>
    <row r="34" spans="1:35" ht="30" x14ac:dyDescent="0.25">
      <c r="A34" s="821">
        <v>1</v>
      </c>
      <c r="B34" s="822" t="e">
        <f>B33+1</f>
        <v>#REF!</v>
      </c>
      <c r="C34" s="840" t="s">
        <v>167</v>
      </c>
      <c r="D34" s="745">
        <f>'1 уровень'!H302/'1 уровень'!D302*1000</f>
        <v>1418.1831525207404</v>
      </c>
      <c r="E34" s="781">
        <f>'1 уровень'!M302/'1 уровень'!F302*1000</f>
        <v>1331.5673975602124</v>
      </c>
      <c r="F34" s="746">
        <f>'1 уровень'!J302/'1 уровень'!F302*1000</f>
        <v>1346.678805129809</v>
      </c>
      <c r="G34" s="761"/>
      <c r="H34" s="745">
        <f>'1 уровень'!H303/'1 уровень'!D303*1000</f>
        <v>1777</v>
      </c>
      <c r="I34" s="781">
        <f>'1 уровень'!M303/'1 уровень'!F303*1000</f>
        <v>2931.3464204545458</v>
      </c>
      <c r="J34" s="746">
        <f>'1 уровень'!J303/'1 уровень'!F303*1000</f>
        <v>2931.3464204545458</v>
      </c>
      <c r="K34" s="745">
        <f>'1 уровень'!H305/'1 уровень'!D305*1000</f>
        <v>1519.44</v>
      </c>
      <c r="L34" s="781">
        <f>'1 уровень'!M305/'1 уровень'!F305*1000</f>
        <v>1552.7923447204969</v>
      </c>
      <c r="M34" s="746">
        <f>'1 уровень'!J305/'1 уровень'!F305*1000</f>
        <v>1553.5134083850933</v>
      </c>
      <c r="N34" s="745">
        <f>'1 уровень'!H306/'1 уровень'!D306*1000</f>
        <v>5468.4</v>
      </c>
      <c r="O34" s="781">
        <f>'1 уровень'!M306/'1 уровень'!F306*1000</f>
        <v>5468.4</v>
      </c>
      <c r="P34" s="746">
        <f>'1 уровень'!J306/'1 уровень'!F306*1000</f>
        <v>5468.4</v>
      </c>
      <c r="Q34" s="745">
        <f>'1 уровень'!H307/'1 уровень'!D307*1000</f>
        <v>5468.4</v>
      </c>
      <c r="R34" s="781">
        <f>'1 уровень'!M307/'1 уровень'!F307*1000</f>
        <v>5468.4</v>
      </c>
      <c r="S34" s="746">
        <f>'1 уровень'!J307/'1 уровень'!F307*1000</f>
        <v>5468.4</v>
      </c>
      <c r="T34" s="835">
        <f>('1 уровень'!H302+'1 уровень'!H303+'1 уровень'!H306+'1 уровень'!H307)/('1 уровень'!D302+'1 уровень'!D303+'1 уровень'!D306+'1 уровень'!D307)*1000</f>
        <v>1717.9927942040335</v>
      </c>
      <c r="U34" s="835">
        <f>('1 уровень'!M302+'1 уровень'!M303+'1 уровень'!M306+'1 уровень'!M307)/('1 уровень'!F302+'1 уровень'!F303+'1 уровень'!F306+'1 уровень'!F307)*1000</f>
        <v>1848.2726435897437</v>
      </c>
      <c r="V34" s="835">
        <f>('1 уровень'!J302+'1 уровень'!J303+'1 уровень'!J306+'1 уровень'!J307)/('1 уровень'!F302+'1 уровень'!F303+'1 уровень'!F306+'1 уровень'!F307)*1000</f>
        <v>1860.6601230769231</v>
      </c>
      <c r="W34" s="836">
        <f>'1 уровень'!H309/'1 уровень'!D309*1000</f>
        <v>497.44961389961384</v>
      </c>
      <c r="X34" s="835">
        <f>'1 уровень'!M309/'1 уровень'!F309*1000</f>
        <v>1589.7901952085181</v>
      </c>
      <c r="Y34" s="835">
        <f>'1 уровень'!J309/'1 уровень'!F309*1000</f>
        <v>1623.078811002662</v>
      </c>
      <c r="Z34" s="835">
        <f>'1 уровень'!H310/'1 уровень'!D310*1000</f>
        <v>2268.8200000000002</v>
      </c>
      <c r="AA34" s="835">
        <f>'1 уровень'!M310/'1 уровень'!F310*1000</f>
        <v>2332.9861103912931</v>
      </c>
      <c r="AB34" s="835">
        <f>'1 уровень'!J310/'1 уровень'!F310*1000</f>
        <v>2334.4648380409435</v>
      </c>
      <c r="AC34" s="835">
        <f>'1 уровень'!H311/'1 уровень'!D311*1000</f>
        <v>895.05000000000007</v>
      </c>
      <c r="AD34" s="835">
        <f>'1 уровень'!M311/'1 уровень'!F311*1000</f>
        <v>898.3714661443762</v>
      </c>
      <c r="AE34" s="835">
        <f>'1 уровень'!J311/'1 уровень'!F311*1000</f>
        <v>898.58381645215468</v>
      </c>
      <c r="AF34" s="835">
        <f>'1 уровень'!H308/'1 уровень'!D308*1000</f>
        <v>1383.3516520987419</v>
      </c>
      <c r="AG34" s="835">
        <f>'1 уровень'!M308/'1 уровень'!F308*1000</f>
        <v>1830.8100930163887</v>
      </c>
      <c r="AH34" s="837">
        <f>'1 уровень'!J308/'1 уровень'!F308*1000</f>
        <v>1837.2477351247603</v>
      </c>
      <c r="AI34" s="820">
        <f t="shared" si="0"/>
        <v>453.89608302601846</v>
      </c>
    </row>
    <row r="35" spans="1:35" ht="30" x14ac:dyDescent="0.25">
      <c r="A35" s="821">
        <v>1</v>
      </c>
      <c r="B35" s="822" t="e">
        <f>B34+1</f>
        <v>#REF!</v>
      </c>
      <c r="C35" s="752" t="s">
        <v>153</v>
      </c>
      <c r="D35" s="745">
        <f>'1 уровень'!H87/'1 уровень'!D87*1000</f>
        <v>1260.9485883030827</v>
      </c>
      <c r="E35" s="781">
        <f>'1 уровень'!M87/'1 уровень'!F87*1000</f>
        <v>1296.0893502135445</v>
      </c>
      <c r="F35" s="746">
        <f>'1 уровень'!J87/'1 уровень'!F87*1000</f>
        <v>1301.7311378889565</v>
      </c>
      <c r="G35" s="761"/>
      <c r="H35" s="745"/>
      <c r="I35" s="781"/>
      <c r="J35" s="746"/>
      <c r="K35" s="745">
        <f>'1 уровень'!H88/'1 уровень'!D88*1000</f>
        <v>1519.4399999999998</v>
      </c>
      <c r="L35" s="781">
        <f>'1 уровень'!M88/'1 уровень'!F88*1000</f>
        <v>1531.6360704355886</v>
      </c>
      <c r="M35" s="746">
        <f>'1 уровень'!J88/'1 уровень'!F88*1000</f>
        <v>1542.3824096385542</v>
      </c>
      <c r="N35" s="745">
        <f>'1 уровень'!H89/'1 уровень'!D89*1000</f>
        <v>5468.4</v>
      </c>
      <c r="O35" s="781">
        <f>'1 уровень'!M89/'1 уровень'!F89*1000</f>
        <v>5468.4000000000005</v>
      </c>
      <c r="P35" s="746">
        <f>'1 уровень'!J89/'1 уровень'!F89*1000</f>
        <v>5468.4000000000005</v>
      </c>
      <c r="Q35" s="745">
        <f>'1 уровень'!H90/'1 уровень'!D90*1000</f>
        <v>5468.3999999999987</v>
      </c>
      <c r="R35" s="781">
        <f>'1 уровень'!M90/'1 уровень'!F90*1000</f>
        <v>5468.4</v>
      </c>
      <c r="S35" s="746">
        <f>'1 уровень'!J90/'1 уровень'!F90*1000</f>
        <v>5468.4</v>
      </c>
      <c r="T35" s="841">
        <f>('1 уровень'!H86-'1 уровень'!H88)/('1 уровень'!D86-'1 уровень'!D88)*1000</f>
        <v>1357.474215341309</v>
      </c>
      <c r="U35" s="841">
        <f>('1 уровень'!M86-'1 уровень'!M88)/('1 уровень'!F86-'1 уровень'!F88)*1000</f>
        <v>1468.1559783562443</v>
      </c>
      <c r="V35" s="841">
        <f>('1 уровень'!J87+'1 уровень'!J89+'1 уровень'!J90)/('1 уровень'!F87+'1 уровень'!F89+'1 уровень'!F90)*1000</f>
        <v>1473.5650979818658</v>
      </c>
      <c r="W35" s="842">
        <f>'1 уровень'!H92/'1 уровень'!D92*1000</f>
        <v>396.61838524883638</v>
      </c>
      <c r="X35" s="841">
        <f>'1 уровень'!M92/'1 уровень'!F92*1000</f>
        <v>1467.1593176470587</v>
      </c>
      <c r="Y35" s="841">
        <f>'1 уровень'!J92/'1 уровень'!F92*1000</f>
        <v>1485.1851294117646</v>
      </c>
      <c r="Z35" s="841">
        <f>'1 уровень'!H93/'1 уровень'!D93*1000</f>
        <v>2212.4499999999994</v>
      </c>
      <c r="AA35" s="841">
        <f>'1 уровень'!M93/'1 уровень'!F93*1000</f>
        <v>2285.0321146355036</v>
      </c>
      <c r="AB35" s="841">
        <f>'1 уровень'!J93/'1 уровень'!F93*1000</f>
        <v>2297.8640790205895</v>
      </c>
      <c r="AC35" s="841">
        <f>'1 уровень'!H94/'1 уровень'!D94*1000</f>
        <v>937.03999999999985</v>
      </c>
      <c r="AD35" s="841">
        <f>'1 уровень'!M94/'1 уровень'!F94*1000</f>
        <v>889.68935991605463</v>
      </c>
      <c r="AE35" s="841">
        <f>'1 уровень'!J94/'1 уровень'!F94*1000</f>
        <v>890.22921301154258</v>
      </c>
      <c r="AF35" s="841">
        <f>'1 уровень'!H91/'1 уровень'!D91*1000</f>
        <v>1300.764908285116</v>
      </c>
      <c r="AG35" s="841">
        <f>'1 уровень'!M91/'1 уровень'!F91*1000</f>
        <v>1722.5450249999997</v>
      </c>
      <c r="AH35" s="843">
        <f>'1 уровень'!J91/'1 уровень'!F91*1000</f>
        <v>1733.3493194444443</v>
      </c>
      <c r="AI35" s="820">
        <f t="shared" si="0"/>
        <v>432.58441115932828</v>
      </c>
    </row>
    <row r="36" spans="1:35" ht="30" x14ac:dyDescent="0.25">
      <c r="A36" s="821">
        <v>1</v>
      </c>
      <c r="B36" s="822" t="e">
        <f>#REF!+1</f>
        <v>#REF!</v>
      </c>
      <c r="C36" s="844" t="s">
        <v>161</v>
      </c>
      <c r="D36" s="782"/>
      <c r="E36" s="783"/>
      <c r="F36" s="747"/>
      <c r="G36" s="762"/>
      <c r="H36" s="782"/>
      <c r="I36" s="783"/>
      <c r="J36" s="747"/>
      <c r="K36" s="782"/>
      <c r="L36" s="783"/>
      <c r="M36" s="747"/>
      <c r="N36" s="782">
        <f>'1 уровень'!H174/'1 уровень'!D174*1000</f>
        <v>5468.4</v>
      </c>
      <c r="O36" s="783">
        <f>'1 уровень'!M174/'1 уровень'!F174*1000</f>
        <v>5468.4000000000005</v>
      </c>
      <c r="P36" s="747">
        <f>'1 уровень'!J174/'1 уровень'!F174*1000</f>
        <v>5468.4000000000005</v>
      </c>
      <c r="Q36" s="782">
        <f>'1 уровень'!H175/'1 уровень'!D175*1000</f>
        <v>5468.3999999999987</v>
      </c>
      <c r="R36" s="783">
        <f>'1 уровень'!M175/'1 уровень'!F175*1000</f>
        <v>5468.4000000000005</v>
      </c>
      <c r="S36" s="747">
        <f>'1 уровень'!J175/'1 уровень'!F175*1000</f>
        <v>5468.4000000000005</v>
      </c>
      <c r="T36" s="835">
        <f>'1 уровень'!H173/'1 уровень'!D173*1000</f>
        <v>5468.4</v>
      </c>
      <c r="U36" s="835">
        <f>'1 уровень'!M173/'1 уровень'!F173*1000</f>
        <v>5468.4000000000005</v>
      </c>
      <c r="V36" s="835">
        <f>'1 уровень'!J173/'1 уровень'!F173*1000</f>
        <v>5468.4000000000005</v>
      </c>
      <c r="W36" s="836"/>
      <c r="X36" s="835"/>
      <c r="Y36" s="835"/>
      <c r="Z36" s="835">
        <f>'1 уровень'!H177/'1 уровень'!D177*1000</f>
        <v>2246.2735294117647</v>
      </c>
      <c r="AA36" s="835">
        <f>'1 уровень'!M177/'1 уровень'!F177*1000</f>
        <v>2245.546899633699</v>
      </c>
      <c r="AB36" s="835">
        <f>'1 уровень'!J177/'1 уровень'!F177*1000</f>
        <v>2245.546899633699</v>
      </c>
      <c r="AC36" s="835">
        <f>'1 уровень'!H178/'1 уровень'!D178*1000</f>
        <v>937.04</v>
      </c>
      <c r="AD36" s="835">
        <f>'1 уровень'!M178/'1 уровень'!F178*1000</f>
        <v>930.77652660300123</v>
      </c>
      <c r="AE36" s="835">
        <f>'1 уровень'!J178/'1 уровень'!F178*1000</f>
        <v>931.06953069577071</v>
      </c>
      <c r="AF36" s="835">
        <f>'1 уровень'!H176/'1 уровень'!D176*1000</f>
        <v>1761.372222222222</v>
      </c>
      <c r="AG36" s="835">
        <f>'1 уровень'!M176/'1 уровень'!F176*1000</f>
        <v>1786.1919504289799</v>
      </c>
      <c r="AH36" s="837">
        <f>'1 уровень'!J176/'1 уровень'!F176*1000</f>
        <v>1786.294320305052</v>
      </c>
      <c r="AI36" s="820">
        <f t="shared" si="0"/>
        <v>24.922098082829962</v>
      </c>
    </row>
    <row r="37" spans="1:35" ht="45" x14ac:dyDescent="0.25">
      <c r="A37" s="821">
        <v>1</v>
      </c>
      <c r="B37" s="822" t="e">
        <f>#REF!+1</f>
        <v>#REF!</v>
      </c>
      <c r="C37" s="752" t="s">
        <v>148</v>
      </c>
      <c r="D37" s="745"/>
      <c r="E37" s="781"/>
      <c r="F37" s="746"/>
      <c r="G37" s="761"/>
      <c r="H37" s="745"/>
      <c r="I37" s="781"/>
      <c r="J37" s="746"/>
      <c r="K37" s="745"/>
      <c r="L37" s="781"/>
      <c r="M37" s="746"/>
      <c r="N37" s="745">
        <f>'1 уровень'!H40/'1 уровень'!D40*1000</f>
        <v>5468.3999999999987</v>
      </c>
      <c r="O37" s="781">
        <f>'1 уровень'!M40/'1 уровень'!F40*1000</f>
        <v>5468.4</v>
      </c>
      <c r="P37" s="746">
        <f>'1 уровень'!J40/'1 уровень'!F40*1000</f>
        <v>5468.4</v>
      </c>
      <c r="Q37" s="745">
        <f>'1 уровень'!H41/'1 уровень'!D41*1000</f>
        <v>5468.4</v>
      </c>
      <c r="R37" s="781">
        <f>'1 уровень'!M41/'1 уровень'!F41*1000</f>
        <v>5468.4</v>
      </c>
      <c r="S37" s="746">
        <f>'1 уровень'!J41/'1 уровень'!F41*1000</f>
        <v>5468.4</v>
      </c>
      <c r="T37" s="835">
        <f>'1 уровень'!H39/'1 уровень'!D39*1000</f>
        <v>5468.4</v>
      </c>
      <c r="U37" s="835">
        <f>'1 уровень'!M39/'1 уровень'!F39*1000</f>
        <v>5468.4</v>
      </c>
      <c r="V37" s="835">
        <f>'1 уровень'!J39/'1 уровень'!F39*1000</f>
        <v>5468.4</v>
      </c>
      <c r="W37" s="836"/>
      <c r="X37" s="835"/>
      <c r="Y37" s="835"/>
      <c r="Z37" s="835">
        <f>'1 уровень'!H43/'1 уровень'!D43*1000</f>
        <v>2523.4040325581395</v>
      </c>
      <c r="AA37" s="835">
        <f>'1 уровень'!M43/'1 уровень'!F43*1000</f>
        <v>2238.831881864779</v>
      </c>
      <c r="AB37" s="835">
        <f>'1 уровень'!J43/'1 уровень'!F43*1000</f>
        <v>2238.831881864779</v>
      </c>
      <c r="AC37" s="835">
        <f>'1 уровень'!H44/'1 уровень'!D44*1000</f>
        <v>1048.357254174397</v>
      </c>
      <c r="AD37" s="835">
        <f>'1 уровень'!M44/'1 уровень'!F44*1000</f>
        <v>968.95461810466759</v>
      </c>
      <c r="AE37" s="835">
        <f>'1 уровень'!J44/'1 уровень'!F44*1000</f>
        <v>982.89989391796314</v>
      </c>
      <c r="AF37" s="835">
        <f>'1 уровень'!H42/'1 уровень'!D42*1000</f>
        <v>2171.4561735281095</v>
      </c>
      <c r="AG37" s="835">
        <f>'1 уровень'!M42/'1 уровень'!F42*1000</f>
        <v>1913.0096262021411</v>
      </c>
      <c r="AH37" s="837">
        <f>'1 уровень'!J42/'1 уровень'!F42*1000</f>
        <v>1916.5876737434221</v>
      </c>
      <c r="AI37" s="820">
        <f t="shared" si="0"/>
        <v>-254.8684997846874</v>
      </c>
    </row>
    <row r="38" spans="1:35" x14ac:dyDescent="0.25">
      <c r="A38" s="821">
        <v>1</v>
      </c>
      <c r="B38" s="822" t="e">
        <f>#REF!+1</f>
        <v>#REF!</v>
      </c>
      <c r="C38" s="845" t="s">
        <v>164</v>
      </c>
      <c r="D38" s="784">
        <f>'1 уровень'!H228/'1 уровень'!D228*1000</f>
        <v>1338.6792452830189</v>
      </c>
      <c r="E38" s="785">
        <f>'1 уровень'!M228/'1 уровень'!F228*1000</f>
        <v>1004.2237236533957</v>
      </c>
      <c r="F38" s="748">
        <f>'1 уровень'!J228/'1 уровень'!F228*1000</f>
        <v>1005.1024121779859</v>
      </c>
      <c r="G38" s="763"/>
      <c r="H38" s="784"/>
      <c r="I38" s="785"/>
      <c r="J38" s="748"/>
      <c r="K38" s="784">
        <f>'1 уровень'!H229/'1 уровень'!D229*1000</f>
        <v>1519.44</v>
      </c>
      <c r="L38" s="785">
        <f>'1 уровень'!M229/'1 уровень'!F229*1000</f>
        <v>1322.8484615384616</v>
      </c>
      <c r="M38" s="748">
        <f>'1 уровень'!J229/'1 уровень'!F229*1000</f>
        <v>1378.0884615384616</v>
      </c>
      <c r="N38" s="784"/>
      <c r="O38" s="785"/>
      <c r="P38" s="748"/>
      <c r="Q38" s="784"/>
      <c r="R38" s="785"/>
      <c r="S38" s="748"/>
      <c r="T38" s="835">
        <f>D38</f>
        <v>1338.6792452830189</v>
      </c>
      <c r="U38" s="835">
        <f>E38</f>
        <v>1004.2237236533957</v>
      </c>
      <c r="V38" s="835">
        <f>'1 уровень'!J228/'1 уровень'!F228*1000</f>
        <v>1005.1024121779859</v>
      </c>
      <c r="W38" s="846">
        <f>'1 уровень'!H231/'1 уровень'!D231*1000</f>
        <v>1210.3473856209148</v>
      </c>
      <c r="X38" s="847">
        <f>'1 уровень'!M231/'1 уровень'!F231*1000</f>
        <v>1636.3298064516127</v>
      </c>
      <c r="Y38" s="835">
        <f>AH38</f>
        <v>1636.3298064516127</v>
      </c>
      <c r="Z38" s="847"/>
      <c r="AA38" s="847"/>
      <c r="AB38" s="847"/>
      <c r="AC38" s="847"/>
      <c r="AD38" s="847"/>
      <c r="AE38" s="847"/>
      <c r="AF38" s="835">
        <f>W38</f>
        <v>1210.3473856209148</v>
      </c>
      <c r="AG38" s="835">
        <f>X38</f>
        <v>1636.3298064516127</v>
      </c>
      <c r="AH38" s="837">
        <f>'1 уровень'!J231/'1 уровень'!F231*1000</f>
        <v>1636.3298064516127</v>
      </c>
      <c r="AI38" s="820">
        <f t="shared" si="0"/>
        <v>425.98242083069795</v>
      </c>
    </row>
    <row r="39" spans="1:35" ht="30" x14ac:dyDescent="0.25">
      <c r="A39" s="821">
        <v>1</v>
      </c>
      <c r="B39" s="822" t="e">
        <f t="shared" ref="B39:B46" si="5">B38+1</f>
        <v>#REF!</v>
      </c>
      <c r="C39" s="752" t="s">
        <v>170</v>
      </c>
      <c r="D39" s="745">
        <f>'1 уровень'!H366/'1 уровень'!D366*1000</f>
        <v>1436.0075656430797</v>
      </c>
      <c r="E39" s="781">
        <f>'1 уровень'!M366/'1 уровень'!F366*1000</f>
        <v>1391.4649178695865</v>
      </c>
      <c r="F39" s="746">
        <f>'1 уровень'!J366/'1 уровень'!F366*1000</f>
        <v>1401.6305226480833</v>
      </c>
      <c r="G39" s="761"/>
      <c r="H39" s="745"/>
      <c r="I39" s="781"/>
      <c r="J39" s="746"/>
      <c r="K39" s="745">
        <f>'1 уровень'!H367/'1 уровень'!D367*1000</f>
        <v>1519.4399999999998</v>
      </c>
      <c r="L39" s="781">
        <f>'1 уровень'!M367/'1 уровень'!F367*1000</f>
        <v>1517.5922662076878</v>
      </c>
      <c r="M39" s="746">
        <f>'1 уровень'!J367/'1 уровень'!F367*1000</f>
        <v>1523.9724956970738</v>
      </c>
      <c r="N39" s="745">
        <f>'1 уровень'!H368/'1 уровень'!D368*1000</f>
        <v>5468.3999999999987</v>
      </c>
      <c r="O39" s="781">
        <f>'1 уровень'!M368/'1 уровень'!F368*1000</f>
        <v>5468.4</v>
      </c>
      <c r="P39" s="746">
        <f>'1 уровень'!J368/'1 уровень'!F368*1000</f>
        <v>5468.4</v>
      </c>
      <c r="Q39" s="745">
        <f>'1 уровень'!H369/'1 уровень'!D369*1000</f>
        <v>5468.4</v>
      </c>
      <c r="R39" s="781">
        <f>'1 уровень'!M369/'1 уровень'!F369*1000</f>
        <v>5468.4000000000005</v>
      </c>
      <c r="S39" s="746">
        <f>'1 уровень'!J369/'1 уровень'!F369*1000</f>
        <v>5468.4000000000005</v>
      </c>
      <c r="T39" s="835">
        <f>('1 уровень'!H366+'1 уровень'!H368+'1 уровень'!H369)/('1 уровень'!D366+'1 уровень'!D368+'1 уровень'!D369)*1000</f>
        <v>1529.9553333912893</v>
      </c>
      <c r="U39" s="835">
        <f>('1 уровень'!M366+'1 уровень'!M368+'1 уровень'!M369)/('1 уровень'!F366+'1 уровень'!F368+'1 уровень'!F369)*1000</f>
        <v>1560.6888454198472</v>
      </c>
      <c r="V39" s="835">
        <f>('1 уровень'!J366+'1 уровень'!J368+'1 уровень'!J369)/('1 уровень'!F366+'1 уровень'!F368+'1 уровень'!F369)*1000</f>
        <v>1570.4324999999999</v>
      </c>
      <c r="W39" s="836">
        <f>'1 уровень'!H371/'1 уровень'!D371*1000</f>
        <v>917.46746749576039</v>
      </c>
      <c r="X39" s="835">
        <f>'1 уровень'!M371/'1 уровень'!F371*1000</f>
        <v>1619.1048308525033</v>
      </c>
      <c r="Y39" s="835">
        <f>'1 уровень'!J371/'1 уровень'!F371*1000</f>
        <v>1629.6366170500676</v>
      </c>
      <c r="Z39" s="835">
        <f>'1 уровень'!H372/'1 уровень'!D372*1000</f>
        <v>2186.175371900827</v>
      </c>
      <c r="AA39" s="835">
        <f>'1 уровень'!M372/'1 уровень'!F372*1000</f>
        <v>2381.7734266707921</v>
      </c>
      <c r="AB39" s="835">
        <f>'1 уровень'!J372/'1 уровень'!F372*1000</f>
        <v>2382.7607688737621</v>
      </c>
      <c r="AC39" s="835">
        <f>'1 уровень'!H373/'1 уровень'!D373*1000</f>
        <v>895.05000000000007</v>
      </c>
      <c r="AD39" s="835">
        <f>'1 уровень'!M373/'1 уровень'!F373*1000</f>
        <v>883.8920332717189</v>
      </c>
      <c r="AE39" s="835">
        <f>'1 уровень'!J373/'1 уровень'!F373*1000</f>
        <v>883.8920332717189</v>
      </c>
      <c r="AF39" s="835">
        <f>'1 уровень'!H370/'1 уровень'!D370*1000</f>
        <v>1444.4821757249524</v>
      </c>
      <c r="AG39" s="835">
        <f>'1 уровень'!M370/'1 уровень'!F370*1000</f>
        <v>1846.4367098677155</v>
      </c>
      <c r="AH39" s="837">
        <f>'1 уровень'!J370/'1 уровень'!F370*1000</f>
        <v>1848.3984688952448</v>
      </c>
      <c r="AI39" s="820">
        <f t="shared" si="0"/>
        <v>403.91629317029242</v>
      </c>
    </row>
    <row r="40" spans="1:35" ht="30" x14ac:dyDescent="0.25">
      <c r="A40" s="821">
        <v>1</v>
      </c>
      <c r="B40" s="822" t="e">
        <f t="shared" si="5"/>
        <v>#REF!</v>
      </c>
      <c r="C40" s="752" t="s">
        <v>183</v>
      </c>
      <c r="D40" s="745">
        <f>'2 уровень'!G192/'2 уровень'!C192*1000</f>
        <v>1642.6343772241996</v>
      </c>
      <c r="E40" s="781">
        <f>'2 уровень'!L192/'2 уровень'!E192*1000</f>
        <v>1613.2261313576294</v>
      </c>
      <c r="F40" s="746">
        <f>'2 уровень'!I192/'2 уровень'!E192*1000</f>
        <v>1670.1537204645576</v>
      </c>
      <c r="G40" s="761"/>
      <c r="H40" s="745"/>
      <c r="I40" s="781"/>
      <c r="J40" s="746"/>
      <c r="K40" s="745">
        <f>'2 уровень'!G193/'2 уровень'!C193*1000</f>
        <v>1817.8600000000001</v>
      </c>
      <c r="L40" s="781">
        <f>'2 уровень'!L193/'2 уровень'!E193*1000</f>
        <v>1707.7030426716142</v>
      </c>
      <c r="M40" s="746">
        <f>'2 уровень'!I193/'2 уровень'!E193*1000</f>
        <v>1759.1025417439705</v>
      </c>
      <c r="N40" s="745">
        <f>'2 уровень'!G194/'2 уровень'!C194*1000</f>
        <v>6562.08</v>
      </c>
      <c r="O40" s="781">
        <f>'2 уровень'!L194/'2 уровень'!E194*1000</f>
        <v>6171.4797619047622</v>
      </c>
      <c r="P40" s="746">
        <f>'2 уровень'!I194/'2 уровень'!E194*1000</f>
        <v>6562.0800000000008</v>
      </c>
      <c r="Q40" s="745">
        <f>'2 уровень'!G195/'2 уровень'!C195*1000</f>
        <v>6562.079999999999</v>
      </c>
      <c r="R40" s="781">
        <f>'2 уровень'!L195/'2 уровень'!E195*1000</f>
        <v>6389.3936842105259</v>
      </c>
      <c r="S40" s="746">
        <f>'2 уровень'!I195/'2 уровень'!E195*1000</f>
        <v>6562.08</v>
      </c>
      <c r="T40" s="835">
        <f>('2 уровень'!G192+'2 уровень'!G194+'2 уровень'!G195)/('2 уровень'!C192+'2 уровень'!C194+'2 уровень'!C195)*1000</f>
        <v>1853.7550000000003</v>
      </c>
      <c r="U40" s="835">
        <f>('2 уровень'!L192+'2 уровень'!L194+'2 уровень'!L195)/('2 уровень'!E192+'2 уровень'!E194+'2 уровень'!E195)*1000</f>
        <v>2015.9078783437158</v>
      </c>
      <c r="V40" s="835">
        <f>('2 уровень'!I192+'2 уровень'!I194+'2 уровень'!I195)/('2 уровень'!E192+'2 уровень'!E194+'2 уровень'!E195)*1000</f>
        <v>2086.0301942103338</v>
      </c>
      <c r="W40" s="836">
        <f>'2 уровень'!G197/'2 уровень'!C197*1000</f>
        <v>1058.0277777777778</v>
      </c>
      <c r="X40" s="835">
        <f>'2 уровень'!L197/'2 уровень'!E197*1000</f>
        <v>1985.1861111111111</v>
      </c>
      <c r="Y40" s="835">
        <f>'2 уровень'!I197/'2 уровень'!E197*1000</f>
        <v>1991.0255396825396</v>
      </c>
      <c r="Z40" s="835">
        <f>'2 уровень'!G198/'2 уровень'!C198*1000</f>
        <v>2861.0599999999995</v>
      </c>
      <c r="AA40" s="835">
        <f>'2 уровень'!L198/'2 уровень'!E198*1000</f>
        <v>2919.104506828528</v>
      </c>
      <c r="AB40" s="835">
        <f>'2 уровень'!I198/'2 уровень'!E198*1000</f>
        <v>2919.104506828528</v>
      </c>
      <c r="AC40" s="835">
        <f>'2 уровень'!G199/'2 уровень'!C199*1000</f>
        <v>1067.6199999999999</v>
      </c>
      <c r="AD40" s="835">
        <f>'2 уровень'!L199/'2 уровень'!E199*1000</f>
        <v>1089.2099421965318</v>
      </c>
      <c r="AE40" s="835">
        <f>'2 уровень'!I199/'2 уровень'!E199*1000</f>
        <v>1089.2099421965318</v>
      </c>
      <c r="AF40" s="835">
        <f>'2 уровень'!G196/'2 уровень'!C196*1000</f>
        <v>1954.9017783778572</v>
      </c>
      <c r="AG40" s="835">
        <f>'2 уровень'!L196/'2 уровень'!E196*1000</f>
        <v>2552.1079626443843</v>
      </c>
      <c r="AH40" s="837">
        <f>'2 уровень'!I196/'2 уровень'!E196*1000</f>
        <v>2553.916190710248</v>
      </c>
      <c r="AI40" s="820">
        <f t="shared" si="0"/>
        <v>599.01441233239075</v>
      </c>
    </row>
    <row r="41" spans="1:35" ht="30" x14ac:dyDescent="0.25">
      <c r="A41" s="821">
        <v>1</v>
      </c>
      <c r="B41" s="822" t="e">
        <f t="shared" si="5"/>
        <v>#REF!</v>
      </c>
      <c r="C41" s="752" t="s">
        <v>149</v>
      </c>
      <c r="D41" s="745"/>
      <c r="E41" s="781"/>
      <c r="F41" s="746"/>
      <c r="G41" s="761"/>
      <c r="H41" s="745"/>
      <c r="I41" s="781"/>
      <c r="J41" s="746"/>
      <c r="K41" s="745"/>
      <c r="L41" s="781"/>
      <c r="M41" s="746"/>
      <c r="N41" s="745">
        <f>'1 уровень'!H50/'1 уровень'!D50*1000</f>
        <v>5468.3999999999987</v>
      </c>
      <c r="O41" s="781">
        <f>'1 уровень'!M50/'1 уровень'!F50*1000</f>
        <v>5494.0732394366196</v>
      </c>
      <c r="P41" s="746">
        <f>'1 уровень'!J50/'1 уровень'!F50*1000</f>
        <v>5468.4</v>
      </c>
      <c r="Q41" s="745">
        <f>'1 уровень'!H51/'1 уровень'!D51*1000</f>
        <v>5468.4</v>
      </c>
      <c r="R41" s="781">
        <f>'1 уровень'!M51/'1 уровень'!F51*1000</f>
        <v>5468.3999999999987</v>
      </c>
      <c r="S41" s="746">
        <f>'1 уровень'!J51/'1 уровень'!F51*1000</f>
        <v>5468.3999999999987</v>
      </c>
      <c r="T41" s="835">
        <f>'1 уровень'!H49/'1 уровень'!D49*1000</f>
        <v>5468.4</v>
      </c>
      <c r="U41" s="835">
        <f>'1 уровень'!M49/'1 уровень'!F49*1000</f>
        <v>5481.3582938388618</v>
      </c>
      <c r="V41" s="835">
        <f>'1 уровень'!J49/'1 уровень'!F49*1000</f>
        <v>5468.3999999999987</v>
      </c>
      <c r="W41" s="836"/>
      <c r="X41" s="835"/>
      <c r="Y41" s="835"/>
      <c r="Z41" s="835">
        <f>'1 уровень'!H53/'1 уровень'!D53*1000</f>
        <v>2211.3632797217992</v>
      </c>
      <c r="AA41" s="835">
        <f>'1 уровень'!M53/'1 уровень'!F53*1000</f>
        <v>2548.4123349540787</v>
      </c>
      <c r="AB41" s="835">
        <f>'1 уровень'!J53/'1 уровень'!F53*1000</f>
        <v>2562.3298941112907</v>
      </c>
      <c r="AC41" s="835">
        <f>'1 уровень'!H54/'1 уровень'!D54*1000</f>
        <v>937.04</v>
      </c>
      <c r="AD41" s="835">
        <f>'1 уровень'!M54/'1 уровень'!F54*1000</f>
        <v>886.4854686876746</v>
      </c>
      <c r="AE41" s="835">
        <f>'1 уровень'!J54/'1 уровень'!F54*1000</f>
        <v>886.4854686876746</v>
      </c>
      <c r="AF41" s="835">
        <f>'1 уровень'!H52/'1 уровень'!D52*1000</f>
        <v>2073.0914260802165</v>
      </c>
      <c r="AG41" s="835">
        <f>'1 уровень'!M52/'1 уровень'!F52*1000</f>
        <v>2194.1825565380032</v>
      </c>
      <c r="AH41" s="837">
        <f>'1 уровень'!J52/'1 уровень'!F52*1000</f>
        <v>2205.1336711443628</v>
      </c>
      <c r="AI41" s="820">
        <f t="shared" si="0"/>
        <v>132.0422450641463</v>
      </c>
    </row>
    <row r="42" spans="1:35" ht="45" x14ac:dyDescent="0.25">
      <c r="A42" s="821">
        <v>1</v>
      </c>
      <c r="B42" s="822" t="e">
        <f t="shared" si="5"/>
        <v>#REF!</v>
      </c>
      <c r="C42" s="752" t="s">
        <v>159</v>
      </c>
      <c r="D42" s="745"/>
      <c r="E42" s="781"/>
      <c r="F42" s="746"/>
      <c r="G42" s="761"/>
      <c r="H42" s="745"/>
      <c r="I42" s="781"/>
      <c r="J42" s="746"/>
      <c r="K42" s="745"/>
      <c r="L42" s="781"/>
      <c r="M42" s="746"/>
      <c r="N42" s="745">
        <f>'1 уровень'!H154/'1 уровень'!D154*1000</f>
        <v>5468.3999999999987</v>
      </c>
      <c r="O42" s="781">
        <f>'1 уровень'!M154/'1 уровень'!F154*1000</f>
        <v>5468.4</v>
      </c>
      <c r="P42" s="746">
        <f>'1 уровень'!J154/'1 уровень'!F154*1000</f>
        <v>5468.4</v>
      </c>
      <c r="Q42" s="745">
        <f>'1 уровень'!H155/'1 уровень'!D155*1000</f>
        <v>5468.3999999999987</v>
      </c>
      <c r="R42" s="781">
        <f>'1 уровень'!M155/'1 уровень'!F155*1000</f>
        <v>5468.4000000000005</v>
      </c>
      <c r="S42" s="746">
        <f>'1 уровень'!J155/'1 уровень'!F155*1000</f>
        <v>5468.4000000000005</v>
      </c>
      <c r="T42" s="835">
        <f>'1 уровень'!H153/'1 уровень'!D153*1000</f>
        <v>5468.4</v>
      </c>
      <c r="U42" s="835">
        <f>'1 уровень'!M153/'1 уровень'!F153*1000</f>
        <v>5468.4</v>
      </c>
      <c r="V42" s="835">
        <f>'1 уровень'!J153/'1 уровень'!F153*1000</f>
        <v>5468.4</v>
      </c>
      <c r="W42" s="836"/>
      <c r="X42" s="835"/>
      <c r="Y42" s="835"/>
      <c r="Z42" s="835">
        <f>'1 уровень'!H157/'1 уровень'!D157*1000</f>
        <v>2211.4243589743592</v>
      </c>
      <c r="AA42" s="835">
        <f>'1 уровень'!M157/'1 уровень'!F157*1000</f>
        <v>2259.8299135595407</v>
      </c>
      <c r="AB42" s="835">
        <f>'1 уровень'!J157/'1 уровень'!F157*1000</f>
        <v>2259.8299135595407</v>
      </c>
      <c r="AC42" s="835">
        <f>'1 уровень'!H158/'1 уровень'!D158*1000</f>
        <v>937.04</v>
      </c>
      <c r="AD42" s="835">
        <f>'1 уровень'!M158/'1 уровень'!F158*1000</f>
        <v>979.47220338983027</v>
      </c>
      <c r="AE42" s="835">
        <f>'1 уровень'!J158/'1 уровень'!F158*1000</f>
        <v>986.35238591916539</v>
      </c>
      <c r="AF42" s="835">
        <f>'1 уровень'!H156/'1 уровень'!D156*1000</f>
        <v>2097.6001868067719</v>
      </c>
      <c r="AG42" s="835">
        <f>'1 уровень'!M156/'1 уровень'!F156*1000</f>
        <v>2144.5406010800657</v>
      </c>
      <c r="AH42" s="837">
        <f>'1 уровень'!J156/'1 уровень'!F156*1000</f>
        <v>2145.1601244423573</v>
      </c>
      <c r="AI42" s="820">
        <f t="shared" si="0"/>
        <v>47.559937635585356</v>
      </c>
    </row>
    <row r="43" spans="1:35" ht="30" x14ac:dyDescent="0.25">
      <c r="A43" s="821">
        <v>1</v>
      </c>
      <c r="B43" s="822" t="e">
        <f t="shared" si="5"/>
        <v>#REF!</v>
      </c>
      <c r="C43" s="752" t="s">
        <v>156</v>
      </c>
      <c r="D43" s="745">
        <f>'1 уровень'!H122/'1 уровень'!D122*1000</f>
        <v>1571.3681074244903</v>
      </c>
      <c r="E43" s="781">
        <f>'1 уровень'!M122/'1 уровень'!F122*1000</f>
        <v>1473.6435137827968</v>
      </c>
      <c r="F43" s="746">
        <f>'1 уровень'!J122/'1 уровень'!F122*1000</f>
        <v>1478.0449352374631</v>
      </c>
      <c r="G43" s="761"/>
      <c r="H43" s="745"/>
      <c r="I43" s="781"/>
      <c r="J43" s="746"/>
      <c r="K43" s="745">
        <f>'1 уровень'!H123/'1 уровень'!D123*1000</f>
        <v>1519.44</v>
      </c>
      <c r="L43" s="781">
        <f>'1 уровень'!M123/'1 уровень'!F123*1000</f>
        <v>1559.583434554974</v>
      </c>
      <c r="M43" s="746">
        <f>'1 уровень'!J123/'1 уровень'!F123*1000</f>
        <v>1563.2313717277489</v>
      </c>
      <c r="N43" s="745"/>
      <c r="O43" s="781"/>
      <c r="P43" s="746"/>
      <c r="Q43" s="745">
        <f>'1 уровень'!H125/'1 уровень'!D125*1000</f>
        <v>5468.3999999999987</v>
      </c>
      <c r="R43" s="781">
        <f>'1 уровень'!M125/'1 уровень'!F125*1000</f>
        <v>5468.4</v>
      </c>
      <c r="S43" s="746">
        <f>'1 уровень'!J125/'1 уровень'!F125*1000</f>
        <v>5468.4</v>
      </c>
      <c r="T43" s="835">
        <f>('1 уровень'!H122+'1 уровень'!H125)/('1 уровень'!D122+'1 уровень'!D125)*1000</f>
        <v>1599.002548382331</v>
      </c>
      <c r="U43" s="835">
        <f>('1 уровень'!M122+'1 уровень'!M125)/('1 уровень'!F122+'1 уровень'!F125)*1000</f>
        <v>1533.7543408570498</v>
      </c>
      <c r="V43" s="835">
        <f>('1 уровень'!J122+'1 уровень'!J124+'1 уровень'!J125)/('1 уровень'!F122+'1 уровень'!F124+'1 уровень'!F125)*1000</f>
        <v>1538.089532221132</v>
      </c>
      <c r="W43" s="836">
        <f>'1 уровень'!H127/'1 уровень'!D127*1000</f>
        <v>883.55000000000007</v>
      </c>
      <c r="X43" s="835">
        <f>'1 уровень'!M127/'1 уровень'!F127*1000</f>
        <v>1529.3854970326413</v>
      </c>
      <c r="Y43" s="835">
        <f>'1 уровень'!J127/'1 уровень'!F127*1000</f>
        <v>1529.3854970326413</v>
      </c>
      <c r="Z43" s="835">
        <f>'1 уровень'!H128/'1 уровень'!D128*1000</f>
        <v>2212.4499999999994</v>
      </c>
      <c r="AA43" s="835">
        <f>'1 уровень'!M128/'1 уровень'!F128*1000</f>
        <v>2353.6794144927535</v>
      </c>
      <c r="AB43" s="835">
        <f>'1 уровень'!J128/'1 уровень'!F128*1000</f>
        <v>2353.6794144927535</v>
      </c>
      <c r="AC43" s="835">
        <f>'1 уровень'!H129/'1 уровень'!D129*1000</f>
        <v>937.03999999999985</v>
      </c>
      <c r="AD43" s="835">
        <f>'1 уровень'!M129/'1 уровень'!F129*1000</f>
        <v>852.70652657601988</v>
      </c>
      <c r="AE43" s="835">
        <f>'1 уровень'!J129/'1 уровень'!F129*1000</f>
        <v>853.64914709517927</v>
      </c>
      <c r="AF43" s="835">
        <f>'1 уровень'!H126/'1 уровень'!D126*1000</f>
        <v>1445.7512298850572</v>
      </c>
      <c r="AG43" s="835">
        <f>'1 уровень'!M126/'1 уровень'!F126*1000</f>
        <v>1754.6492065945392</v>
      </c>
      <c r="AH43" s="837">
        <f>'1 уровень'!J126/'1 уровень'!F126*1000</f>
        <v>1754.8456465739312</v>
      </c>
      <c r="AI43" s="820">
        <f t="shared" si="0"/>
        <v>309.09441668887393</v>
      </c>
    </row>
    <row r="44" spans="1:35" ht="30" x14ac:dyDescent="0.25">
      <c r="A44" s="821">
        <v>1</v>
      </c>
      <c r="B44" s="822" t="e">
        <f t="shared" si="5"/>
        <v>#REF!</v>
      </c>
      <c r="C44" s="752" t="s">
        <v>168</v>
      </c>
      <c r="D44" s="745">
        <f>'1 уровень'!H329/'1 уровень'!D329*1000</f>
        <v>1209.4535315985129</v>
      </c>
      <c r="E44" s="781">
        <f>'1 уровень'!M329/'1 уровень'!F329*1000</f>
        <v>1319.4849152542374</v>
      </c>
      <c r="F44" s="746">
        <f>'1 уровень'!J329/'1 уровень'!F329*1000</f>
        <v>1381.1762711864405</v>
      </c>
      <c r="G44" s="761"/>
      <c r="H44" s="745"/>
      <c r="I44" s="781"/>
      <c r="J44" s="746"/>
      <c r="K44" s="745">
        <f>'1 уровень'!H330/'1 уровень'!D330*1000</f>
        <v>1519.44</v>
      </c>
      <c r="L44" s="781">
        <f>'1 уровень'!M330/'1 уровень'!F330*1000</f>
        <v>1558.8364673913043</v>
      </c>
      <c r="M44" s="746">
        <f>'1 уровень'!J330/'1 уровень'!F330*1000</f>
        <v>1568.5936413043478</v>
      </c>
      <c r="N44" s="745">
        <f>'1 уровень'!H331/'1 уровень'!D331*1000</f>
        <v>5468.4</v>
      </c>
      <c r="O44" s="781">
        <f>'1 уровень'!M331/'1 уровень'!F331*1000</f>
        <v>5468.4</v>
      </c>
      <c r="P44" s="746">
        <f>'1 уровень'!J331/'1 уровень'!F331*1000</f>
        <v>5468.4</v>
      </c>
      <c r="Q44" s="745">
        <f>'1 уровень'!H332/'1 уровень'!D332*1000</f>
        <v>5468.4</v>
      </c>
      <c r="R44" s="781">
        <f>'1 уровень'!M332/'1 уровень'!F332*1000</f>
        <v>4115.3591752577313</v>
      </c>
      <c r="S44" s="746">
        <f>'1 уровень'!J332/'1 уровень'!F332*1000</f>
        <v>5468.4</v>
      </c>
      <c r="T44" s="835">
        <f>('1 уровень'!H329+'1 уровень'!H331+'1 уровень'!H332)/('1 уровень'!D329+'1 уровень'!D331+'1 уровень'!D332)*1000</f>
        <v>1468.2023743016759</v>
      </c>
      <c r="U44" s="835">
        <f>('1 уровень'!M329+'1 уровень'!M331+'1 уровень'!M332)/('1 уровень'!F329+'1 уровень'!F331+'1 уровень'!F332)*1000</f>
        <v>1742.4850052356023</v>
      </c>
      <c r="V44" s="835">
        <f>('1 уровень'!J329+'1 уровень'!J331+'1 уровень'!J332)/('1 уровень'!F329+'1 уровень'!F331+'1 уровень'!F332)*1000</f>
        <v>1933.2724607329842</v>
      </c>
      <c r="W44" s="836">
        <f>'1 уровень'!H334/'1 уровень'!D334*1000</f>
        <v>883.55</v>
      </c>
      <c r="X44" s="835">
        <f>'1 уровень'!M334/'1 уровень'!F334*1000</f>
        <v>1691.8370266479662</v>
      </c>
      <c r="Y44" s="835">
        <f>'1 уровень'!J334/'1 уровень'!F334*1000</f>
        <v>1691.8370266479662</v>
      </c>
      <c r="Z44" s="835">
        <f>'1 уровень'!H335/'1 уровень'!D335*1000</f>
        <v>2268.8200000000002</v>
      </c>
      <c r="AA44" s="835">
        <f>'1 уровень'!M335/'1 уровень'!F335*1000</f>
        <v>2421.0887748117725</v>
      </c>
      <c r="AB44" s="835">
        <f>'1 уровень'!J335/'1 уровень'!F335*1000</f>
        <v>2476.88954825462</v>
      </c>
      <c r="AC44" s="835">
        <f>'1 уровень'!H336/'1 уровень'!D336*1000</f>
        <v>895.05</v>
      </c>
      <c r="AD44" s="835">
        <f>'1 уровень'!M336/'1 уровень'!F336*1000</f>
        <v>744.29735362997656</v>
      </c>
      <c r="AE44" s="835">
        <f>'1 уровень'!J336/'1 уровень'!F336*1000</f>
        <v>813.95166276346595</v>
      </c>
      <c r="AF44" s="835">
        <f>'1 уровень'!H333/'1 уровень'!D333*1000</f>
        <v>1498.1044087289888</v>
      </c>
      <c r="AG44" s="835">
        <f>'1 уровень'!M333/'1 уровень'!F333*1000</f>
        <v>1945.9075240292195</v>
      </c>
      <c r="AH44" s="837">
        <f>'1 уровень'!J333/'1 уровень'!F333*1000</f>
        <v>1988.686193771626</v>
      </c>
      <c r="AI44" s="820">
        <f>AH44-AF44</f>
        <v>490.58178504263719</v>
      </c>
    </row>
    <row r="45" spans="1:35" ht="30" x14ac:dyDescent="0.25">
      <c r="A45" s="821">
        <v>1</v>
      </c>
      <c r="B45" s="822" t="e">
        <f t="shared" si="5"/>
        <v>#REF!</v>
      </c>
      <c r="C45" s="752" t="s">
        <v>160</v>
      </c>
      <c r="D45" s="745"/>
      <c r="E45" s="781"/>
      <c r="F45" s="746"/>
      <c r="G45" s="761"/>
      <c r="H45" s="745"/>
      <c r="I45" s="781"/>
      <c r="J45" s="746"/>
      <c r="K45" s="745"/>
      <c r="L45" s="781"/>
      <c r="M45" s="746"/>
      <c r="N45" s="745">
        <f>'1 уровень'!H164/'1 уровень'!D164*1000</f>
        <v>5468.4</v>
      </c>
      <c r="O45" s="781">
        <f>'1 уровень'!M164/'1 уровень'!F164*1000</f>
        <v>5468.3999999999987</v>
      </c>
      <c r="P45" s="746">
        <f>'1 уровень'!J164/'1 уровень'!F164*1000</f>
        <v>5468.3999999999987</v>
      </c>
      <c r="Q45" s="745">
        <f>'1 уровень'!H165/'1 уровень'!D165*1000</f>
        <v>5468.4</v>
      </c>
      <c r="R45" s="781">
        <f>'1 уровень'!M165/'1 уровень'!F165*1000</f>
        <v>5468.4</v>
      </c>
      <c r="S45" s="746">
        <f>'1 уровень'!J165/'1 уровень'!F165*1000</f>
        <v>5468.4</v>
      </c>
      <c r="T45" s="835">
        <f>'1 уровень'!H163/'1 уровень'!D163*1000</f>
        <v>5468.4</v>
      </c>
      <c r="U45" s="835">
        <f>'1 уровень'!M163/'1 уровень'!F163*1000</f>
        <v>5468.4</v>
      </c>
      <c r="V45" s="835">
        <f>'1 уровень'!J163/'1 уровень'!F163*1000</f>
        <v>5468.4</v>
      </c>
      <c r="W45" s="836"/>
      <c r="X45" s="835"/>
      <c r="Y45" s="835"/>
      <c r="Z45" s="835">
        <f>'1 уровень'!H167/'1 уровень'!D167*1000</f>
        <v>2211.4177419354837</v>
      </c>
      <c r="AA45" s="835">
        <f>'1 уровень'!M167/'1 уровень'!F167*1000</f>
        <v>2545.0644149744444</v>
      </c>
      <c r="AB45" s="835">
        <f>'1 уровень'!J167/'1 уровень'!F167*1000</f>
        <v>2548.5766818621364</v>
      </c>
      <c r="AC45" s="835">
        <f>'1 уровень'!H168/'1 уровень'!D168*1000</f>
        <v>937.04000000000008</v>
      </c>
      <c r="AD45" s="835">
        <f>'1 уровень'!M168/'1 уровень'!F168*1000</f>
        <v>1026.4721289984268</v>
      </c>
      <c r="AE45" s="835">
        <f>'1 уровень'!J168/'1 уровень'!F168*1000</f>
        <v>1026.4721289984268</v>
      </c>
      <c r="AF45" s="835">
        <f>'1 уровень'!H166/'1 уровень'!D166*1000</f>
        <v>2040.5514525139665</v>
      </c>
      <c r="AG45" s="835">
        <f>'1 уровень'!M166/'1 уровень'!F166*1000</f>
        <v>2228.4281270500769</v>
      </c>
      <c r="AH45" s="837">
        <f>'1 уровень'!J166/'1 уровень'!F166*1000</f>
        <v>2231.2080636343762</v>
      </c>
      <c r="AI45" s="820">
        <f t="shared" si="0"/>
        <v>190.65661112040971</v>
      </c>
    </row>
    <row r="46" spans="1:35" ht="30" x14ac:dyDescent="0.25">
      <c r="A46" s="821">
        <v>1</v>
      </c>
      <c r="B46" s="822" t="e">
        <f t="shared" si="5"/>
        <v>#REF!</v>
      </c>
      <c r="C46" s="752" t="s">
        <v>172</v>
      </c>
      <c r="D46" s="745">
        <f>'2 уровень'!G24/'2 уровень'!C24*1000</f>
        <v>1680.7539859108238</v>
      </c>
      <c r="E46" s="781">
        <f>'2 уровень'!L24/'2 уровень'!E24*1000</f>
        <v>1495.9147635452553</v>
      </c>
      <c r="F46" s="746">
        <f>'2 уровень'!I24/'2 уровень'!E24*1000</f>
        <v>1558.1425806451609</v>
      </c>
      <c r="G46" s="761"/>
      <c r="H46" s="745"/>
      <c r="I46" s="781"/>
      <c r="J46" s="746"/>
      <c r="K46" s="745">
        <f>'2 уровень'!G25/'2 уровень'!C25*1000</f>
        <v>1817.8600000000001</v>
      </c>
      <c r="L46" s="781">
        <f>'2 уровень'!L25/'2 уровень'!E25*1000</f>
        <v>1796.5358713450291</v>
      </c>
      <c r="M46" s="746">
        <f>'2 уровень'!I25/'2 уровень'!E25*1000</f>
        <v>1853.454807017544</v>
      </c>
      <c r="N46" s="745"/>
      <c r="O46" s="781"/>
      <c r="P46" s="746"/>
      <c r="Q46" s="745">
        <f>'2 уровень'!G27/'2 уровень'!C27*1000</f>
        <v>6562.08</v>
      </c>
      <c r="R46" s="781">
        <f>'2 уровень'!L27/'2 уровень'!E27*1000</f>
        <v>6562.08</v>
      </c>
      <c r="S46" s="746">
        <f>'2 уровень'!I27/'2 уровень'!E27*1000</f>
        <v>6562.08</v>
      </c>
      <c r="T46" s="835">
        <f>('2 уровень'!G24+'2 уровень'!G27)/('2 уровень'!C24+'2 уровень'!C27)*1000</f>
        <v>1728.8221889053013</v>
      </c>
      <c r="U46" s="835">
        <f>('2 уровень'!L24+'2 уровень'!L27)/('2 уровень'!E24+'2 уровень'!E27)*1000</f>
        <v>1590.8859004302396</v>
      </c>
      <c r="V46" s="835">
        <f>('2 уровень'!I24+'2 уровень'!I26+'2 уровень'!I27)/('2 уровень'!E24+'2 уровень'!E26+'2 уровень'!E27)*1000</f>
        <v>1651.9471850030727</v>
      </c>
      <c r="W46" s="836">
        <f>'2 уровень'!G29/'2 уровень'!C29*1000</f>
        <v>983.66077355118705</v>
      </c>
      <c r="X46" s="835">
        <f>'2 уровень'!L29/'2 уровень'!E29*1000</f>
        <v>1920.1392727272723</v>
      </c>
      <c r="Y46" s="835">
        <f>'2 уровень'!I29/'2 уровень'!E29*1000</f>
        <v>1928.6154876033054</v>
      </c>
      <c r="Z46" s="835">
        <f>'2 уровень'!G30/'2 уровень'!C30*1000</f>
        <v>2718.8999999999996</v>
      </c>
      <c r="AA46" s="835">
        <f>'2 уровень'!L30/'2 уровень'!E30*1000</f>
        <v>2941.2409775870287</v>
      </c>
      <c r="AB46" s="835">
        <f>'2 уровень'!I30/'2 уровень'!E30*1000</f>
        <v>2941.2409775870287</v>
      </c>
      <c r="AC46" s="835">
        <f>'2 уровень'!G31/'2 уровень'!C31*1000</f>
        <v>1107.6500000000001</v>
      </c>
      <c r="AD46" s="835">
        <f>'2 уровень'!L31/'2 уровень'!E31*1000</f>
        <v>1119.663286516854</v>
      </c>
      <c r="AE46" s="835">
        <f>'2 уровень'!I31/'2 уровень'!E31*1000</f>
        <v>1119.663286516854</v>
      </c>
      <c r="AF46" s="835">
        <f>'2 уровень'!G28/'2 уровень'!C28*1000</f>
        <v>1603.7235825415057</v>
      </c>
      <c r="AG46" s="835">
        <f>'2 уровень'!L28/'2 уровень'!E28*1000</f>
        <v>2261.3440265251988</v>
      </c>
      <c r="AH46" s="837">
        <f>'2 уровень'!I28/'2 уровень'!E28*1000</f>
        <v>2262.7042679045085</v>
      </c>
      <c r="AI46" s="820">
        <f t="shared" si="0"/>
        <v>658.98068536300275</v>
      </c>
    </row>
    <row r="47" spans="1:35" ht="30" x14ac:dyDescent="0.25">
      <c r="A47" s="821"/>
      <c r="B47" s="822"/>
      <c r="C47" s="752" t="s">
        <v>154</v>
      </c>
      <c r="D47" s="745">
        <f>'1 уровень'!H100/'1 уровень'!D100*1000</f>
        <v>1478.4908184865055</v>
      </c>
      <c r="E47" s="781">
        <f>'1 уровень'!M100/'1 уровень'!F100*1000</f>
        <v>1366.3890226565973</v>
      </c>
      <c r="F47" s="746">
        <f>'1 уровень'!J100/'1 уровень'!F100*1000</f>
        <v>1368.877934251444</v>
      </c>
      <c r="G47" s="761"/>
      <c r="H47" s="745"/>
      <c r="I47" s="781"/>
      <c r="J47" s="746"/>
      <c r="K47" s="745">
        <f>'1 уровень'!H101/'1 уровень'!D101*1000</f>
        <v>1519.4399999999998</v>
      </c>
      <c r="L47" s="781">
        <f>'1 уровень'!M101/'1 уровень'!F101*1000</f>
        <v>1482.1390643274851</v>
      </c>
      <c r="M47" s="746">
        <f>'1 уровень'!J101/'1 уровень'!F101*1000</f>
        <v>1483.0829970760233</v>
      </c>
      <c r="N47" s="745">
        <f>'1 уровень'!H102/'1 уровень'!D102*1000</f>
        <v>5468.3999999999987</v>
      </c>
      <c r="O47" s="781">
        <f>'1 уровень'!M102/'1 уровень'!F102*1000</f>
        <v>5468.4</v>
      </c>
      <c r="P47" s="746">
        <f>'1 уровень'!J102/'1 уровень'!F102*1000</f>
        <v>5468.4</v>
      </c>
      <c r="Q47" s="745">
        <f>'1 уровень'!H103/'1 уровень'!D103*1000</f>
        <v>5468.4</v>
      </c>
      <c r="R47" s="781">
        <f>'1 уровень'!M103/'1 уровень'!F103*1000</f>
        <v>5468.4</v>
      </c>
      <c r="S47" s="746">
        <f>'1 уровень'!J103/'1 уровень'!F103*1000</f>
        <v>5468.4</v>
      </c>
      <c r="T47" s="835">
        <f>('1 уровень'!H99-'1 уровень'!H101)/('1 уровень'!D99-'1 уровень'!D101)*1000</f>
        <v>1566.5895549422114</v>
      </c>
      <c r="U47" s="835">
        <f>('1 уровень'!M99-'1 уровень'!M101)/('1 уровень'!F99-'1 уровень'!F101)*1000</f>
        <v>1567.4170215462618</v>
      </c>
      <c r="V47" s="835">
        <f>('1 уровень'!J100+'1 уровень'!J102+'1 уровень'!J103)/('1 уровень'!F100+'1 уровень'!F102+'1 уровень'!F103)*1000</f>
        <v>1569.7839585973807</v>
      </c>
      <c r="W47" s="836">
        <f>'1 уровень'!H105/'1 уровень'!D105*1000</f>
        <v>883.55</v>
      </c>
      <c r="X47" s="835">
        <f>'1 уровень'!M105/'1 уровень'!F105*1000</f>
        <v>1680.9859644825476</v>
      </c>
      <c r="Y47" s="835">
        <f>'1 уровень'!J105/'1 уровень'!F105*1000</f>
        <v>1683.9324066135948</v>
      </c>
      <c r="Z47" s="835">
        <f>'1 уровень'!H106/'1 уровень'!D106*1000</f>
        <v>2212.4499999999998</v>
      </c>
      <c r="AA47" s="835">
        <f>'1 уровень'!M106/'1 уровень'!F106*1000</f>
        <v>2748.5813638873556</v>
      </c>
      <c r="AB47" s="835">
        <f>'1 уровень'!J106/'1 уровень'!F106*1000</f>
        <v>2748.5813638873556</v>
      </c>
      <c r="AC47" s="835">
        <f>'1 уровень'!H107/'1 уровень'!D107*1000</f>
        <v>937.03999999999985</v>
      </c>
      <c r="AD47" s="835">
        <f>'1 уровень'!M107/'1 уровень'!F107*1000</f>
        <v>937.41798418972348</v>
      </c>
      <c r="AE47" s="835">
        <f>'1 уровень'!J107/'1 уровень'!F107*1000</f>
        <v>937.41798418972348</v>
      </c>
      <c r="AF47" s="835">
        <f>'1 уровень'!H104/'1 уровень'!D104*1000</f>
        <v>1484.7301408450703</v>
      </c>
      <c r="AG47" s="835">
        <f>'1 уровень'!M104/'1 уровень'!F104*1000</f>
        <v>2153.0694292669732</v>
      </c>
      <c r="AH47" s="837">
        <f>'1 уровень'!J104/'1 уровень'!F104*1000</f>
        <v>2154.3709007303219</v>
      </c>
      <c r="AI47" s="820">
        <f t="shared" si="0"/>
        <v>669.64075988525155</v>
      </c>
    </row>
    <row r="48" spans="1:35" ht="45" x14ac:dyDescent="0.25">
      <c r="A48" s="821">
        <v>1</v>
      </c>
      <c r="B48" s="822" t="e">
        <f>#REF!+1</f>
        <v>#REF!</v>
      </c>
      <c r="C48" s="752" t="s">
        <v>162</v>
      </c>
      <c r="D48" s="745">
        <f>'1 уровень'!H184/'1 уровень'!D184*1000</f>
        <v>964.5859085290482</v>
      </c>
      <c r="E48" s="781">
        <f>'1 уровень'!M184/'1 уровень'!F184*1000</f>
        <v>1338.8973807599029</v>
      </c>
      <c r="F48" s="746">
        <f>'1 уровень'!J184/'1 уровень'!F184*1000</f>
        <v>1372.8293532740502</v>
      </c>
      <c r="G48" s="761"/>
      <c r="H48" s="745"/>
      <c r="I48" s="781"/>
      <c r="J48" s="746"/>
      <c r="K48" s="745">
        <f>'1 уровень'!H185/'1 уровень'!D185*1000</f>
        <v>1519.4399999999998</v>
      </c>
      <c r="L48" s="781">
        <f>'1 уровень'!M185/'1 уровень'!F185*1000</f>
        <v>1536.1075000000001</v>
      </c>
      <c r="M48" s="746">
        <f>'1 уровень'!J185/'1 уровень'!F185*1000</f>
        <v>1536.1075000000001</v>
      </c>
      <c r="N48" s="745"/>
      <c r="O48" s="781"/>
      <c r="P48" s="746"/>
      <c r="Q48" s="745">
        <f>'1 уровень'!H187/'1 уровень'!D187*1000</f>
        <v>5468.3999999999987</v>
      </c>
      <c r="R48" s="781">
        <f>'1 уровень'!M187/'1 уровень'!F187*1000</f>
        <v>5468.4</v>
      </c>
      <c r="S48" s="746">
        <f>'1 уровень'!J187/'1 уровень'!F187*1000</f>
        <v>5468.4</v>
      </c>
      <c r="T48" s="835">
        <f>('1 уровень'!H184+'1 уровень'!H187)/('1 уровень'!D184+'1 уровень'!D187)*1000</f>
        <v>976.80039447731758</v>
      </c>
      <c r="U48" s="835">
        <f>('1 уровень'!M184+'1 уровень'!M187)/('1 уровень'!F184+'1 уровень'!F187)*1000</f>
        <v>1439.8552523659307</v>
      </c>
      <c r="V48" s="835">
        <f>('1 уровень'!J184+'1 уровень'!J186+'1 уровень'!J187)/('1 уровень'!F184+'1 уровень'!F186+'1 уровень'!F187)*1000</f>
        <v>1472.9576577287066</v>
      </c>
      <c r="W48" s="836">
        <f>'1 уровень'!H189/'1 уровень'!D189*1000</f>
        <v>784.37335329341317</v>
      </c>
      <c r="X48" s="835">
        <f>'1 уровень'!M189/'1 уровень'!F189*1000</f>
        <v>1717.192822966507</v>
      </c>
      <c r="Y48" s="835">
        <f>'1 уровень'!J189/'1 уровень'!F189*1000</f>
        <v>1720.0376267942581</v>
      </c>
      <c r="Z48" s="835">
        <f>'1 уровень'!H190/'1 уровень'!D190*1000</f>
        <v>2212.4499999999998</v>
      </c>
      <c r="AA48" s="835">
        <f>'1 уровень'!M190/'1 уровень'!F190*1000</f>
        <v>2644.4902664576803</v>
      </c>
      <c r="AB48" s="835">
        <f>'1 уровень'!J190/'1 уровень'!F190*1000</f>
        <v>2644.7425862068967</v>
      </c>
      <c r="AC48" s="835">
        <f>'1 уровень'!H191/'1 уровень'!D191*1000</f>
        <v>937.04</v>
      </c>
      <c r="AD48" s="835">
        <f>'1 уровень'!M191/'1 уровень'!F191*1000</f>
        <v>855.85413725490207</v>
      </c>
      <c r="AE48" s="835">
        <f>'1 уровень'!J191/'1 уровень'!F191*1000</f>
        <v>856.70741176470608</v>
      </c>
      <c r="AF48" s="835">
        <f>'1 уровень'!H188/'1 уровень'!D188*1000</f>
        <v>1228.2569205490045</v>
      </c>
      <c r="AG48" s="835">
        <f>'1 уровень'!M188/'1 уровень'!F188*1000</f>
        <v>1979.9794030377957</v>
      </c>
      <c r="AH48" s="837">
        <f>'1 уровень'!J188/'1 уровень'!F188*1000</f>
        <v>1981.2969410102439</v>
      </c>
      <c r="AI48" s="820">
        <f t="shared" si="0"/>
        <v>753.04002046123946</v>
      </c>
    </row>
    <row r="49" spans="1:35" ht="45" x14ac:dyDescent="0.25">
      <c r="A49" s="821">
        <v>1</v>
      </c>
      <c r="B49" s="822" t="e">
        <f>B48+1</f>
        <v>#REF!</v>
      </c>
      <c r="C49" s="752" t="s">
        <v>184</v>
      </c>
      <c r="D49" s="745">
        <f>'2 уровень'!G217/'2 уровень'!C217*1000</f>
        <v>1297.0864861898665</v>
      </c>
      <c r="E49" s="781">
        <f>'2 уровень'!L217/'2 уровень'!E217*1000</f>
        <v>1587.8233074626869</v>
      </c>
      <c r="F49" s="746">
        <f>'2 уровень'!I217/'2 уровень'!E217*1000</f>
        <v>1613.5022686567168</v>
      </c>
      <c r="G49" s="761"/>
      <c r="H49" s="745"/>
      <c r="I49" s="781"/>
      <c r="J49" s="746"/>
      <c r="K49" s="745">
        <f>'2 уровень'!G218/'2 уровень'!C218*1000</f>
        <v>1817.86</v>
      </c>
      <c r="L49" s="781">
        <f>'2 уровень'!L218/'2 уровень'!E218*1000</f>
        <v>1747.0064070351762</v>
      </c>
      <c r="M49" s="746">
        <f>'2 уровень'!I218/'2 уровень'!E218*1000</f>
        <v>1749.1716080402014</v>
      </c>
      <c r="N49" s="745">
        <f>'2 уровень'!G219/'2 уровень'!C219*1000</f>
        <v>6562.0800000000008</v>
      </c>
      <c r="O49" s="781">
        <f>'2 уровень'!L219/'2 уровень'!E219*1000</f>
        <v>6562.0800000000008</v>
      </c>
      <c r="P49" s="746">
        <f>'2 уровень'!I219/'2 уровень'!E219*1000</f>
        <v>6562.0800000000008</v>
      </c>
      <c r="Q49" s="745">
        <f>'2 уровень'!G220/'2 уровень'!C220*1000</f>
        <v>6562.0800000000008</v>
      </c>
      <c r="R49" s="781">
        <f>'2 уровень'!L220/'2 уровень'!E220*1000</f>
        <v>6562.08</v>
      </c>
      <c r="S49" s="746">
        <f>'2 уровень'!I220/'2 уровень'!E220*1000</f>
        <v>6562.08</v>
      </c>
      <c r="T49" s="835">
        <f>('2 уровень'!G217+'2 уровень'!G219+'2 уровень'!G220)/('2 уровень'!C217+'2 уровень'!C219+'2 уровень'!C220)*1000</f>
        <v>1465.8123760623232</v>
      </c>
      <c r="U49" s="835">
        <f>('2 уровень'!L217+'2 уровень'!L219+'2 уровень'!L220)/('2 уровень'!E217+'2 уровень'!E219+'2 уровень'!E220)*1000</f>
        <v>2043.7069197396966</v>
      </c>
      <c r="V49" s="835">
        <f>('2 уровень'!I217+'2 уровень'!I219+'2 уровень'!I220)/('2 уровень'!E217+'2 уровень'!E219+'2 уровень'!E220)*1000</f>
        <v>2067.0324403470718</v>
      </c>
      <c r="W49" s="836">
        <f>'2 уровень'!G222/'2 уровень'!C222*1000</f>
        <v>790.95017953321371</v>
      </c>
      <c r="X49" s="835">
        <f>'2 уровень'!L222/'2 уровень'!E222*1000</f>
        <v>2111.6432994923857</v>
      </c>
      <c r="Y49" s="835">
        <f>'2 уровень'!I222/'2 уровень'!E222*1000</f>
        <v>2111.6432994923857</v>
      </c>
      <c r="Z49" s="835">
        <f>'2 уровень'!G223/'2 уровень'!C223*1000</f>
        <v>2861.06</v>
      </c>
      <c r="AA49" s="835">
        <f>'2 уровень'!L223/'2 уровень'!E223*1000</f>
        <v>3303.940710857828</v>
      </c>
      <c r="AB49" s="835">
        <f>'2 уровень'!I223/'2 уровень'!E223*1000</f>
        <v>3312.4094031193754</v>
      </c>
      <c r="AC49" s="835">
        <f>'2 уровень'!G224/'2 уровень'!C224*1000</f>
        <v>1067.6200000000001</v>
      </c>
      <c r="AD49" s="835">
        <f>'2 уровень'!L224/'2 уровень'!E224*1000</f>
        <v>1125.0314999999998</v>
      </c>
      <c r="AE49" s="835">
        <f>'2 уровень'!I224/'2 уровень'!E224*1000</f>
        <v>1125.0314999999998</v>
      </c>
      <c r="AF49" s="835">
        <f>'2 уровень'!G221/'2 уровень'!C221*1000</f>
        <v>1887.0419114854265</v>
      </c>
      <c r="AG49" s="835">
        <f>'2 уровень'!L221/'2 уровень'!E221*1000</f>
        <v>2712.0023559150654</v>
      </c>
      <c r="AH49" s="837">
        <f>'2 уровень'!I221/'2 уровень'!E221*1000</f>
        <v>2717.712086956521</v>
      </c>
      <c r="AI49" s="820">
        <f t="shared" si="0"/>
        <v>830.67017547109458</v>
      </c>
    </row>
    <row r="50" spans="1:35" ht="30" x14ac:dyDescent="0.25">
      <c r="A50" s="821">
        <v>1</v>
      </c>
      <c r="B50" s="822" t="e">
        <f>#REF!+1</f>
        <v>#REF!</v>
      </c>
      <c r="C50" s="840" t="s">
        <v>186</v>
      </c>
      <c r="D50" s="745">
        <f>'2 уровень'!G267/'2 уровень'!C267*1000</f>
        <v>1470.7347784045126</v>
      </c>
      <c r="E50" s="781">
        <f>'2 уровень'!L267/'2 уровень'!E267*1000</f>
        <v>1702.5215201768933</v>
      </c>
      <c r="F50" s="746">
        <f>'2 уровень'!I267/'2 уровень'!E267*1000</f>
        <v>1723.8606799336649</v>
      </c>
      <c r="G50" s="761"/>
      <c r="H50" s="745"/>
      <c r="I50" s="781"/>
      <c r="J50" s="746"/>
      <c r="K50" s="745">
        <f>'2 уровень'!G268/'2 уровень'!C268*1000</f>
        <v>1817.8600000000001</v>
      </c>
      <c r="L50" s="781">
        <f>'2 уровень'!L268/'2 уровень'!E268*1000</f>
        <v>1864.9473732718889</v>
      </c>
      <c r="M50" s="746">
        <f>'2 уровень'!I268/'2 уровень'!E268*1000</f>
        <v>1919.5898156682024</v>
      </c>
      <c r="N50" s="745">
        <f>'2 уровень'!G269/'2 уровень'!C269*1000</f>
        <v>6562.08</v>
      </c>
      <c r="O50" s="781">
        <f>'2 уровень'!L269/'2 уровень'!E269*1000</f>
        <v>6562.0800000000008</v>
      </c>
      <c r="P50" s="746">
        <f>'2 уровень'!I269/'2 уровень'!E269*1000</f>
        <v>6562.0800000000008</v>
      </c>
      <c r="Q50" s="745">
        <f>'2 уровень'!G270/'2 уровень'!C270*1000</f>
        <v>6562.08</v>
      </c>
      <c r="R50" s="781">
        <f>'2 уровень'!L270/'2 уровень'!E270*1000</f>
        <v>6562.08</v>
      </c>
      <c r="S50" s="746">
        <f>'2 уровень'!I270/'2 уровень'!E270*1000</f>
        <v>6562.08</v>
      </c>
      <c r="T50" s="835">
        <f>('2 уровень'!G267+'2 уровень'!G269+'2 уровень'!G270)/('2 уровень'!C267+'2 уровень'!C269+'2 уровень'!C270)*1000</f>
        <v>1696.1890335001929</v>
      </c>
      <c r="U50" s="835">
        <f>('2 уровень'!L267+'2 уровень'!L269+'2 уровень'!L270)/('2 уровень'!E267+'2 уровень'!E269+'2 уровень'!E270)*1000</f>
        <v>1910.7883121693121</v>
      </c>
      <c r="V50" s="835">
        <f>('2 уровень'!I267+'2 уровень'!I269+'2 уровень'!I270)/('2 уровень'!E267+'2 уровень'!E269+'2 уровень'!E270)*1000</f>
        <v>1931.2129365079365</v>
      </c>
      <c r="W50" s="836">
        <f>'2 уровень'!G272/'2 уровень'!C272*1000</f>
        <v>935.14574645537937</v>
      </c>
      <c r="X50" s="835">
        <f>'2 уровень'!L272/'2 уровень'!E272*1000</f>
        <v>2009.229884678748</v>
      </c>
      <c r="Y50" s="835">
        <f>'2 уровень'!I272/'2 уровень'!E272*1000</f>
        <v>2017.193459637562</v>
      </c>
      <c r="Z50" s="835">
        <f>'2 уровень'!G273/'2 уровень'!C273*1000</f>
        <v>2861.06</v>
      </c>
      <c r="AA50" s="835">
        <f>'2 уровень'!L273/'2 уровень'!E273*1000</f>
        <v>3557.3900908697537</v>
      </c>
      <c r="AB50" s="835">
        <f>'2 уровень'!I273/'2 уровень'!E273*1000</f>
        <v>3557.3900908697537</v>
      </c>
      <c r="AC50" s="835">
        <f>'2 уровень'!G274/'2 уровень'!C274*1000</f>
        <v>1067.6199999999999</v>
      </c>
      <c r="AD50" s="835">
        <f>'2 уровень'!L274/'2 уровень'!E274*1000</f>
        <v>1118.4360869565216</v>
      </c>
      <c r="AE50" s="835">
        <f>'2 уровень'!I274/'2 уровень'!E274*1000</f>
        <v>1118.4360869565216</v>
      </c>
      <c r="AF50" s="835">
        <f>'2 уровень'!G271/'2 уровень'!C271*1000</f>
        <v>1688.8217689822293</v>
      </c>
      <c r="AG50" s="835">
        <f>'2 уровень'!L271/'2 уровень'!E271*1000</f>
        <v>2787.931908108108</v>
      </c>
      <c r="AH50" s="837">
        <f>'2 уровень'!I271/'2 уровень'!E271*1000</f>
        <v>2789.2383648648652</v>
      </c>
      <c r="AI50" s="820">
        <f t="shared" si="0"/>
        <v>1100.4165958826359</v>
      </c>
    </row>
    <row r="51" spans="1:35" ht="30" x14ac:dyDescent="0.25">
      <c r="A51" s="821">
        <v>1</v>
      </c>
      <c r="B51" s="822" t="e">
        <f>B50+1</f>
        <v>#REF!</v>
      </c>
      <c r="C51" s="840" t="s">
        <v>166</v>
      </c>
      <c r="D51" s="745">
        <f>'1 уровень'!H277/'1 уровень'!D277*1000</f>
        <v>1310.7137137137138</v>
      </c>
      <c r="E51" s="781">
        <f>'1 уровень'!M277/'1 уровень'!F277*1000</f>
        <v>1583.0857972544879</v>
      </c>
      <c r="F51" s="746">
        <f>'1 уровень'!J277/'1 уровень'!F277*1000</f>
        <v>1586.7101267159453</v>
      </c>
      <c r="G51" s="761"/>
      <c r="H51" s="745"/>
      <c r="I51" s="781"/>
      <c r="J51" s="746"/>
      <c r="K51" s="745">
        <f>'1 уровень'!H278/'1 уровень'!D278*1000</f>
        <v>1519.44</v>
      </c>
      <c r="L51" s="781">
        <f>'1 уровень'!M278/'1 уровень'!F278*1000</f>
        <v>911.65974683544334</v>
      </c>
      <c r="M51" s="746">
        <f>'1 уровень'!J278/'1 уровень'!F278*1000</f>
        <v>1534.6420253164558</v>
      </c>
      <c r="N51" s="745">
        <f>'1 уровень'!H279/'1 уровень'!D279*1000</f>
        <v>5468.4</v>
      </c>
      <c r="O51" s="781">
        <f>'1 уровень'!M279/'1 уровень'!F279*1000</f>
        <v>5468.3999999999987</v>
      </c>
      <c r="P51" s="746">
        <f>'1 уровень'!J279/'1 уровень'!F279*1000</f>
        <v>5468.3999999999987</v>
      </c>
      <c r="Q51" s="745">
        <f>'1 уровень'!H280/'1 уровень'!D280*1000</f>
        <v>5468.4</v>
      </c>
      <c r="R51" s="781">
        <f>'1 уровень'!M280/'1 уровень'!F280*1000</f>
        <v>5468.4000000000005</v>
      </c>
      <c r="S51" s="746">
        <f>'1 уровень'!J280/'1 уровень'!F280*1000</f>
        <v>5468.4000000000005</v>
      </c>
      <c r="T51" s="835">
        <f>('1 уровень'!H277+'1 уровень'!H279+'1 уровень'!H280)/('1 уровень'!D277+'1 уровень'!D279+'1 уровень'!D280)*1000</f>
        <v>1680.4122207022344</v>
      </c>
      <c r="U51" s="835">
        <f>('1 уровень'!M277+'1 уровень'!M279+'1 уровень'!M280)/('1 уровень'!F277+'1 уровень'!F279+'1 уровень'!F280)*1000</f>
        <v>2301.9692340791739</v>
      </c>
      <c r="V51" s="835">
        <f>('1 уровень'!J277+'1 уровень'!J279+'1 уровень'!J280)/('1 уровень'!F277+'1 уровень'!F279+'1 уровень'!F280)*1000</f>
        <v>2304.9229690189331</v>
      </c>
      <c r="W51" s="836">
        <f>'1 уровень'!H282/'1 уровень'!D282*1000</f>
        <v>883.55000000000007</v>
      </c>
      <c r="X51" s="835">
        <f>'1 уровень'!M282/'1 уровень'!F282*1000</f>
        <v>1787.1382266009853</v>
      </c>
      <c r="Y51" s="835">
        <f>'1 уровень'!J282/'1 уровень'!F282*1000</f>
        <v>1787.1382266009853</v>
      </c>
      <c r="Z51" s="835">
        <f>'1 уровень'!H283/'1 уровень'!D283*1000</f>
        <v>2268.8200000000002</v>
      </c>
      <c r="AA51" s="835">
        <f>'1 уровень'!M283/'1 уровень'!F283*1000</f>
        <v>3134.8518216805646</v>
      </c>
      <c r="AB51" s="835">
        <f>'1 уровень'!J283/'1 уровень'!F283*1000</f>
        <v>3148.3411417575371</v>
      </c>
      <c r="AC51" s="835">
        <f>'1 уровень'!H284/'1 уровень'!D284*1000</f>
        <v>895.05</v>
      </c>
      <c r="AD51" s="835" t="e">
        <f>'1 уровень'!M284/'1 уровень'!F284*1000</f>
        <v>#DIV/0!</v>
      </c>
      <c r="AE51" s="835" t="e">
        <f>'1 уровень'!J284/'1 уровень'!F284*1000</f>
        <v>#DIV/0!</v>
      </c>
      <c r="AF51" s="835">
        <f>'1 уровень'!H281/'1 уровень'!D281*1000</f>
        <v>1613.3581708338318</v>
      </c>
      <c r="AG51" s="835">
        <f>'1 уровень'!M281/'1 уровень'!F281*1000</f>
        <v>2979.5817536889904</v>
      </c>
      <c r="AH51" s="837">
        <f>'1 уровень'!J281/'1 уровень'!F281*1000</f>
        <v>2991.5169693530083</v>
      </c>
      <c r="AI51" s="820">
        <f t="shared" si="0"/>
        <v>1378.1587985191766</v>
      </c>
    </row>
    <row r="52" spans="1:35" ht="36.6" customHeight="1" x14ac:dyDescent="0.25">
      <c r="A52" s="821">
        <v>1</v>
      </c>
      <c r="B52" s="822" t="e">
        <f>#REF!+1</f>
        <v>#REF!</v>
      </c>
      <c r="C52" s="752" t="s">
        <v>146</v>
      </c>
      <c r="D52" s="745">
        <f>('1 уровень'!H11/'1 уровень'!D11)*1000</f>
        <v>816.66666666666663</v>
      </c>
      <c r="E52" s="781">
        <f>('1 уровень'!M11/'1 уровень'!F11)*1000</f>
        <v>1221.6800606060606</v>
      </c>
      <c r="F52" s="746">
        <f>'1 уровень'!J11/'1 уровень'!F11*1000</f>
        <v>1246.7922424242424</v>
      </c>
      <c r="G52" s="761">
        <v>12</v>
      </c>
      <c r="H52" s="745"/>
      <c r="I52" s="781"/>
      <c r="J52" s="746"/>
      <c r="K52" s="745">
        <f>('1 уровень'!H12/'1 уровень'!D12)*1000</f>
        <v>1519.4399999999998</v>
      </c>
      <c r="L52" s="781">
        <f>('1 уровень'!M12/'1 уровень'!F12)*1000</f>
        <v>1668.3945000000003</v>
      </c>
      <c r="M52" s="746">
        <f>'1 уровень'!J12/'1 уровень'!F12*1000</f>
        <v>1677.3710000000001</v>
      </c>
      <c r="N52" s="745"/>
      <c r="O52" s="781"/>
      <c r="P52" s="746"/>
      <c r="Q52" s="745"/>
      <c r="R52" s="781"/>
      <c r="S52" s="746"/>
      <c r="T52" s="835">
        <f>D52</f>
        <v>816.66666666666663</v>
      </c>
      <c r="U52" s="835">
        <f>E52</f>
        <v>1221.6800606060606</v>
      </c>
      <c r="V52" s="835">
        <f>'1 уровень'!J11/'1 уровень'!F11*1000</f>
        <v>1246.7922424242424</v>
      </c>
      <c r="W52" s="836">
        <f>('1 уровень'!H14/'1 уровень'!D14)*1000</f>
        <v>597.8357142857144</v>
      </c>
      <c r="X52" s="835" t="e">
        <f>('1 уровень'!M14/'1 уровень'!F14)*1000</f>
        <v>#DIV/0!</v>
      </c>
      <c r="Y52" s="835" t="e">
        <f>'1 уровень'!J14/'1 уровень'!F14*1000</f>
        <v>#DIV/0!</v>
      </c>
      <c r="Z52" s="835"/>
      <c r="AA52" s="835"/>
      <c r="AB52" s="835"/>
      <c r="AC52" s="835"/>
      <c r="AD52" s="835"/>
      <c r="AE52" s="835"/>
      <c r="AF52" s="835">
        <f>W52</f>
        <v>597.8357142857144</v>
      </c>
      <c r="AG52" s="835" t="e">
        <f>X52</f>
        <v>#DIV/0!</v>
      </c>
      <c r="AH52" s="837" t="e">
        <f>Y52</f>
        <v>#DIV/0!</v>
      </c>
      <c r="AI52" s="820" t="e">
        <f t="shared" si="0"/>
        <v>#DIV/0!</v>
      </c>
    </row>
    <row r="53" spans="1:35" ht="22.15" customHeight="1" thickBot="1" x14ac:dyDescent="0.3">
      <c r="C53" s="848" t="s">
        <v>199</v>
      </c>
      <c r="D53" s="786">
        <f>'СВОД 1'!F235/'СВОД 1'!B235*1000</f>
        <v>1532.0067376085865</v>
      </c>
      <c r="E53" s="787">
        <f>'СВОД 1'!K235/'СВОД 1'!D235*1000</f>
        <v>1488.9397115759261</v>
      </c>
      <c r="F53" s="749">
        <f>'СВОД 1'!H235/'СВОД 1'!D235*1000</f>
        <v>1507.4641216607904</v>
      </c>
      <c r="G53" s="764"/>
      <c r="H53" s="786">
        <f>H34</f>
        <v>1777</v>
      </c>
      <c r="I53" s="786">
        <f>I34</f>
        <v>2931.3464204545458</v>
      </c>
      <c r="J53" s="749">
        <f>'СВОД 1'!H236/'СВОД 1'!D236*1000</f>
        <v>2931.3464204545458</v>
      </c>
      <c r="K53" s="786">
        <f>'СВОД 1'!F237/'СВОД 1'!B237*1000</f>
        <v>1644.4472380830364</v>
      </c>
      <c r="L53" s="787">
        <f>'СВОД 1'!K237/'СВОД 1'!D237*1000</f>
        <v>1635.7402293959856</v>
      </c>
      <c r="M53" s="749">
        <f>'СВОД 1'!H237/'СВОД 1'!D237*1000</f>
        <v>1651.5327900595073</v>
      </c>
      <c r="N53" s="786">
        <f>'СВОД 1'!F238/'СВОД 1'!B238*1000</f>
        <v>5873.1406572769947</v>
      </c>
      <c r="O53" s="787">
        <f>'СВОД 1'!K238/'СВОД 1'!D238*1000</f>
        <v>5768.9925549613781</v>
      </c>
      <c r="P53" s="749">
        <f>'СВОД 1'!H238/'СВОД 1'!D238*1000</f>
        <v>5835.5361497326212</v>
      </c>
      <c r="Q53" s="786">
        <f>'СВОД 1'!F239/'СВОД 1'!B239*1000</f>
        <v>6135.9145202415575</v>
      </c>
      <c r="R53" s="787">
        <f>'СВОД 1'!K239/'СВОД 1'!D239*1000</f>
        <v>5989.0056981436646</v>
      </c>
      <c r="S53" s="749">
        <f>'СВОД 1'!H239/'СВОД 1'!D239*1000</f>
        <v>6084.8691525423737</v>
      </c>
      <c r="T53" s="849">
        <f>('СВОД 1'!F234-'СВОД 1'!F237)/('СВОД 1'!B234-'СВОД 1'!B237)*1000</f>
        <v>1639.5625937208649</v>
      </c>
      <c r="U53" s="849">
        <f>('СВОД 1'!K234-'СВОД 1'!K237)/('СВОД 1'!D234-'СВОД 1'!D237)*1000</f>
        <v>1709.141744113751</v>
      </c>
      <c r="V53" s="849">
        <f>('СВОД 1'!H234-'СВОД 1'!H237)/('СВОД 1'!D234-'СВОД 1'!D237)*1000</f>
        <v>1730.9259143621766</v>
      </c>
      <c r="W53" s="850">
        <f>'СВОД 1'!F241/'СВОД 1'!B241*1000</f>
        <v>894.00455109195332</v>
      </c>
      <c r="X53" s="849">
        <f>'СВОД 1'!K241/'СВОД 1'!D241*1000</f>
        <v>1685.9999361767075</v>
      </c>
      <c r="Y53" s="849">
        <f>'СВОД 1'!H241/'СВОД 1'!D241*1000</f>
        <v>1693.0549682271001</v>
      </c>
      <c r="Z53" s="849">
        <f>'СВОД 1'!F242/'СВОД 1'!B242*1000</f>
        <v>2473.5627011710267</v>
      </c>
      <c r="AA53" s="849">
        <f>'СВОД 1'!K242/'СВОД 1'!D242*1000</f>
        <v>2473.8756350592967</v>
      </c>
      <c r="AB53" s="849">
        <f>'СВОД 1'!H242/'СВОД 1'!D242*1000</f>
        <v>2479.1866539601865</v>
      </c>
      <c r="AC53" s="849">
        <f>'СВОД 1'!F243/'СВОД 1'!B243*1000</f>
        <v>1007.2258063435982</v>
      </c>
      <c r="AD53" s="849">
        <f>'СВОД 1'!K243/'СВОД 1'!D243*1000</f>
        <v>998.82408641612847</v>
      </c>
      <c r="AE53" s="849">
        <f>'СВОД 1'!H243/'СВОД 1'!D243*1000</f>
        <v>1001.0119382462319</v>
      </c>
      <c r="AF53" s="849">
        <f>'СВОД 1'!F240/'СВОД 1'!B240*1000</f>
        <v>1658.6320153584525</v>
      </c>
      <c r="AG53" s="849">
        <f>'СВОД 1'!K240/'СВОД 1'!D240*1000</f>
        <v>2007.715090807782</v>
      </c>
      <c r="AH53" s="851">
        <f>'СВОД 1'!H240/'СВОД 1'!D240*1000</f>
        <v>2012.6854762743314</v>
      </c>
      <c r="AI53" s="820">
        <f t="shared" ref="AI53" si="6">AH53-AF53</f>
        <v>354.05346091587899</v>
      </c>
    </row>
    <row r="94" spans="1:31" s="819" customFormat="1" x14ac:dyDescent="0.25">
      <c r="A94" s="816"/>
      <c r="B94" s="816"/>
      <c r="C94" s="741"/>
      <c r="D94" s="741"/>
      <c r="E94" s="5"/>
      <c r="F94" s="5"/>
      <c r="G94" s="852"/>
      <c r="H94" s="818"/>
      <c r="I94" s="818"/>
      <c r="J94" s="818"/>
      <c r="K94" s="818"/>
      <c r="AA94" s="816"/>
      <c r="AB94" s="816"/>
      <c r="AC94" s="816"/>
      <c r="AD94" s="820"/>
      <c r="AE94" s="820"/>
    </row>
    <row r="95" spans="1:31" s="819" customFormat="1" ht="24" customHeight="1" x14ac:dyDescent="0.25">
      <c r="A95" s="816"/>
      <c r="B95" s="816"/>
      <c r="C95" s="741"/>
      <c r="D95" s="741"/>
      <c r="E95" s="5"/>
      <c r="F95" s="5"/>
      <c r="G95" s="818"/>
      <c r="H95" s="818">
        <v>989</v>
      </c>
      <c r="I95" s="818"/>
      <c r="J95" s="818"/>
      <c r="K95" s="818"/>
      <c r="AA95" s="816"/>
      <c r="AB95" s="816"/>
      <c r="AC95" s="816"/>
      <c r="AD95" s="820"/>
      <c r="AE95" s="820"/>
    </row>
  </sheetData>
  <autoFilter ref="A6:AE52"/>
  <sortState ref="A7:AR52">
    <sortCondition ref="AI7:AI52"/>
  </sortState>
  <mergeCells count="13">
    <mergeCell ref="C1:AH2"/>
    <mergeCell ref="Z4:AB4"/>
    <mergeCell ref="AC4:AE4"/>
    <mergeCell ref="AF4:AH4"/>
    <mergeCell ref="C4:C5"/>
    <mergeCell ref="D4:F4"/>
    <mergeCell ref="G4:G5"/>
    <mergeCell ref="H4:J4"/>
    <mergeCell ref="K4:M4"/>
    <mergeCell ref="N4:P4"/>
    <mergeCell ref="Q4:S4"/>
    <mergeCell ref="T4:V4"/>
    <mergeCell ref="W4:Y4"/>
  </mergeCells>
  <pageMargins left="0.51181102362204722" right="0.11811023622047245" top="0.43307086614173229" bottom="0.15748031496062992" header="0.31496062992125984" footer="0.31496062992125984"/>
  <pageSetup paperSize="9" scale="9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="80" zoomScaleNormal="80" workbookViewId="0">
      <selection activeCell="B3" sqref="B3:E5"/>
    </sheetView>
  </sheetViews>
  <sheetFormatPr defaultRowHeight="12.75" x14ac:dyDescent="0.2"/>
  <cols>
    <col min="1" max="1" width="29.7109375" customWidth="1"/>
    <col min="2" max="2" width="15.7109375" customWidth="1"/>
    <col min="3" max="3" width="15.42578125" customWidth="1"/>
    <col min="4" max="4" width="13.85546875" customWidth="1"/>
    <col min="5" max="5" width="7.7109375" customWidth="1"/>
  </cols>
  <sheetData>
    <row r="1" spans="1:12" ht="70.5" customHeight="1" x14ac:dyDescent="0.25">
      <c r="A1" s="877" t="s">
        <v>260</v>
      </c>
      <c r="B1" s="903"/>
      <c r="C1" s="903"/>
      <c r="D1" s="903"/>
      <c r="E1" s="903"/>
      <c r="F1" s="869"/>
      <c r="G1" s="869"/>
      <c r="H1" s="869"/>
      <c r="I1" s="869"/>
      <c r="J1" s="869"/>
      <c r="K1" s="869"/>
      <c r="L1" s="869"/>
    </row>
    <row r="2" spans="1:12" ht="12.75" customHeight="1" x14ac:dyDescent="0.2"/>
    <row r="3" spans="1:12" ht="12.75" customHeight="1" x14ac:dyDescent="0.2">
      <c r="A3" s="904" t="s">
        <v>143</v>
      </c>
      <c r="B3" s="905" t="s">
        <v>259</v>
      </c>
      <c r="C3" s="906"/>
      <c r="D3" s="906"/>
      <c r="E3" s="907"/>
    </row>
    <row r="4" spans="1:12" ht="12.75" customHeight="1" x14ac:dyDescent="0.2">
      <c r="A4" s="904"/>
      <c r="B4" s="905"/>
      <c r="C4" s="906"/>
      <c r="D4" s="906"/>
      <c r="E4" s="907"/>
    </row>
    <row r="5" spans="1:12" ht="90" customHeight="1" x14ac:dyDescent="0.2">
      <c r="A5" s="904"/>
      <c r="B5" s="905"/>
      <c r="C5" s="906"/>
      <c r="D5" s="906"/>
      <c r="E5" s="907"/>
    </row>
    <row r="6" spans="1:12" ht="78" customHeight="1" x14ac:dyDescent="0.2">
      <c r="A6" s="858"/>
      <c r="B6" s="866" t="s">
        <v>128</v>
      </c>
      <c r="C6" s="866" t="s">
        <v>210</v>
      </c>
      <c r="D6" s="867" t="s">
        <v>103</v>
      </c>
      <c r="E6" s="868" t="s">
        <v>35</v>
      </c>
    </row>
    <row r="7" spans="1:12" ht="30" customHeight="1" x14ac:dyDescent="0.25">
      <c r="A7" s="870" t="s">
        <v>247</v>
      </c>
      <c r="B7" s="871">
        <f>'2 уровень'!C108</f>
        <v>11687</v>
      </c>
      <c r="C7" s="871">
        <f>'2 уровень'!D108</f>
        <v>5844</v>
      </c>
      <c r="D7" s="871">
        <f>'2 уровень'!E108</f>
        <v>1514</v>
      </c>
      <c r="E7" s="872">
        <f>'2 уровень'!F108</f>
        <v>25.906913073237508</v>
      </c>
    </row>
    <row r="8" spans="1:12" ht="30" customHeight="1" x14ac:dyDescent="0.25">
      <c r="A8" s="856" t="s">
        <v>228</v>
      </c>
      <c r="B8" s="861">
        <f>'1 уровень'!D11</f>
        <v>1200</v>
      </c>
      <c r="C8" s="861">
        <f>'1 уровень'!E11</f>
        <v>600</v>
      </c>
      <c r="D8" s="861">
        <f>'1 уровень'!F11</f>
        <v>165</v>
      </c>
      <c r="E8" s="865">
        <f>'1 уровень'!G11</f>
        <v>27.500000000000004</v>
      </c>
    </row>
    <row r="9" spans="1:12" ht="30" customHeight="1" x14ac:dyDescent="0.25">
      <c r="A9" s="856" t="s">
        <v>232</v>
      </c>
      <c r="B9" s="861">
        <f>'1 уровень'!D184</f>
        <v>8090</v>
      </c>
      <c r="C9" s="861">
        <f>'1 уровень'!E184</f>
        <v>4045</v>
      </c>
      <c r="D9" s="861">
        <f>'1 уровень'!F184</f>
        <v>1237</v>
      </c>
      <c r="E9" s="865">
        <f>'1 уровень'!G184</f>
        <v>30.580964153275648</v>
      </c>
    </row>
    <row r="10" spans="1:12" ht="30" customHeight="1" x14ac:dyDescent="0.25">
      <c r="A10" s="856" t="s">
        <v>229</v>
      </c>
      <c r="B10" s="861">
        <f>'1 уровень'!D219</f>
        <v>2450</v>
      </c>
      <c r="C10" s="861">
        <f>'1 уровень'!E219</f>
        <v>1225</v>
      </c>
      <c r="D10" s="861">
        <f>'1 уровень'!F219</f>
        <v>384</v>
      </c>
      <c r="E10" s="865">
        <f>'1 уровень'!G219</f>
        <v>31.346938775510203</v>
      </c>
    </row>
    <row r="11" spans="1:12" ht="38.25" customHeight="1" x14ac:dyDescent="0.25">
      <c r="A11" s="856" t="s">
        <v>244</v>
      </c>
      <c r="B11" s="861">
        <f>'2 уровень'!C74</f>
        <v>5080</v>
      </c>
      <c r="C11" s="861">
        <f>'2 уровень'!D74</f>
        <v>2540</v>
      </c>
      <c r="D11" s="861">
        <f>'2 уровень'!E74</f>
        <v>876</v>
      </c>
      <c r="E11" s="865">
        <f>'2 уровень'!F74</f>
        <v>34.488188976377955</v>
      </c>
    </row>
    <row r="12" spans="1:12" ht="33" customHeight="1" x14ac:dyDescent="0.25">
      <c r="A12" s="856" t="s">
        <v>251</v>
      </c>
      <c r="B12" s="861">
        <f>'2 уровень'!C167</f>
        <v>3355</v>
      </c>
      <c r="C12" s="861">
        <f>'2 уровень'!D167</f>
        <v>1678</v>
      </c>
      <c r="D12" s="861">
        <f>'2 уровень'!E167</f>
        <v>602</v>
      </c>
      <c r="E12" s="865">
        <f>'2 уровень'!F167</f>
        <v>35.876042908224079</v>
      </c>
    </row>
    <row r="13" spans="1:12" ht="42" customHeight="1" x14ac:dyDescent="0.25">
      <c r="A13" s="856" t="s">
        <v>235</v>
      </c>
      <c r="B13" s="861">
        <f>'1 уровень'!D277</f>
        <v>3996</v>
      </c>
      <c r="C13" s="861">
        <f>'1 уровень'!E277</f>
        <v>1998</v>
      </c>
      <c r="D13" s="861">
        <f>'1 уровень'!F277</f>
        <v>947</v>
      </c>
      <c r="E13" s="865">
        <f>'1 уровень'!G277</f>
        <v>47.397397397397398</v>
      </c>
    </row>
    <row r="14" spans="1:12" ht="30" customHeight="1" x14ac:dyDescent="0.25">
      <c r="A14" s="856" t="s">
        <v>248</v>
      </c>
      <c r="B14" s="861">
        <f>'2 уровень'!C133</f>
        <v>3871</v>
      </c>
      <c r="C14" s="861">
        <f>'2 уровень'!D133</f>
        <v>1936</v>
      </c>
      <c r="D14" s="861">
        <f>'2 уровень'!E133</f>
        <v>974</v>
      </c>
      <c r="E14" s="865">
        <f>'2 уровень'!F133</f>
        <v>50.309917355371901</v>
      </c>
    </row>
    <row r="15" spans="1:12" ht="30" customHeight="1" x14ac:dyDescent="0.25">
      <c r="A15" s="854" t="s">
        <v>220</v>
      </c>
      <c r="B15" s="859">
        <f>'1 уровень'!D135</f>
        <v>12744</v>
      </c>
      <c r="C15" s="859">
        <f>'1 уровень'!E135</f>
        <v>6372</v>
      </c>
      <c r="D15" s="859">
        <f>'1 уровень'!F135</f>
        <v>3289</v>
      </c>
      <c r="E15" s="865">
        <f>'1 уровень'!G135</f>
        <v>51.616446955430007</v>
      </c>
    </row>
    <row r="16" spans="1:12" ht="30" customHeight="1" x14ac:dyDescent="0.25">
      <c r="A16" s="856" t="s">
        <v>230</v>
      </c>
      <c r="B16" s="861">
        <f>'1 уровень'!D197</f>
        <v>691</v>
      </c>
      <c r="C16" s="861">
        <f>'1 уровень'!E197</f>
        <v>346</v>
      </c>
      <c r="D16" s="861">
        <f>'1 уровень'!F197</f>
        <v>184</v>
      </c>
      <c r="E16" s="865">
        <f>'1 уровень'!G197</f>
        <v>53.179190751445084</v>
      </c>
    </row>
    <row r="17" spans="1:5" ht="30" customHeight="1" x14ac:dyDescent="0.25">
      <c r="A17" s="856" t="s">
        <v>225</v>
      </c>
      <c r="B17" s="861">
        <f>'1 уровень'!D31</f>
        <v>17290</v>
      </c>
      <c r="C17" s="861">
        <f>'1 уровень'!E31</f>
        <v>8645</v>
      </c>
      <c r="D17" s="861">
        <f>'1 уровень'!F31</f>
        <v>4914</v>
      </c>
      <c r="E17" s="865">
        <f>'1 уровень'!G31</f>
        <v>56.84210526315789</v>
      </c>
    </row>
    <row r="18" spans="1:5" ht="30" customHeight="1" x14ac:dyDescent="0.25">
      <c r="A18" s="856" t="s">
        <v>252</v>
      </c>
      <c r="B18" s="861">
        <f>'2 уровень'!C217</f>
        <v>5467</v>
      </c>
      <c r="C18" s="861">
        <f>'2 уровень'!D217</f>
        <v>2734</v>
      </c>
      <c r="D18" s="861">
        <f>'2 уровень'!E217</f>
        <v>1675</v>
      </c>
      <c r="E18" s="865">
        <f>'2 уровень'!F217</f>
        <v>61.265544989027063</v>
      </c>
    </row>
    <row r="19" spans="1:5" ht="30" customHeight="1" x14ac:dyDescent="0.25">
      <c r="A19" s="856" t="s">
        <v>237</v>
      </c>
      <c r="B19" s="861">
        <f>'1 уровень'!D329</f>
        <v>2690</v>
      </c>
      <c r="C19" s="861">
        <f>'1 уровень'!E329</f>
        <v>1345</v>
      </c>
      <c r="D19" s="861">
        <f>'1 уровень'!F329</f>
        <v>826</v>
      </c>
      <c r="E19" s="865">
        <f>'1 уровень'!G329</f>
        <v>61.412639405204459</v>
      </c>
    </row>
    <row r="20" spans="1:5" ht="30" customHeight="1" x14ac:dyDescent="0.25">
      <c r="A20" s="856" t="s">
        <v>255</v>
      </c>
      <c r="B20" s="861">
        <f>'2 уровень'!C317</f>
        <v>369</v>
      </c>
      <c r="C20" s="861">
        <f>'2 уровень'!D317</f>
        <v>185</v>
      </c>
      <c r="D20" s="861">
        <f>'2 уровень'!E317</f>
        <v>123</v>
      </c>
      <c r="E20" s="865">
        <f>'2 уровень'!F317</f>
        <v>66.486486486486484</v>
      </c>
    </row>
    <row r="21" spans="1:5" ht="30" customHeight="1" x14ac:dyDescent="0.25">
      <c r="A21" s="856" t="s">
        <v>254</v>
      </c>
      <c r="B21" s="861">
        <f>'2 уровень'!C292</f>
        <v>3819</v>
      </c>
      <c r="C21" s="861">
        <f>'2 уровень'!D292</f>
        <v>1910</v>
      </c>
      <c r="D21" s="861">
        <f>'2 уровень'!E292</f>
        <v>1273</v>
      </c>
      <c r="E21" s="865">
        <f>'2 уровень'!F292</f>
        <v>66.649214659685867</v>
      </c>
    </row>
    <row r="22" spans="1:5" ht="30" customHeight="1" x14ac:dyDescent="0.25">
      <c r="A22" s="854" t="s">
        <v>213</v>
      </c>
      <c r="B22" s="859">
        <f>'1 уровень'!D60</f>
        <v>17454</v>
      </c>
      <c r="C22" s="859">
        <f>'1 уровень'!E60</f>
        <v>8727</v>
      </c>
      <c r="D22" s="859">
        <f>'1 уровень'!F60</f>
        <v>6080</v>
      </c>
      <c r="E22" s="863">
        <f>'1 уровень'!G60</f>
        <v>69.668843818035981</v>
      </c>
    </row>
    <row r="23" spans="1:5" ht="36" customHeight="1" x14ac:dyDescent="0.25">
      <c r="A23" s="856" t="s">
        <v>257</v>
      </c>
      <c r="B23" s="861">
        <f>'Охотск '!B10</f>
        <v>1487</v>
      </c>
      <c r="C23" s="861">
        <f>'Охотск '!C10</f>
        <v>744</v>
      </c>
      <c r="D23" s="861">
        <f>'Охотск '!D10</f>
        <v>520</v>
      </c>
      <c r="E23" s="865">
        <f>'Охотск '!E10</f>
        <v>69.892473118279568</v>
      </c>
    </row>
    <row r="24" spans="1:5" ht="36" customHeight="1" x14ac:dyDescent="0.25">
      <c r="A24" s="856" t="s">
        <v>236</v>
      </c>
      <c r="B24" s="861">
        <f>'1 уровень'!D302+'1 уровень'!D303</f>
        <v>9768</v>
      </c>
      <c r="C24" s="861">
        <f>'1 уровень'!E302+'1 уровень'!E303</f>
        <v>4884</v>
      </c>
      <c r="D24" s="861">
        <f>'1 уровень'!F302+'1 уровень'!F303</f>
        <v>3549</v>
      </c>
      <c r="E24" s="865">
        <f>D24/C24*100</f>
        <v>72.665847665847664</v>
      </c>
    </row>
    <row r="25" spans="1:5" ht="30" customHeight="1" x14ac:dyDescent="0.25">
      <c r="A25" s="856" t="s">
        <v>253</v>
      </c>
      <c r="B25" s="861">
        <f>'2 уровень'!C267</f>
        <v>4964</v>
      </c>
      <c r="C25" s="861">
        <f>'2 уровень'!D267</f>
        <v>2482</v>
      </c>
      <c r="D25" s="861">
        <f>'2 уровень'!E267</f>
        <v>1809</v>
      </c>
      <c r="E25" s="865">
        <f>'2 уровень'!F267</f>
        <v>72.884770346494761</v>
      </c>
    </row>
    <row r="26" spans="1:5" ht="33.75" customHeight="1" x14ac:dyDescent="0.25">
      <c r="A26" s="856" t="s">
        <v>234</v>
      </c>
      <c r="B26" s="861">
        <f>'1 уровень'!D251</f>
        <v>3005</v>
      </c>
      <c r="C26" s="861">
        <f>'1 уровень'!E251</f>
        <v>1503</v>
      </c>
      <c r="D26" s="861">
        <f>'1 уровень'!F251</f>
        <v>1139</v>
      </c>
      <c r="E26" s="865">
        <f>'1 уровень'!G251</f>
        <v>75.781769793745852</v>
      </c>
    </row>
    <row r="27" spans="1:5" ht="48" customHeight="1" x14ac:dyDescent="0.25">
      <c r="A27" s="854" t="s">
        <v>217</v>
      </c>
      <c r="B27" s="859">
        <f>'1 уровень'!D100</f>
        <v>5669</v>
      </c>
      <c r="C27" s="859">
        <f>'1 уровень'!E100</f>
        <v>2835</v>
      </c>
      <c r="D27" s="859">
        <f>'1 уровень'!F100</f>
        <v>2251</v>
      </c>
      <c r="E27" s="865">
        <f>'1 уровень'!G100</f>
        <v>79.400352733686063</v>
      </c>
    </row>
    <row r="28" spans="1:5" ht="36" customHeight="1" x14ac:dyDescent="0.25">
      <c r="A28" s="856" t="s">
        <v>231</v>
      </c>
      <c r="B28" s="861">
        <f>'1 уровень'!D228</f>
        <v>1060</v>
      </c>
      <c r="C28" s="861">
        <f>'1 уровень'!E228</f>
        <v>530</v>
      </c>
      <c r="D28" s="861">
        <f>'1 уровень'!F228</f>
        <v>427</v>
      </c>
      <c r="E28" s="865">
        <f>'1 уровень'!G228</f>
        <v>80.566037735849065</v>
      </c>
    </row>
    <row r="29" spans="1:5" ht="30" customHeight="1" x14ac:dyDescent="0.25">
      <c r="A29" s="856" t="s">
        <v>249</v>
      </c>
      <c r="B29" s="861">
        <f>'2 уровень'!C146</f>
        <v>1340</v>
      </c>
      <c r="C29" s="861">
        <f>'2 уровень'!D146</f>
        <v>670</v>
      </c>
      <c r="D29" s="861">
        <f>'2 уровень'!E146</f>
        <v>542</v>
      </c>
      <c r="E29" s="865">
        <f>'2 уровень'!F146</f>
        <v>80.895522388059703</v>
      </c>
    </row>
    <row r="30" spans="1:5" ht="30" customHeight="1" x14ac:dyDescent="0.25">
      <c r="A30" s="854" t="s">
        <v>215</v>
      </c>
      <c r="B30" s="859">
        <f>'1 уровень'!D78</f>
        <v>14900</v>
      </c>
      <c r="C30" s="859">
        <f>'1 уровень'!E78</f>
        <v>7450</v>
      </c>
      <c r="D30" s="859">
        <f>'1 уровень'!F78</f>
        <v>6059</v>
      </c>
      <c r="E30" s="865">
        <f>'1 уровень'!G78</f>
        <v>81.328859060402678</v>
      </c>
    </row>
    <row r="31" spans="1:5" ht="30" customHeight="1" x14ac:dyDescent="0.25">
      <c r="A31" s="854" t="s">
        <v>214</v>
      </c>
      <c r="B31" s="859">
        <f>'1 уровень'!D69</f>
        <v>10280</v>
      </c>
      <c r="C31" s="859">
        <f>'1 уровень'!E69</f>
        <v>5140</v>
      </c>
      <c r="D31" s="859">
        <f>'1 уровень'!F69</f>
        <v>4519</v>
      </c>
      <c r="E31" s="863">
        <f>'1 уровень'!G69</f>
        <v>87.918287937743187</v>
      </c>
    </row>
    <row r="32" spans="1:5" ht="36" customHeight="1" x14ac:dyDescent="0.25">
      <c r="A32" s="856" t="s">
        <v>246</v>
      </c>
      <c r="B32" s="861">
        <f>'2 уровень'!C192</f>
        <v>5620</v>
      </c>
      <c r="C32" s="861">
        <f>'2 уровень'!D192</f>
        <v>2810</v>
      </c>
      <c r="D32" s="861">
        <f>'2 уровень'!E192</f>
        <v>2497</v>
      </c>
      <c r="E32" s="865">
        <f>'2 уровень'!F192</f>
        <v>88.861209964412808</v>
      </c>
    </row>
    <row r="33" spans="1:5" ht="30" customHeight="1" x14ac:dyDescent="0.25">
      <c r="A33" s="854" t="s">
        <v>219</v>
      </c>
      <c r="B33" s="859">
        <f>'1 уровень'!D122</f>
        <v>6721</v>
      </c>
      <c r="C33" s="859">
        <f>'1 уровень'!E122</f>
        <v>3361</v>
      </c>
      <c r="D33" s="859">
        <f>'1 уровень'!F122</f>
        <v>3011</v>
      </c>
      <c r="E33" s="865">
        <f>'1 уровень'!G122</f>
        <v>89.586432609342452</v>
      </c>
    </row>
    <row r="34" spans="1:5" ht="36.75" customHeight="1" x14ac:dyDescent="0.25">
      <c r="A34" s="856" t="s">
        <v>256</v>
      </c>
      <c r="B34" s="861">
        <f>'Аян '!B10</f>
        <v>431</v>
      </c>
      <c r="C34" s="861">
        <f>'Аян '!C10</f>
        <v>216</v>
      </c>
      <c r="D34" s="861">
        <f>'Аян '!D10</f>
        <v>201</v>
      </c>
      <c r="E34" s="865">
        <f>'Аян '!E10</f>
        <v>93.055555555555557</v>
      </c>
    </row>
    <row r="35" spans="1:5" ht="30" customHeight="1" x14ac:dyDescent="0.25">
      <c r="A35" s="855" t="s">
        <v>216</v>
      </c>
      <c r="B35" s="860">
        <f>'1 уровень'!D87</f>
        <v>6942</v>
      </c>
      <c r="C35" s="860">
        <f>'1 уровень'!E87</f>
        <v>3471</v>
      </c>
      <c r="D35" s="860">
        <f>'1 уровень'!F87</f>
        <v>3278</v>
      </c>
      <c r="E35" s="865">
        <f>'1 уровень'!G87</f>
        <v>94.439642754249491</v>
      </c>
    </row>
    <row r="36" spans="1:5" ht="30" customHeight="1" x14ac:dyDescent="0.25">
      <c r="A36" s="856" t="s">
        <v>245</v>
      </c>
      <c r="B36" s="861">
        <f>'2 уровень'!C86</f>
        <v>2034</v>
      </c>
      <c r="C36" s="861">
        <f>'2 уровень'!D86</f>
        <v>1017</v>
      </c>
      <c r="D36" s="861">
        <f>'2 уровень'!E86</f>
        <v>962</v>
      </c>
      <c r="E36" s="865">
        <f>'2 уровень'!F86</f>
        <v>94.591937069813184</v>
      </c>
    </row>
    <row r="37" spans="1:5" ht="30" customHeight="1" x14ac:dyDescent="0.25">
      <c r="A37" s="856" t="s">
        <v>250</v>
      </c>
      <c r="B37" s="861">
        <f>'2 уровень'!C242</f>
        <v>7313</v>
      </c>
      <c r="C37" s="861">
        <f>'2 уровень'!D242</f>
        <v>3657</v>
      </c>
      <c r="D37" s="861">
        <f>'2 уровень'!E242</f>
        <v>3547</v>
      </c>
      <c r="E37" s="865">
        <f>'2 уровень'!F242</f>
        <v>96.992070002734494</v>
      </c>
    </row>
    <row r="38" spans="1:5" ht="30" customHeight="1" x14ac:dyDescent="0.25">
      <c r="A38" s="856" t="s">
        <v>242</v>
      </c>
      <c r="B38" s="861">
        <f>'2 уровень'!C65</f>
        <v>5102</v>
      </c>
      <c r="C38" s="861">
        <f>'2 уровень'!D65</f>
        <v>2551</v>
      </c>
      <c r="D38" s="861">
        <f>'2 уровень'!E65</f>
        <v>2482</v>
      </c>
      <c r="E38" s="865">
        <f>'2 уровень'!F65</f>
        <v>97.295178361426892</v>
      </c>
    </row>
    <row r="39" spans="1:5" ht="30" customHeight="1" x14ac:dyDescent="0.25">
      <c r="A39" s="856" t="s">
        <v>240</v>
      </c>
      <c r="B39" s="861">
        <f>'2 уровень'!C37</f>
        <v>8017</v>
      </c>
      <c r="C39" s="861">
        <f>'2 уровень'!D37</f>
        <v>4009</v>
      </c>
      <c r="D39" s="861">
        <f>'2 уровень'!E37</f>
        <v>4018</v>
      </c>
      <c r="E39" s="865">
        <f>'2 уровень'!F37</f>
        <v>100.22449488650535</v>
      </c>
    </row>
    <row r="40" spans="1:5" ht="30" customHeight="1" x14ac:dyDescent="0.25">
      <c r="A40" s="854" t="s">
        <v>218</v>
      </c>
      <c r="B40" s="859">
        <f>'1 уровень'!D113</f>
        <v>26018</v>
      </c>
      <c r="C40" s="859">
        <f>'1 уровень'!E113</f>
        <v>13009</v>
      </c>
      <c r="D40" s="859">
        <f>'1 уровень'!F113</f>
        <v>13189</v>
      </c>
      <c r="E40" s="865">
        <f>'1 уровень'!G113</f>
        <v>101.38365746790683</v>
      </c>
    </row>
    <row r="41" spans="1:5" ht="30" customHeight="1" x14ac:dyDescent="0.25">
      <c r="A41" s="856" t="s">
        <v>241</v>
      </c>
      <c r="B41" s="861">
        <f>'2 уровень'!C46</f>
        <v>19231</v>
      </c>
      <c r="C41" s="861">
        <f>'2 уровень'!D46</f>
        <v>9616</v>
      </c>
      <c r="D41" s="861">
        <f>'2 уровень'!E46</f>
        <v>9990</v>
      </c>
      <c r="E41" s="865">
        <f>'2 уровень'!F46</f>
        <v>103.88935108153079</v>
      </c>
    </row>
    <row r="42" spans="1:5" ht="30" customHeight="1" x14ac:dyDescent="0.25">
      <c r="A42" s="856" t="s">
        <v>169</v>
      </c>
      <c r="B42" s="861">
        <f>'1 уровень'!D354</f>
        <v>2562</v>
      </c>
      <c r="C42" s="861">
        <f>'1 уровень'!E354</f>
        <v>1281</v>
      </c>
      <c r="D42" s="861">
        <f>'1 уровень'!F354</f>
        <v>1346</v>
      </c>
      <c r="E42" s="865">
        <f>'1 уровень'!G354</f>
        <v>105.07416081186574</v>
      </c>
    </row>
    <row r="43" spans="1:5" ht="30" customHeight="1" x14ac:dyDescent="0.25">
      <c r="A43" s="856" t="s">
        <v>239</v>
      </c>
      <c r="B43" s="861">
        <f>'2 уровень'!C24</f>
        <v>6033</v>
      </c>
      <c r="C43" s="861">
        <f>'2 уровень'!D24</f>
        <v>3017</v>
      </c>
      <c r="D43" s="861">
        <f>'2 уровень'!E24</f>
        <v>3193</v>
      </c>
      <c r="E43" s="865">
        <f>'2 уровень'!F24</f>
        <v>105.83360954590653</v>
      </c>
    </row>
    <row r="44" spans="1:5" ht="44.25" customHeight="1" x14ac:dyDescent="0.25">
      <c r="A44" s="856" t="s">
        <v>233</v>
      </c>
      <c r="B44" s="861">
        <f>'1 уровень'!D366</f>
        <v>11235</v>
      </c>
      <c r="C44" s="861">
        <f>'1 уровень'!E366</f>
        <v>5618</v>
      </c>
      <c r="D44" s="861">
        <f>'1 уровень'!F366</f>
        <v>6027</v>
      </c>
      <c r="E44" s="865">
        <f>'1 уровень'!G366</f>
        <v>107.28017087931647</v>
      </c>
    </row>
    <row r="45" spans="1:5" ht="38.25" customHeight="1" x14ac:dyDescent="0.25">
      <c r="A45" s="856" t="s">
        <v>238</v>
      </c>
      <c r="B45" s="861">
        <f>'2 уровень'!C11</f>
        <v>10353</v>
      </c>
      <c r="C45" s="861">
        <f>'2 уровень'!D11</f>
        <v>5177</v>
      </c>
      <c r="D45" s="861">
        <f>'2 уровень'!E11</f>
        <v>5960</v>
      </c>
      <c r="E45" s="865">
        <f>'2 уровень'!F11</f>
        <v>115.12458953061619</v>
      </c>
    </row>
    <row r="46" spans="1:5" ht="30" hidden="1" customHeight="1" x14ac:dyDescent="0.25">
      <c r="A46" s="856" t="s">
        <v>221</v>
      </c>
      <c r="B46" s="861"/>
      <c r="C46" s="861"/>
      <c r="D46" s="861"/>
      <c r="E46" s="865"/>
    </row>
    <row r="47" spans="1:5" ht="30" hidden="1" customHeight="1" x14ac:dyDescent="0.25">
      <c r="A47" s="856" t="s">
        <v>222</v>
      </c>
      <c r="B47" s="861"/>
      <c r="C47" s="861"/>
      <c r="D47" s="861"/>
      <c r="E47" s="865"/>
    </row>
    <row r="48" spans="1:5" ht="30" hidden="1" customHeight="1" x14ac:dyDescent="0.25">
      <c r="A48" s="856" t="s">
        <v>223</v>
      </c>
      <c r="B48" s="861"/>
      <c r="C48" s="861"/>
      <c r="D48" s="861"/>
      <c r="E48" s="865"/>
    </row>
    <row r="49" spans="1:5" ht="30" hidden="1" customHeight="1" x14ac:dyDescent="0.25">
      <c r="A49" s="856" t="s">
        <v>224</v>
      </c>
      <c r="B49" s="861"/>
      <c r="C49" s="861"/>
      <c r="D49" s="861"/>
      <c r="E49" s="865"/>
    </row>
    <row r="50" spans="1:5" ht="30" hidden="1" customHeight="1" x14ac:dyDescent="0.25">
      <c r="A50" s="856" t="s">
        <v>226</v>
      </c>
      <c r="B50" s="861"/>
      <c r="C50" s="861"/>
      <c r="D50" s="861"/>
      <c r="E50" s="865"/>
    </row>
    <row r="51" spans="1:5" ht="30" hidden="1" customHeight="1" x14ac:dyDescent="0.25">
      <c r="A51" s="856" t="s">
        <v>227</v>
      </c>
      <c r="B51" s="861"/>
      <c r="C51" s="861"/>
      <c r="D51" s="861"/>
      <c r="E51" s="865"/>
    </row>
    <row r="52" spans="1:5" ht="30" hidden="1" customHeight="1" x14ac:dyDescent="0.25">
      <c r="A52" s="856" t="s">
        <v>243</v>
      </c>
      <c r="B52" s="861"/>
      <c r="C52" s="861"/>
      <c r="D52" s="861"/>
      <c r="E52" s="865"/>
    </row>
    <row r="53" spans="1:5" ht="24" customHeight="1" x14ac:dyDescent="0.25">
      <c r="A53" s="857" t="s">
        <v>258</v>
      </c>
      <c r="B53" s="862">
        <f>SUM(B7:B52)</f>
        <v>270338</v>
      </c>
      <c r="C53" s="862">
        <f t="shared" ref="C53:D53" si="0">SUM(C7:C52)</f>
        <v>135178</v>
      </c>
      <c r="D53" s="862">
        <f t="shared" si="0"/>
        <v>105579</v>
      </c>
      <c r="E53" s="864">
        <f>D53/C53*100</f>
        <v>78.103685510955927</v>
      </c>
    </row>
  </sheetData>
  <sortState ref="A7:E52">
    <sortCondition ref="E7:E52"/>
  </sortState>
  <mergeCells count="3">
    <mergeCell ref="A1:E1"/>
    <mergeCell ref="A3:A5"/>
    <mergeCell ref="B3:E5"/>
  </mergeCells>
  <pageMargins left="0.51181102362204722" right="0.11811023622047245" top="0" bottom="0.15748031496062992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13</vt:i4>
      </vt:variant>
    </vt:vector>
  </HeadingPairs>
  <TitlesOfParts>
    <vt:vector size="23" baseType="lpstr">
      <vt:lpstr>1 уровень</vt:lpstr>
      <vt:lpstr>2 уровень</vt:lpstr>
      <vt:lpstr>Аян </vt:lpstr>
      <vt:lpstr>Охотск </vt:lpstr>
      <vt:lpstr>СВОД 1</vt:lpstr>
      <vt:lpstr>Лист1</vt:lpstr>
      <vt:lpstr>средняя стоимость</vt:lpstr>
      <vt:lpstr>средняя стоимость (2)</vt:lpstr>
      <vt:lpstr>ДД I этап</vt:lpstr>
      <vt:lpstr>ПО 18 лет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'ПО 18 лет'!Заголовки_для_печати</vt:lpstr>
      <vt:lpstr>'СВОД 1'!Заголовки_для_печати</vt:lpstr>
      <vt:lpstr>'средняя стоимость'!Заголовки_для_печати</vt:lpstr>
      <vt:lpstr>'средняя стоимость (2)'!Заголовки_для_печати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2019-07-31T02:59:37Z</cp:lastPrinted>
  <dcterms:created xsi:type="dcterms:W3CDTF">2018-07-26T00:19:35Z</dcterms:created>
  <dcterms:modified xsi:type="dcterms:W3CDTF">2019-07-31T06:48:30Z</dcterms:modified>
</cp:coreProperties>
</file>