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270" yWindow="-105" windowWidth="13455" windowHeight="1255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1'!$A$13:$AF$170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'СДП 1'!$5:$9</definedName>
  </definedNames>
  <calcPr calcId="145621"/>
</workbook>
</file>

<file path=xl/calcChain.xml><?xml version="1.0" encoding="utf-8"?>
<calcChain xmlns="http://schemas.openxmlformats.org/spreadsheetml/2006/main">
  <c r="AE161" i="1" l="1"/>
  <c r="AC161" i="1"/>
  <c r="AA161" i="1"/>
  <c r="Y161" i="1"/>
  <c r="W161" i="1"/>
  <c r="U161" i="1"/>
  <c r="S161" i="1"/>
  <c r="Q161" i="1"/>
  <c r="O161" i="1"/>
  <c r="M161" i="1"/>
  <c r="U158" i="1"/>
  <c r="U157" i="1"/>
  <c r="AE156" i="1"/>
  <c r="AC156" i="1"/>
  <c r="AA156" i="1"/>
  <c r="Y156" i="1"/>
  <c r="W156" i="1"/>
  <c r="S156" i="1"/>
  <c r="Q156" i="1"/>
  <c r="O156" i="1"/>
  <c r="M156" i="1"/>
  <c r="U153" i="1"/>
  <c r="AE152" i="1"/>
  <c r="AE151" i="1" s="1"/>
  <c r="AC152" i="1"/>
  <c r="AA151" i="1"/>
  <c r="Y151" i="1"/>
  <c r="W151" i="1"/>
  <c r="S151" i="1"/>
  <c r="Q151" i="1"/>
  <c r="O151" i="1"/>
  <c r="M151" i="1"/>
  <c r="AE147" i="1"/>
  <c r="AC147" i="1"/>
  <c r="AA147" i="1"/>
  <c r="Y147" i="1"/>
  <c r="W147" i="1"/>
  <c r="U147" i="1"/>
  <c r="S147" i="1"/>
  <c r="Q147" i="1"/>
  <c r="O147" i="1"/>
  <c r="M147" i="1"/>
  <c r="Y146" i="1"/>
  <c r="Y145" i="1" s="1"/>
  <c r="AE145" i="1"/>
  <c r="AC145" i="1"/>
  <c r="AA145" i="1"/>
  <c r="W145" i="1"/>
  <c r="U145" i="1"/>
  <c r="S145" i="1"/>
  <c r="Q145" i="1"/>
  <c r="O145" i="1"/>
  <c r="M145" i="1"/>
  <c r="AE137" i="1"/>
  <c r="AC137" i="1"/>
  <c r="AA137" i="1"/>
  <c r="Y137" i="1"/>
  <c r="W137" i="1"/>
  <c r="U137" i="1"/>
  <c r="S137" i="1"/>
  <c r="Q137" i="1"/>
  <c r="O137" i="1"/>
  <c r="M137" i="1"/>
  <c r="AC134" i="1"/>
  <c r="Y134" i="1"/>
  <c r="Y133" i="1"/>
  <c r="AE131" i="1"/>
  <c r="AA131" i="1"/>
  <c r="W131" i="1"/>
  <c r="U131" i="1"/>
  <c r="S131" i="1"/>
  <c r="Q131" i="1"/>
  <c r="O131" i="1"/>
  <c r="M131" i="1"/>
  <c r="AC125" i="1"/>
  <c r="AC124" i="1" s="1"/>
  <c r="AE124" i="1"/>
  <c r="AA124" i="1"/>
  <c r="Y124" i="1"/>
  <c r="W124" i="1"/>
  <c r="U124" i="1"/>
  <c r="S124" i="1"/>
  <c r="Q124" i="1"/>
  <c r="O124" i="1"/>
  <c r="M124" i="1"/>
  <c r="AE123" i="1"/>
  <c r="AC123" i="1"/>
  <c r="AC120" i="1"/>
  <c r="Y120" i="1"/>
  <c r="AE119" i="1"/>
  <c r="AA119" i="1"/>
  <c r="Y119" i="1"/>
  <c r="W119" i="1"/>
  <c r="U119" i="1"/>
  <c r="S119" i="1"/>
  <c r="Q119" i="1"/>
  <c r="O119" i="1"/>
  <c r="M119" i="1"/>
  <c r="AE117" i="1"/>
  <c r="AC117" i="1"/>
  <c r="AA117" i="1"/>
  <c r="Y117" i="1"/>
  <c r="W117" i="1"/>
  <c r="U117" i="1"/>
  <c r="S117" i="1"/>
  <c r="Q117" i="1"/>
  <c r="O117" i="1"/>
  <c r="M117" i="1"/>
  <c r="AE115" i="1"/>
  <c r="AC115" i="1"/>
  <c r="AA115" i="1"/>
  <c r="Y115" i="1"/>
  <c r="W115" i="1"/>
  <c r="U115" i="1"/>
  <c r="S115" i="1"/>
  <c r="Q115" i="1"/>
  <c r="O115" i="1"/>
  <c r="M115" i="1"/>
  <c r="AE113" i="1"/>
  <c r="AC113" i="1"/>
  <c r="AA113" i="1"/>
  <c r="Y113" i="1"/>
  <c r="W113" i="1"/>
  <c r="U113" i="1"/>
  <c r="S113" i="1"/>
  <c r="Q113" i="1"/>
  <c r="O113" i="1"/>
  <c r="M113" i="1"/>
  <c r="AE109" i="1"/>
  <c r="AC109" i="1"/>
  <c r="AA109" i="1"/>
  <c r="Y109" i="1"/>
  <c r="W109" i="1"/>
  <c r="U109" i="1"/>
  <c r="S109" i="1"/>
  <c r="Q109" i="1"/>
  <c r="O109" i="1"/>
  <c r="M109" i="1"/>
  <c r="AE108" i="1"/>
  <c r="AE107" i="1" s="1"/>
  <c r="AC108" i="1"/>
  <c r="AC107" i="1" s="1"/>
  <c r="Y108" i="1"/>
  <c r="Y107" i="1" s="1"/>
  <c r="AA107" i="1"/>
  <c r="W107" i="1"/>
  <c r="U107" i="1"/>
  <c r="S107" i="1"/>
  <c r="Q107" i="1"/>
  <c r="O107" i="1"/>
  <c r="M107" i="1"/>
  <c r="AE106" i="1"/>
  <c r="AE105" i="1" s="1"/>
  <c r="Y106" i="1"/>
  <c r="Y105" i="1" s="1"/>
  <c r="AC105" i="1"/>
  <c r="AA105" i="1"/>
  <c r="W105" i="1"/>
  <c r="U105" i="1"/>
  <c r="S105" i="1"/>
  <c r="Q105" i="1"/>
  <c r="O105" i="1"/>
  <c r="M105" i="1"/>
  <c r="AC104" i="1"/>
  <c r="Y104" i="1"/>
  <c r="Y102" i="1" s="1"/>
  <c r="U103" i="1"/>
  <c r="AE102" i="1"/>
  <c r="AA102" i="1"/>
  <c r="W102" i="1"/>
  <c r="U102" i="1"/>
  <c r="S102" i="1"/>
  <c r="Q102" i="1"/>
  <c r="O102" i="1"/>
  <c r="M102" i="1"/>
  <c r="AE96" i="1"/>
  <c r="AE95" i="1" s="1"/>
  <c r="AC95" i="1"/>
  <c r="AA95" i="1"/>
  <c r="Y95" i="1"/>
  <c r="W95" i="1"/>
  <c r="U95" i="1"/>
  <c r="S95" i="1"/>
  <c r="Q95" i="1"/>
  <c r="O95" i="1"/>
  <c r="M95" i="1"/>
  <c r="Y89" i="1"/>
  <c r="AE88" i="1"/>
  <c r="AC88" i="1"/>
  <c r="AA88" i="1"/>
  <c r="Y88" i="1"/>
  <c r="W88" i="1"/>
  <c r="U88" i="1"/>
  <c r="S88" i="1"/>
  <c r="Q88" i="1"/>
  <c r="O88" i="1"/>
  <c r="M88" i="1"/>
  <c r="AE76" i="1"/>
  <c r="AC76" i="1"/>
  <c r="AA76" i="1"/>
  <c r="Y76" i="1"/>
  <c r="W76" i="1"/>
  <c r="U76" i="1"/>
  <c r="S76" i="1"/>
  <c r="Q76" i="1"/>
  <c r="O76" i="1"/>
  <c r="M76" i="1"/>
  <c r="AE75" i="1"/>
  <c r="AE71" i="1"/>
  <c r="AC71" i="1"/>
  <c r="AA71" i="1"/>
  <c r="Y71" i="1"/>
  <c r="W71" i="1"/>
  <c r="U71" i="1"/>
  <c r="S71" i="1"/>
  <c r="Q71" i="1"/>
  <c r="O71" i="1"/>
  <c r="M71" i="1"/>
  <c r="Y70" i="1"/>
  <c r="Y69" i="1" s="1"/>
  <c r="AE69" i="1"/>
  <c r="AC69" i="1"/>
  <c r="AA69" i="1"/>
  <c r="W69" i="1"/>
  <c r="U69" i="1"/>
  <c r="S69" i="1"/>
  <c r="Q69" i="1"/>
  <c r="O69" i="1"/>
  <c r="M69" i="1"/>
  <c r="AE67" i="1"/>
  <c r="AE66" i="1" s="1"/>
  <c r="AC66" i="1"/>
  <c r="AA66" i="1"/>
  <c r="Y66" i="1"/>
  <c r="W66" i="1"/>
  <c r="U66" i="1"/>
  <c r="S66" i="1"/>
  <c r="Q66" i="1"/>
  <c r="O66" i="1"/>
  <c r="M66" i="1"/>
  <c r="AC63" i="1"/>
  <c r="Y63" i="1"/>
  <c r="Y62" i="1" s="1"/>
  <c r="U63" i="1"/>
  <c r="AE62" i="1"/>
  <c r="AC62" i="1"/>
  <c r="AA62" i="1"/>
  <c r="W62" i="1"/>
  <c r="S62" i="1"/>
  <c r="Q62" i="1"/>
  <c r="O62" i="1"/>
  <c r="M62" i="1"/>
  <c r="AE59" i="1"/>
  <c r="AC59" i="1"/>
  <c r="AA59" i="1"/>
  <c r="Y59" i="1"/>
  <c r="W59" i="1"/>
  <c r="U59" i="1"/>
  <c r="S59" i="1"/>
  <c r="Q59" i="1"/>
  <c r="O59" i="1"/>
  <c r="M59" i="1"/>
  <c r="AF58" i="1"/>
  <c r="AD58" i="1"/>
  <c r="AB58" i="1"/>
  <c r="Z58" i="1"/>
  <c r="X58" i="1"/>
  <c r="V58" i="1"/>
  <c r="T58" i="1"/>
  <c r="R58" i="1"/>
  <c r="P58" i="1"/>
  <c r="N58" i="1"/>
  <c r="AE57" i="1"/>
  <c r="AC57" i="1"/>
  <c r="AA57" i="1"/>
  <c r="AA56" i="1" s="1"/>
  <c r="Y57" i="1"/>
  <c r="Y56" i="1" s="1"/>
  <c r="U57" i="1"/>
  <c r="W56" i="1"/>
  <c r="S56" i="1"/>
  <c r="Q56" i="1"/>
  <c r="O56" i="1"/>
  <c r="M56" i="1"/>
  <c r="AE55" i="1"/>
  <c r="AE46" i="1" s="1"/>
  <c r="AC55" i="1"/>
  <c r="O53" i="1"/>
  <c r="O46" i="1" s="1"/>
  <c r="AE52" i="1"/>
  <c r="AC51" i="1"/>
  <c r="AA51" i="1"/>
  <c r="Y51" i="1"/>
  <c r="AF50" i="1"/>
  <c r="AD50" i="1"/>
  <c r="AB50" i="1"/>
  <c r="Z50" i="1"/>
  <c r="X50" i="1"/>
  <c r="V50" i="1"/>
  <c r="T50" i="1"/>
  <c r="R50" i="1"/>
  <c r="P50" i="1"/>
  <c r="N50" i="1"/>
  <c r="AA46" i="1"/>
  <c r="Y46" i="1"/>
  <c r="W46" i="1"/>
  <c r="U46" i="1"/>
  <c r="S46" i="1"/>
  <c r="Q46" i="1"/>
  <c r="M46" i="1"/>
  <c r="U45" i="1"/>
  <c r="AE43" i="1"/>
  <c r="AC43" i="1"/>
  <c r="AA43" i="1"/>
  <c r="Y43" i="1"/>
  <c r="W43" i="1"/>
  <c r="S43" i="1"/>
  <c r="Q43" i="1"/>
  <c r="O43" i="1"/>
  <c r="M43" i="1"/>
  <c r="AE41" i="1"/>
  <c r="AC41" i="1"/>
  <c r="AA41" i="1"/>
  <c r="Y41" i="1"/>
  <c r="W41" i="1"/>
  <c r="U41" i="1"/>
  <c r="S41" i="1"/>
  <c r="Q41" i="1"/>
  <c r="O41" i="1"/>
  <c r="M41" i="1"/>
  <c r="AE38" i="1"/>
  <c r="AC38" i="1"/>
  <c r="AA38" i="1"/>
  <c r="Y38" i="1"/>
  <c r="W38" i="1"/>
  <c r="U38" i="1"/>
  <c r="S38" i="1"/>
  <c r="Q38" i="1"/>
  <c r="O38" i="1"/>
  <c r="M38" i="1"/>
  <c r="AE34" i="1"/>
  <c r="AC34" i="1"/>
  <c r="AA34" i="1"/>
  <c r="Y34" i="1"/>
  <c r="W34" i="1"/>
  <c r="U34" i="1"/>
  <c r="S34" i="1"/>
  <c r="Q34" i="1"/>
  <c r="O34" i="1"/>
  <c r="M34" i="1"/>
  <c r="AE32" i="1"/>
  <c r="AC32" i="1"/>
  <c r="AA32" i="1"/>
  <c r="Y32" i="1"/>
  <c r="W32" i="1"/>
  <c r="U32" i="1"/>
  <c r="S32" i="1"/>
  <c r="Q32" i="1"/>
  <c r="O32" i="1"/>
  <c r="M32" i="1"/>
  <c r="AE31" i="1"/>
  <c r="AE30" i="1" s="1"/>
  <c r="Y31" i="1"/>
  <c r="Y30" i="1" s="1"/>
  <c r="O31" i="1"/>
  <c r="O30" i="1" s="1"/>
  <c r="AC30" i="1"/>
  <c r="AA30" i="1"/>
  <c r="W30" i="1"/>
  <c r="U30" i="1"/>
  <c r="S30" i="1"/>
  <c r="Q30" i="1"/>
  <c r="M30" i="1"/>
  <c r="AE29" i="1"/>
  <c r="AE28" i="1" s="1"/>
  <c r="Y29" i="1"/>
  <c r="Y28" i="1" s="1"/>
  <c r="U29" i="1"/>
  <c r="AC28" i="1"/>
  <c r="AA28" i="1"/>
  <c r="W28" i="1"/>
  <c r="S28" i="1"/>
  <c r="Q28" i="1"/>
  <c r="O28" i="1"/>
  <c r="M28" i="1"/>
  <c r="AE27" i="1"/>
  <c r="AE26" i="1" s="1"/>
  <c r="Y27" i="1"/>
  <c r="U27" i="1"/>
  <c r="AC26" i="1"/>
  <c r="AA26" i="1"/>
  <c r="Y26" i="1"/>
  <c r="W26" i="1"/>
  <c r="S26" i="1"/>
  <c r="Q26" i="1"/>
  <c r="O26" i="1"/>
  <c r="M26" i="1"/>
  <c r="AC25" i="1"/>
  <c r="AC24" i="1" s="1"/>
  <c r="AE24" i="1"/>
  <c r="AA24" i="1"/>
  <c r="Y24" i="1"/>
  <c r="W24" i="1"/>
  <c r="U24" i="1"/>
  <c r="S24" i="1"/>
  <c r="Q24" i="1"/>
  <c r="O24" i="1"/>
  <c r="M24" i="1"/>
  <c r="Y22" i="1"/>
  <c r="AA16" i="1"/>
  <c r="Y16" i="1"/>
  <c r="D16" i="1"/>
  <c r="D17" i="1" s="1"/>
  <c r="AF15" i="1"/>
  <c r="AD15" i="1"/>
  <c r="AA15" i="1"/>
  <c r="Y15" i="1"/>
  <c r="X15" i="1"/>
  <c r="V15" i="1"/>
  <c r="T15" i="1"/>
  <c r="R15" i="1"/>
  <c r="P15" i="1"/>
  <c r="N15" i="1"/>
  <c r="AE14" i="1"/>
  <c r="AC14" i="1"/>
  <c r="W14" i="1"/>
  <c r="U14" i="1"/>
  <c r="S14" i="1"/>
  <c r="Q14" i="1"/>
  <c r="O14" i="1"/>
  <c r="M14" i="1"/>
  <c r="Y14" i="1" l="1"/>
  <c r="M170" i="1"/>
  <c r="AB16" i="1"/>
  <c r="Q170" i="1"/>
  <c r="Y131" i="1"/>
  <c r="Y170" i="1" s="1"/>
  <c r="S170" i="1"/>
  <c r="AC46" i="1"/>
  <c r="W170" i="1"/>
  <c r="O170" i="1"/>
  <c r="U156" i="1"/>
  <c r="U151" i="1"/>
  <c r="AC131" i="1"/>
  <c r="P16" i="1"/>
  <c r="Z16" i="1"/>
  <c r="AC56" i="1"/>
  <c r="AF16" i="1"/>
  <c r="Z17" i="1"/>
  <c r="R17" i="1"/>
  <c r="N17" i="1"/>
  <c r="D18" i="1"/>
  <c r="P17" i="1"/>
  <c r="AD17" i="1"/>
  <c r="X17" i="1"/>
  <c r="T17" i="1"/>
  <c r="AF17" i="1"/>
  <c r="AB17" i="1"/>
  <c r="V17" i="1"/>
  <c r="AA14" i="1"/>
  <c r="AA170" i="1" s="1"/>
  <c r="AB15" i="1"/>
  <c r="T16" i="1"/>
  <c r="X16" i="1"/>
  <c r="U43" i="1"/>
  <c r="Z15" i="1"/>
  <c r="N16" i="1"/>
  <c r="R16" i="1"/>
  <c r="AD16" i="1"/>
  <c r="V16" i="1"/>
  <c r="U26" i="1"/>
  <c r="U28" i="1"/>
  <c r="U56" i="1"/>
  <c r="AE56" i="1"/>
  <c r="AE170" i="1" s="1"/>
  <c r="U62" i="1"/>
  <c r="AC102" i="1"/>
  <c r="AC119" i="1"/>
  <c r="AC151" i="1"/>
  <c r="U170" i="1" l="1"/>
  <c r="AC170" i="1"/>
  <c r="AF18" i="1"/>
  <c r="AB18" i="1"/>
  <c r="V18" i="1"/>
  <c r="Z18" i="1"/>
  <c r="R18" i="1"/>
  <c r="N18" i="1"/>
  <c r="D19" i="1"/>
  <c r="D20" i="1" s="1"/>
  <c r="P18" i="1"/>
  <c r="AD18" i="1"/>
  <c r="X18" i="1"/>
  <c r="T18" i="1"/>
  <c r="D21" i="1" l="1"/>
  <c r="P20" i="1"/>
  <c r="AD20" i="1"/>
  <c r="X20" i="1"/>
  <c r="T20" i="1"/>
  <c r="AF20" i="1"/>
  <c r="AB20" i="1"/>
  <c r="V20" i="1"/>
  <c r="Z20" i="1"/>
  <c r="R20" i="1"/>
  <c r="N20" i="1"/>
  <c r="Z21" i="1" l="1"/>
  <c r="Z19" i="1" s="1"/>
  <c r="R21" i="1"/>
  <c r="R19" i="1" s="1"/>
  <c r="N21" i="1"/>
  <c r="N19" i="1" s="1"/>
  <c r="D22" i="1"/>
  <c r="P21" i="1"/>
  <c r="P19" i="1" s="1"/>
  <c r="AD21" i="1"/>
  <c r="AD19" i="1" s="1"/>
  <c r="X21" i="1"/>
  <c r="X19" i="1" s="1"/>
  <c r="T21" i="1"/>
  <c r="T19" i="1" s="1"/>
  <c r="AF21" i="1"/>
  <c r="AF19" i="1" s="1"/>
  <c r="AB21" i="1"/>
  <c r="AB19" i="1" s="1"/>
  <c r="V21" i="1"/>
  <c r="V19" i="1" s="1"/>
  <c r="V22" i="1" l="1"/>
  <c r="D23" i="1"/>
  <c r="R22" i="1"/>
  <c r="N22" i="1"/>
  <c r="AD22" i="1"/>
  <c r="P22" i="1"/>
  <c r="AF22" i="1"/>
  <c r="AB22" i="1"/>
  <c r="X22" i="1"/>
  <c r="T22" i="1"/>
  <c r="Z22" i="1"/>
  <c r="D25" i="1" l="1"/>
  <c r="AF23" i="1"/>
  <c r="AF14" i="1" s="1"/>
  <c r="AB23" i="1"/>
  <c r="AB14" i="1" s="1"/>
  <c r="V23" i="1"/>
  <c r="V14" i="1" s="1"/>
  <c r="Z23" i="1"/>
  <c r="Z14" i="1" s="1"/>
  <c r="R23" i="1"/>
  <c r="R14" i="1" s="1"/>
  <c r="N23" i="1"/>
  <c r="N14" i="1" s="1"/>
  <c r="P23" i="1"/>
  <c r="P14" i="1" s="1"/>
  <c r="AD23" i="1"/>
  <c r="AD14" i="1" s="1"/>
  <c r="X23" i="1"/>
  <c r="X14" i="1" s="1"/>
  <c r="T23" i="1"/>
  <c r="T14" i="1" s="1"/>
  <c r="D104" i="1" l="1"/>
  <c r="Z25" i="1"/>
  <c r="Z24" i="1" s="1"/>
  <c r="R25" i="1"/>
  <c r="R24" i="1" s="1"/>
  <c r="N25" i="1"/>
  <c r="N24" i="1" s="1"/>
  <c r="P25" i="1"/>
  <c r="P24" i="1" s="1"/>
  <c r="D27" i="1"/>
  <c r="AF25" i="1"/>
  <c r="AF24" i="1" s="1"/>
  <c r="X25" i="1"/>
  <c r="X24" i="1" s="1"/>
  <c r="T25" i="1"/>
  <c r="T24" i="1" s="1"/>
  <c r="AB25" i="1"/>
  <c r="AB24" i="1" s="1"/>
  <c r="V25" i="1"/>
  <c r="V24" i="1" s="1"/>
  <c r="AD25" i="1"/>
  <c r="AD24" i="1" s="1"/>
  <c r="T27" i="1" l="1"/>
  <c r="T26" i="1" s="1"/>
  <c r="D29" i="1"/>
  <c r="AF27" i="1"/>
  <c r="AF26" i="1" s="1"/>
  <c r="AD27" i="1"/>
  <c r="AD26" i="1" s="1"/>
  <c r="R27" i="1"/>
  <c r="R26" i="1" s="1"/>
  <c r="N27" i="1"/>
  <c r="N26" i="1" s="1"/>
  <c r="AB27" i="1"/>
  <c r="AB26" i="1" s="1"/>
  <c r="X27" i="1"/>
  <c r="X26" i="1" s="1"/>
  <c r="P27" i="1"/>
  <c r="P26" i="1" s="1"/>
  <c r="V27" i="1"/>
  <c r="V26" i="1" s="1"/>
  <c r="Z27" i="1"/>
  <c r="Z26" i="1" s="1"/>
  <c r="R104" i="1"/>
  <c r="N104" i="1"/>
  <c r="D106" i="1"/>
  <c r="AF104" i="1"/>
  <c r="V104" i="1"/>
  <c r="X104" i="1"/>
  <c r="AB104" i="1"/>
  <c r="P104" i="1"/>
  <c r="T104" i="1"/>
  <c r="AD104" i="1"/>
  <c r="Z104" i="1"/>
  <c r="V106" i="1" l="1"/>
  <c r="V105" i="1" s="1"/>
  <c r="R106" i="1"/>
  <c r="R105" i="1" s="1"/>
  <c r="N106" i="1"/>
  <c r="N105" i="1" s="1"/>
  <c r="D108" i="1"/>
  <c r="AF106" i="1"/>
  <c r="AF105" i="1" s="1"/>
  <c r="AD106" i="1"/>
  <c r="AD105" i="1" s="1"/>
  <c r="P106" i="1"/>
  <c r="P105" i="1" s="1"/>
  <c r="AB106" i="1"/>
  <c r="AB105" i="1" s="1"/>
  <c r="X106" i="1"/>
  <c r="X105" i="1" s="1"/>
  <c r="T106" i="1"/>
  <c r="T105" i="1" s="1"/>
  <c r="Z106" i="1"/>
  <c r="Z105" i="1" s="1"/>
  <c r="T29" i="1"/>
  <c r="T28" i="1" s="1"/>
  <c r="D31" i="1"/>
  <c r="AF29" i="1"/>
  <c r="AF28" i="1" s="1"/>
  <c r="AD29" i="1"/>
  <c r="AD28" i="1" s="1"/>
  <c r="R29" i="1"/>
  <c r="R28" i="1" s="1"/>
  <c r="N29" i="1"/>
  <c r="N28" i="1" s="1"/>
  <c r="AB29" i="1"/>
  <c r="AB28" i="1" s="1"/>
  <c r="X29" i="1"/>
  <c r="X28" i="1" s="1"/>
  <c r="P29" i="1"/>
  <c r="P28" i="1" s="1"/>
  <c r="V29" i="1"/>
  <c r="V28" i="1" s="1"/>
  <c r="Z29" i="1"/>
  <c r="Z28" i="1" s="1"/>
  <c r="V31" i="1" l="1"/>
  <c r="V30" i="1" s="1"/>
  <c r="R31" i="1"/>
  <c r="R30" i="1" s="1"/>
  <c r="D33" i="1"/>
  <c r="AF31" i="1"/>
  <c r="AF30" i="1" s="1"/>
  <c r="AD31" i="1"/>
  <c r="AD30" i="1" s="1"/>
  <c r="P31" i="1"/>
  <c r="P30" i="1" s="1"/>
  <c r="N31" i="1"/>
  <c r="N30" i="1" s="1"/>
  <c r="AB31" i="1"/>
  <c r="AB30" i="1" s="1"/>
  <c r="X31" i="1"/>
  <c r="X30" i="1" s="1"/>
  <c r="T31" i="1"/>
  <c r="T30" i="1" s="1"/>
  <c r="Z31" i="1"/>
  <c r="Z30" i="1" s="1"/>
  <c r="AB108" i="1"/>
  <c r="AB107" i="1" s="1"/>
  <c r="X108" i="1"/>
  <c r="X107" i="1" s="1"/>
  <c r="T108" i="1"/>
  <c r="T107" i="1" s="1"/>
  <c r="V108" i="1"/>
  <c r="V107" i="1" s="1"/>
  <c r="D110" i="1"/>
  <c r="AF108" i="1"/>
  <c r="AF107" i="1" s="1"/>
  <c r="AD108" i="1"/>
  <c r="AD107" i="1" s="1"/>
  <c r="R108" i="1"/>
  <c r="R107" i="1" s="1"/>
  <c r="N108" i="1"/>
  <c r="N107" i="1" s="1"/>
  <c r="P108" i="1"/>
  <c r="P107" i="1" s="1"/>
  <c r="Z108" i="1"/>
  <c r="Z107" i="1" s="1"/>
  <c r="AD110" i="1" l="1"/>
  <c r="X110" i="1"/>
  <c r="T110" i="1"/>
  <c r="AF110" i="1"/>
  <c r="AB110" i="1"/>
  <c r="V110" i="1"/>
  <c r="Z110" i="1"/>
  <c r="R110" i="1"/>
  <c r="N110" i="1"/>
  <c r="D111" i="1"/>
  <c r="P110" i="1"/>
  <c r="AD33" i="1"/>
  <c r="AD32" i="1" s="1"/>
  <c r="X33" i="1"/>
  <c r="X32" i="1" s="1"/>
  <c r="T33" i="1"/>
  <c r="T32" i="1" s="1"/>
  <c r="D35" i="1"/>
  <c r="AF33" i="1"/>
  <c r="AF32" i="1" s="1"/>
  <c r="AB33" i="1"/>
  <c r="AB32" i="1" s="1"/>
  <c r="V33" i="1"/>
  <c r="V32" i="1" s="1"/>
  <c r="D36" i="1"/>
  <c r="Z33" i="1"/>
  <c r="Z32" i="1" s="1"/>
  <c r="R33" i="1"/>
  <c r="R32" i="1" s="1"/>
  <c r="N33" i="1"/>
  <c r="N32" i="1" s="1"/>
  <c r="P33" i="1"/>
  <c r="P32" i="1" s="1"/>
  <c r="AD36" i="1" l="1"/>
  <c r="X36" i="1"/>
  <c r="T36" i="1"/>
  <c r="AF36" i="1"/>
  <c r="AB36" i="1"/>
  <c r="V36" i="1"/>
  <c r="Z36" i="1"/>
  <c r="R36" i="1"/>
  <c r="N36" i="1"/>
  <c r="D37" i="1"/>
  <c r="P36" i="1"/>
  <c r="D83" i="1"/>
  <c r="AF35" i="1"/>
  <c r="AB35" i="1"/>
  <c r="V35" i="1"/>
  <c r="Z35" i="1"/>
  <c r="R35" i="1"/>
  <c r="N35" i="1"/>
  <c r="P35" i="1"/>
  <c r="AD35" i="1"/>
  <c r="X35" i="1"/>
  <c r="T35" i="1"/>
  <c r="D112" i="1"/>
  <c r="P111" i="1"/>
  <c r="AD111" i="1"/>
  <c r="X111" i="1"/>
  <c r="T111" i="1"/>
  <c r="AF111" i="1"/>
  <c r="AB111" i="1"/>
  <c r="V111" i="1"/>
  <c r="Z111" i="1"/>
  <c r="R111" i="1"/>
  <c r="N111" i="1"/>
  <c r="Z112" i="1" l="1"/>
  <c r="Z109" i="1" s="1"/>
  <c r="R112" i="1"/>
  <c r="R109" i="1" s="1"/>
  <c r="N112" i="1"/>
  <c r="N109" i="1" s="1"/>
  <c r="P112" i="1"/>
  <c r="P109" i="1" s="1"/>
  <c r="AD112" i="1"/>
  <c r="AD109" i="1" s="1"/>
  <c r="X112" i="1"/>
  <c r="X109" i="1" s="1"/>
  <c r="T112" i="1"/>
  <c r="T109" i="1" s="1"/>
  <c r="D116" i="1"/>
  <c r="AF112" i="1"/>
  <c r="AF109" i="1" s="1"/>
  <c r="AB112" i="1"/>
  <c r="AB109" i="1" s="1"/>
  <c r="V112" i="1"/>
  <c r="V109" i="1" s="1"/>
  <c r="AF83" i="1"/>
  <c r="AB83" i="1"/>
  <c r="V83" i="1"/>
  <c r="Z83" i="1"/>
  <c r="R83" i="1"/>
  <c r="N83" i="1"/>
  <c r="D84" i="1"/>
  <c r="P83" i="1"/>
  <c r="AD83" i="1"/>
  <c r="X83" i="1"/>
  <c r="T83" i="1"/>
  <c r="P37" i="1"/>
  <c r="P34" i="1" s="1"/>
  <c r="AD37" i="1"/>
  <c r="AD34" i="1" s="1"/>
  <c r="X37" i="1"/>
  <c r="X34" i="1" s="1"/>
  <c r="T37" i="1"/>
  <c r="T34" i="1" s="1"/>
  <c r="D39" i="1"/>
  <c r="AF37" i="1"/>
  <c r="AF34" i="1" s="1"/>
  <c r="AB37" i="1"/>
  <c r="AB34" i="1" s="1"/>
  <c r="V37" i="1"/>
  <c r="V34" i="1" s="1"/>
  <c r="Z37" i="1"/>
  <c r="Z34" i="1" s="1"/>
  <c r="R37" i="1"/>
  <c r="R34" i="1" s="1"/>
  <c r="N37" i="1"/>
  <c r="N34" i="1" s="1"/>
  <c r="AD84" i="1" l="1"/>
  <c r="X84" i="1"/>
  <c r="T84" i="1"/>
  <c r="D82" i="1"/>
  <c r="AF84" i="1"/>
  <c r="AB84" i="1"/>
  <c r="V84" i="1"/>
  <c r="Z84" i="1"/>
  <c r="R84" i="1"/>
  <c r="N84" i="1"/>
  <c r="D85" i="1"/>
  <c r="P84" i="1"/>
  <c r="AD116" i="1"/>
  <c r="AD115" i="1" s="1"/>
  <c r="X116" i="1"/>
  <c r="X115" i="1" s="1"/>
  <c r="T116" i="1"/>
  <c r="T115" i="1" s="1"/>
  <c r="D118" i="1"/>
  <c r="AF116" i="1"/>
  <c r="AF115" i="1" s="1"/>
  <c r="Z116" i="1"/>
  <c r="Z115" i="1" s="1"/>
  <c r="V116" i="1"/>
  <c r="V115" i="1" s="1"/>
  <c r="N116" i="1"/>
  <c r="N115" i="1" s="1"/>
  <c r="R116" i="1"/>
  <c r="R115" i="1" s="1"/>
  <c r="P116" i="1"/>
  <c r="P115" i="1" s="1"/>
  <c r="AB116" i="1"/>
  <c r="AB115" i="1" s="1"/>
  <c r="AD39" i="1"/>
  <c r="X39" i="1"/>
  <c r="T39" i="1"/>
  <c r="AF39" i="1"/>
  <c r="AB39" i="1"/>
  <c r="V39" i="1"/>
  <c r="Z39" i="1"/>
  <c r="R39" i="1"/>
  <c r="N39" i="1"/>
  <c r="D40" i="1"/>
  <c r="P39" i="1"/>
  <c r="D120" i="1" l="1"/>
  <c r="AF118" i="1"/>
  <c r="AF117" i="1" s="1"/>
  <c r="AB118" i="1"/>
  <c r="AB117" i="1" s="1"/>
  <c r="V118" i="1"/>
  <c r="V117" i="1" s="1"/>
  <c r="AD118" i="1"/>
  <c r="AD117" i="1" s="1"/>
  <c r="T118" i="1"/>
  <c r="T117" i="1" s="1"/>
  <c r="Z118" i="1"/>
  <c r="Z117" i="1" s="1"/>
  <c r="X118" i="1"/>
  <c r="X117" i="1" s="1"/>
  <c r="N118" i="1"/>
  <c r="N117" i="1" s="1"/>
  <c r="R118" i="1"/>
  <c r="R117" i="1" s="1"/>
  <c r="P118" i="1"/>
  <c r="P117" i="1" s="1"/>
  <c r="Z82" i="1"/>
  <c r="R82" i="1"/>
  <c r="N82" i="1"/>
  <c r="P82" i="1"/>
  <c r="AD82" i="1"/>
  <c r="X82" i="1"/>
  <c r="T82" i="1"/>
  <c r="AF82" i="1"/>
  <c r="AB82" i="1"/>
  <c r="V82" i="1"/>
  <c r="P40" i="1"/>
  <c r="P38" i="1" s="1"/>
  <c r="AD40" i="1"/>
  <c r="AD38" i="1" s="1"/>
  <c r="X40" i="1"/>
  <c r="X38" i="1" s="1"/>
  <c r="T40" i="1"/>
  <c r="T38" i="1" s="1"/>
  <c r="D42" i="1"/>
  <c r="AF40" i="1"/>
  <c r="AF38" i="1" s="1"/>
  <c r="AB40" i="1"/>
  <c r="AB38" i="1" s="1"/>
  <c r="V40" i="1"/>
  <c r="V38" i="1" s="1"/>
  <c r="Z40" i="1"/>
  <c r="Z38" i="1" s="1"/>
  <c r="R40" i="1"/>
  <c r="R38" i="1" s="1"/>
  <c r="N40" i="1"/>
  <c r="N38" i="1" s="1"/>
  <c r="D86" i="1"/>
  <c r="P85" i="1"/>
  <c r="AD85" i="1"/>
  <c r="X85" i="1"/>
  <c r="T85" i="1"/>
  <c r="AF85" i="1"/>
  <c r="AB85" i="1"/>
  <c r="V85" i="1"/>
  <c r="Z85" i="1"/>
  <c r="R85" i="1"/>
  <c r="N85" i="1"/>
  <c r="AF120" i="1" l="1"/>
  <c r="P120" i="1"/>
  <c r="D121" i="1"/>
  <c r="Z120" i="1"/>
  <c r="V120" i="1"/>
  <c r="R120" i="1"/>
  <c r="N120" i="1"/>
  <c r="AB120" i="1"/>
  <c r="X120" i="1"/>
  <c r="T120" i="1"/>
  <c r="AD120" i="1"/>
  <c r="Z86" i="1"/>
  <c r="R86" i="1"/>
  <c r="N86" i="1"/>
  <c r="D87" i="1"/>
  <c r="P86" i="1"/>
  <c r="AD86" i="1"/>
  <c r="X86" i="1"/>
  <c r="T86" i="1"/>
  <c r="AF86" i="1"/>
  <c r="AB86" i="1"/>
  <c r="V86" i="1"/>
  <c r="D44" i="1"/>
  <c r="AD42" i="1"/>
  <c r="AD41" i="1" s="1"/>
  <c r="X42" i="1"/>
  <c r="X41" i="1" s="1"/>
  <c r="T42" i="1"/>
  <c r="T41" i="1" s="1"/>
  <c r="AF42" i="1"/>
  <c r="AF41" i="1" s="1"/>
  <c r="AB42" i="1"/>
  <c r="AB41" i="1" s="1"/>
  <c r="V42" i="1"/>
  <c r="V41" i="1" s="1"/>
  <c r="Z42" i="1"/>
  <c r="Z41" i="1" s="1"/>
  <c r="R42" i="1"/>
  <c r="R41" i="1" s="1"/>
  <c r="N42" i="1"/>
  <c r="N41" i="1" s="1"/>
  <c r="P42" i="1"/>
  <c r="P41" i="1" s="1"/>
  <c r="AD121" i="1" l="1"/>
  <c r="X121" i="1"/>
  <c r="T121" i="1"/>
  <c r="Z121" i="1"/>
  <c r="R121" i="1"/>
  <c r="N121" i="1"/>
  <c r="D122" i="1"/>
  <c r="P121" i="1"/>
  <c r="AB121" i="1"/>
  <c r="AF121" i="1"/>
  <c r="V121" i="1"/>
  <c r="D153" i="1"/>
  <c r="AD44" i="1"/>
  <c r="X44" i="1"/>
  <c r="P44" i="1"/>
  <c r="Z44" i="1"/>
  <c r="AF44" i="1"/>
  <c r="V44" i="1"/>
  <c r="N44" i="1"/>
  <c r="R44" i="1"/>
  <c r="AB44" i="1"/>
  <c r="T44" i="1"/>
  <c r="D89" i="1"/>
  <c r="AF87" i="1"/>
  <c r="AB87" i="1"/>
  <c r="V87" i="1"/>
  <c r="Z87" i="1"/>
  <c r="R87" i="1"/>
  <c r="N87" i="1"/>
  <c r="P87" i="1"/>
  <c r="AD87" i="1"/>
  <c r="X87" i="1"/>
  <c r="T87" i="1"/>
  <c r="D123" i="1" l="1"/>
  <c r="P122" i="1"/>
  <c r="AD122" i="1"/>
  <c r="X122" i="1"/>
  <c r="T122" i="1"/>
  <c r="AF122" i="1"/>
  <c r="AB122" i="1"/>
  <c r="V122" i="1"/>
  <c r="Z122" i="1"/>
  <c r="R122" i="1"/>
  <c r="N122" i="1"/>
  <c r="D90" i="1"/>
  <c r="R89" i="1"/>
  <c r="N89" i="1"/>
  <c r="AD89" i="1"/>
  <c r="P89" i="1"/>
  <c r="AF89" i="1"/>
  <c r="AB89" i="1"/>
  <c r="X89" i="1"/>
  <c r="T89" i="1"/>
  <c r="V89" i="1"/>
  <c r="Z89" i="1"/>
  <c r="AF153" i="1"/>
  <c r="AB153" i="1"/>
  <c r="T153" i="1"/>
  <c r="Z153" i="1"/>
  <c r="D154" i="1"/>
  <c r="R153" i="1"/>
  <c r="N153" i="1"/>
  <c r="AD153" i="1"/>
  <c r="X153" i="1"/>
  <c r="P153" i="1"/>
  <c r="D45" i="1"/>
  <c r="V153" i="1"/>
  <c r="AD45" i="1" l="1"/>
  <c r="AD43" i="1" s="1"/>
  <c r="X45" i="1"/>
  <c r="X43" i="1" s="1"/>
  <c r="P45" i="1"/>
  <c r="P43" i="1" s="1"/>
  <c r="R45" i="1"/>
  <c r="R43" i="1" s="1"/>
  <c r="N45" i="1"/>
  <c r="N43" i="1" s="1"/>
  <c r="Z45" i="1"/>
  <c r="Z43" i="1" s="1"/>
  <c r="AF45" i="1"/>
  <c r="AF43" i="1" s="1"/>
  <c r="V45" i="1"/>
  <c r="V43" i="1" s="1"/>
  <c r="D48" i="1"/>
  <c r="AB45" i="1"/>
  <c r="AB43" i="1" s="1"/>
  <c r="T45" i="1"/>
  <c r="T43" i="1" s="1"/>
  <c r="Z90" i="1"/>
  <c r="R90" i="1"/>
  <c r="N90" i="1"/>
  <c r="D91" i="1"/>
  <c r="P90" i="1"/>
  <c r="AD90" i="1"/>
  <c r="X90" i="1"/>
  <c r="T90" i="1"/>
  <c r="AF90" i="1"/>
  <c r="AB90" i="1"/>
  <c r="V90" i="1"/>
  <c r="Z123" i="1"/>
  <c r="Z119" i="1" s="1"/>
  <c r="R123" i="1"/>
  <c r="R119" i="1" s="1"/>
  <c r="N123" i="1"/>
  <c r="N119" i="1" s="1"/>
  <c r="D125" i="1"/>
  <c r="AF123" i="1"/>
  <c r="AF119" i="1" s="1"/>
  <c r="AD123" i="1"/>
  <c r="AD119" i="1" s="1"/>
  <c r="P123" i="1"/>
  <c r="P119" i="1" s="1"/>
  <c r="X123" i="1"/>
  <c r="X119" i="1" s="1"/>
  <c r="T123" i="1"/>
  <c r="T119" i="1" s="1"/>
  <c r="AB123" i="1"/>
  <c r="AB119" i="1" s="1"/>
  <c r="V123" i="1"/>
  <c r="V119" i="1" s="1"/>
  <c r="AD154" i="1"/>
  <c r="X154" i="1"/>
  <c r="T154" i="1"/>
  <c r="AF154" i="1"/>
  <c r="AB154" i="1"/>
  <c r="V154" i="1"/>
  <c r="Z154" i="1"/>
  <c r="R154" i="1"/>
  <c r="N154" i="1"/>
  <c r="D155" i="1"/>
  <c r="P154" i="1"/>
  <c r="AB125" i="1" l="1"/>
  <c r="V125" i="1"/>
  <c r="D126" i="1"/>
  <c r="Z125" i="1"/>
  <c r="R125" i="1"/>
  <c r="N125" i="1"/>
  <c r="AD125" i="1"/>
  <c r="P125" i="1"/>
  <c r="AF125" i="1"/>
  <c r="X125" i="1"/>
  <c r="T125" i="1"/>
  <c r="AD48" i="1"/>
  <c r="X48" i="1"/>
  <c r="T48" i="1"/>
  <c r="AF48" i="1"/>
  <c r="AB48" i="1"/>
  <c r="V48" i="1"/>
  <c r="D51" i="1"/>
  <c r="D49" i="1"/>
  <c r="P48" i="1"/>
  <c r="R48" i="1"/>
  <c r="Z48" i="1"/>
  <c r="N48" i="1"/>
  <c r="D157" i="1"/>
  <c r="AF155" i="1"/>
  <c r="AB155" i="1"/>
  <c r="V155" i="1"/>
  <c r="P155" i="1"/>
  <c r="AD155" i="1"/>
  <c r="T155" i="1"/>
  <c r="Z155" i="1"/>
  <c r="X155" i="1"/>
  <c r="R155" i="1"/>
  <c r="N155" i="1"/>
  <c r="D47" i="1"/>
  <c r="AF91" i="1"/>
  <c r="AB91" i="1"/>
  <c r="V91" i="1"/>
  <c r="Z91" i="1"/>
  <c r="R91" i="1"/>
  <c r="N91" i="1"/>
  <c r="D92" i="1"/>
  <c r="P91" i="1"/>
  <c r="AD91" i="1"/>
  <c r="X91" i="1"/>
  <c r="T91" i="1"/>
  <c r="AD92" i="1" l="1"/>
  <c r="X92" i="1"/>
  <c r="T92" i="1"/>
  <c r="AF92" i="1"/>
  <c r="AB92" i="1"/>
  <c r="V92" i="1"/>
  <c r="Z92" i="1"/>
  <c r="R92" i="1"/>
  <c r="N92" i="1"/>
  <c r="D93" i="1"/>
  <c r="P92" i="1"/>
  <c r="D158" i="1"/>
  <c r="R157" i="1"/>
  <c r="N157" i="1"/>
  <c r="AF157" i="1"/>
  <c r="Z157" i="1"/>
  <c r="AD157" i="1"/>
  <c r="P157" i="1"/>
  <c r="AB157" i="1"/>
  <c r="X157" i="1"/>
  <c r="T157" i="1"/>
  <c r="V157" i="1"/>
  <c r="P49" i="1"/>
  <c r="AD49" i="1"/>
  <c r="X49" i="1"/>
  <c r="T49" i="1"/>
  <c r="Z49" i="1"/>
  <c r="R49" i="1"/>
  <c r="N49" i="1"/>
  <c r="AF49" i="1"/>
  <c r="V49" i="1"/>
  <c r="AB49" i="1"/>
  <c r="D52" i="1"/>
  <c r="X51" i="1"/>
  <c r="T51" i="1"/>
  <c r="V51" i="1"/>
  <c r="AF51" i="1"/>
  <c r="R51" i="1"/>
  <c r="N51" i="1"/>
  <c r="P51" i="1"/>
  <c r="Z51" i="1"/>
  <c r="AD51" i="1"/>
  <c r="AB51" i="1"/>
  <c r="AF126" i="1"/>
  <c r="AB126" i="1"/>
  <c r="V126" i="1"/>
  <c r="Z126" i="1"/>
  <c r="R126" i="1"/>
  <c r="N126" i="1"/>
  <c r="D127" i="1"/>
  <c r="P126" i="1"/>
  <c r="AD126" i="1"/>
  <c r="X126" i="1"/>
  <c r="T126" i="1"/>
  <c r="AF47" i="1"/>
  <c r="AB47" i="1"/>
  <c r="V47" i="1"/>
  <c r="Z47" i="1"/>
  <c r="R47" i="1"/>
  <c r="N47" i="1"/>
  <c r="AD47" i="1"/>
  <c r="X47" i="1"/>
  <c r="T47" i="1"/>
  <c r="P47" i="1"/>
  <c r="D94" i="1" l="1"/>
  <c r="P93" i="1"/>
  <c r="D95" i="1"/>
  <c r="D97" i="1" s="1"/>
  <c r="AD93" i="1"/>
  <c r="X93" i="1"/>
  <c r="T93" i="1"/>
  <c r="AF93" i="1"/>
  <c r="AB93" i="1"/>
  <c r="V93" i="1"/>
  <c r="Z93" i="1"/>
  <c r="R93" i="1"/>
  <c r="N93" i="1"/>
  <c r="D53" i="1"/>
  <c r="Z52" i="1"/>
  <c r="R52" i="1"/>
  <c r="N52" i="1"/>
  <c r="P52" i="1"/>
  <c r="AF52" i="1"/>
  <c r="AD52" i="1"/>
  <c r="X52" i="1"/>
  <c r="T52" i="1"/>
  <c r="AB52" i="1"/>
  <c r="V52" i="1"/>
  <c r="AD127" i="1"/>
  <c r="X127" i="1"/>
  <c r="T127" i="1"/>
  <c r="AF127" i="1"/>
  <c r="AB127" i="1"/>
  <c r="V127" i="1"/>
  <c r="Z127" i="1"/>
  <c r="R127" i="1"/>
  <c r="N127" i="1"/>
  <c r="D128" i="1"/>
  <c r="P127" i="1"/>
  <c r="D159" i="1"/>
  <c r="R158" i="1"/>
  <c r="N158" i="1"/>
  <c r="AF158" i="1"/>
  <c r="Z158" i="1"/>
  <c r="AD158" i="1"/>
  <c r="P158" i="1"/>
  <c r="AB158" i="1"/>
  <c r="X158" i="1"/>
  <c r="T158" i="1"/>
  <c r="V158" i="1"/>
  <c r="D160" i="1" l="1"/>
  <c r="Z159" i="1"/>
  <c r="R159" i="1"/>
  <c r="N159" i="1"/>
  <c r="AF159" i="1"/>
  <c r="V159" i="1"/>
  <c r="AD159" i="1"/>
  <c r="T159" i="1"/>
  <c r="AB159" i="1"/>
  <c r="P159" i="1"/>
  <c r="X159" i="1"/>
  <c r="AD97" i="1"/>
  <c r="X97" i="1"/>
  <c r="T97" i="1"/>
  <c r="AB97" i="1"/>
  <c r="D98" i="1"/>
  <c r="AF97" i="1"/>
  <c r="Z97" i="1"/>
  <c r="V97" i="1"/>
  <c r="R97" i="1"/>
  <c r="N97" i="1"/>
  <c r="P97" i="1"/>
  <c r="Z94" i="1"/>
  <c r="Z88" i="1" s="1"/>
  <c r="R94" i="1"/>
  <c r="R88" i="1" s="1"/>
  <c r="N94" i="1"/>
  <c r="N88" i="1" s="1"/>
  <c r="P94" i="1"/>
  <c r="P88" i="1" s="1"/>
  <c r="AD94" i="1"/>
  <c r="AD88" i="1" s="1"/>
  <c r="X94" i="1"/>
  <c r="X88" i="1" s="1"/>
  <c r="T94" i="1"/>
  <c r="T88" i="1" s="1"/>
  <c r="AF94" i="1"/>
  <c r="AF88" i="1" s="1"/>
  <c r="AB94" i="1"/>
  <c r="AB88" i="1" s="1"/>
  <c r="V94" i="1"/>
  <c r="V88" i="1" s="1"/>
  <c r="D129" i="1"/>
  <c r="P128" i="1"/>
  <c r="AD128" i="1"/>
  <c r="X128" i="1"/>
  <c r="T128" i="1"/>
  <c r="AF128" i="1"/>
  <c r="AB128" i="1"/>
  <c r="V128" i="1"/>
  <c r="Z128" i="1"/>
  <c r="R128" i="1"/>
  <c r="N128" i="1"/>
  <c r="D54" i="1"/>
  <c r="N53" i="1"/>
  <c r="AD53" i="1"/>
  <c r="X53" i="1"/>
  <c r="T53" i="1"/>
  <c r="AF53" i="1"/>
  <c r="AB53" i="1"/>
  <c r="V53" i="1"/>
  <c r="Z53" i="1"/>
  <c r="R53" i="1"/>
  <c r="P53" i="1"/>
  <c r="Z54" i="1" l="1"/>
  <c r="R54" i="1"/>
  <c r="N54" i="1"/>
  <c r="D55" i="1"/>
  <c r="P54" i="1"/>
  <c r="AD54" i="1"/>
  <c r="X54" i="1"/>
  <c r="T54" i="1"/>
  <c r="AF54" i="1"/>
  <c r="AB54" i="1"/>
  <c r="V54" i="1"/>
  <c r="AD160" i="1"/>
  <c r="AD156" i="1" s="1"/>
  <c r="X160" i="1"/>
  <c r="X156" i="1" s="1"/>
  <c r="T160" i="1"/>
  <c r="T156" i="1" s="1"/>
  <c r="D162" i="1"/>
  <c r="AF160" i="1"/>
  <c r="AF156" i="1" s="1"/>
  <c r="AB160" i="1"/>
  <c r="AB156" i="1" s="1"/>
  <c r="V160" i="1"/>
  <c r="V156" i="1" s="1"/>
  <c r="N160" i="1"/>
  <c r="N156" i="1" s="1"/>
  <c r="R160" i="1"/>
  <c r="R156" i="1" s="1"/>
  <c r="Z160" i="1"/>
  <c r="Z156" i="1" s="1"/>
  <c r="P160" i="1"/>
  <c r="P156" i="1" s="1"/>
  <c r="AD98" i="1"/>
  <c r="X98" i="1"/>
  <c r="T98" i="1"/>
  <c r="D99" i="1"/>
  <c r="P98" i="1"/>
  <c r="AF98" i="1"/>
  <c r="V98" i="1"/>
  <c r="R98" i="1"/>
  <c r="AB98" i="1"/>
  <c r="Z98" i="1"/>
  <c r="N98" i="1"/>
  <c r="D130" i="1"/>
  <c r="R129" i="1"/>
  <c r="N129" i="1"/>
  <c r="AD129" i="1"/>
  <c r="P129" i="1"/>
  <c r="AB129" i="1"/>
  <c r="X129" i="1"/>
  <c r="T129" i="1"/>
  <c r="AF129" i="1"/>
  <c r="Z129" i="1"/>
  <c r="V129" i="1"/>
  <c r="AB55" i="1" l="1"/>
  <c r="AB46" i="1" s="1"/>
  <c r="V55" i="1"/>
  <c r="V46" i="1" s="1"/>
  <c r="Z55" i="1"/>
  <c r="Z46" i="1" s="1"/>
  <c r="R55" i="1"/>
  <c r="R46" i="1" s="1"/>
  <c r="N55" i="1"/>
  <c r="N46" i="1" s="1"/>
  <c r="D57" i="1"/>
  <c r="AF55" i="1"/>
  <c r="AF46" i="1" s="1"/>
  <c r="AD55" i="1"/>
  <c r="AD46" i="1" s="1"/>
  <c r="P55" i="1"/>
  <c r="P46" i="1" s="1"/>
  <c r="X55" i="1"/>
  <c r="X46" i="1" s="1"/>
  <c r="T55" i="1"/>
  <c r="T46" i="1" s="1"/>
  <c r="Z130" i="1"/>
  <c r="Z124" i="1" s="1"/>
  <c r="R130" i="1"/>
  <c r="R124" i="1" s="1"/>
  <c r="N130" i="1"/>
  <c r="N124" i="1" s="1"/>
  <c r="D132" i="1"/>
  <c r="AF130" i="1"/>
  <c r="AF124" i="1" s="1"/>
  <c r="V130" i="1"/>
  <c r="V124" i="1" s="1"/>
  <c r="P130" i="1"/>
  <c r="P124" i="1" s="1"/>
  <c r="AD130" i="1"/>
  <c r="AD124" i="1" s="1"/>
  <c r="T130" i="1"/>
  <c r="T124" i="1" s="1"/>
  <c r="AB130" i="1"/>
  <c r="AB124" i="1" s="1"/>
  <c r="X130" i="1"/>
  <c r="X124" i="1" s="1"/>
  <c r="D100" i="1"/>
  <c r="P99" i="1"/>
  <c r="Z99" i="1"/>
  <c r="R99" i="1"/>
  <c r="N99" i="1"/>
  <c r="X99" i="1"/>
  <c r="AF99" i="1"/>
  <c r="V99" i="1"/>
  <c r="AD99" i="1"/>
  <c r="T99" i="1"/>
  <c r="AB99" i="1"/>
  <c r="AF162" i="1"/>
  <c r="AB162" i="1"/>
  <c r="V162" i="1"/>
  <c r="Z162" i="1"/>
  <c r="R162" i="1"/>
  <c r="N162" i="1"/>
  <c r="D163" i="1"/>
  <c r="X162" i="1"/>
  <c r="P162" i="1"/>
  <c r="AD162" i="1"/>
  <c r="T162" i="1"/>
  <c r="AD163" i="1" l="1"/>
  <c r="X163" i="1"/>
  <c r="T163" i="1"/>
  <c r="AF163" i="1"/>
  <c r="AB163" i="1"/>
  <c r="V163" i="1"/>
  <c r="D164" i="1"/>
  <c r="R163" i="1"/>
  <c r="P163" i="1"/>
  <c r="Z163" i="1"/>
  <c r="N163" i="1"/>
  <c r="AD132" i="1"/>
  <c r="D133" i="1"/>
  <c r="P132" i="1"/>
  <c r="AF132" i="1"/>
  <c r="X132" i="1"/>
  <c r="V132" i="1"/>
  <c r="N132" i="1"/>
  <c r="AB132" i="1"/>
  <c r="R132" i="1"/>
  <c r="Z132" i="1"/>
  <c r="T132" i="1"/>
  <c r="Z100" i="1"/>
  <c r="R100" i="1"/>
  <c r="N100" i="1"/>
  <c r="AF100" i="1"/>
  <c r="AB100" i="1"/>
  <c r="V100" i="1"/>
  <c r="D101" i="1"/>
  <c r="X100" i="1"/>
  <c r="P100" i="1"/>
  <c r="AD100" i="1"/>
  <c r="T100" i="1"/>
  <c r="T57" i="1"/>
  <c r="T56" i="1" s="1"/>
  <c r="D60" i="1"/>
  <c r="AB57" i="1"/>
  <c r="AB56" i="1" s="1"/>
  <c r="R57" i="1"/>
  <c r="R56" i="1" s="1"/>
  <c r="N57" i="1"/>
  <c r="N56" i="1" s="1"/>
  <c r="X57" i="1"/>
  <c r="X56" i="1" s="1"/>
  <c r="P57" i="1"/>
  <c r="P56" i="1" s="1"/>
  <c r="AD57" i="1"/>
  <c r="AD56" i="1" s="1"/>
  <c r="V57" i="1"/>
  <c r="V56" i="1" s="1"/>
  <c r="AF57" i="1"/>
  <c r="AF56" i="1" s="1"/>
  <c r="Z57" i="1"/>
  <c r="Z56" i="1" s="1"/>
  <c r="AD133" i="1" l="1"/>
  <c r="P133" i="1"/>
  <c r="D134" i="1"/>
  <c r="R133" i="1"/>
  <c r="N133" i="1"/>
  <c r="X133" i="1"/>
  <c r="AB133" i="1"/>
  <c r="V133" i="1"/>
  <c r="Z133" i="1"/>
  <c r="T133" i="1"/>
  <c r="AF133" i="1"/>
  <c r="AD60" i="1"/>
  <c r="X60" i="1"/>
  <c r="T60" i="1"/>
  <c r="AF60" i="1"/>
  <c r="AB60" i="1"/>
  <c r="V60" i="1"/>
  <c r="Z60" i="1"/>
  <c r="R60" i="1"/>
  <c r="N60" i="1"/>
  <c r="D61" i="1"/>
  <c r="P60" i="1"/>
  <c r="D103" i="1"/>
  <c r="AF101" i="1"/>
  <c r="AB101" i="1"/>
  <c r="V101" i="1"/>
  <c r="AD101" i="1"/>
  <c r="X101" i="1"/>
  <c r="T101" i="1"/>
  <c r="R101" i="1"/>
  <c r="P101" i="1"/>
  <c r="D96" i="1"/>
  <c r="Z101" i="1"/>
  <c r="N101" i="1"/>
  <c r="D165" i="1"/>
  <c r="P164" i="1"/>
  <c r="AD164" i="1"/>
  <c r="X164" i="1"/>
  <c r="T164" i="1"/>
  <c r="AF164" i="1"/>
  <c r="V164" i="1"/>
  <c r="R164" i="1"/>
  <c r="AB164" i="1"/>
  <c r="Z164" i="1"/>
  <c r="N164" i="1"/>
  <c r="AF134" i="1" l="1"/>
  <c r="P134" i="1"/>
  <c r="D135" i="1"/>
  <c r="Z134" i="1"/>
  <c r="V134" i="1"/>
  <c r="R134" i="1"/>
  <c r="N134" i="1"/>
  <c r="AB134" i="1"/>
  <c r="X134" i="1"/>
  <c r="T134" i="1"/>
  <c r="AD134" i="1"/>
  <c r="R103" i="1"/>
  <c r="R102" i="1" s="1"/>
  <c r="N103" i="1"/>
  <c r="N102" i="1" s="1"/>
  <c r="Z103" i="1"/>
  <c r="Z102" i="1" s="1"/>
  <c r="X103" i="1"/>
  <c r="X102" i="1" s="1"/>
  <c r="T103" i="1"/>
  <c r="T102" i="1" s="1"/>
  <c r="AF103" i="1"/>
  <c r="AF102" i="1" s="1"/>
  <c r="V103" i="1"/>
  <c r="V102" i="1" s="1"/>
  <c r="AD103" i="1"/>
  <c r="AD102" i="1" s="1"/>
  <c r="AB103" i="1"/>
  <c r="AB102" i="1" s="1"/>
  <c r="P103" i="1"/>
  <c r="P102" i="1" s="1"/>
  <c r="P61" i="1"/>
  <c r="P59" i="1" s="1"/>
  <c r="AD61" i="1"/>
  <c r="AD59" i="1" s="1"/>
  <c r="X61" i="1"/>
  <c r="X59" i="1" s="1"/>
  <c r="T61" i="1"/>
  <c r="T59" i="1" s="1"/>
  <c r="D63" i="1"/>
  <c r="AF61" i="1"/>
  <c r="AF59" i="1" s="1"/>
  <c r="AB61" i="1"/>
  <c r="AB59" i="1" s="1"/>
  <c r="V61" i="1"/>
  <c r="V59" i="1" s="1"/>
  <c r="Z61" i="1"/>
  <c r="Z59" i="1" s="1"/>
  <c r="R61" i="1"/>
  <c r="R59" i="1" s="1"/>
  <c r="N61" i="1"/>
  <c r="N59" i="1" s="1"/>
  <c r="Z165" i="1"/>
  <c r="R165" i="1"/>
  <c r="N165" i="1"/>
  <c r="P165" i="1"/>
  <c r="X165" i="1"/>
  <c r="AF165" i="1"/>
  <c r="V165" i="1"/>
  <c r="D166" i="1"/>
  <c r="AD165" i="1"/>
  <c r="T165" i="1"/>
  <c r="AB165" i="1"/>
  <c r="AF96" i="1"/>
  <c r="AF95" i="1" s="1"/>
  <c r="AD96" i="1"/>
  <c r="AD95" i="1" s="1"/>
  <c r="X96" i="1"/>
  <c r="X95" i="1" s="1"/>
  <c r="T96" i="1"/>
  <c r="T95" i="1" s="1"/>
  <c r="AB96" i="1"/>
  <c r="AB95" i="1" s="1"/>
  <c r="V96" i="1"/>
  <c r="V95" i="1" s="1"/>
  <c r="Z96" i="1"/>
  <c r="Z95" i="1" s="1"/>
  <c r="R96" i="1"/>
  <c r="R95" i="1" s="1"/>
  <c r="N96" i="1"/>
  <c r="N95" i="1" s="1"/>
  <c r="P96" i="1"/>
  <c r="P95" i="1" s="1"/>
  <c r="D64" i="1" l="1"/>
  <c r="T63" i="1"/>
  <c r="AF63" i="1"/>
  <c r="R63" i="1"/>
  <c r="N63" i="1"/>
  <c r="AB63" i="1"/>
  <c r="X63" i="1"/>
  <c r="P63" i="1"/>
  <c r="AD63" i="1"/>
  <c r="V63" i="1"/>
  <c r="Z63" i="1"/>
  <c r="AD135" i="1"/>
  <c r="X135" i="1"/>
  <c r="T135" i="1"/>
  <c r="AF135" i="1"/>
  <c r="AB135" i="1"/>
  <c r="Z135" i="1"/>
  <c r="R135" i="1"/>
  <c r="N135" i="1"/>
  <c r="D136" i="1"/>
  <c r="P135" i="1"/>
  <c r="V135" i="1"/>
  <c r="D167" i="1"/>
  <c r="P166" i="1"/>
  <c r="AD166" i="1"/>
  <c r="X166" i="1"/>
  <c r="T166" i="1"/>
  <c r="AB166" i="1"/>
  <c r="Z166" i="1"/>
  <c r="N166" i="1"/>
  <c r="R166" i="1"/>
  <c r="AF166" i="1"/>
  <c r="V166" i="1"/>
  <c r="Z64" i="1" l="1"/>
  <c r="R64" i="1"/>
  <c r="N64" i="1"/>
  <c r="D65" i="1"/>
  <c r="P64" i="1"/>
  <c r="AD64" i="1"/>
  <c r="X64" i="1"/>
  <c r="T64" i="1"/>
  <c r="AF64" i="1"/>
  <c r="AB64" i="1"/>
  <c r="V64" i="1"/>
  <c r="AF167" i="1"/>
  <c r="AB167" i="1"/>
  <c r="V167" i="1"/>
  <c r="Z167" i="1"/>
  <c r="R167" i="1"/>
  <c r="N167" i="1"/>
  <c r="D168" i="1"/>
  <c r="P167" i="1"/>
  <c r="AD167" i="1"/>
  <c r="X167" i="1"/>
  <c r="T167" i="1"/>
  <c r="P136" i="1"/>
  <c r="P131" i="1" s="1"/>
  <c r="AD136" i="1"/>
  <c r="AD131" i="1" s="1"/>
  <c r="X136" i="1"/>
  <c r="X131" i="1" s="1"/>
  <c r="T136" i="1"/>
  <c r="T131" i="1" s="1"/>
  <c r="D138" i="1"/>
  <c r="AF136" i="1"/>
  <c r="AF131" i="1" s="1"/>
  <c r="AB136" i="1"/>
  <c r="AB131" i="1" s="1"/>
  <c r="V136" i="1"/>
  <c r="V131" i="1" s="1"/>
  <c r="Z136" i="1"/>
  <c r="Z131" i="1" s="1"/>
  <c r="R136" i="1"/>
  <c r="R131" i="1" s="1"/>
  <c r="N136" i="1"/>
  <c r="N131" i="1" s="1"/>
  <c r="AD168" i="1" l="1"/>
  <c r="X168" i="1"/>
  <c r="T168" i="1"/>
  <c r="AF168" i="1"/>
  <c r="AB168" i="1"/>
  <c r="V168" i="1"/>
  <c r="Z168" i="1"/>
  <c r="R168" i="1"/>
  <c r="N168" i="1"/>
  <c r="D169" i="1"/>
  <c r="P168" i="1"/>
  <c r="AD138" i="1"/>
  <c r="X138" i="1"/>
  <c r="T138" i="1"/>
  <c r="AF138" i="1"/>
  <c r="AB138" i="1"/>
  <c r="V138" i="1"/>
  <c r="Z138" i="1"/>
  <c r="R138" i="1"/>
  <c r="N138" i="1"/>
  <c r="D139" i="1"/>
  <c r="P138" i="1"/>
  <c r="D67" i="1"/>
  <c r="AF65" i="1"/>
  <c r="AF62" i="1" s="1"/>
  <c r="AB65" i="1"/>
  <c r="AB62" i="1" s="1"/>
  <c r="V65" i="1"/>
  <c r="V62" i="1" s="1"/>
  <c r="Z65" i="1"/>
  <c r="Z62" i="1" s="1"/>
  <c r="R65" i="1"/>
  <c r="R62" i="1" s="1"/>
  <c r="N65" i="1"/>
  <c r="N62" i="1" s="1"/>
  <c r="P65" i="1"/>
  <c r="P62" i="1" s="1"/>
  <c r="AD65" i="1"/>
  <c r="AD62" i="1" s="1"/>
  <c r="X65" i="1"/>
  <c r="X62" i="1" s="1"/>
  <c r="T65" i="1"/>
  <c r="T62" i="1" s="1"/>
  <c r="P169" i="1" l="1"/>
  <c r="P161" i="1" s="1"/>
  <c r="AD169" i="1"/>
  <c r="AD161" i="1" s="1"/>
  <c r="X169" i="1"/>
  <c r="X161" i="1" s="1"/>
  <c r="T169" i="1"/>
  <c r="T161" i="1" s="1"/>
  <c r="AF169" i="1"/>
  <c r="AF161" i="1" s="1"/>
  <c r="AB169" i="1"/>
  <c r="AB161" i="1" s="1"/>
  <c r="V169" i="1"/>
  <c r="V161" i="1" s="1"/>
  <c r="Z169" i="1"/>
  <c r="Z161" i="1" s="1"/>
  <c r="R169" i="1"/>
  <c r="R161" i="1" s="1"/>
  <c r="N169" i="1"/>
  <c r="N161" i="1" s="1"/>
  <c r="D68" i="1"/>
  <c r="Z67" i="1"/>
  <c r="R67" i="1"/>
  <c r="N67" i="1"/>
  <c r="P67" i="1"/>
  <c r="AF67" i="1"/>
  <c r="AD67" i="1"/>
  <c r="X67" i="1"/>
  <c r="T67" i="1"/>
  <c r="AB67" i="1"/>
  <c r="V67" i="1"/>
  <c r="D140" i="1"/>
  <c r="P139" i="1"/>
  <c r="AD139" i="1"/>
  <c r="X139" i="1"/>
  <c r="T139" i="1"/>
  <c r="AF139" i="1"/>
  <c r="AB139" i="1"/>
  <c r="V139" i="1"/>
  <c r="Z139" i="1"/>
  <c r="R139" i="1"/>
  <c r="N139" i="1"/>
  <c r="Z68" i="1" l="1"/>
  <c r="Z66" i="1" s="1"/>
  <c r="R68" i="1"/>
  <c r="R66" i="1" s="1"/>
  <c r="N68" i="1"/>
  <c r="N66" i="1" s="1"/>
  <c r="P68" i="1"/>
  <c r="P66" i="1" s="1"/>
  <c r="AD68" i="1"/>
  <c r="AD66" i="1" s="1"/>
  <c r="X68" i="1"/>
  <c r="X66" i="1" s="1"/>
  <c r="T68" i="1"/>
  <c r="T66" i="1" s="1"/>
  <c r="D70" i="1"/>
  <c r="AF68" i="1"/>
  <c r="AF66" i="1" s="1"/>
  <c r="AB68" i="1"/>
  <c r="AB66" i="1" s="1"/>
  <c r="V68" i="1"/>
  <c r="V66" i="1" s="1"/>
  <c r="Z140" i="1"/>
  <c r="R140" i="1"/>
  <c r="N140" i="1"/>
  <c r="D141" i="1"/>
  <c r="P140" i="1"/>
  <c r="AD140" i="1"/>
  <c r="X140" i="1"/>
  <c r="T140" i="1"/>
  <c r="AF140" i="1"/>
  <c r="AB140" i="1"/>
  <c r="V140" i="1"/>
  <c r="AD70" i="1" l="1"/>
  <c r="AD69" i="1" s="1"/>
  <c r="P70" i="1"/>
  <c r="P69" i="1" s="1"/>
  <c r="D72" i="1"/>
  <c r="AF70" i="1"/>
  <c r="AF69" i="1" s="1"/>
  <c r="AB70" i="1"/>
  <c r="AB69" i="1" s="1"/>
  <c r="X70" i="1"/>
  <c r="X69" i="1" s="1"/>
  <c r="T70" i="1"/>
  <c r="T69" i="1" s="1"/>
  <c r="Z70" i="1"/>
  <c r="Z69" i="1" s="1"/>
  <c r="V70" i="1"/>
  <c r="V69" i="1" s="1"/>
  <c r="R70" i="1"/>
  <c r="R69" i="1" s="1"/>
  <c r="N70" i="1"/>
  <c r="N69" i="1" s="1"/>
  <c r="AF141" i="1"/>
  <c r="AB141" i="1"/>
  <c r="V141" i="1"/>
  <c r="Z141" i="1"/>
  <c r="R141" i="1"/>
  <c r="N141" i="1"/>
  <c r="D142" i="1"/>
  <c r="P141" i="1"/>
  <c r="D143" i="1"/>
  <c r="AD141" i="1"/>
  <c r="X141" i="1"/>
  <c r="T141" i="1"/>
  <c r="AD72" i="1" l="1"/>
  <c r="V72" i="1"/>
  <c r="R72" i="1"/>
  <c r="N72" i="1"/>
  <c r="AB72" i="1"/>
  <c r="P72" i="1"/>
  <c r="D73" i="1"/>
  <c r="AF72" i="1"/>
  <c r="Z72" i="1"/>
  <c r="X72" i="1"/>
  <c r="T72" i="1"/>
  <c r="D144" i="1"/>
  <c r="P143" i="1"/>
  <c r="AD143" i="1"/>
  <c r="X143" i="1"/>
  <c r="T143" i="1"/>
  <c r="AF143" i="1"/>
  <c r="AB143" i="1"/>
  <c r="V143" i="1"/>
  <c r="Z143" i="1"/>
  <c r="R143" i="1"/>
  <c r="N143" i="1"/>
  <c r="AD142" i="1"/>
  <c r="X142" i="1"/>
  <c r="T142" i="1"/>
  <c r="AF142" i="1"/>
  <c r="AB142" i="1"/>
  <c r="V142" i="1"/>
  <c r="Z142" i="1"/>
  <c r="R142" i="1"/>
  <c r="N142" i="1"/>
  <c r="P142" i="1"/>
  <c r="AD144" i="1" l="1"/>
  <c r="AD137" i="1" s="1"/>
  <c r="R144" i="1"/>
  <c r="R137" i="1" s="1"/>
  <c r="N144" i="1"/>
  <c r="N137" i="1" s="1"/>
  <c r="AB144" i="1"/>
  <c r="AB137" i="1" s="1"/>
  <c r="P144" i="1"/>
  <c r="P137" i="1" s="1"/>
  <c r="D146" i="1"/>
  <c r="AF144" i="1"/>
  <c r="AF137" i="1" s="1"/>
  <c r="Z144" i="1"/>
  <c r="Z137" i="1" s="1"/>
  <c r="X144" i="1"/>
  <c r="X137" i="1" s="1"/>
  <c r="T144" i="1"/>
  <c r="T137" i="1" s="1"/>
  <c r="V144" i="1"/>
  <c r="V137" i="1" s="1"/>
  <c r="D74" i="1"/>
  <c r="P73" i="1"/>
  <c r="AD73" i="1"/>
  <c r="X73" i="1"/>
  <c r="T73" i="1"/>
  <c r="Z73" i="1"/>
  <c r="R73" i="1"/>
  <c r="AB73" i="1"/>
  <c r="N73" i="1"/>
  <c r="AF73" i="1"/>
  <c r="V73" i="1"/>
  <c r="Z74" i="1" l="1"/>
  <c r="R74" i="1"/>
  <c r="N74" i="1"/>
  <c r="D75" i="1"/>
  <c r="P74" i="1"/>
  <c r="AF74" i="1"/>
  <c r="AB74" i="1"/>
  <c r="V74" i="1"/>
  <c r="AD74" i="1"/>
  <c r="T74" i="1"/>
  <c r="X74" i="1"/>
  <c r="V146" i="1"/>
  <c r="V145" i="1" s="1"/>
  <c r="R146" i="1"/>
  <c r="R145" i="1" s="1"/>
  <c r="AD146" i="1"/>
  <c r="AD145" i="1" s="1"/>
  <c r="P146" i="1"/>
  <c r="P145" i="1" s="1"/>
  <c r="AB146" i="1"/>
  <c r="AB145" i="1" s="1"/>
  <c r="T146" i="1"/>
  <c r="T145" i="1" s="1"/>
  <c r="D148" i="1"/>
  <c r="AF146" i="1"/>
  <c r="AF145" i="1" s="1"/>
  <c r="X146" i="1"/>
  <c r="X145" i="1" s="1"/>
  <c r="N146" i="1"/>
  <c r="N145" i="1" s="1"/>
  <c r="Z146" i="1"/>
  <c r="Z145" i="1" s="1"/>
  <c r="AB75" i="1" l="1"/>
  <c r="AB71" i="1" s="1"/>
  <c r="V75" i="1"/>
  <c r="V71" i="1" s="1"/>
  <c r="Z75" i="1"/>
  <c r="Z71" i="1" s="1"/>
  <c r="R75" i="1"/>
  <c r="R71" i="1" s="1"/>
  <c r="N75" i="1"/>
  <c r="N71" i="1" s="1"/>
  <c r="D77" i="1"/>
  <c r="AF75" i="1"/>
  <c r="AF71" i="1" s="1"/>
  <c r="AD75" i="1"/>
  <c r="AD71" i="1" s="1"/>
  <c r="X75" i="1"/>
  <c r="X71" i="1" s="1"/>
  <c r="T75" i="1"/>
  <c r="T71" i="1" s="1"/>
  <c r="P75" i="1"/>
  <c r="P71" i="1" s="1"/>
  <c r="D149" i="1"/>
  <c r="P148" i="1"/>
  <c r="AF148" i="1"/>
  <c r="Z148" i="1"/>
  <c r="V148" i="1"/>
  <c r="N148" i="1"/>
  <c r="R148" i="1"/>
  <c r="AD148" i="1"/>
  <c r="T148" i="1"/>
  <c r="AB148" i="1"/>
  <c r="X148" i="1"/>
  <c r="D114" i="1"/>
  <c r="P114" i="1" l="1"/>
  <c r="P113" i="1" s="1"/>
  <c r="AD114" i="1"/>
  <c r="AD113" i="1" s="1"/>
  <c r="X114" i="1"/>
  <c r="X113" i="1" s="1"/>
  <c r="T114" i="1"/>
  <c r="T113" i="1" s="1"/>
  <c r="AF114" i="1"/>
  <c r="AF113" i="1" s="1"/>
  <c r="AB114" i="1"/>
  <c r="AB113" i="1" s="1"/>
  <c r="V114" i="1"/>
  <c r="V113" i="1" s="1"/>
  <c r="Z114" i="1"/>
  <c r="Z113" i="1" s="1"/>
  <c r="R114" i="1"/>
  <c r="R113" i="1" s="1"/>
  <c r="N114" i="1"/>
  <c r="N113" i="1" s="1"/>
  <c r="D150" i="1"/>
  <c r="Z149" i="1"/>
  <c r="R149" i="1"/>
  <c r="N149" i="1"/>
  <c r="AB149" i="1"/>
  <c r="X149" i="1"/>
  <c r="AF149" i="1"/>
  <c r="V149" i="1"/>
  <c r="P149" i="1"/>
  <c r="AD149" i="1"/>
  <c r="T149" i="1"/>
  <c r="D78" i="1"/>
  <c r="P77" i="1"/>
  <c r="AD77" i="1"/>
  <c r="X77" i="1"/>
  <c r="T77" i="1"/>
  <c r="AF77" i="1"/>
  <c r="AB77" i="1"/>
  <c r="V77" i="1"/>
  <c r="Z77" i="1"/>
  <c r="R77" i="1"/>
  <c r="N77" i="1"/>
  <c r="Z78" i="1" l="1"/>
  <c r="R78" i="1"/>
  <c r="N78" i="1"/>
  <c r="D79" i="1"/>
  <c r="P78" i="1"/>
  <c r="AD78" i="1"/>
  <c r="X78" i="1"/>
  <c r="T78" i="1"/>
  <c r="AF78" i="1"/>
  <c r="AB78" i="1"/>
  <c r="V78" i="1"/>
  <c r="Z150" i="1"/>
  <c r="Z147" i="1" s="1"/>
  <c r="R150" i="1"/>
  <c r="R147" i="1" s="1"/>
  <c r="N150" i="1"/>
  <c r="N147" i="1" s="1"/>
  <c r="AD150" i="1"/>
  <c r="AD147" i="1" s="1"/>
  <c r="X150" i="1"/>
  <c r="X147" i="1" s="1"/>
  <c r="T150" i="1"/>
  <c r="T147" i="1" s="1"/>
  <c r="D152" i="1"/>
  <c r="AF150" i="1"/>
  <c r="AF147" i="1" s="1"/>
  <c r="AB150" i="1"/>
  <c r="AB147" i="1" s="1"/>
  <c r="V150" i="1"/>
  <c r="V147" i="1" s="1"/>
  <c r="P150" i="1"/>
  <c r="P147" i="1" s="1"/>
  <c r="AF79" i="1" l="1"/>
  <c r="AB79" i="1"/>
  <c r="V79" i="1"/>
  <c r="Z79" i="1"/>
  <c r="R79" i="1"/>
  <c r="N79" i="1"/>
  <c r="D80" i="1"/>
  <c r="P79" i="1"/>
  <c r="AD79" i="1"/>
  <c r="X79" i="1"/>
  <c r="T79" i="1"/>
  <c r="P152" i="1"/>
  <c r="P151" i="1" s="1"/>
  <c r="X152" i="1"/>
  <c r="X151" i="1" s="1"/>
  <c r="T152" i="1"/>
  <c r="T151" i="1" s="1"/>
  <c r="AB152" i="1"/>
  <c r="AB151" i="1" s="1"/>
  <c r="V152" i="1"/>
  <c r="V151" i="1" s="1"/>
  <c r="Z152" i="1"/>
  <c r="Z151" i="1" s="1"/>
  <c r="R152" i="1"/>
  <c r="R151" i="1" s="1"/>
  <c r="N152" i="1"/>
  <c r="N151" i="1" s="1"/>
  <c r="AD152" i="1"/>
  <c r="AD151" i="1" s="1"/>
  <c r="AF152" i="1"/>
  <c r="AF151" i="1" s="1"/>
  <c r="AD80" i="1" l="1"/>
  <c r="X80" i="1"/>
  <c r="T80" i="1"/>
  <c r="AF80" i="1"/>
  <c r="AB80" i="1"/>
  <c r="V80" i="1"/>
  <c r="Z80" i="1"/>
  <c r="R80" i="1"/>
  <c r="N80" i="1"/>
  <c r="D81" i="1"/>
  <c r="P80" i="1"/>
  <c r="P81" i="1" l="1"/>
  <c r="P76" i="1" s="1"/>
  <c r="P170" i="1" s="1"/>
  <c r="AD81" i="1"/>
  <c r="AD76" i="1" s="1"/>
  <c r="AD170" i="1" s="1"/>
  <c r="X81" i="1"/>
  <c r="X76" i="1" s="1"/>
  <c r="X170" i="1" s="1"/>
  <c r="T81" i="1"/>
  <c r="T76" i="1" s="1"/>
  <c r="T170" i="1" s="1"/>
  <c r="AF81" i="1"/>
  <c r="AF76" i="1" s="1"/>
  <c r="AF170" i="1" s="1"/>
  <c r="AB81" i="1"/>
  <c r="AB76" i="1" s="1"/>
  <c r="AB170" i="1" s="1"/>
  <c r="V81" i="1"/>
  <c r="V76" i="1" s="1"/>
  <c r="V170" i="1" s="1"/>
  <c r="Z81" i="1"/>
  <c r="Z76" i="1" s="1"/>
  <c r="Z170" i="1" s="1"/>
  <c r="R81" i="1"/>
  <c r="R76" i="1" s="1"/>
  <c r="R170" i="1" s="1"/>
  <c r="N81" i="1"/>
  <c r="N76" i="1" s="1"/>
  <c r="N170" i="1" s="1"/>
</calcChain>
</file>

<file path=xl/sharedStrings.xml><?xml version="1.0" encoding="utf-8"?>
<sst xmlns="http://schemas.openxmlformats.org/spreadsheetml/2006/main" count="230" uniqueCount="209">
  <si>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</si>
  <si>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</si>
  <si>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</si>
  <si>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</si>
  <si>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</si>
  <si>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</si>
  <si>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</si>
  <si>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</si>
  <si>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</si>
  <si>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"Детская краевая клиническая больница" им. А.К. Пиотровича МЗ Хабаровского края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</si>
  <si>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</si>
  <si>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</si>
  <si>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КГБУЗ "Детская городская клиническая больница N 9"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</si>
  <si>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</si>
  <si>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</si>
  <si>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</si>
  <si>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</si>
  <si>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</si>
  <si>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"Ульчская районная больница" МЗ Хабаровского края</t>
  </si>
  <si>
    <t>с 01.01.2016</t>
  </si>
  <si>
    <t>с 01.02.2016</t>
  </si>
  <si>
    <t>0252001</t>
  </si>
  <si>
    <t>0351002</t>
  </si>
  <si>
    <t>0252002</t>
  </si>
  <si>
    <t>2241009</t>
  </si>
  <si>
    <t>1340007</t>
  </si>
  <si>
    <t>1340010</t>
  </si>
  <si>
    <t>1340006</t>
  </si>
  <si>
    <t>1343001</t>
  </si>
  <si>
    <t>1343303</t>
  </si>
  <si>
    <t>1343171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</si>
  <si>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</si>
  <si>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</si>
  <si>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</si>
  <si>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</si>
  <si>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</si>
  <si>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</t>
  </si>
  <si>
    <t>подуровень 3.3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</si>
  <si>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</si>
  <si>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</si>
  <si>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</si>
  <si>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</si>
  <si>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</si>
  <si>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</si>
  <si>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</si>
  <si>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>КУСмо на 01.01.2016</t>
  </si>
  <si>
    <t>КУСмо на 01.02.2016</t>
  </si>
  <si>
    <t>КУСмо на 01.06.2016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</si>
  <si>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</si>
  <si>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</si>
  <si>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</si>
  <si>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</si>
  <si>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</si>
  <si>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</si>
  <si>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</si>
  <si>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</si>
  <si>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</si>
  <si>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</si>
  <si>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</si>
  <si>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</si>
  <si>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</si>
  <si>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</si>
  <si>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</si>
  <si>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</si>
  <si>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</si>
  <si>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</si>
  <si>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</si>
  <si>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</si>
  <si>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</si>
  <si>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</si>
  <si>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</si>
  <si>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</si>
  <si>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</si>
  <si>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</si>
  <si>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</si>
  <si>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</si>
  <si>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</si>
  <si>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</si>
  <si>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</si>
  <si>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</si>
  <si>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</si>
  <si>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</si>
  <si>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</si>
  <si>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</si>
  <si>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</si>
  <si>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</si>
  <si>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</si>
  <si>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</si>
  <si>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</si>
  <si>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</si>
  <si>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</si>
  <si>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</si>
  <si>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</si>
  <si>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</si>
  <si>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</si>
  <si>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</si>
  <si>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</si>
  <si>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</si>
  <si>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</si>
  <si>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</si>
  <si>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</si>
  <si>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</si>
  <si>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</si>
  <si>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</si>
  <si>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</si>
  <si>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</si>
  <si>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</si>
  <si>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</si>
  <si>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</si>
  <si>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</si>
  <si>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</si>
  <si>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</si>
  <si>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</si>
  <si>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</si>
  <si>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</si>
  <si>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</si>
  <si>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</si>
  <si>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</si>
  <si>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</si>
  <si>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</si>
  <si>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</si>
  <si>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</si>
  <si>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</si>
  <si>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</si>
  <si>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</si>
  <si>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</si>
  <si>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</si>
  <si>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</si>
  <si>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</si>
  <si>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</si>
  <si>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</si>
  <si>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</si>
  <si>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</si>
  <si>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</si>
  <si>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</si>
  <si>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</si>
  <si>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</si>
  <si>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</si>
  <si>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</si>
  <si>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</si>
  <si>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</si>
  <si>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</si>
  <si>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</si>
  <si>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</si>
  <si>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</si>
  <si>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</si>
  <si>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</si>
  <si>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</si>
  <si>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</si>
  <si>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</si>
  <si>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</si>
  <si>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</si>
  <si>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</si>
  <si>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</si>
  <si>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</si>
  <si>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</si>
  <si>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</si>
  <si>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</si>
  <si>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</si>
  <si>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</si>
  <si>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</si>
  <si>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</si>
  <si>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</si>
  <si>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</si>
  <si>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</si>
  <si>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</si>
  <si>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</si>
  <si>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</si>
  <si>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</si>
  <si>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</si>
  <si>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</si>
  <si>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</si>
  <si>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</si>
  <si>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</si>
  <si>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</si>
  <si>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</si>
  <si>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</si>
  <si>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</si>
  <si>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</si>
  <si>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</si>
  <si>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</si>
  <si>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</si>
  <si>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</si>
  <si>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</si>
  <si>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</si>
  <si>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</si>
  <si>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</si>
  <si>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</si>
  <si>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</si>
  <si>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</si>
  <si>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</si>
  <si>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</si>
  <si>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</si>
  <si>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</si>
  <si>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</si>
  <si>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</si>
  <si>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</si>
  <si>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</si>
  <si>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</si>
  <si>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</si>
  <si>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</si>
  <si>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</si>
  <si>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</si>
  <si>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</si>
  <si>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</si>
  <si>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</si>
  <si>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</si>
  <si>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</si>
  <si>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Приложение № 3 
к Решению Комиссии по разработке ТП ОМС от 29.06.2016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</si>
</sst>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0" fontId="4" fillId="0" borderId="0"/>
    <xf numFmtId="0" fontId="17" fillId="0" borderId="0"/>
    <xf numFmtId="0" fontId="18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 applyFill="0" applyBorder="0" applyProtection="0">
      <alignment wrapText="1"/>
      <protection locked="0"/>
    </xf>
    <xf numFmtId="0" fontId="20" fillId="0" borderId="0"/>
    <xf numFmtId="9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Fill="1"/>
    <xf numFmtId="1" fontId="9" fillId="0" borderId="4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67" fontId="14" fillId="0" borderId="4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7" fontId="9" fillId="0" borderId="3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2" fontId="6" fillId="0" borderId="3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right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164" fontId="3" fillId="0" borderId="0" xfId="0" applyNumberFormat="1" applyFont="1" applyFill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7" fontId="15" fillId="0" borderId="4" xfId="1" applyNumberFormat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vertical="center" wrapText="1"/>
    </xf>
    <xf numFmtId="0" fontId="13" fillId="0" borderId="3" xfId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3" fontId="13" fillId="0" borderId="6" xfId="1" applyNumberFormat="1" applyFont="1" applyFill="1" applyBorder="1" applyAlignment="1">
      <alignment horizontal="center" vertical="center" wrapText="1"/>
    </xf>
    <xf numFmtId="4" fontId="13" fillId="0" borderId="6" xfId="1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center" vertical="center" wrapText="1"/>
    </xf>
    <xf numFmtId="1" fontId="13" fillId="0" borderId="6" xfId="1" applyNumberFormat="1" applyFont="1" applyFill="1" applyBorder="1" applyAlignment="1">
      <alignment horizontal="center" vertical="center" wrapText="1"/>
    </xf>
    <xf numFmtId="164" fontId="13" fillId="0" borderId="6" xfId="1" applyNumberFormat="1" applyFont="1" applyFill="1" applyBorder="1" applyAlignment="1">
      <alignment horizontal="left" vertical="center" wrapText="1"/>
    </xf>
    <xf numFmtId="3" fontId="16" fillId="0" borderId="3" xfId="1" applyNumberFormat="1" applyFont="1" applyFill="1" applyBorder="1" applyAlignment="1">
      <alignment horizontal="center" vertical="center" wrapText="1"/>
    </xf>
    <xf numFmtId="16" fontId="3" fillId="0" borderId="3" xfId="0" applyNumberFormat="1" applyFont="1" applyFill="1" applyBorder="1"/>
    <xf numFmtId="0" fontId="23" fillId="0" borderId="3" xfId="0" applyFont="1" applyFill="1" applyBorder="1"/>
    <xf numFmtId="2" fontId="13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164" fontId="5" fillId="0" borderId="3" xfId="1" applyNumberFormat="1" applyFont="1" applyFill="1" applyBorder="1" applyAlignment="1">
      <alignment horizontal="right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wrapText="1"/>
    </xf>
    <xf numFmtId="0" fontId="24" fillId="0" borderId="0" xfId="16" applyFont="1" applyFill="1" applyBorder="1" applyAlignment="1">
      <alignment horizontal="left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166" fontId="7" fillId="0" borderId="4" xfId="1" applyNumberFormat="1" applyFont="1" applyFill="1" applyBorder="1" applyAlignment="1">
      <alignment horizontal="center" vertical="center" wrapText="1"/>
    </xf>
    <xf numFmtId="166" fontId="7" fillId="0" borderId="5" xfId="1" applyNumberFormat="1" applyFont="1" applyFill="1" applyBorder="1" applyAlignment="1">
      <alignment horizontal="center" vertical="center" wrapText="1"/>
    </xf>
    <xf numFmtId="166" fontId="7" fillId="0" borderId="6" xfId="1" applyNumberFormat="1" applyFont="1" applyFill="1" applyBorder="1" applyAlignment="1">
      <alignment horizontal="center" vertical="center" wrapText="1"/>
    </xf>
    <xf numFmtId="166" fontId="7" fillId="0" borderId="2" xfId="1" applyNumberFormat="1" applyFont="1" applyFill="1" applyBorder="1" applyAlignment="1">
      <alignment horizontal="center" vertical="center" wrapText="1"/>
    </xf>
    <xf numFmtId="166" fontId="7" fillId="0" borderId="7" xfId="1" applyNumberFormat="1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</cellXfs>
  <cellStyles count="53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Обычный_Таблицы Мун.заказ Стационар" xfId="16"/>
    <cellStyle name="Процентный 2" xfId="17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 2" xfId="29"/>
    <cellStyle name="Финансовый 20" xfId="30"/>
    <cellStyle name="Финансовый 21" xfId="31"/>
    <cellStyle name="Финансовый 22" xfId="32"/>
    <cellStyle name="Финансовый 23" xfId="33"/>
    <cellStyle name="Финансовый 24" xfId="34"/>
    <cellStyle name="Финансовый 25" xfId="35"/>
    <cellStyle name="Финансовый 26" xfId="36"/>
    <cellStyle name="Финансовый 27" xfId="37"/>
    <cellStyle name="Финансовый 28" xfId="38"/>
    <cellStyle name="Финансовый 29" xfId="39"/>
    <cellStyle name="Финансовый 3" xfId="40"/>
    <cellStyle name="Финансовый 3 2" xfId="41"/>
    <cellStyle name="Финансовый 3 3" xfId="42"/>
    <cellStyle name="Финансовый 30" xfId="43"/>
    <cellStyle name="Финансовый 31" xfId="44"/>
    <cellStyle name="Финансовый 32" xfId="45"/>
    <cellStyle name="Финансовый 33" xfId="46"/>
    <cellStyle name="Финансовый 4" xfId="47"/>
    <cellStyle name="Финансовый 5" xfId="48"/>
    <cellStyle name="Финансовый 6" xfId="49"/>
    <cellStyle name="Финансовый 7" xfId="50"/>
    <cellStyle name="Финансовый 8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F175"/>
  <sheetViews>
    <sheetView tabSelected="1" zoomScale="80" zoomScaleNormal="80" zoomScaleSheetLayoutView="80" workbookViewId="0">
      <pane xSplit="12" ySplit="9" topLeftCell="R163" activePane="bottomRight" state="frozen"/>
      <selection pane="topRight" activeCell="M1" sqref="M1"/>
      <selection pane="bottomLeft" activeCell="A10" sqref="A10"/>
      <selection pane="bottomRight" activeCell="C173" sqref="C173"/>
    </sheetView>
  </sheetViews>
  <sheetFormatPr defaultRowHeight="15" x14ac:dyDescent="0.25"/>
  <cols>
    <col min="1" max="1" width="6.140625" style="1" customWidth="1"/>
    <col min="2" max="2" width="6.5703125" style="1" customWidth="1"/>
    <col min="3" max="3" width="43.28515625" style="1" customWidth="1"/>
    <col min="4" max="5" width="11.85546875" style="1" customWidth="1"/>
    <col min="6" max="6" width="5.7109375" style="1" customWidth="1"/>
    <col min="7" max="7" width="6.7109375" style="1" customWidth="1"/>
    <col min="8" max="11" width="5.85546875" style="1" customWidth="1"/>
    <col min="12" max="12" width="7.85546875" style="1" customWidth="1"/>
    <col min="13" max="13" width="10.85546875" style="1" customWidth="1"/>
    <col min="14" max="14" width="12.85546875" style="1" customWidth="1"/>
    <col min="15" max="16" width="14" style="1" customWidth="1"/>
    <col min="17" max="18" width="13.42578125" style="1" customWidth="1"/>
    <col min="19" max="20" width="13" style="1" customWidth="1"/>
    <col min="21" max="21" width="12.28515625" style="1" customWidth="1"/>
    <col min="22" max="22" width="14.140625" style="1" customWidth="1"/>
    <col min="23" max="24" width="14" style="1" customWidth="1"/>
    <col min="25" max="26" width="12.85546875" style="1" customWidth="1"/>
    <col min="27" max="28" width="13.28515625" style="1" customWidth="1"/>
    <col min="29" max="30" width="13.42578125" style="1" customWidth="1"/>
    <col min="31" max="31" width="12" style="1" customWidth="1"/>
    <col min="32" max="32" width="17" style="1" customWidth="1"/>
    <col min="33" max="16384" width="9.140625" style="1"/>
  </cols>
  <sheetData>
    <row r="1" spans="1:32" x14ac:dyDescent="0.25">
      <c r="R1" s="47" t="s">
        <v>208</v>
      </c>
      <c r="S1" s="47"/>
      <c r="T1" s="47"/>
    </row>
    <row r="2" spans="1:32" x14ac:dyDescent="0.25">
      <c r="R2" s="47"/>
      <c r="S2" s="47"/>
      <c r="T2" s="47"/>
    </row>
    <row r="3" spans="1:32" x14ac:dyDescent="0.25">
      <c r="R3" s="47"/>
      <c r="S3" s="47"/>
      <c r="T3" s="47"/>
    </row>
    <row r="4" spans="1:32" ht="15.75" customHeight="1" x14ac:dyDescent="0.25">
      <c r="C4" s="25" t="s">
        <v>0</v>
      </c>
      <c r="D4" s="26"/>
      <c r="E4" s="26"/>
      <c r="F4" s="26"/>
      <c r="G4" s="26"/>
      <c r="H4" s="26"/>
      <c r="I4" s="26"/>
      <c r="J4" s="26"/>
      <c r="K4" s="26"/>
      <c r="L4" s="26"/>
      <c r="O4" s="26"/>
      <c r="P4" s="26"/>
    </row>
    <row r="5" spans="1:32" ht="89.25" customHeight="1" x14ac:dyDescent="0.25">
      <c r="A5" s="65" t="s">
        <v>1</v>
      </c>
      <c r="B5" s="65" t="s">
        <v>2</v>
      </c>
      <c r="C5" s="68" t="s">
        <v>3</v>
      </c>
      <c r="D5" s="69" t="s">
        <v>4</v>
      </c>
      <c r="E5" s="69" t="s">
        <v>5</v>
      </c>
      <c r="F5" s="56" t="s">
        <v>6</v>
      </c>
      <c r="G5" s="56" t="s">
        <v>7</v>
      </c>
      <c r="H5" s="57" t="s">
        <v>8</v>
      </c>
      <c r="I5" s="58"/>
      <c r="J5" s="58"/>
      <c r="K5" s="58"/>
      <c r="L5" s="59"/>
      <c r="M5" s="52" t="s">
        <v>9</v>
      </c>
      <c r="N5" s="53"/>
      <c r="O5" s="54" t="s">
        <v>10</v>
      </c>
      <c r="P5" s="55"/>
      <c r="Q5" s="52" t="s">
        <v>11</v>
      </c>
      <c r="R5" s="53"/>
      <c r="S5" s="52" t="s">
        <v>12</v>
      </c>
      <c r="T5" s="53"/>
      <c r="U5" s="52" t="s">
        <v>13</v>
      </c>
      <c r="V5" s="53"/>
      <c r="W5" s="52" t="s">
        <v>14</v>
      </c>
      <c r="X5" s="53"/>
      <c r="Y5" s="52" t="s">
        <v>15</v>
      </c>
      <c r="Z5" s="53"/>
      <c r="AA5" s="52" t="s">
        <v>16</v>
      </c>
      <c r="AB5" s="53"/>
      <c r="AC5" s="52" t="s">
        <v>17</v>
      </c>
      <c r="AD5" s="53"/>
      <c r="AE5" s="52" t="s">
        <v>18</v>
      </c>
      <c r="AF5" s="53"/>
    </row>
    <row r="6" spans="1:32" ht="21" customHeight="1" x14ac:dyDescent="0.25">
      <c r="A6" s="66"/>
      <c r="B6" s="66"/>
      <c r="C6" s="68"/>
      <c r="D6" s="70"/>
      <c r="E6" s="70"/>
      <c r="F6" s="56"/>
      <c r="G6" s="56"/>
      <c r="H6" s="63" t="s">
        <v>19</v>
      </c>
      <c r="I6" s="64"/>
      <c r="J6" s="64"/>
      <c r="K6" s="64"/>
      <c r="L6" s="46" t="s">
        <v>20</v>
      </c>
      <c r="M6" s="50" t="s">
        <v>21</v>
      </c>
      <c r="N6" s="51"/>
      <c r="O6" s="50" t="s">
        <v>22</v>
      </c>
      <c r="P6" s="51"/>
      <c r="Q6" s="50" t="s">
        <v>23</v>
      </c>
      <c r="R6" s="51"/>
      <c r="S6" s="50" t="s">
        <v>24</v>
      </c>
      <c r="T6" s="51"/>
      <c r="U6" s="50" t="s">
        <v>25</v>
      </c>
      <c r="V6" s="51"/>
      <c r="W6" s="50" t="s">
        <v>26</v>
      </c>
      <c r="X6" s="51"/>
      <c r="Y6" s="50" t="s">
        <v>27</v>
      </c>
      <c r="Z6" s="51"/>
      <c r="AA6" s="50" t="s">
        <v>28</v>
      </c>
      <c r="AB6" s="51"/>
      <c r="AC6" s="50" t="s">
        <v>29</v>
      </c>
      <c r="AD6" s="51"/>
      <c r="AE6" s="50" t="s">
        <v>30</v>
      </c>
      <c r="AF6" s="51"/>
    </row>
    <row r="7" spans="1:32" ht="23.25" customHeight="1" x14ac:dyDescent="0.25">
      <c r="A7" s="66"/>
      <c r="B7" s="66"/>
      <c r="C7" s="68"/>
      <c r="D7" s="70"/>
      <c r="E7" s="70"/>
      <c r="F7" s="56"/>
      <c r="G7" s="56"/>
      <c r="H7" s="60" t="s">
        <v>31</v>
      </c>
      <c r="I7" s="60" t="s">
        <v>32</v>
      </c>
      <c r="J7" s="60" t="s">
        <v>33</v>
      </c>
      <c r="K7" s="60" t="s">
        <v>34</v>
      </c>
      <c r="L7" s="60" t="s">
        <v>35</v>
      </c>
      <c r="M7" s="48" t="s">
        <v>36</v>
      </c>
      <c r="N7" s="49"/>
      <c r="O7" s="48" t="s">
        <v>37</v>
      </c>
      <c r="P7" s="49"/>
      <c r="Q7" s="48" t="s">
        <v>37</v>
      </c>
      <c r="R7" s="49"/>
      <c r="S7" s="48" t="s">
        <v>38</v>
      </c>
      <c r="T7" s="49"/>
      <c r="U7" s="48" t="s">
        <v>38</v>
      </c>
      <c r="V7" s="49"/>
      <c r="W7" s="48" t="s">
        <v>39</v>
      </c>
      <c r="X7" s="49"/>
      <c r="Y7" s="48" t="s">
        <v>40</v>
      </c>
      <c r="Z7" s="49"/>
      <c r="AA7" s="48" t="s">
        <v>40</v>
      </c>
      <c r="AB7" s="49"/>
      <c r="AC7" s="48" t="s">
        <v>40</v>
      </c>
      <c r="AD7" s="49"/>
      <c r="AE7" s="48" t="s">
        <v>41</v>
      </c>
      <c r="AF7" s="49"/>
    </row>
    <row r="8" spans="1:32" ht="30" customHeight="1" x14ac:dyDescent="0.25">
      <c r="A8" s="66"/>
      <c r="B8" s="66"/>
      <c r="C8" s="68"/>
      <c r="D8" s="70"/>
      <c r="E8" s="70"/>
      <c r="F8" s="56"/>
      <c r="G8" s="56"/>
      <c r="H8" s="61"/>
      <c r="I8" s="61"/>
      <c r="J8" s="61"/>
      <c r="K8" s="61"/>
      <c r="L8" s="61"/>
      <c r="M8" s="48">
        <v>2016</v>
      </c>
      <c r="N8" s="49"/>
      <c r="O8" s="48">
        <v>2016</v>
      </c>
      <c r="P8" s="49"/>
      <c r="Q8" s="48">
        <v>2016</v>
      </c>
      <c r="R8" s="49"/>
      <c r="S8" s="48">
        <v>2016</v>
      </c>
      <c r="T8" s="49"/>
      <c r="U8" s="48">
        <v>2016</v>
      </c>
      <c r="V8" s="49"/>
      <c r="W8" s="48">
        <v>2016</v>
      </c>
      <c r="X8" s="49"/>
      <c r="Y8" s="48">
        <v>2016</v>
      </c>
      <c r="Z8" s="49"/>
      <c r="AA8" s="48">
        <v>2016</v>
      </c>
      <c r="AB8" s="49"/>
      <c r="AC8" s="48">
        <v>2016</v>
      </c>
      <c r="AD8" s="49"/>
      <c r="AE8" s="48">
        <v>2016</v>
      </c>
      <c r="AF8" s="49"/>
    </row>
    <row r="9" spans="1:32" ht="45" x14ac:dyDescent="0.25">
      <c r="A9" s="67"/>
      <c r="B9" s="67"/>
      <c r="C9" s="68"/>
      <c r="D9" s="71"/>
      <c r="E9" s="71"/>
      <c r="F9" s="56"/>
      <c r="G9" s="56"/>
      <c r="H9" s="62"/>
      <c r="I9" s="62"/>
      <c r="J9" s="62"/>
      <c r="K9" s="62"/>
      <c r="L9" s="62"/>
      <c r="M9" s="2" t="s">
        <v>42</v>
      </c>
      <c r="N9" s="2" t="s">
        <v>43</v>
      </c>
      <c r="O9" s="3" t="s">
        <v>44</v>
      </c>
      <c r="P9" s="4" t="s">
        <v>43</v>
      </c>
      <c r="Q9" s="2" t="s">
        <v>42</v>
      </c>
      <c r="R9" s="2" t="s">
        <v>43</v>
      </c>
      <c r="S9" s="2" t="s">
        <v>42</v>
      </c>
      <c r="T9" s="2" t="s">
        <v>43</v>
      </c>
      <c r="U9" s="2" t="s">
        <v>42</v>
      </c>
      <c r="V9" s="2" t="s">
        <v>43</v>
      </c>
      <c r="W9" s="2" t="s">
        <v>42</v>
      </c>
      <c r="X9" s="2" t="s">
        <v>43</v>
      </c>
      <c r="Y9" s="2" t="s">
        <v>42</v>
      </c>
      <c r="Z9" s="2" t="s">
        <v>43</v>
      </c>
      <c r="AA9" s="2" t="s">
        <v>42</v>
      </c>
      <c r="AB9" s="2" t="s">
        <v>43</v>
      </c>
      <c r="AC9" s="2" t="s">
        <v>42</v>
      </c>
      <c r="AD9" s="2" t="s">
        <v>43</v>
      </c>
      <c r="AE9" s="2" t="s">
        <v>42</v>
      </c>
      <c r="AF9" s="2" t="s">
        <v>43</v>
      </c>
    </row>
    <row r="10" spans="1:32" x14ac:dyDescent="0.25">
      <c r="B10" s="18"/>
      <c r="C10" s="43" t="s">
        <v>45</v>
      </c>
      <c r="D10" s="29"/>
      <c r="E10" s="29"/>
      <c r="F10" s="30"/>
      <c r="G10" s="30"/>
      <c r="H10" s="30"/>
      <c r="I10" s="44"/>
      <c r="J10" s="44"/>
      <c r="K10" s="44"/>
      <c r="L10" s="44"/>
      <c r="M10" s="5"/>
      <c r="N10" s="5">
        <v>1.2</v>
      </c>
      <c r="O10" s="6"/>
      <c r="P10" s="7">
        <v>1.02</v>
      </c>
      <c r="Q10" s="5"/>
      <c r="R10" s="5">
        <v>1.2</v>
      </c>
      <c r="S10" s="5"/>
      <c r="T10" s="5">
        <v>1</v>
      </c>
      <c r="U10" s="5"/>
      <c r="V10" s="5">
        <v>1</v>
      </c>
      <c r="W10" s="5"/>
      <c r="X10" s="5">
        <v>1</v>
      </c>
      <c r="Y10" s="5"/>
      <c r="Z10" s="5">
        <v>1.036</v>
      </c>
      <c r="AA10" s="5"/>
      <c r="AB10" s="5">
        <v>1.01</v>
      </c>
      <c r="AC10" s="5"/>
      <c r="AD10" s="5">
        <v>1.01</v>
      </c>
      <c r="AE10" s="5"/>
      <c r="AF10" s="5">
        <v>1.1000000000000001</v>
      </c>
    </row>
    <row r="11" spans="1:32" x14ac:dyDescent="0.25">
      <c r="B11" s="18"/>
      <c r="C11" s="43" t="s">
        <v>46</v>
      </c>
      <c r="D11" s="29"/>
      <c r="E11" s="29"/>
      <c r="F11" s="30"/>
      <c r="G11" s="30"/>
      <c r="H11" s="30"/>
      <c r="I11" s="44"/>
      <c r="J11" s="44"/>
      <c r="K11" s="44"/>
      <c r="L11" s="44"/>
      <c r="M11" s="5"/>
      <c r="N11" s="5">
        <v>1</v>
      </c>
      <c r="O11" s="6"/>
      <c r="P11" s="7">
        <v>1.2</v>
      </c>
      <c r="Q11" s="5"/>
      <c r="R11" s="5">
        <v>1.2</v>
      </c>
      <c r="S11" s="5"/>
      <c r="T11" s="27">
        <v>0.9</v>
      </c>
      <c r="U11" s="5"/>
      <c r="V11" s="5">
        <v>0.9</v>
      </c>
      <c r="W11" s="5"/>
      <c r="X11" s="5">
        <v>1</v>
      </c>
      <c r="Y11" s="5"/>
      <c r="Z11" s="5">
        <v>1.1000000000000001</v>
      </c>
      <c r="AA11" s="5"/>
      <c r="AB11" s="5">
        <v>1.1000000000000001</v>
      </c>
      <c r="AC11" s="5"/>
      <c r="AD11" s="5">
        <v>1.1000000000000001</v>
      </c>
      <c r="AE11" s="5"/>
      <c r="AF11" s="5">
        <v>1.5</v>
      </c>
    </row>
    <row r="12" spans="1:32" x14ac:dyDescent="0.25">
      <c r="B12" s="18"/>
      <c r="C12" s="43" t="s">
        <v>47</v>
      </c>
      <c r="D12" s="29"/>
      <c r="E12" s="29"/>
      <c r="F12" s="30"/>
      <c r="G12" s="30"/>
      <c r="H12" s="30"/>
      <c r="I12" s="44"/>
      <c r="J12" s="44"/>
      <c r="K12" s="44"/>
      <c r="L12" s="44"/>
      <c r="M12" s="5"/>
      <c r="N12" s="5"/>
      <c r="O12" s="6"/>
      <c r="P12" s="7"/>
      <c r="Q12" s="5"/>
      <c r="R12" s="5"/>
      <c r="S12" s="5"/>
      <c r="T12" s="27">
        <v>0.8</v>
      </c>
      <c r="U12" s="5"/>
      <c r="V12" s="5">
        <v>1.1000000000000001</v>
      </c>
      <c r="W12" s="5"/>
      <c r="X12" s="5">
        <v>1.1000000000000001</v>
      </c>
      <c r="Y12" s="5"/>
      <c r="Z12" s="5"/>
      <c r="AA12" s="5"/>
      <c r="AB12" s="5"/>
      <c r="AC12" s="5"/>
      <c r="AD12" s="5"/>
      <c r="AE12" s="5"/>
      <c r="AF12" s="5"/>
    </row>
    <row r="13" spans="1:32" x14ac:dyDescent="0.25">
      <c r="A13" s="18">
        <v>1</v>
      </c>
      <c r="B13" s="18"/>
      <c r="C13" s="45" t="s">
        <v>48</v>
      </c>
      <c r="D13" s="29"/>
      <c r="E13" s="29"/>
      <c r="F13" s="30"/>
      <c r="G13" s="30"/>
      <c r="H13" s="30"/>
      <c r="I13" s="30"/>
      <c r="J13" s="30"/>
      <c r="K13" s="30"/>
      <c r="L13" s="30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</row>
    <row r="14" spans="1:32" x14ac:dyDescent="0.25">
      <c r="A14" s="18">
        <v>2</v>
      </c>
      <c r="B14" s="18"/>
      <c r="C14" s="45" t="s">
        <v>49</v>
      </c>
      <c r="D14" s="29"/>
      <c r="E14" s="29"/>
      <c r="F14" s="30"/>
      <c r="G14" s="30"/>
      <c r="H14" s="30"/>
      <c r="I14" s="30"/>
      <c r="J14" s="30"/>
      <c r="K14" s="30"/>
      <c r="L14" s="30"/>
      <c r="M14" s="37">
        <f t="shared" ref="M14:X14" si="0">M15+M16+M17+M18+M19+M22+M23</f>
        <v>0</v>
      </c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440</v>
      </c>
      <c r="R14" s="37">
        <f t="shared" si="0"/>
        <v>73569460.539120004</v>
      </c>
      <c r="S14" s="37">
        <f t="shared" si="0"/>
        <v>0</v>
      </c>
      <c r="T14" s="37">
        <f t="shared" si="0"/>
        <v>0</v>
      </c>
      <c r="U14" s="37">
        <f t="shared" si="0"/>
        <v>0</v>
      </c>
      <c r="V14" s="37">
        <f t="shared" si="0"/>
        <v>0</v>
      </c>
      <c r="W14" s="37">
        <f t="shared" si="0"/>
        <v>70</v>
      </c>
      <c r="X14" s="37">
        <f t="shared" si="0"/>
        <v>923697.84780000011</v>
      </c>
      <c r="Y14" s="37">
        <f t="shared" ref="Y14:AF14" si="1">Y15+Y16+Y17+Y18+Y19+Y22+Y23</f>
        <v>337</v>
      </c>
      <c r="Z14" s="37">
        <f t="shared" si="1"/>
        <v>4917656.1310240012</v>
      </c>
      <c r="AA14" s="37">
        <f t="shared" si="1"/>
        <v>39</v>
      </c>
      <c r="AB14" s="37">
        <f t="shared" si="1"/>
        <v>417125.40824499994</v>
      </c>
      <c r="AC14" s="37">
        <f t="shared" si="1"/>
        <v>100</v>
      </c>
      <c r="AD14" s="37">
        <f t="shared" si="1"/>
        <v>1285607.4594999999</v>
      </c>
      <c r="AE14" s="37">
        <f t="shared" si="1"/>
        <v>0</v>
      </c>
      <c r="AF14" s="37">
        <f t="shared" si="1"/>
        <v>0</v>
      </c>
    </row>
    <row r="15" spans="1:32" ht="30" x14ac:dyDescent="0.25">
      <c r="A15" s="18"/>
      <c r="B15" s="18">
        <v>1</v>
      </c>
      <c r="C15" s="8" t="s">
        <v>50</v>
      </c>
      <c r="D15" s="9">
        <v>10127</v>
      </c>
      <c r="E15" s="9">
        <v>10127</v>
      </c>
      <c r="F15" s="10">
        <v>0.83</v>
      </c>
      <c r="G15" s="19">
        <v>1</v>
      </c>
      <c r="H15" s="9">
        <v>1.4</v>
      </c>
      <c r="I15" s="9">
        <v>1.68</v>
      </c>
      <c r="J15" s="9">
        <v>2.23</v>
      </c>
      <c r="K15" s="9">
        <v>2.39</v>
      </c>
      <c r="L15" s="11">
        <v>2.57</v>
      </c>
      <c r="M15" s="14"/>
      <c r="N15" s="12">
        <f>(M15/12*1*$D15*$F15*$G15*$H15*N$10)+(M15/12*11*$E15*$F15*$G15*$H15*N$11)</f>
        <v>0</v>
      </c>
      <c r="O15" s="12"/>
      <c r="P15" s="12">
        <f>(O15/12*1*$D15*$F15*$G15*$H15*P$10)+(O15/12*11*$E15*$F15*$G15*$H15*P$11)</f>
        <v>0</v>
      </c>
      <c r="Q15" s="14"/>
      <c r="R15" s="12">
        <f>(Q15/12*1*$D15*$F15*$G15*$H15*R$10)+(Q15/12*11*$E15*$F15*$G15*$H15*R$11)</f>
        <v>0</v>
      </c>
      <c r="S15" s="14"/>
      <c r="T15" s="12">
        <f>(S15/12*1*$D15*$F15*$G15*$H15*T$10)+(S15/12*4*$E15*$F15*$G15*$H15*T$11)+(S15/12*7*$E15*$F15*$G15*$H15*T$12)</f>
        <v>0</v>
      </c>
      <c r="U15" s="14"/>
      <c r="V15" s="12">
        <f>(U15/12*1*$D15*$F15*$G15*$I15*V$10)+(U15/12*4*$E15*$F15*$G15*$I15*V$11)+(U15/12*7*$E15*$F15*$G15*$I15*V$12)</f>
        <v>0</v>
      </c>
      <c r="W15" s="14">
        <v>30</v>
      </c>
      <c r="X15" s="12">
        <f>(W15/12*1*$D15*$F15*$G15*$I15*X$10)+(W15/12*4*$E15*$F15*$G15*$I15*X$11)+(W15/12*7*$E15*$F15*$G15*$I15*X$12)</f>
        <v>448344.56939999998</v>
      </c>
      <c r="Y15" s="14">
        <f>148+106</f>
        <v>254</v>
      </c>
      <c r="Z15" s="12">
        <f>(Y15/12*1*$D15*$F15*$G15*$I15*Z$10)+(Y15/12*11*$E15*$F15*$G15*$I15*Z$11)</f>
        <v>3926302.8424256006</v>
      </c>
      <c r="AA15" s="14">
        <f>14-7</f>
        <v>7</v>
      </c>
      <c r="AB15" s="12">
        <f>(AA15/12*1*$D15*$F15*$G15*$H15*AB$10)+(AA15/12*11*$E15*$F15*$G15*$H15*AB$11)</f>
        <v>89992.522165000002</v>
      </c>
      <c r="AC15" s="14">
        <v>100</v>
      </c>
      <c r="AD15" s="12">
        <f>(AC15/12*1*$D15*$F15*$G15*$H15*AD$10)+(AC15/12*11*$E15*$F15*$G15*$H15*AD$11)</f>
        <v>1285607.4594999999</v>
      </c>
      <c r="AE15" s="14"/>
      <c r="AF15" s="12">
        <f>(AE15/12*1*$D15*$F15*$G15*$I15*AF$10)+(AE15/12*11*$E15*$F15*$G15*$I15*AF$11)</f>
        <v>0</v>
      </c>
    </row>
    <row r="16" spans="1:32" x14ac:dyDescent="0.25">
      <c r="A16" s="18"/>
      <c r="B16" s="18">
        <v>2</v>
      </c>
      <c r="C16" s="8" t="s">
        <v>51</v>
      </c>
      <c r="D16" s="9">
        <f>D15</f>
        <v>10127</v>
      </c>
      <c r="E16" s="9">
        <v>10127</v>
      </c>
      <c r="F16" s="10">
        <v>0.66</v>
      </c>
      <c r="G16" s="19">
        <v>1</v>
      </c>
      <c r="H16" s="9">
        <v>1.4</v>
      </c>
      <c r="I16" s="9">
        <v>1.68</v>
      </c>
      <c r="J16" s="9">
        <v>2.23</v>
      </c>
      <c r="K16" s="9">
        <v>2.39</v>
      </c>
      <c r="L16" s="11">
        <v>2.57</v>
      </c>
      <c r="M16" s="14"/>
      <c r="N16" s="12">
        <f>(M16/12*1*$D16*$F16*$G16*$H16*N$10)+(M16/12*11*$E16*$F16*$G16*$H16*N$11)</f>
        <v>0</v>
      </c>
      <c r="O16" s="12"/>
      <c r="P16" s="12">
        <f>(O16/12*1*$D16*$F16*$G16*$H16*P$10)+(O16/12*11*$E16*$F16*$G16*$H16*P$11)</f>
        <v>0</v>
      </c>
      <c r="Q16" s="14"/>
      <c r="R16" s="12">
        <f>(Q16/12*1*$D16*$F16*$G16*$H16*R$10)+(Q16/12*11*$E16*$F16*$G16*$H16*R$11)</f>
        <v>0</v>
      </c>
      <c r="S16" s="14"/>
      <c r="T16" s="12">
        <f>(S16/12*1*$D16*$F16*$G16*$H16*T$10)+(S16/12*4*$E16*$F16*$G16*$H16*T$11)+(S16/12*7*$E16*$F16*$G16*$H16*T$12)</f>
        <v>0</v>
      </c>
      <c r="U16" s="14"/>
      <c r="V16" s="12">
        <f>(U16/12*1*$D16*$F16*$G16*$I16*V$10)+(U16/12*4*$E16*$F16*$G16*$I16*V$11)+(U16/12*7*$E16*$F16*$G16*$I16*V$12)</f>
        <v>0</v>
      </c>
      <c r="W16" s="14">
        <v>40</v>
      </c>
      <c r="X16" s="12">
        <f>(W16/12*1*$D16*$F16*$G16*$I16*X$10)+(W16/12*4*$E16*$F16*$G16*$I16*X$11)+(W16/12*7*$E16*$F16*$G16*$I16*X$12)</f>
        <v>475353.27840000007</v>
      </c>
      <c r="Y16" s="14">
        <f>185-109</f>
        <v>76</v>
      </c>
      <c r="Z16" s="12">
        <f>(Y16/12*1*$D16*$F16*$G16*$I16*Z$10)+(Y16/12*11*$E16*$F16*$G16*$I16*Z$11)</f>
        <v>934177.73729279998</v>
      </c>
      <c r="AA16" s="14">
        <f>46-14</f>
        <v>32</v>
      </c>
      <c r="AB16" s="12">
        <f>(AA16/12*1*$D16*$F16*$G16*$H16*AB$10)+(AA16/12*11*$E16*$F16*$G16*$H16*AB$11)</f>
        <v>327132.88607999991</v>
      </c>
      <c r="AC16" s="14"/>
      <c r="AD16" s="12">
        <f>(AC16/12*1*$D16*$F16*$G16*$H16*AD$10)+(AC16/12*11*$E16*$F16*$G16*$H16*AD$11)</f>
        <v>0</v>
      </c>
      <c r="AE16" s="14"/>
      <c r="AF16" s="12">
        <f>(AE16/12*1*$D16*$F16*$G16*$I16*AF$10)+(AE16/12*11*$E16*$F16*$G16*$I16*AF$11)</f>
        <v>0</v>
      </c>
    </row>
    <row r="17" spans="1:32" ht="30" x14ac:dyDescent="0.25">
      <c r="A17" s="18"/>
      <c r="B17" s="18">
        <v>3</v>
      </c>
      <c r="C17" s="8" t="s">
        <v>52</v>
      </c>
      <c r="D17" s="9">
        <f>D16</f>
        <v>10127</v>
      </c>
      <c r="E17" s="9">
        <v>10127</v>
      </c>
      <c r="F17" s="9">
        <v>0.71</v>
      </c>
      <c r="G17" s="19">
        <v>1</v>
      </c>
      <c r="H17" s="9">
        <v>1.4</v>
      </c>
      <c r="I17" s="9">
        <v>1.68</v>
      </c>
      <c r="J17" s="9">
        <v>2.23</v>
      </c>
      <c r="K17" s="9">
        <v>2.39</v>
      </c>
      <c r="L17" s="11">
        <v>2.57</v>
      </c>
      <c r="M17" s="14">
        <v>0</v>
      </c>
      <c r="N17" s="12">
        <f>(M17/12*1*$D17*$F17*$G17*$H17*N$10)+(M17/12*11*$E17*$F17*$G17*$H17*N$11)</f>
        <v>0</v>
      </c>
      <c r="O17" s="14"/>
      <c r="P17" s="12">
        <f>(O17/12*1*$D17*$F17*$G17*$H17*P$10)+(O17/12*11*$E17*$F17*$G17*$H17*P$11)</f>
        <v>0</v>
      </c>
      <c r="Q17" s="14">
        <v>0</v>
      </c>
      <c r="R17" s="12">
        <f>(Q17/12*1*$D17*$F17*$G17*$H17*R$10)+(Q17/12*11*$E17*$F17*$G17*$H17*R$11)</f>
        <v>0</v>
      </c>
      <c r="S17" s="14"/>
      <c r="T17" s="12">
        <f>(S17/12*1*$D17*$F17*$G17*$H17*T$10)+(S17/12*4*$E17*$F17*$G17*$H17*T$11)+(S17/12*7*$E17*$F17*$G17*$H17*T$12)</f>
        <v>0</v>
      </c>
      <c r="U17" s="14">
        <v>0</v>
      </c>
      <c r="V17" s="12">
        <f>(U17/12*1*$D17*$F17*$G17*$I17*V$10)+(U17/12*4*$E17*$F17*$G17*$I17*V$11)+(U17/12*7*$E17*$F17*$G17*$I17*V$12)</f>
        <v>0</v>
      </c>
      <c r="W17" s="14"/>
      <c r="X17" s="12">
        <f>(W17/12*1*$D17*$F17*$G17*$I17*X$10)+(W17/12*4*$E17*$F17*$G17*$I17*X$11)+(W17/12*7*$E17*$F17*$G17*$I17*X$12)</f>
        <v>0</v>
      </c>
      <c r="Y17" s="14">
        <v>2</v>
      </c>
      <c r="Z17" s="12">
        <f>(Y17/12*1*$D17*$F17*$G17*$I17*Z$10)+(Y17/12*11*$E17*$F17*$G17*$I17*Z$11)</f>
        <v>26446.020473599994</v>
      </c>
      <c r="AA17" s="14">
        <v>0</v>
      </c>
      <c r="AB17" s="12">
        <f>(AA17/12*1*$D17*$F17*$G17*$H17*AB$10)+(AA17/12*11*$E17*$F17*$G17*$H17*AB$11)</f>
        <v>0</v>
      </c>
      <c r="AC17" s="14"/>
      <c r="AD17" s="12">
        <f>(AC17/12*1*$D17*$F17*$G17*$H17*AD$10)+(AC17/12*11*$E17*$F17*$G17*$H17*AD$11)</f>
        <v>0</v>
      </c>
      <c r="AE17" s="14"/>
      <c r="AF17" s="12">
        <f>(AE17/12*1*$D17*$F17*$G17*$I17*AF$10)+(AE17/12*11*$E17*$F17*$G17*$I17*AF$11)</f>
        <v>0</v>
      </c>
    </row>
    <row r="18" spans="1:32" ht="30" x14ac:dyDescent="0.25">
      <c r="A18" s="18"/>
      <c r="B18" s="18">
        <v>4</v>
      </c>
      <c r="C18" s="8" t="s">
        <v>53</v>
      </c>
      <c r="D18" s="9">
        <f>D17</f>
        <v>10127</v>
      </c>
      <c r="E18" s="9">
        <v>10127</v>
      </c>
      <c r="F18" s="9">
        <v>1.06</v>
      </c>
      <c r="G18" s="19">
        <v>1</v>
      </c>
      <c r="H18" s="9">
        <v>1.4</v>
      </c>
      <c r="I18" s="9">
        <v>1.68</v>
      </c>
      <c r="J18" s="9">
        <v>2.23</v>
      </c>
      <c r="K18" s="9">
        <v>2.39</v>
      </c>
      <c r="L18" s="11">
        <v>2.57</v>
      </c>
      <c r="M18" s="14">
        <v>0</v>
      </c>
      <c r="N18" s="12">
        <f>(M18/12*1*$D18*$F18*$G18*$H18*N$10)+(M18/12*11*$E18*$F18*$G18*$H18*N$11)</f>
        <v>0</v>
      </c>
      <c r="O18" s="14"/>
      <c r="P18" s="12">
        <f>(O18/12*1*$D18*$F18*$G18*$H18*P$10)+(O18/12*11*$E18*$F18*$G18*$H18*P$11)</f>
        <v>0</v>
      </c>
      <c r="Q18" s="14">
        <v>0</v>
      </c>
      <c r="R18" s="12">
        <f>(Q18/12*1*$D18*$F18*$G18*$H18*R$10)+(Q18/12*11*$E18*$F18*$G18*$H18*R$11)</f>
        <v>0</v>
      </c>
      <c r="S18" s="14"/>
      <c r="T18" s="12">
        <f>(S18/12*1*$D18*$F18*$G18*$H18*T$10)+(S18/12*4*$E18*$F18*$G18*$H18*T$11)+(S18/12*7*$E18*$F18*$G18*$H18*T$12)</f>
        <v>0</v>
      </c>
      <c r="U18" s="14">
        <v>0</v>
      </c>
      <c r="V18" s="12">
        <f>(U18/12*1*$D18*$F18*$G18*$I18*V$10)+(U18/12*4*$E18*$F18*$G18*$I18*V$11)+(U18/12*7*$E18*$F18*$G18*$I18*V$12)</f>
        <v>0</v>
      </c>
      <c r="W18" s="14"/>
      <c r="X18" s="12">
        <f>(W18/12*1*$D18*$F18*$G18*$I18*X$10)+(W18/12*4*$E18*$F18*$G18*$I18*X$11)+(W18/12*7*$E18*$F18*$G18*$I18*X$12)</f>
        <v>0</v>
      </c>
      <c r="Y18" s="14">
        <v>0</v>
      </c>
      <c r="Z18" s="12">
        <f>(Y18/12*1*$D18*$F18*$G18*$I18*Z$10)+(Y18/12*11*$E18*$F18*$G18*$I18*Z$11)</f>
        <v>0</v>
      </c>
      <c r="AA18" s="14">
        <v>0</v>
      </c>
      <c r="AB18" s="12">
        <f>(AA18/12*1*$D18*$F18*$G18*$H18*AB$10)+(AA18/12*11*$E18*$F18*$G18*$H18*AB$11)</f>
        <v>0</v>
      </c>
      <c r="AC18" s="14"/>
      <c r="AD18" s="12">
        <f>(AC18/12*1*$D18*$F18*$G18*$H18*AD$10)+(AC18/12*11*$E18*$F18*$G18*$H18*AD$11)</f>
        <v>0</v>
      </c>
      <c r="AE18" s="14"/>
      <c r="AF18" s="12">
        <f>(AE18/12*1*$D18*$F18*$G18*$I18*AF$10)+(AE18/12*11*$E18*$F18*$G18*$I18*AF$11)</f>
        <v>0</v>
      </c>
    </row>
    <row r="19" spans="1:32" x14ac:dyDescent="0.25">
      <c r="A19" s="18"/>
      <c r="B19" s="18">
        <v>5</v>
      </c>
      <c r="C19" s="15" t="s">
        <v>54</v>
      </c>
      <c r="D19" s="9">
        <f t="shared" ref="D19:D21" si="2">D18</f>
        <v>10127</v>
      </c>
      <c r="E19" s="9"/>
      <c r="F19" s="10">
        <v>9.83</v>
      </c>
      <c r="G19" s="19"/>
      <c r="H19" s="9"/>
      <c r="I19" s="9"/>
      <c r="J19" s="9"/>
      <c r="K19" s="9"/>
      <c r="L19" s="11">
        <v>2.57</v>
      </c>
      <c r="M19" s="13">
        <v>0</v>
      </c>
      <c r="N19" s="13">
        <f>SUM(N20:N21)</f>
        <v>0</v>
      </c>
      <c r="O19" s="13">
        <v>0</v>
      </c>
      <c r="P19" s="13">
        <f>SUM(P20:P21)</f>
        <v>0</v>
      </c>
      <c r="Q19" s="13">
        <v>440</v>
      </c>
      <c r="R19" s="13">
        <f t="shared" ref="R19" si="3">SUM(R20:R21)</f>
        <v>73569460.539120004</v>
      </c>
      <c r="S19" s="13">
        <v>0</v>
      </c>
      <c r="T19" s="13">
        <f>SUM(T20:T21)</f>
        <v>0</v>
      </c>
      <c r="U19" s="13">
        <v>0</v>
      </c>
      <c r="V19" s="13">
        <f>SUM(V20:V21)</f>
        <v>0</v>
      </c>
      <c r="W19" s="13">
        <v>0</v>
      </c>
      <c r="X19" s="13">
        <f>SUM(X20:X21)</f>
        <v>0</v>
      </c>
      <c r="Y19" s="13">
        <v>0</v>
      </c>
      <c r="Z19" s="13">
        <f>SUM(Z20:Z21)</f>
        <v>0</v>
      </c>
      <c r="AA19" s="13">
        <v>0</v>
      </c>
      <c r="AB19" s="13">
        <f>SUM(AB20:AB21)</f>
        <v>0</v>
      </c>
      <c r="AC19" s="13">
        <v>0</v>
      </c>
      <c r="AD19" s="13">
        <f>SUM(AD20:AD21)</f>
        <v>0</v>
      </c>
      <c r="AE19" s="13">
        <v>0</v>
      </c>
      <c r="AF19" s="13">
        <f>SUM(AF20:AF21)</f>
        <v>0</v>
      </c>
    </row>
    <row r="20" spans="1:32" x14ac:dyDescent="0.25">
      <c r="A20" s="18"/>
      <c r="B20" s="38" t="s">
        <v>55</v>
      </c>
      <c r="C20" s="15" t="s">
        <v>56</v>
      </c>
      <c r="D20" s="9">
        <f t="shared" si="2"/>
        <v>10127</v>
      </c>
      <c r="E20" s="9">
        <v>10127</v>
      </c>
      <c r="F20" s="10">
        <v>9.83</v>
      </c>
      <c r="G20" s="19">
        <v>0.86</v>
      </c>
      <c r="H20" s="9">
        <v>1.4</v>
      </c>
      <c r="I20" s="9">
        <v>1.68</v>
      </c>
      <c r="J20" s="9">
        <v>2.23</v>
      </c>
      <c r="K20" s="9">
        <v>2.39</v>
      </c>
      <c r="L20" s="11">
        <v>2.57</v>
      </c>
      <c r="M20" s="14"/>
      <c r="N20" s="12">
        <f>(M20/12*1*$D20*$F20*$G20*$H20*N$10)+(M20/12*11*$E20*$F20*$G20*$H20*N$11)</f>
        <v>0</v>
      </c>
      <c r="O20" s="14"/>
      <c r="P20" s="12">
        <f>(O20/12*1*$D20*$F20*$G20*$H20*P$10)+(O20/12*11*$E20*$F20*$G20*$H20*P$11)</f>
        <v>0</v>
      </c>
      <c r="Q20" s="14">
        <v>30</v>
      </c>
      <c r="R20" s="12">
        <f>(Q20/12*1*$D20*$F20*$G20*$H20*R$10)+(Q20/12*11*$E20*$F20*$G20*$H20*R$11)</f>
        <v>4314826.2830399992</v>
      </c>
      <c r="S20" s="14"/>
      <c r="T20" s="12">
        <f>(S20/12*1*$D20*$F20*$G20*$H20*T$10)+(S20/12*4*$E20*$F20*$G20*$H20*T$11)+(S20/12*7*$E20*$F20*$G20*$H20*T$12)</f>
        <v>0</v>
      </c>
      <c r="U20" s="14"/>
      <c r="V20" s="12">
        <f>(U20/12*1*$D20*$F20*$G20*$I20*V$10)+(U20/12*4*$E20*$F20*$G20*$I20*V$11)+(U20/12*7*$E20*$F20*$G20*$I20*V$12)</f>
        <v>0</v>
      </c>
      <c r="W20" s="14"/>
      <c r="X20" s="12">
        <f>(W20/12*1*$D20*$F20*$G20*$I20*X$10)+(W20/12*4*$E20*$F20*$G20*$I20*X$11)+(W20/12*7*$E20*$F20*$G20*$I20*X$12)</f>
        <v>0</v>
      </c>
      <c r="Y20" s="14"/>
      <c r="Z20" s="12">
        <f>(Y20/12*1*$D20*$F20*$G20*$I20*Z$10)+(Y20/12*11*$E20*$F20*$G20*$I20*Z$11)</f>
        <v>0</v>
      </c>
      <c r="AA20" s="14"/>
      <c r="AB20" s="12">
        <f>(AA20/12*1*$D20*$F20*$G20*$H20*AB$10)+(AA20/12*11*$E20*$F20*$G20*$H20*AB$11)</f>
        <v>0</v>
      </c>
      <c r="AC20" s="14"/>
      <c r="AD20" s="12">
        <f>(AC20/12*1*$D20*$F20*$G20*$H20*AD$10)+(AC20/12*11*$E20*$F20*$G20*$H20*AD$11)</f>
        <v>0</v>
      </c>
      <c r="AE20" s="14"/>
      <c r="AF20" s="12">
        <f>(AE20/12*1*$D20*$F20*$G20*$I20*AF$10)+(AE20/12*11*$E20*$F20*$G20*$I20*AF$11)</f>
        <v>0</v>
      </c>
    </row>
    <row r="21" spans="1:32" x14ac:dyDescent="0.25">
      <c r="A21" s="18"/>
      <c r="B21" s="38" t="s">
        <v>57</v>
      </c>
      <c r="C21" s="15" t="s">
        <v>58</v>
      </c>
      <c r="D21" s="9">
        <f t="shared" si="2"/>
        <v>10127</v>
      </c>
      <c r="E21" s="9">
        <v>10127</v>
      </c>
      <c r="F21" s="10">
        <v>9.83</v>
      </c>
      <c r="G21" s="19">
        <v>1.01</v>
      </c>
      <c r="H21" s="9">
        <v>1.4</v>
      </c>
      <c r="I21" s="9">
        <v>1.68</v>
      </c>
      <c r="J21" s="9">
        <v>2.23</v>
      </c>
      <c r="K21" s="9">
        <v>2.39</v>
      </c>
      <c r="L21" s="11">
        <v>2.57</v>
      </c>
      <c r="M21" s="14"/>
      <c r="N21" s="12">
        <f>(M21/12*1*$D21*$F21*$G21*$H21*N$10)+(M21/12*11*$E21*$F21*$G21*$H21*N$11)</f>
        <v>0</v>
      </c>
      <c r="O21" s="14"/>
      <c r="P21" s="12">
        <f>(O21/12*1*$D21*$F21*$G21*$H21*P$10)+(O21/12*11*$E21*$F21*$G21*$H21*P$11)</f>
        <v>0</v>
      </c>
      <c r="Q21" s="14">
        <v>410</v>
      </c>
      <c r="R21" s="12">
        <f>(Q21/12*1*$D21*$F21*$G21*$H21*R$10)+(Q21/12*11*$E21*$F21*$G21*$H21*R$11)</f>
        <v>69254634.256080002</v>
      </c>
      <c r="S21" s="14"/>
      <c r="T21" s="12">
        <f>(S21/12*1*$D21*$F21*$G21*$H21*T$10)+(S21/12*4*$E21*$F21*$G21*$H21*T$11)+(S21/12*7*$E21*$F21*$G21*$H21*T$12)</f>
        <v>0</v>
      </c>
      <c r="U21" s="14"/>
      <c r="V21" s="12">
        <f>(U21/12*1*$D21*$F21*$G21*$I21*V$10)+(U21/12*4*$E21*$F21*$G21*$I21*V$11)+(U21/12*7*$E21*$F21*$G21*$I21*V$12)</f>
        <v>0</v>
      </c>
      <c r="W21" s="14"/>
      <c r="X21" s="12">
        <f>(W21/12*1*$D21*$F21*$G21*$I21*X$10)+(W21/12*4*$E21*$F21*$G21*$I21*X$11)+(W21/12*7*$E21*$F21*$G21*$I21*X$12)</f>
        <v>0</v>
      </c>
      <c r="Y21" s="14"/>
      <c r="Z21" s="12">
        <f>(Y21/12*1*$D21*$F21*$G21*$I21*Z$10)+(Y21/12*11*$E21*$F21*$G21*$I21*Z$11)</f>
        <v>0</v>
      </c>
      <c r="AA21" s="14"/>
      <c r="AB21" s="12">
        <f>(AA21/12*1*$D21*$F21*$G21*$H21*AB$10)+(AA21/12*11*$E21*$F21*$G21*$H21*AB$11)</f>
        <v>0</v>
      </c>
      <c r="AC21" s="14"/>
      <c r="AD21" s="12">
        <f>(AC21/12*1*$D21*$F21*$G21*$H21*AD$10)+(AC21/12*11*$E21*$F21*$G21*$H21*AD$11)</f>
        <v>0</v>
      </c>
      <c r="AE21" s="14"/>
      <c r="AF21" s="12">
        <f>(AE21/12*1*$D21*$F21*$G21*$I21*AF$10)+(AE21/12*11*$E21*$F21*$G21*$I21*AF$11)</f>
        <v>0</v>
      </c>
    </row>
    <row r="22" spans="1:32" ht="30" x14ac:dyDescent="0.25">
      <c r="A22" s="18"/>
      <c r="B22" s="18">
        <v>6</v>
      </c>
      <c r="C22" s="8" t="s">
        <v>59</v>
      </c>
      <c r="D22" s="9">
        <f>D21</f>
        <v>10127</v>
      </c>
      <c r="E22" s="9">
        <v>10127</v>
      </c>
      <c r="F22" s="9">
        <v>0.33</v>
      </c>
      <c r="G22" s="19">
        <v>1</v>
      </c>
      <c r="H22" s="9">
        <v>1.4</v>
      </c>
      <c r="I22" s="9">
        <v>1.68</v>
      </c>
      <c r="J22" s="9">
        <v>2.23</v>
      </c>
      <c r="K22" s="9">
        <v>2.39</v>
      </c>
      <c r="L22" s="11">
        <v>2.57</v>
      </c>
      <c r="M22" s="14">
        <v>0</v>
      </c>
      <c r="N22" s="12">
        <f>(M22/12*1*$D22*$F22*$G22*$H22*N$10)+(M22/12*11*$E22*$F22*$G22*$H22*N$11)</f>
        <v>0</v>
      </c>
      <c r="O22" s="14"/>
      <c r="P22" s="12">
        <f>(O22/12*1*$D22*$F22*$G22*$H22*P$10)+(O22/12*11*$E22*$F22*$G22*$H22*P$11)</f>
        <v>0</v>
      </c>
      <c r="Q22" s="14">
        <v>0</v>
      </c>
      <c r="R22" s="12">
        <f>(Q22/12*1*$D22*$F22*$G22*$H22*R$10)+(Q22/12*11*$E22*$F22*$G22*$H22*R$11)</f>
        <v>0</v>
      </c>
      <c r="S22" s="14"/>
      <c r="T22" s="12">
        <f>(S22/12*1*$D22*$F22*$G22*$H22*T$10)+(S22/12*4*$E22*$F22*$G22*$H22*T$11)+(S22/12*7*$E22*$F22*$G22*$H22*T$12)</f>
        <v>0</v>
      </c>
      <c r="U22" s="14">
        <v>0</v>
      </c>
      <c r="V22" s="12">
        <f>(U22/12*1*$D22*$F22*$G22*$I22*V$10)+(U22/12*4*$E22*$F22*$G22*$I22*V$11)+(U22/12*7*$E22*$F22*$G22*$I22*V$12)</f>
        <v>0</v>
      </c>
      <c r="W22" s="14"/>
      <c r="X22" s="12">
        <f>(W22/12*1*$D22*$F22*$G22*$I22*X$10)+(W22/12*4*$E22*$F22*$G22*$I22*X$11)+(W22/12*7*$E22*$F22*$G22*$I22*X$12)</f>
        <v>0</v>
      </c>
      <c r="Y22" s="14">
        <f>45-40</f>
        <v>5</v>
      </c>
      <c r="Z22" s="12">
        <f>(Y22/12*1*$D22*$F22*$G22*$I22*Z$10)+(Y22/12*11*$E22*$F22*$G22*$I22*Z$11)</f>
        <v>30729.530832000004</v>
      </c>
      <c r="AA22" s="14">
        <v>0</v>
      </c>
      <c r="AB22" s="12">
        <f>(AA22/12*1*$D22*$F22*$G22*$H22*AB$10)+(AA22/12*11*$E22*$F22*$G22*$H22*AB$11)</f>
        <v>0</v>
      </c>
      <c r="AC22" s="14"/>
      <c r="AD22" s="12">
        <f>(AC22/12*1*$D22*$F22*$G22*$H22*AD$10)+(AC22/12*11*$E22*$F22*$G22*$H22*AD$11)</f>
        <v>0</v>
      </c>
      <c r="AE22" s="14"/>
      <c r="AF22" s="12">
        <f>(AE22/12*1*$D22*$F22*$G22*$I22*AF$10)+(AE22/12*11*$E22*$F22*$G22*$I22*AF$11)</f>
        <v>0</v>
      </c>
    </row>
    <row r="23" spans="1:32" x14ac:dyDescent="0.25">
      <c r="A23" s="18"/>
      <c r="B23" s="18">
        <v>7</v>
      </c>
      <c r="C23" s="8" t="s">
        <v>60</v>
      </c>
      <c r="D23" s="9">
        <f>D22</f>
        <v>10127</v>
      </c>
      <c r="E23" s="9">
        <v>10127</v>
      </c>
      <c r="F23" s="9">
        <v>1.04</v>
      </c>
      <c r="G23" s="19">
        <v>1</v>
      </c>
      <c r="H23" s="9">
        <v>1.4</v>
      </c>
      <c r="I23" s="9">
        <v>1.68</v>
      </c>
      <c r="J23" s="9">
        <v>2.23</v>
      </c>
      <c r="K23" s="9">
        <v>2.39</v>
      </c>
      <c r="L23" s="11">
        <v>2.57</v>
      </c>
      <c r="M23" s="14"/>
      <c r="N23" s="12">
        <f>(M23/12*1*$D23*$F23*$G23*$H23*N$10)+(M23/12*11*$E23*$F23*$G23*$H23*N$11)</f>
        <v>0</v>
      </c>
      <c r="O23" s="14"/>
      <c r="P23" s="12">
        <f>(O23/12*1*$D23*$F23*$G23*$H23*P$10)+(O23/12*11*$E23*$F23*$G23*$H23*P$11)</f>
        <v>0</v>
      </c>
      <c r="Q23" s="14"/>
      <c r="R23" s="12">
        <f>(Q23/12*1*$D23*$F23*$G23*$H23*R$10)+(Q23/12*11*$E23*$F23*$G23*$H23*R$11)</f>
        <v>0</v>
      </c>
      <c r="S23" s="14"/>
      <c r="T23" s="12">
        <f>(S23/12*1*$D23*$F23*$G23*$H23*T$10)+(S23/12*4*$E23*$F23*$G23*$H23*T$11)+(S23/12*7*$E23*$F23*$G23*$H23*T$12)</f>
        <v>0</v>
      </c>
      <c r="U23" s="14"/>
      <c r="V23" s="12">
        <f>(U23/12*1*$D23*$F23*$G23*$I23*V$10)+(U23/12*4*$E23*$F23*$G23*$I23*V$11)+(U23/12*7*$E23*$F23*$G23*$I23*V$12)</f>
        <v>0</v>
      </c>
      <c r="W23" s="14"/>
      <c r="X23" s="12">
        <f>(W23/12*1*$D23*$F23*$G23*$I23*X$10)+(W23/12*4*$E23*$F23*$G23*$I23*X$11)+(W23/12*7*$E23*$F23*$G23*$I23*X$12)</f>
        <v>0</v>
      </c>
      <c r="Y23" s="14"/>
      <c r="Z23" s="12">
        <f>(Y23/12*1*$D23*$F23*$G23*$I23*Z$10)+(Y23/12*11*$E23*$F23*$G23*$I23*Z$11)</f>
        <v>0</v>
      </c>
      <c r="AA23" s="14"/>
      <c r="AB23" s="12">
        <f>(AA23/12*1*$D23*$F23*$G23*$H23*AB$10)+(AA23/12*11*$E23*$F23*$G23*$H23*AB$11)</f>
        <v>0</v>
      </c>
      <c r="AC23" s="14"/>
      <c r="AD23" s="12">
        <f>(AC23/12*1*$D23*$F23*$G23*$H23*AD$10)+(AC23/12*11*$E23*$F23*$G23*$H23*AD$11)</f>
        <v>0</v>
      </c>
      <c r="AE23" s="14"/>
      <c r="AF23" s="12">
        <f>(AE23/12*1*$D23*$F23*$G23*$I23*AF$10)+(AE23/12*11*$E23*$F23*$G23*$I23*AF$11)</f>
        <v>0</v>
      </c>
    </row>
    <row r="24" spans="1:32" s="41" customFormat="1" x14ac:dyDescent="0.25">
      <c r="A24" s="39">
        <v>3</v>
      </c>
      <c r="B24" s="39"/>
      <c r="C24" s="28" t="s">
        <v>61</v>
      </c>
      <c r="D24" s="32"/>
      <c r="E24" s="32"/>
      <c r="F24" s="33"/>
      <c r="G24" s="40"/>
      <c r="H24" s="32"/>
      <c r="I24" s="32"/>
      <c r="J24" s="32"/>
      <c r="K24" s="32"/>
      <c r="L24" s="11">
        <v>2.57</v>
      </c>
      <c r="M24" s="22">
        <f t="shared" ref="M24:X24" si="4">M25</f>
        <v>0</v>
      </c>
      <c r="N24" s="22">
        <f t="shared" si="4"/>
        <v>0</v>
      </c>
      <c r="O24" s="22">
        <f t="shared" si="4"/>
        <v>0</v>
      </c>
      <c r="P24" s="22">
        <f t="shared" si="4"/>
        <v>0</v>
      </c>
      <c r="Q24" s="22">
        <f t="shared" si="4"/>
        <v>0</v>
      </c>
      <c r="R24" s="22">
        <f t="shared" si="4"/>
        <v>0</v>
      </c>
      <c r="S24" s="22">
        <f t="shared" si="4"/>
        <v>0</v>
      </c>
      <c r="T24" s="22">
        <f t="shared" si="4"/>
        <v>0</v>
      </c>
      <c r="U24" s="22">
        <f t="shared" si="4"/>
        <v>0</v>
      </c>
      <c r="V24" s="22">
        <f t="shared" si="4"/>
        <v>0</v>
      </c>
      <c r="W24" s="22">
        <f t="shared" si="4"/>
        <v>4</v>
      </c>
      <c r="X24" s="22">
        <f t="shared" si="4"/>
        <v>70582.759519999992</v>
      </c>
      <c r="Y24" s="22">
        <f t="shared" ref="Y24:AF24" si="5">Y25</f>
        <v>0</v>
      </c>
      <c r="Z24" s="22">
        <f t="shared" si="5"/>
        <v>0</v>
      </c>
      <c r="AA24" s="22">
        <f t="shared" si="5"/>
        <v>0</v>
      </c>
      <c r="AB24" s="22">
        <f t="shared" si="5"/>
        <v>0</v>
      </c>
      <c r="AC24" s="22">
        <f t="shared" si="5"/>
        <v>1</v>
      </c>
      <c r="AD24" s="22">
        <f t="shared" si="5"/>
        <v>15179.461569999999</v>
      </c>
      <c r="AE24" s="22">
        <f t="shared" si="5"/>
        <v>1</v>
      </c>
      <c r="AF24" s="22">
        <f t="shared" si="5"/>
        <v>24453.869439999995</v>
      </c>
    </row>
    <row r="25" spans="1:32" ht="30" x14ac:dyDescent="0.25">
      <c r="A25" s="18"/>
      <c r="B25" s="18">
        <v>8</v>
      </c>
      <c r="C25" s="15" t="s">
        <v>62</v>
      </c>
      <c r="D25" s="9">
        <f>D23</f>
        <v>10127</v>
      </c>
      <c r="E25" s="9">
        <v>10127</v>
      </c>
      <c r="F25" s="16">
        <v>0.98</v>
      </c>
      <c r="G25" s="19">
        <v>1</v>
      </c>
      <c r="H25" s="9">
        <v>1.4</v>
      </c>
      <c r="I25" s="9">
        <v>1.68</v>
      </c>
      <c r="J25" s="9">
        <v>2.23</v>
      </c>
      <c r="K25" s="9">
        <v>2.39</v>
      </c>
      <c r="L25" s="11">
        <v>2.57</v>
      </c>
      <c r="M25" s="17"/>
      <c r="N25" s="12">
        <f>(M25/12*1*$D25*$F25*$G25*$H25*N$10)+(M25/12*11*$E25*$F25*$G25*$H25*N$11)</f>
        <v>0</v>
      </c>
      <c r="O25" s="14"/>
      <c r="P25" s="12">
        <f>(O25/12*1*$D25*$F25*$G25*$H25*P$10)+(O25/12*11*$E25*$F25*$G25*$H25*P$11)</f>
        <v>0</v>
      </c>
      <c r="Q25" s="17"/>
      <c r="R25" s="12">
        <f>(Q25/12*1*$D25*$F25*$G25*$H25*R$10)+(Q25/12*11*$E25*$F25*$G25*$H25*R$11)</f>
        <v>0</v>
      </c>
      <c r="S25" s="17"/>
      <c r="T25" s="12">
        <f>(S25/12*1*$D25*$F25*$G25*$H25*T$10)+(S25/12*4*$E25*$F25*$G25*$H25*T$11)+(S25/12*7*$E25*$F25*$G25*$H25*T$12)</f>
        <v>0</v>
      </c>
      <c r="U25" s="17"/>
      <c r="V25" s="12">
        <f>(U25/12*1*$D25*$F25*$G25*$I25*V$10)+(U25/12*4*$E25*$F25*$G25*$I25*V$11)+(U25/12*7*$E25*$F25*$G25*$I25*V$12)</f>
        <v>0</v>
      </c>
      <c r="W25" s="17">
        <v>4</v>
      </c>
      <c r="X25" s="12">
        <f>(W25/12*1*$D25*$F25*$G25*$I25*X$10)+(W25/12*4*$E25*$F25*$G25*$I25*X$11)+(W25/12*7*$E25*$F25*$G25*$I25*X$12)</f>
        <v>70582.759519999992</v>
      </c>
      <c r="Y25" s="17"/>
      <c r="Z25" s="12">
        <f>(Y25/12*1*$D25*$F25*$G25*$I25*Z$10)+(Y25/12*11*$E25*$F25*$G25*$I25*Z$11)</f>
        <v>0</v>
      </c>
      <c r="AA25" s="17"/>
      <c r="AB25" s="12">
        <f>(AA25/12*1*$D25*$F25*$G25*$H25*AB$10)+(AA25/12*11*$E25*$F25*$G25*$H25*AB$11)</f>
        <v>0</v>
      </c>
      <c r="AC25" s="14">
        <f>2-1</f>
        <v>1</v>
      </c>
      <c r="AD25" s="12">
        <f>(AC25/12*1*$D25*$F25*$G25*$H25*AD$10)+(AC25/12*11*$E25*$F25*$G25*$H25*AD$11)</f>
        <v>15179.461569999999</v>
      </c>
      <c r="AE25" s="14">
        <v>1</v>
      </c>
      <c r="AF25" s="12">
        <f>(AE25/12*1*$D25*$F25*$G25*$I25*AF$10)+(AE25/12*11*$E25*$F25*$G25*$I25*AF$11)</f>
        <v>24453.869439999995</v>
      </c>
    </row>
    <row r="26" spans="1:32" s="41" customFormat="1" x14ac:dyDescent="0.25">
      <c r="A26" s="39">
        <v>4</v>
      </c>
      <c r="B26" s="39"/>
      <c r="C26" s="28" t="s">
        <v>63</v>
      </c>
      <c r="D26" s="32"/>
      <c r="E26" s="32"/>
      <c r="F26" s="33"/>
      <c r="G26" s="40"/>
      <c r="H26" s="32"/>
      <c r="I26" s="32"/>
      <c r="J26" s="32"/>
      <c r="K26" s="32"/>
      <c r="L26" s="11">
        <v>2.57</v>
      </c>
      <c r="M26" s="22">
        <f t="shared" ref="M26:X26" si="6">M27</f>
        <v>0</v>
      </c>
      <c r="N26" s="22">
        <f t="shared" si="6"/>
        <v>0</v>
      </c>
      <c r="O26" s="22">
        <f t="shared" si="6"/>
        <v>0</v>
      </c>
      <c r="P26" s="22">
        <f t="shared" si="6"/>
        <v>0</v>
      </c>
      <c r="Q26" s="22">
        <f t="shared" si="6"/>
        <v>0</v>
      </c>
      <c r="R26" s="22">
        <f t="shared" si="6"/>
        <v>0</v>
      </c>
      <c r="S26" s="22">
        <f t="shared" si="6"/>
        <v>0</v>
      </c>
      <c r="T26" s="22">
        <f t="shared" si="6"/>
        <v>0</v>
      </c>
      <c r="U26" s="22">
        <f t="shared" si="6"/>
        <v>16</v>
      </c>
      <c r="V26" s="22">
        <f t="shared" si="6"/>
        <v>248327.00256000002</v>
      </c>
      <c r="W26" s="22">
        <f t="shared" si="6"/>
        <v>40</v>
      </c>
      <c r="X26" s="22">
        <f t="shared" si="6"/>
        <v>641006.69360000012</v>
      </c>
      <c r="Y26" s="22">
        <f t="shared" ref="Y26:AF26" si="7">Y27</f>
        <v>20</v>
      </c>
      <c r="Z26" s="22">
        <f t="shared" si="7"/>
        <v>331506.45382400003</v>
      </c>
      <c r="AA26" s="22">
        <f t="shared" si="7"/>
        <v>36</v>
      </c>
      <c r="AB26" s="22">
        <f t="shared" si="7"/>
        <v>496275.45786000002</v>
      </c>
      <c r="AC26" s="22">
        <f t="shared" si="7"/>
        <v>18</v>
      </c>
      <c r="AD26" s="22">
        <f t="shared" si="7"/>
        <v>248137.72893000001</v>
      </c>
      <c r="AE26" s="22">
        <f t="shared" si="7"/>
        <v>18</v>
      </c>
      <c r="AF26" s="22">
        <f t="shared" si="7"/>
        <v>399745.90655999997</v>
      </c>
    </row>
    <row r="27" spans="1:32" x14ac:dyDescent="0.25">
      <c r="A27" s="18"/>
      <c r="B27" s="18">
        <v>9</v>
      </c>
      <c r="C27" s="8" t="s">
        <v>64</v>
      </c>
      <c r="D27" s="9">
        <f>D25</f>
        <v>10127</v>
      </c>
      <c r="E27" s="9">
        <v>10127</v>
      </c>
      <c r="F27" s="9">
        <v>0.89</v>
      </c>
      <c r="G27" s="19">
        <v>1</v>
      </c>
      <c r="H27" s="9">
        <v>1.4</v>
      </c>
      <c r="I27" s="9">
        <v>1.68</v>
      </c>
      <c r="J27" s="9">
        <v>2.23</v>
      </c>
      <c r="K27" s="9">
        <v>2.39</v>
      </c>
      <c r="L27" s="11">
        <v>2.57</v>
      </c>
      <c r="M27" s="14"/>
      <c r="N27" s="12">
        <f>(M27/12*1*$D27*$F27*$G27*$H27*N$10)+(M27/12*11*$E27*$F27*$G27*$H27*N$11)</f>
        <v>0</v>
      </c>
      <c r="O27" s="14"/>
      <c r="P27" s="12">
        <f>(O27/12*1*$D27*$F27*$G27*$H27*P$10)+(O27/12*11*$E27*$F27*$G27*$H27*P$11)</f>
        <v>0</v>
      </c>
      <c r="Q27" s="14"/>
      <c r="R27" s="12">
        <f>(Q27/12*1*$D27*$F27*$G27*$H27*R$10)+(Q27/12*11*$E27*$F27*$G27*$H27*R$11)</f>
        <v>0</v>
      </c>
      <c r="S27" s="14"/>
      <c r="T27" s="12">
        <f>(S27/12*1*$D27*$F27*$G27*$H27*T$10)+(S27/12*4*$E27*$F27*$G27*$H27*T$11)+(S27/12*7*$E27*$F27*$G27*$H27*T$12)</f>
        <v>0</v>
      </c>
      <c r="U27" s="14">
        <f>28-12</f>
        <v>16</v>
      </c>
      <c r="V27" s="12">
        <f>(U27/12*1*$D27*$F27*$G27*$I27*V$10)+(U27/12*4*$E27*$F27*$G27*$I27*V$11)+(U27/12*7*$E27*$F27*$G27*$I27*V$12)</f>
        <v>248327.00256000002</v>
      </c>
      <c r="W27" s="14">
        <v>40</v>
      </c>
      <c r="X27" s="12">
        <f>(W27/12*1*$D27*$F27*$G27*$I27*X$10)+(W27/12*4*$E27*$F27*$G27*$I27*X$11)+(W27/12*7*$E27*$F27*$G27*$I27*X$12)</f>
        <v>641006.69360000012</v>
      </c>
      <c r="Y27" s="14">
        <f>30-10</f>
        <v>20</v>
      </c>
      <c r="Z27" s="12">
        <f>(Y27/12*1*$D27*$F27*$G27*$I27*Z$10)+(Y27/12*11*$E27*$F27*$G27*$I27*Z$11)</f>
        <v>331506.45382400003</v>
      </c>
      <c r="AA27" s="14">
        <v>36</v>
      </c>
      <c r="AB27" s="12">
        <f>(AA27/12*1*$D27*$F27*$G27*$H27*AB$10)+(AA27/12*11*$E27*$F27*$G27*$H27*AB$11)</f>
        <v>496275.45786000002</v>
      </c>
      <c r="AC27" s="14">
        <v>18</v>
      </c>
      <c r="AD27" s="12">
        <f>(AC27/12*1*$D27*$F27*$G27*$H27*AD$10)+(AC27/12*11*$E27*$F27*$G27*$H27*AD$11)</f>
        <v>248137.72893000001</v>
      </c>
      <c r="AE27" s="14">
        <f>38-20</f>
        <v>18</v>
      </c>
      <c r="AF27" s="12">
        <f>(AE27/12*1*$D27*$F27*$G27*$I27*AF$10)+(AE27/12*11*$E27*$F27*$G27*$I27*AF$11)</f>
        <v>399745.90655999997</v>
      </c>
    </row>
    <row r="28" spans="1:32" x14ac:dyDescent="0.25">
      <c r="A28" s="18">
        <v>5</v>
      </c>
      <c r="B28" s="18"/>
      <c r="C28" s="28" t="s">
        <v>65</v>
      </c>
      <c r="D28" s="9"/>
      <c r="E28" s="9"/>
      <c r="F28" s="10"/>
      <c r="G28" s="19">
        <v>1</v>
      </c>
      <c r="H28" s="9">
        <v>1.4</v>
      </c>
      <c r="I28" s="9">
        <v>1.68</v>
      </c>
      <c r="J28" s="9">
        <v>2.23</v>
      </c>
      <c r="K28" s="9">
        <v>2.39</v>
      </c>
      <c r="L28" s="11">
        <v>2.57</v>
      </c>
      <c r="M28" s="31">
        <f t="shared" ref="M28:X28" si="8">M29</f>
        <v>31</v>
      </c>
      <c r="N28" s="31">
        <f t="shared" si="8"/>
        <v>522799.28610000003</v>
      </c>
      <c r="O28" s="31">
        <f t="shared" si="8"/>
        <v>0</v>
      </c>
      <c r="P28" s="31">
        <f t="shared" si="8"/>
        <v>0</v>
      </c>
      <c r="Q28" s="31">
        <f t="shared" si="8"/>
        <v>0</v>
      </c>
      <c r="R28" s="31">
        <f t="shared" si="8"/>
        <v>0</v>
      </c>
      <c r="S28" s="31">
        <f t="shared" si="8"/>
        <v>0</v>
      </c>
      <c r="T28" s="31">
        <f t="shared" si="8"/>
        <v>0</v>
      </c>
      <c r="U28" s="31">
        <f t="shared" si="8"/>
        <v>6</v>
      </c>
      <c r="V28" s="31">
        <f t="shared" si="8"/>
        <v>122419.63188</v>
      </c>
      <c r="W28" s="31">
        <f t="shared" si="8"/>
        <v>12</v>
      </c>
      <c r="X28" s="31">
        <f t="shared" si="8"/>
        <v>252801.51623999997</v>
      </c>
      <c r="Y28" s="31">
        <f t="shared" ref="Y28:AF28" si="9">Y29</f>
        <v>9</v>
      </c>
      <c r="Z28" s="31">
        <f t="shared" si="9"/>
        <v>196110.2785824</v>
      </c>
      <c r="AA28" s="31">
        <f t="shared" si="9"/>
        <v>2</v>
      </c>
      <c r="AB28" s="31">
        <f t="shared" si="9"/>
        <v>36244.836810000001</v>
      </c>
      <c r="AC28" s="31">
        <f t="shared" si="9"/>
        <v>6</v>
      </c>
      <c r="AD28" s="31">
        <f t="shared" si="9"/>
        <v>108734.51042999998</v>
      </c>
      <c r="AE28" s="31">
        <f t="shared" si="9"/>
        <v>22</v>
      </c>
      <c r="AF28" s="31">
        <f t="shared" si="9"/>
        <v>642288.36671999993</v>
      </c>
    </row>
    <row r="29" spans="1:32" x14ac:dyDescent="0.25">
      <c r="A29" s="18"/>
      <c r="B29" s="18">
        <v>10</v>
      </c>
      <c r="C29" s="15" t="s">
        <v>66</v>
      </c>
      <c r="D29" s="9">
        <f>D27</f>
        <v>10127</v>
      </c>
      <c r="E29" s="9">
        <v>10127</v>
      </c>
      <c r="F29" s="10">
        <v>1.17</v>
      </c>
      <c r="G29" s="19">
        <v>1</v>
      </c>
      <c r="H29" s="9">
        <v>1.4</v>
      </c>
      <c r="I29" s="9">
        <v>1.68</v>
      </c>
      <c r="J29" s="9">
        <v>2.23</v>
      </c>
      <c r="K29" s="9">
        <v>2.39</v>
      </c>
      <c r="L29" s="11">
        <v>2.57</v>
      </c>
      <c r="M29" s="14">
        <v>31</v>
      </c>
      <c r="N29" s="12">
        <f>(M29/12*1*$D29*$F29*$G29*$H29*N$10)+(M29/12*11*$E29*$F29*$G29*$H29*N$11)</f>
        <v>522799.28610000003</v>
      </c>
      <c r="O29" s="14"/>
      <c r="P29" s="12">
        <f>(O29/12*1*$D29*$F29*$G29*$H29*P$10)+(O29/12*11*$E29*$F29*$G29*$H29*P$11)</f>
        <v>0</v>
      </c>
      <c r="Q29" s="14"/>
      <c r="R29" s="12">
        <f>(Q29/12*1*$D29*$F29*$G29*$H29*R$10)+(Q29/12*11*$E29*$F29*$G29*$H29*R$11)</f>
        <v>0</v>
      </c>
      <c r="S29" s="14"/>
      <c r="T29" s="12">
        <f>(S29/12*1*$D29*$F29*$G29*$H29*T$10)+(S29/12*4*$E29*$F29*$G29*$H29*T$11)+(S29/12*7*$E29*$F29*$G29*$H29*T$12)</f>
        <v>0</v>
      </c>
      <c r="U29" s="14">
        <f>4+2</f>
        <v>6</v>
      </c>
      <c r="V29" s="12">
        <f>(U29/12*1*$D29*$F29*$G29*$I29*V$10)+(U29/12*4*$E29*$F29*$G29*$I29*V$11)+(U29/12*7*$E29*$F29*$G29*$I29*V$12)</f>
        <v>122419.63188</v>
      </c>
      <c r="W29" s="14">
        <v>12</v>
      </c>
      <c r="X29" s="12">
        <f>(W29/12*1*$D29*$F29*$G29*$I29*X$10)+(W29/12*4*$E29*$F29*$G29*$I29*X$11)+(W29/12*7*$E29*$F29*$G29*$I29*X$12)</f>
        <v>252801.51623999997</v>
      </c>
      <c r="Y29" s="14">
        <f>3+6</f>
        <v>9</v>
      </c>
      <c r="Z29" s="12">
        <f>(Y29/12*1*$D29*$F29*$G29*$I29*Z$10)+(Y29/12*11*$E29*$F29*$G29*$I29*Z$11)</f>
        <v>196110.2785824</v>
      </c>
      <c r="AA29" s="14">
        <v>2</v>
      </c>
      <c r="AB29" s="12">
        <f>(AA29/12*1*$D29*$F29*$G29*$H29*AB$10)+(AA29/12*11*$E29*$F29*$G29*$H29*AB$11)</f>
        <v>36244.836810000001</v>
      </c>
      <c r="AC29" s="14">
        <v>6</v>
      </c>
      <c r="AD29" s="12">
        <f>(AC29/12*1*$D29*$F29*$G29*$H29*AD$10)+(AC29/12*11*$E29*$F29*$G29*$H29*AD$11)</f>
        <v>108734.51042999998</v>
      </c>
      <c r="AE29" s="14">
        <f>2+20</f>
        <v>22</v>
      </c>
      <c r="AF29" s="12">
        <f>(AE29/12*1*$D29*$F29*$G29*$I29*AF$10)+(AE29/12*11*$E29*$F29*$G29*$I29*AF$11)</f>
        <v>642288.36671999993</v>
      </c>
    </row>
    <row r="30" spans="1:32" s="41" customFormat="1" x14ac:dyDescent="0.25">
      <c r="A30" s="39">
        <v>6</v>
      </c>
      <c r="B30" s="39"/>
      <c r="C30" s="28" t="s">
        <v>67</v>
      </c>
      <c r="D30" s="32"/>
      <c r="E30" s="32"/>
      <c r="F30" s="33"/>
      <c r="G30" s="40"/>
      <c r="H30" s="32"/>
      <c r="I30" s="32"/>
      <c r="J30" s="32"/>
      <c r="K30" s="32"/>
      <c r="L30" s="11">
        <v>2.57</v>
      </c>
      <c r="M30" s="34">
        <f t="shared" ref="M30:X30" si="10">M31</f>
        <v>0</v>
      </c>
      <c r="N30" s="34">
        <f t="shared" si="10"/>
        <v>0</v>
      </c>
      <c r="O30" s="34">
        <f t="shared" si="10"/>
        <v>637</v>
      </c>
      <c r="P30" s="34">
        <f t="shared" si="10"/>
        <v>16481143.819140002</v>
      </c>
      <c r="Q30" s="34">
        <f t="shared" si="10"/>
        <v>0</v>
      </c>
      <c r="R30" s="34">
        <f t="shared" si="10"/>
        <v>0</v>
      </c>
      <c r="S30" s="34">
        <f t="shared" si="10"/>
        <v>0</v>
      </c>
      <c r="T30" s="34">
        <f t="shared" si="10"/>
        <v>0</v>
      </c>
      <c r="U30" s="34">
        <f t="shared" si="10"/>
        <v>12</v>
      </c>
      <c r="V30" s="34">
        <f t="shared" si="10"/>
        <v>322267.06512000004</v>
      </c>
      <c r="W30" s="34">
        <f t="shared" si="10"/>
        <v>28</v>
      </c>
      <c r="X30" s="34">
        <f t="shared" si="10"/>
        <v>776410.35472000018</v>
      </c>
      <c r="Y30" s="34">
        <f t="shared" ref="Y30:AF30" si="11">Y31</f>
        <v>58</v>
      </c>
      <c r="Z30" s="34">
        <f t="shared" si="11"/>
        <v>1663491.9357055998</v>
      </c>
      <c r="AA30" s="34">
        <f t="shared" si="11"/>
        <v>2</v>
      </c>
      <c r="AB30" s="34">
        <f t="shared" si="11"/>
        <v>47706.879220000003</v>
      </c>
      <c r="AC30" s="34">
        <f t="shared" si="11"/>
        <v>60</v>
      </c>
      <c r="AD30" s="34">
        <f t="shared" si="11"/>
        <v>1431206.3765999998</v>
      </c>
      <c r="AE30" s="34">
        <f t="shared" si="11"/>
        <v>18</v>
      </c>
      <c r="AF30" s="34">
        <f t="shared" si="11"/>
        <v>691695.16416000004</v>
      </c>
    </row>
    <row r="31" spans="1:32" x14ac:dyDescent="0.25">
      <c r="A31" s="18"/>
      <c r="B31" s="18">
        <v>11</v>
      </c>
      <c r="C31" s="15" t="s">
        <v>68</v>
      </c>
      <c r="D31" s="9">
        <f>D29</f>
        <v>10127</v>
      </c>
      <c r="E31" s="9">
        <v>10127</v>
      </c>
      <c r="F31" s="10">
        <v>1.54</v>
      </c>
      <c r="G31" s="19">
        <v>1</v>
      </c>
      <c r="H31" s="9">
        <v>1.4</v>
      </c>
      <c r="I31" s="9">
        <v>1.68</v>
      </c>
      <c r="J31" s="9">
        <v>2.23</v>
      </c>
      <c r="K31" s="9">
        <v>2.39</v>
      </c>
      <c r="L31" s="11">
        <v>2.57</v>
      </c>
      <c r="M31" s="17"/>
      <c r="N31" s="12">
        <f>(M31/12*1*$D31*$F31*$G31*$H31*N$10)+(M31/12*11*$E31*$F31*$G31*$H31*N$11)</f>
        <v>0</v>
      </c>
      <c r="O31" s="20">
        <f>676-39</f>
        <v>637</v>
      </c>
      <c r="P31" s="12">
        <f>(O31/12*1*$D31*$F31*$G31*$H31*P$10)+(O31/12*11*$E31*$F31*$G31*$H31*P$11)</f>
        <v>16481143.819140002</v>
      </c>
      <c r="Q31" s="17"/>
      <c r="R31" s="12">
        <f>(Q31/12*1*$D31*$F31*$G31*$H31*R$10)+(Q31/12*11*$E31*$F31*$G31*$H31*R$11)</f>
        <v>0</v>
      </c>
      <c r="S31" s="17"/>
      <c r="T31" s="12">
        <f>(S31/12*1*$D31*$F31*$G31*$H31*T$10)+(S31/12*4*$E31*$F31*$G31*$H31*T$11)+(S31/12*7*$E31*$F31*$G31*$H31*T$12)</f>
        <v>0</v>
      </c>
      <c r="U31" s="17">
        <v>12</v>
      </c>
      <c r="V31" s="12">
        <f>(U31/12*1*$D31*$F31*$G31*$I31*V$10)+(U31/12*4*$E31*$F31*$G31*$I31*V$11)+(U31/12*7*$E31*$F31*$G31*$I31*V$12)</f>
        <v>322267.06512000004</v>
      </c>
      <c r="W31" s="17">
        <v>28</v>
      </c>
      <c r="X31" s="12">
        <f>(W31/12*1*$D31*$F31*$G31*$I31*X$10)+(W31/12*4*$E31*$F31*$G31*$I31*X$11)+(W31/12*7*$E31*$F31*$G31*$I31*X$12)</f>
        <v>776410.35472000018</v>
      </c>
      <c r="Y31" s="17">
        <f>56+2</f>
        <v>58</v>
      </c>
      <c r="Z31" s="12">
        <f>(Y31/12*1*$D31*$F31*$G31*$I31*Z$10)+(Y31/12*11*$E31*$F31*$G31*$I31*Z$11)</f>
        <v>1663491.9357055998</v>
      </c>
      <c r="AA31" s="17">
        <v>2</v>
      </c>
      <c r="AB31" s="12">
        <f>(AA31/12*1*$D31*$F31*$G31*$H31*AB$10)+(AA31/12*11*$E31*$F31*$G31*$H31*AB$11)</f>
        <v>47706.879220000003</v>
      </c>
      <c r="AC31" s="17">
        <v>60</v>
      </c>
      <c r="AD31" s="12">
        <f>(AC31/12*1*$D31*$F31*$G31*$H31*AD$10)+(AC31/12*11*$E31*$F31*$G31*$H31*AD$11)</f>
        <v>1431206.3765999998</v>
      </c>
      <c r="AE31" s="17">
        <f>10+8</f>
        <v>18</v>
      </c>
      <c r="AF31" s="12">
        <f>(AE31/12*1*$D31*$F31*$G31*$I31*AF$10)+(AE31/12*11*$E31*$F31*$G31*$I31*AF$11)</f>
        <v>691695.16416000004</v>
      </c>
    </row>
    <row r="32" spans="1:32" s="41" customFormat="1" x14ac:dyDescent="0.25">
      <c r="A32" s="39">
        <v>7</v>
      </c>
      <c r="B32" s="39"/>
      <c r="C32" s="28" t="s">
        <v>69</v>
      </c>
      <c r="D32" s="32"/>
      <c r="E32" s="32"/>
      <c r="F32" s="33"/>
      <c r="G32" s="40"/>
      <c r="H32" s="32"/>
      <c r="I32" s="32"/>
      <c r="J32" s="32"/>
      <c r="K32" s="32"/>
      <c r="L32" s="11">
        <v>2.57</v>
      </c>
      <c r="M32" s="34">
        <f t="shared" ref="M32:X32" si="12">M33</f>
        <v>0</v>
      </c>
      <c r="N32" s="34">
        <f t="shared" si="12"/>
        <v>0</v>
      </c>
      <c r="O32" s="34">
        <f t="shared" si="12"/>
        <v>0</v>
      </c>
      <c r="P32" s="34">
        <f t="shared" si="12"/>
        <v>0</v>
      </c>
      <c r="Q32" s="34">
        <f t="shared" si="12"/>
        <v>0</v>
      </c>
      <c r="R32" s="34">
        <f t="shared" si="12"/>
        <v>0</v>
      </c>
      <c r="S32" s="34">
        <f t="shared" si="12"/>
        <v>0</v>
      </c>
      <c r="T32" s="34">
        <f t="shared" si="12"/>
        <v>0</v>
      </c>
      <c r="U32" s="34">
        <f t="shared" si="12"/>
        <v>2</v>
      </c>
      <c r="V32" s="34">
        <f t="shared" si="12"/>
        <v>34179.840239999998</v>
      </c>
      <c r="W32" s="34">
        <f t="shared" si="12"/>
        <v>4</v>
      </c>
      <c r="X32" s="34">
        <f t="shared" si="12"/>
        <v>70582.759519999992</v>
      </c>
      <c r="Y32" s="34">
        <f t="shared" ref="Y32:AF32" si="13">Y33</f>
        <v>1</v>
      </c>
      <c r="Z32" s="34">
        <f t="shared" si="13"/>
        <v>18251.478918399996</v>
      </c>
      <c r="AA32" s="34">
        <f t="shared" si="13"/>
        <v>0</v>
      </c>
      <c r="AB32" s="34">
        <f t="shared" si="13"/>
        <v>0</v>
      </c>
      <c r="AC32" s="34">
        <f t="shared" si="13"/>
        <v>0</v>
      </c>
      <c r="AD32" s="34">
        <f t="shared" si="13"/>
        <v>0</v>
      </c>
      <c r="AE32" s="34">
        <f t="shared" si="13"/>
        <v>0</v>
      </c>
      <c r="AF32" s="34">
        <f t="shared" si="13"/>
        <v>0</v>
      </c>
    </row>
    <row r="33" spans="1:32" x14ac:dyDescent="0.25">
      <c r="A33" s="18"/>
      <c r="B33" s="18">
        <v>12</v>
      </c>
      <c r="C33" s="15" t="s">
        <v>70</v>
      </c>
      <c r="D33" s="9">
        <f>D31</f>
        <v>10127</v>
      </c>
      <c r="E33" s="9">
        <v>10127</v>
      </c>
      <c r="F33" s="10">
        <v>0.98</v>
      </c>
      <c r="G33" s="19">
        <v>1</v>
      </c>
      <c r="H33" s="9">
        <v>1.4</v>
      </c>
      <c r="I33" s="9">
        <v>1.68</v>
      </c>
      <c r="J33" s="9">
        <v>2.23</v>
      </c>
      <c r="K33" s="9">
        <v>2.39</v>
      </c>
      <c r="L33" s="11">
        <v>2.57</v>
      </c>
      <c r="M33" s="17"/>
      <c r="N33" s="12">
        <f>(M33/12*1*$D33*$F33*$G33*$H33*N$10)+(M33/12*11*$E33*$F33*$G33*$H33*N$11)</f>
        <v>0</v>
      </c>
      <c r="O33" s="14"/>
      <c r="P33" s="12">
        <f>(O33/12*1*$D33*$F33*$G33*$H33*P$10)+(O33/12*11*$E33*$F33*$G33*$H33*P$11)</f>
        <v>0</v>
      </c>
      <c r="Q33" s="17"/>
      <c r="R33" s="12">
        <f>(Q33/12*1*$D33*$F33*$G33*$H33*R$10)+(Q33/12*11*$E33*$F33*$G33*$H33*R$11)</f>
        <v>0</v>
      </c>
      <c r="S33" s="17"/>
      <c r="T33" s="12">
        <f>(S33/12*1*$D33*$F33*$G33*$H33*T$10)+(S33/12*4*$E33*$F33*$G33*$H33*T$11)+(S33/12*7*$E33*$F33*$G33*$H33*T$12)</f>
        <v>0</v>
      </c>
      <c r="U33" s="17">
        <v>2</v>
      </c>
      <c r="V33" s="12">
        <f>(U33/12*1*$D33*$F33*$G33*$I33*V$10)+(U33/12*4*$E33*$F33*$G33*$I33*V$11)+(U33/12*7*$E33*$F33*$G33*$I33*V$12)</f>
        <v>34179.840239999998</v>
      </c>
      <c r="W33" s="17">
        <v>4</v>
      </c>
      <c r="X33" s="12">
        <f>(W33/12*1*$D33*$F33*$G33*$I33*X$10)+(W33/12*4*$E33*$F33*$G33*$I33*X$11)+(W33/12*7*$E33*$F33*$G33*$I33*X$12)</f>
        <v>70582.759519999992</v>
      </c>
      <c r="Y33" s="17">
        <v>1</v>
      </c>
      <c r="Z33" s="12">
        <f>(Y33/12*1*$D33*$F33*$G33*$I33*Z$10)+(Y33/12*11*$E33*$F33*$G33*$I33*Z$11)</f>
        <v>18251.478918399996</v>
      </c>
      <c r="AA33" s="17"/>
      <c r="AB33" s="12">
        <f>(AA33/12*1*$D33*$F33*$G33*$H33*AB$10)+(AA33/12*11*$E33*$F33*$G33*$H33*AB$11)</f>
        <v>0</v>
      </c>
      <c r="AC33" s="17"/>
      <c r="AD33" s="12">
        <f>(AC33/12*1*$D33*$F33*$G33*$H33*AD$10)+(AC33/12*11*$E33*$F33*$G33*$H33*AD$11)</f>
        <v>0</v>
      </c>
      <c r="AE33" s="17"/>
      <c r="AF33" s="12">
        <f>(AE33/12*1*$D33*$F33*$G33*$I33*AF$10)+(AE33/12*11*$E33*$F33*$G33*$I33*AF$11)</f>
        <v>0</v>
      </c>
    </row>
    <row r="34" spans="1:32" s="41" customFormat="1" x14ac:dyDescent="0.25">
      <c r="A34" s="39">
        <v>8</v>
      </c>
      <c r="B34" s="39"/>
      <c r="C34" s="28" t="s">
        <v>71</v>
      </c>
      <c r="D34" s="32"/>
      <c r="E34" s="32"/>
      <c r="F34" s="33"/>
      <c r="G34" s="40"/>
      <c r="H34" s="32"/>
      <c r="I34" s="32"/>
      <c r="J34" s="32"/>
      <c r="K34" s="32"/>
      <c r="L34" s="11">
        <v>2.57</v>
      </c>
      <c r="M34" s="34">
        <f t="shared" ref="M34:X34" si="14">SUM(M35:M37)</f>
        <v>125</v>
      </c>
      <c r="N34" s="34">
        <f t="shared" si="14"/>
        <v>22198573.712466661</v>
      </c>
      <c r="O34" s="34">
        <f t="shared" si="14"/>
        <v>0</v>
      </c>
      <c r="P34" s="34">
        <f t="shared" si="14"/>
        <v>0</v>
      </c>
      <c r="Q34" s="34">
        <f t="shared" si="14"/>
        <v>0</v>
      </c>
      <c r="R34" s="34">
        <f t="shared" si="14"/>
        <v>0</v>
      </c>
      <c r="S34" s="34">
        <f t="shared" si="14"/>
        <v>0</v>
      </c>
      <c r="T34" s="34">
        <f t="shared" si="14"/>
        <v>0</v>
      </c>
      <c r="U34" s="34">
        <f t="shared" si="14"/>
        <v>0</v>
      </c>
      <c r="V34" s="34">
        <f t="shared" si="14"/>
        <v>0</v>
      </c>
      <c r="W34" s="34">
        <f t="shared" si="14"/>
        <v>0</v>
      </c>
      <c r="X34" s="34">
        <f t="shared" si="14"/>
        <v>0</v>
      </c>
      <c r="Y34" s="34">
        <f t="shared" ref="Y34:AF34" si="15">SUM(Y35:Y37)</f>
        <v>0</v>
      </c>
      <c r="Z34" s="34">
        <f t="shared" si="15"/>
        <v>0</v>
      </c>
      <c r="AA34" s="34">
        <f t="shared" si="15"/>
        <v>0</v>
      </c>
      <c r="AB34" s="34">
        <f t="shared" si="15"/>
        <v>0</v>
      </c>
      <c r="AC34" s="34">
        <f t="shared" si="15"/>
        <v>0</v>
      </c>
      <c r="AD34" s="34">
        <f t="shared" si="15"/>
        <v>0</v>
      </c>
      <c r="AE34" s="34">
        <f t="shared" si="15"/>
        <v>0</v>
      </c>
      <c r="AF34" s="34">
        <f t="shared" si="15"/>
        <v>0</v>
      </c>
    </row>
    <row r="35" spans="1:32" ht="30" x14ac:dyDescent="0.25">
      <c r="A35" s="18"/>
      <c r="B35" s="18">
        <v>13</v>
      </c>
      <c r="C35" s="8" t="s">
        <v>72</v>
      </c>
      <c r="D35" s="9">
        <f>D33</f>
        <v>10127</v>
      </c>
      <c r="E35" s="9">
        <v>10127</v>
      </c>
      <c r="F35" s="10">
        <v>14.23</v>
      </c>
      <c r="G35" s="19">
        <v>1</v>
      </c>
      <c r="H35" s="9">
        <v>1.4</v>
      </c>
      <c r="I35" s="9">
        <v>1.68</v>
      </c>
      <c r="J35" s="9">
        <v>2.23</v>
      </c>
      <c r="K35" s="9">
        <v>2.39</v>
      </c>
      <c r="L35" s="11">
        <v>2.57</v>
      </c>
      <c r="M35" s="14">
        <v>79</v>
      </c>
      <c r="N35" s="12">
        <f>(M35/12*1*$D35*$F35*$G35*$H35*N$10)+(M35/12*11*$E35*$F35*$G35*$H35*N$11)</f>
        <v>16203895.049766663</v>
      </c>
      <c r="O35" s="14"/>
      <c r="P35" s="12">
        <f>(O35/12*1*$D35*$F35*$G35*$H35*P$10)+(O35/12*11*$E35*$F35*$G35*$H35*P$11)</f>
        <v>0</v>
      </c>
      <c r="Q35" s="14">
        <v>0</v>
      </c>
      <c r="R35" s="12">
        <f>(Q35/12*1*$D35*$F35*$G35*$H35*R$10)+(Q35/12*11*$E35*$F35*$G35*$H35*R$11)</f>
        <v>0</v>
      </c>
      <c r="S35" s="14"/>
      <c r="T35" s="12">
        <f>(S35/12*1*$D35*$F35*$G35*$H35*T$10)+(S35/12*4*$E35*$F35*$G35*$H35*T$11)+(S35/12*7*$E35*$F35*$G35*$H35*T$12)</f>
        <v>0</v>
      </c>
      <c r="U35" s="14">
        <v>0</v>
      </c>
      <c r="V35" s="12">
        <f>(U35/12*1*$D35*$F35*$G35*$I35*V$10)+(U35/12*4*$E35*$F35*$G35*$I35*V$11)+(U35/12*7*$E35*$F35*$G35*$I35*V$12)</f>
        <v>0</v>
      </c>
      <c r="W35" s="14">
        <v>0</v>
      </c>
      <c r="X35" s="12">
        <f>(W35/12*1*$D35*$F35*$G35*$I35*X$10)+(W35/12*4*$E35*$F35*$G35*$I35*X$11)+(W35/12*7*$E35*$F35*$G35*$I35*X$12)</f>
        <v>0</v>
      </c>
      <c r="Y35" s="14">
        <v>0</v>
      </c>
      <c r="Z35" s="12">
        <f>(Y35/12*1*$D35*$F35*$G35*$I35*Z$10)+(Y35/12*11*$E35*$F35*$G35*$I35*Z$11)</f>
        <v>0</v>
      </c>
      <c r="AA35" s="14">
        <v>0</v>
      </c>
      <c r="AB35" s="12">
        <f>(AA35/12*1*$D35*$F35*$G35*$H35*AB$10)+(AA35/12*11*$E35*$F35*$G35*$H35*AB$11)</f>
        <v>0</v>
      </c>
      <c r="AC35" s="14"/>
      <c r="AD35" s="12">
        <f>(AC35/12*1*$D35*$F35*$G35*$H35*AD$10)+(AC35/12*11*$E35*$F35*$G35*$H35*AD$11)</f>
        <v>0</v>
      </c>
      <c r="AE35" s="14"/>
      <c r="AF35" s="12">
        <f>(AE35/12*1*$D35*$F35*$G35*$I35*AF$10)+(AE35/12*11*$E35*$F35*$G35*$I35*AF$11)</f>
        <v>0</v>
      </c>
    </row>
    <row r="36" spans="1:32" ht="45" x14ac:dyDescent="0.25">
      <c r="A36" s="18"/>
      <c r="B36" s="18">
        <v>14</v>
      </c>
      <c r="C36" s="8" t="s">
        <v>73</v>
      </c>
      <c r="D36" s="9">
        <f>D33</f>
        <v>10127</v>
      </c>
      <c r="E36" s="9">
        <v>10127</v>
      </c>
      <c r="F36" s="10">
        <v>10.34</v>
      </c>
      <c r="G36" s="19">
        <v>1</v>
      </c>
      <c r="H36" s="9">
        <v>1.4</v>
      </c>
      <c r="I36" s="9">
        <v>1.68</v>
      </c>
      <c r="J36" s="9">
        <v>2.23</v>
      </c>
      <c r="K36" s="9">
        <v>2.39</v>
      </c>
      <c r="L36" s="11">
        <v>2.57</v>
      </c>
      <c r="M36" s="17">
        <v>21</v>
      </c>
      <c r="N36" s="12">
        <f>(M36/12*1*$D36*$F36*$G36*$H36*N$10)+(M36/12*11*$E36*$F36*$G36*$H36*N$11)</f>
        <v>3129876.9501999998</v>
      </c>
      <c r="O36" s="14"/>
      <c r="P36" s="12">
        <f>(O36/12*1*$D36*$F36*$G36*$H36*P$10)+(O36/12*11*$E36*$F36*$G36*$H36*P$11)</f>
        <v>0</v>
      </c>
      <c r="Q36" s="17"/>
      <c r="R36" s="12">
        <f>(Q36/12*1*$D36*$F36*$G36*$H36*R$10)+(Q36/12*11*$E36*$F36*$G36*$H36*R$11)</f>
        <v>0</v>
      </c>
      <c r="S36" s="17"/>
      <c r="T36" s="12">
        <f>(S36/12*1*$D36*$F36*$G36*$H36*T$10)+(S36/12*4*$E36*$F36*$G36*$H36*T$11)+(S36/12*7*$E36*$F36*$G36*$H36*T$12)</f>
        <v>0</v>
      </c>
      <c r="U36" s="17"/>
      <c r="V36" s="12">
        <f>(U36/12*1*$D36*$F36*$G36*$I36*V$10)+(U36/12*4*$E36*$F36*$G36*$I36*V$11)+(U36/12*7*$E36*$F36*$G36*$I36*V$12)</f>
        <v>0</v>
      </c>
      <c r="W36" s="17"/>
      <c r="X36" s="12">
        <f>(W36/12*1*$D36*$F36*$G36*$I36*X$10)+(W36/12*4*$E36*$F36*$G36*$I36*X$11)+(W36/12*7*$E36*$F36*$G36*$I36*X$12)</f>
        <v>0</v>
      </c>
      <c r="Y36" s="17"/>
      <c r="Z36" s="12">
        <f>(Y36/12*1*$D36*$F36*$G36*$I36*Z$10)+(Y36/12*11*$E36*$F36*$G36*$I36*Z$11)</f>
        <v>0</v>
      </c>
      <c r="AA36" s="17"/>
      <c r="AB36" s="12">
        <f>(AA36/12*1*$D36*$F36*$G36*$H36*AB$10)+(AA36/12*11*$E36*$F36*$G36*$H36*AB$11)</f>
        <v>0</v>
      </c>
      <c r="AC36" s="17"/>
      <c r="AD36" s="12">
        <f>(AC36/12*1*$D36*$F36*$G36*$H36*AD$10)+(AC36/12*11*$E36*$F36*$G36*$H36*AD$11)</f>
        <v>0</v>
      </c>
      <c r="AE36" s="17"/>
      <c r="AF36" s="12">
        <f>(AE36/12*1*$D36*$F36*$G36*$I36*AF$10)+(AE36/12*11*$E36*$F36*$G36*$I36*AF$11)</f>
        <v>0</v>
      </c>
    </row>
    <row r="37" spans="1:32" ht="45" x14ac:dyDescent="0.25">
      <c r="A37" s="18"/>
      <c r="B37" s="18">
        <v>15</v>
      </c>
      <c r="C37" s="15" t="s">
        <v>74</v>
      </c>
      <c r="D37" s="9">
        <f>D36</f>
        <v>10127</v>
      </c>
      <c r="E37" s="9">
        <v>10127</v>
      </c>
      <c r="F37" s="10">
        <v>7.95</v>
      </c>
      <c r="G37" s="19">
        <v>1</v>
      </c>
      <c r="H37" s="9">
        <v>1.4</v>
      </c>
      <c r="I37" s="9">
        <v>1.68</v>
      </c>
      <c r="J37" s="9">
        <v>2.23</v>
      </c>
      <c r="K37" s="9">
        <v>2.39</v>
      </c>
      <c r="L37" s="11">
        <v>2.57</v>
      </c>
      <c r="M37" s="17">
        <v>25</v>
      </c>
      <c r="N37" s="12">
        <f>(M37/12*1*$D37*$F37*$G37*$H37*N$10)+(M37/12*11*$E37*$F37*$G37*$H37*N$11)</f>
        <v>2864801.7124999999</v>
      </c>
      <c r="O37" s="14"/>
      <c r="P37" s="12">
        <f>(O37/12*1*$D37*$F37*$G37*$H37*P$10)+(O37/12*11*$E37*$F37*$G37*$H37*P$11)</f>
        <v>0</v>
      </c>
      <c r="Q37" s="17"/>
      <c r="R37" s="12">
        <f>(Q37/12*1*$D37*$F37*$G37*$H37*R$10)+(Q37/12*11*$E37*$F37*$G37*$H37*R$11)</f>
        <v>0</v>
      </c>
      <c r="S37" s="17"/>
      <c r="T37" s="12">
        <f>(S37/12*1*$D37*$F37*$G37*$H37*T$10)+(S37/12*4*$E37*$F37*$G37*$H37*T$11)+(S37/12*7*$E37*$F37*$G37*$H37*T$12)</f>
        <v>0</v>
      </c>
      <c r="U37" s="17"/>
      <c r="V37" s="12">
        <f>(U37/12*1*$D37*$F37*$G37*$I37*V$10)+(U37/12*4*$E37*$F37*$G37*$I37*V$11)+(U37/12*7*$E37*$F37*$G37*$I37*V$12)</f>
        <v>0</v>
      </c>
      <c r="W37" s="17"/>
      <c r="X37" s="12">
        <f>(W37/12*1*$D37*$F37*$G37*$I37*X$10)+(W37/12*4*$E37*$F37*$G37*$I37*X$11)+(W37/12*7*$E37*$F37*$G37*$I37*X$12)</f>
        <v>0</v>
      </c>
      <c r="Y37" s="17"/>
      <c r="Z37" s="12">
        <f>(Y37/12*1*$D37*$F37*$G37*$I37*Z$10)+(Y37/12*11*$E37*$F37*$G37*$I37*Z$11)</f>
        <v>0</v>
      </c>
      <c r="AA37" s="17"/>
      <c r="AB37" s="12">
        <f>(AA37/12*1*$D37*$F37*$G37*$H37*AB$10)+(AA37/12*11*$E37*$F37*$G37*$H37*AB$11)</f>
        <v>0</v>
      </c>
      <c r="AC37" s="17"/>
      <c r="AD37" s="12">
        <f>(AC37/12*1*$D37*$F37*$G37*$H37*AD$10)+(AC37/12*11*$E37*$F37*$G37*$H37*AD$11)</f>
        <v>0</v>
      </c>
      <c r="AE37" s="17"/>
      <c r="AF37" s="12">
        <f>(AE37/12*1*$D37*$F37*$G37*$I37*AF$10)+(AE37/12*11*$E37*$F37*$G37*$I37*AF$11)</f>
        <v>0</v>
      </c>
    </row>
    <row r="38" spans="1:32" s="41" customFormat="1" x14ac:dyDescent="0.25">
      <c r="A38" s="39">
        <v>9</v>
      </c>
      <c r="B38" s="39"/>
      <c r="C38" s="28" t="s">
        <v>75</v>
      </c>
      <c r="D38" s="32"/>
      <c r="E38" s="32"/>
      <c r="F38" s="33"/>
      <c r="G38" s="40"/>
      <c r="H38" s="32"/>
      <c r="I38" s="32"/>
      <c r="J38" s="32"/>
      <c r="K38" s="32"/>
      <c r="L38" s="11">
        <v>2.57</v>
      </c>
      <c r="M38" s="31">
        <f t="shared" ref="M38:X38" si="16">SUM(M39:M40)</f>
        <v>0</v>
      </c>
      <c r="N38" s="31">
        <f t="shared" si="16"/>
        <v>0</v>
      </c>
      <c r="O38" s="31">
        <f t="shared" si="16"/>
        <v>0</v>
      </c>
      <c r="P38" s="31">
        <f t="shared" si="16"/>
        <v>0</v>
      </c>
      <c r="Q38" s="31">
        <f t="shared" si="16"/>
        <v>0</v>
      </c>
      <c r="R38" s="31">
        <f t="shared" si="16"/>
        <v>0</v>
      </c>
      <c r="S38" s="31">
        <f t="shared" si="16"/>
        <v>0</v>
      </c>
      <c r="T38" s="31">
        <f t="shared" si="16"/>
        <v>0</v>
      </c>
      <c r="U38" s="31">
        <f t="shared" si="16"/>
        <v>0</v>
      </c>
      <c r="V38" s="31">
        <f t="shared" si="16"/>
        <v>0</v>
      </c>
      <c r="W38" s="31">
        <f t="shared" si="16"/>
        <v>1</v>
      </c>
      <c r="X38" s="31">
        <f t="shared" si="16"/>
        <v>24848.012279999995</v>
      </c>
      <c r="Y38" s="31">
        <f t="shared" ref="Y38:AF38" si="17">SUM(Y39:Y40)</f>
        <v>0</v>
      </c>
      <c r="Z38" s="31">
        <f t="shared" si="17"/>
        <v>0</v>
      </c>
      <c r="AA38" s="31">
        <f t="shared" si="17"/>
        <v>0</v>
      </c>
      <c r="AB38" s="31">
        <f t="shared" si="17"/>
        <v>0</v>
      </c>
      <c r="AC38" s="31">
        <f t="shared" si="17"/>
        <v>0</v>
      </c>
      <c r="AD38" s="31">
        <f t="shared" si="17"/>
        <v>0</v>
      </c>
      <c r="AE38" s="31">
        <f t="shared" si="17"/>
        <v>0</v>
      </c>
      <c r="AF38" s="31">
        <f t="shared" si="17"/>
        <v>0</v>
      </c>
    </row>
    <row r="39" spans="1:32" x14ac:dyDescent="0.25">
      <c r="A39" s="18"/>
      <c r="B39" s="18">
        <v>16</v>
      </c>
      <c r="C39" s="15" t="s">
        <v>76</v>
      </c>
      <c r="D39" s="9">
        <f>D37</f>
        <v>10127</v>
      </c>
      <c r="E39" s="9">
        <v>10127</v>
      </c>
      <c r="F39" s="10">
        <v>1.38</v>
      </c>
      <c r="G39" s="19">
        <v>1</v>
      </c>
      <c r="H39" s="9">
        <v>1.4</v>
      </c>
      <c r="I39" s="9">
        <v>1.68</v>
      </c>
      <c r="J39" s="9">
        <v>2.23</v>
      </c>
      <c r="K39" s="9">
        <v>2.39</v>
      </c>
      <c r="L39" s="11">
        <v>2.57</v>
      </c>
      <c r="M39" s="14"/>
      <c r="N39" s="12">
        <f>(M39/12*1*$D39*$F39*$G39*$H39*N$10)+(M39/12*11*$E39*$F39*$G39*$H39*N$11)</f>
        <v>0</v>
      </c>
      <c r="O39" s="14"/>
      <c r="P39" s="12">
        <f>(O39/12*1*$D39*$F39*$G39*$H39*P$10)+(O39/12*11*$E39*$F39*$G39*$H39*P$11)</f>
        <v>0</v>
      </c>
      <c r="Q39" s="14"/>
      <c r="R39" s="12">
        <f>(Q39/12*1*$D39*$F39*$G39*$H39*R$10)+(Q39/12*11*$E39*$F39*$G39*$H39*R$11)</f>
        <v>0</v>
      </c>
      <c r="S39" s="14"/>
      <c r="T39" s="12">
        <f>(S39/12*1*$D39*$F39*$G39*$H39*T$10)+(S39/12*4*$E39*$F39*$G39*$H39*T$11)+(S39/12*7*$E39*$F39*$G39*$H39*T$12)</f>
        <v>0</v>
      </c>
      <c r="U39" s="14"/>
      <c r="V39" s="12">
        <f>(U39/12*1*$D39*$F39*$G39*$I39*V$10)+(U39/12*4*$E39*$F39*$G39*$I39*V$11)+(U39/12*7*$E39*$F39*$G39*$I39*V$12)</f>
        <v>0</v>
      </c>
      <c r="W39" s="14">
        <v>1</v>
      </c>
      <c r="X39" s="12">
        <f>(W39/12*1*$D39*$F39*$G39*$I39*X$10)+(W39/12*4*$E39*$F39*$G39*$I39*X$11)+(W39/12*7*$E39*$F39*$G39*$I39*X$12)</f>
        <v>24848.012279999995</v>
      </c>
      <c r="Y39" s="14"/>
      <c r="Z39" s="12">
        <f>(Y39/12*1*$D39*$F39*$G39*$I39*Z$10)+(Y39/12*11*$E39*$F39*$G39*$I39*Z$11)</f>
        <v>0</v>
      </c>
      <c r="AA39" s="14"/>
      <c r="AB39" s="12">
        <f>(AA39/12*1*$D39*$F39*$G39*$H39*AB$10)+(AA39/12*11*$E39*$F39*$G39*$H39*AB$11)</f>
        <v>0</v>
      </c>
      <c r="AC39" s="14"/>
      <c r="AD39" s="12">
        <f>(AC39/12*1*$D39*$F39*$G39*$H39*AD$10)+(AC39/12*11*$E39*$F39*$G39*$H39*AD$11)</f>
        <v>0</v>
      </c>
      <c r="AE39" s="14"/>
      <c r="AF39" s="12">
        <f>(AE39/12*1*$D39*$F39*$G39*$I39*AF$10)+(AE39/12*11*$E39*$F39*$G39*$I39*AF$11)</f>
        <v>0</v>
      </c>
    </row>
    <row r="40" spans="1:32" ht="30" x14ac:dyDescent="0.25">
      <c r="A40" s="18"/>
      <c r="B40" s="18">
        <v>17</v>
      </c>
      <c r="C40" s="15" t="s">
        <v>77</v>
      </c>
      <c r="D40" s="9">
        <f>D39</f>
        <v>10127</v>
      </c>
      <c r="E40" s="9">
        <v>10127</v>
      </c>
      <c r="F40" s="19">
        <v>2.09</v>
      </c>
      <c r="G40" s="19">
        <v>1</v>
      </c>
      <c r="H40" s="9">
        <v>1.4</v>
      </c>
      <c r="I40" s="9">
        <v>1.68</v>
      </c>
      <c r="J40" s="9">
        <v>2.23</v>
      </c>
      <c r="K40" s="9">
        <v>2.39</v>
      </c>
      <c r="L40" s="11">
        <v>2.57</v>
      </c>
      <c r="M40" s="17"/>
      <c r="N40" s="12">
        <f>(M40/12*1*$D40*$F40*$G40*$H40*N$10)+(M40/12*11*$E40*$F40*$G40*$H40*N$11)</f>
        <v>0</v>
      </c>
      <c r="O40" s="14"/>
      <c r="P40" s="12">
        <f>(O40/12*1*$D40*$F40*$G40*$H40*P$10)+(O40/12*11*$E40*$F40*$G40*$H40*P$11)</f>
        <v>0</v>
      </c>
      <c r="Q40" s="17"/>
      <c r="R40" s="12">
        <f>(Q40/12*1*$D40*$F40*$G40*$H40*R$10)+(Q40/12*11*$E40*$F40*$G40*$H40*R$11)</f>
        <v>0</v>
      </c>
      <c r="S40" s="17"/>
      <c r="T40" s="12">
        <f>(S40/12*1*$D40*$F40*$G40*$H40*T$10)+(S40/12*4*$E40*$F40*$G40*$H40*T$11)+(S40/12*7*$E40*$F40*$G40*$H40*T$12)</f>
        <v>0</v>
      </c>
      <c r="U40" s="17"/>
      <c r="V40" s="12">
        <f>(U40/12*1*$D40*$F40*$G40*$I40*V$10)+(U40/12*4*$E40*$F40*$G40*$I40*V$11)+(U40/12*7*$E40*$F40*$G40*$I40*V$12)</f>
        <v>0</v>
      </c>
      <c r="W40" s="17"/>
      <c r="X40" s="12">
        <f>(W40/12*1*$D40*$F40*$G40*$I40*X$10)+(W40/12*4*$E40*$F40*$G40*$I40*X$11)+(W40/12*7*$E40*$F40*$G40*$I40*X$12)</f>
        <v>0</v>
      </c>
      <c r="Y40" s="17"/>
      <c r="Z40" s="12">
        <f>(Y40/12*1*$D40*$F40*$G40*$I40*Z$10)+(Y40/12*11*$E40*$F40*$G40*$I40*Z$11)</f>
        <v>0</v>
      </c>
      <c r="AA40" s="17"/>
      <c r="AB40" s="12">
        <f>(AA40/12*1*$D40*$F40*$G40*$H40*AB$10)+(AA40/12*11*$E40*$F40*$G40*$H40*AB$11)</f>
        <v>0</v>
      </c>
      <c r="AC40" s="17"/>
      <c r="AD40" s="12">
        <f>(AC40/12*1*$D40*$F40*$G40*$H40*AD$10)+(AC40/12*11*$E40*$F40*$G40*$H40*AD$11)</f>
        <v>0</v>
      </c>
      <c r="AE40" s="17"/>
      <c r="AF40" s="12">
        <f>(AE40/12*1*$D40*$F40*$G40*$I40*AF$10)+(AE40/12*11*$E40*$F40*$G40*$I40*AF$11)</f>
        <v>0</v>
      </c>
    </row>
    <row r="41" spans="1:32" s="41" customFormat="1" x14ac:dyDescent="0.25">
      <c r="A41" s="39">
        <v>10</v>
      </c>
      <c r="B41" s="39"/>
      <c r="C41" s="28" t="s">
        <v>78</v>
      </c>
      <c r="D41" s="32"/>
      <c r="E41" s="32"/>
      <c r="F41" s="33"/>
      <c r="G41" s="40"/>
      <c r="H41" s="32"/>
      <c r="I41" s="32"/>
      <c r="J41" s="32"/>
      <c r="K41" s="32"/>
      <c r="L41" s="11">
        <v>2.57</v>
      </c>
      <c r="M41" s="31">
        <f t="shared" ref="M41:X41" si="18">M42</f>
        <v>0</v>
      </c>
      <c r="N41" s="31">
        <f t="shared" si="18"/>
        <v>0</v>
      </c>
      <c r="O41" s="31">
        <f t="shared" si="18"/>
        <v>0</v>
      </c>
      <c r="P41" s="31">
        <f t="shared" si="18"/>
        <v>0</v>
      </c>
      <c r="Q41" s="31">
        <f t="shared" si="18"/>
        <v>0</v>
      </c>
      <c r="R41" s="31">
        <f t="shared" si="18"/>
        <v>0</v>
      </c>
      <c r="S41" s="31">
        <f t="shared" si="18"/>
        <v>0</v>
      </c>
      <c r="T41" s="31">
        <f t="shared" si="18"/>
        <v>0</v>
      </c>
      <c r="U41" s="31">
        <f t="shared" si="18"/>
        <v>0</v>
      </c>
      <c r="V41" s="31">
        <f t="shared" si="18"/>
        <v>0</v>
      </c>
      <c r="W41" s="31">
        <f t="shared" si="18"/>
        <v>2</v>
      </c>
      <c r="X41" s="31">
        <f t="shared" si="18"/>
        <v>57618.579200000007</v>
      </c>
      <c r="Y41" s="31">
        <f t="shared" ref="Y41:AF41" si="19">Y42</f>
        <v>0</v>
      </c>
      <c r="Z41" s="31">
        <f t="shared" si="19"/>
        <v>0</v>
      </c>
      <c r="AA41" s="31">
        <f t="shared" si="19"/>
        <v>0</v>
      </c>
      <c r="AB41" s="31">
        <f t="shared" si="19"/>
        <v>0</v>
      </c>
      <c r="AC41" s="31">
        <f t="shared" si="19"/>
        <v>0</v>
      </c>
      <c r="AD41" s="31">
        <f t="shared" si="19"/>
        <v>0</v>
      </c>
      <c r="AE41" s="31">
        <f t="shared" si="19"/>
        <v>0</v>
      </c>
      <c r="AF41" s="31">
        <f t="shared" si="19"/>
        <v>0</v>
      </c>
    </row>
    <row r="42" spans="1:32" x14ac:dyDescent="0.25">
      <c r="A42" s="18"/>
      <c r="B42" s="18">
        <v>18</v>
      </c>
      <c r="C42" s="15" t="s">
        <v>79</v>
      </c>
      <c r="D42" s="9">
        <f>D40</f>
        <v>10127</v>
      </c>
      <c r="E42" s="9">
        <v>10127</v>
      </c>
      <c r="F42" s="10">
        <v>1.6</v>
      </c>
      <c r="G42" s="19">
        <v>1</v>
      </c>
      <c r="H42" s="9">
        <v>1.4</v>
      </c>
      <c r="I42" s="9">
        <v>1.68</v>
      </c>
      <c r="J42" s="9">
        <v>2.23</v>
      </c>
      <c r="K42" s="9">
        <v>2.39</v>
      </c>
      <c r="L42" s="11">
        <v>2.57</v>
      </c>
      <c r="M42" s="14"/>
      <c r="N42" s="12">
        <f>(M42/12*1*$D42*$F42*$G42*$H42*N$10)+(M42/12*11*$E42*$F42*$G42*$H42*N$11)</f>
        <v>0</v>
      </c>
      <c r="O42" s="14"/>
      <c r="P42" s="12">
        <f>(O42/12*1*$D42*$F42*$G42*$H42*P$10)+(O42/12*11*$E42*$F42*$G42*$H42*P$11)</f>
        <v>0</v>
      </c>
      <c r="Q42" s="14"/>
      <c r="R42" s="12">
        <f>(Q42/12*1*$D42*$F42*$G42*$H42*R$10)+(Q42/12*11*$E42*$F42*$G42*$H42*R$11)</f>
        <v>0</v>
      </c>
      <c r="S42" s="14"/>
      <c r="T42" s="12">
        <f>(S42/12*1*$D42*$F42*$G42*$H42*T$10)+(S42/12*4*$E42*$F42*$G42*$H42*T$11)+(S42/12*7*$E42*$F42*$G42*$H42*T$12)</f>
        <v>0</v>
      </c>
      <c r="U42" s="14"/>
      <c r="V42" s="12">
        <f>(U42/12*1*$D42*$F42*$G42*$I42*V$10)+(U42/12*4*$E42*$F42*$G42*$I42*V$11)+(U42/12*7*$E42*$F42*$G42*$I42*V$12)</f>
        <v>0</v>
      </c>
      <c r="W42" s="14">
        <v>2</v>
      </c>
      <c r="X42" s="12">
        <f>(W42/12*1*$D42*$F42*$G42*$I42*X$10)+(W42/12*4*$E42*$F42*$G42*$I42*X$11)+(W42/12*7*$E42*$F42*$G42*$I42*X$12)</f>
        <v>57618.579200000007</v>
      </c>
      <c r="Y42" s="14"/>
      <c r="Z42" s="12">
        <f>(Y42/12*1*$D42*$F42*$G42*$I42*Z$10)+(Y42/12*11*$E42*$F42*$G42*$I42*Z$11)</f>
        <v>0</v>
      </c>
      <c r="AA42" s="14"/>
      <c r="AB42" s="12">
        <f>(AA42/12*1*$D42*$F42*$G42*$H42*AB$10)+(AA42/12*11*$E42*$F42*$G42*$H42*AB$11)</f>
        <v>0</v>
      </c>
      <c r="AC42" s="14"/>
      <c r="AD42" s="12">
        <f>(AC42/12*1*$D42*$F42*$G42*$H42*AD$10)+(AC42/12*11*$E42*$F42*$G42*$H42*AD$11)</f>
        <v>0</v>
      </c>
      <c r="AE42" s="14"/>
      <c r="AF42" s="12">
        <f>(AE42/12*1*$D42*$F42*$G42*$I42*AF$10)+(AE42/12*11*$E42*$F42*$G42*$I42*AF$11)</f>
        <v>0</v>
      </c>
    </row>
    <row r="43" spans="1:32" s="41" customFormat="1" x14ac:dyDescent="0.25">
      <c r="A43" s="39">
        <v>11</v>
      </c>
      <c r="B43" s="39"/>
      <c r="C43" s="28" t="s">
        <v>80</v>
      </c>
      <c r="D43" s="32"/>
      <c r="E43" s="32"/>
      <c r="F43" s="33"/>
      <c r="G43" s="40"/>
      <c r="H43" s="32"/>
      <c r="I43" s="32"/>
      <c r="J43" s="32"/>
      <c r="K43" s="32"/>
      <c r="L43" s="11">
        <v>2.57</v>
      </c>
      <c r="M43" s="31">
        <f t="shared" ref="M43:X43" si="20">SUM(M44:M45)</f>
        <v>26</v>
      </c>
      <c r="N43" s="31">
        <f t="shared" si="20"/>
        <v>509682.4581333333</v>
      </c>
      <c r="O43" s="31">
        <f t="shared" si="20"/>
        <v>0</v>
      </c>
      <c r="P43" s="31">
        <f t="shared" si="20"/>
        <v>0</v>
      </c>
      <c r="Q43" s="31">
        <f t="shared" si="20"/>
        <v>25</v>
      </c>
      <c r="R43" s="31">
        <f t="shared" si="20"/>
        <v>578454.24000000011</v>
      </c>
      <c r="S43" s="31">
        <f t="shared" si="20"/>
        <v>0</v>
      </c>
      <c r="T43" s="31">
        <f t="shared" si="20"/>
        <v>0</v>
      </c>
      <c r="U43" s="31">
        <f t="shared" si="20"/>
        <v>21</v>
      </c>
      <c r="V43" s="31">
        <f t="shared" si="20"/>
        <v>498049.10064000008</v>
      </c>
      <c r="W43" s="31">
        <f t="shared" si="20"/>
        <v>8</v>
      </c>
      <c r="X43" s="31">
        <f t="shared" si="20"/>
        <v>195903.16927999997</v>
      </c>
      <c r="Y43" s="31">
        <f t="shared" ref="Y43:AF43" si="21">SUM(Y44:Y45)</f>
        <v>2</v>
      </c>
      <c r="Z43" s="31">
        <f t="shared" si="21"/>
        <v>55499.395078399997</v>
      </c>
      <c r="AA43" s="31">
        <f t="shared" si="21"/>
        <v>0</v>
      </c>
      <c r="AB43" s="31">
        <f t="shared" si="21"/>
        <v>0</v>
      </c>
      <c r="AC43" s="31">
        <f t="shared" si="21"/>
        <v>0</v>
      </c>
      <c r="AD43" s="31">
        <f t="shared" si="21"/>
        <v>0</v>
      </c>
      <c r="AE43" s="31">
        <f t="shared" si="21"/>
        <v>0</v>
      </c>
      <c r="AF43" s="31">
        <f t="shared" si="21"/>
        <v>0</v>
      </c>
    </row>
    <row r="44" spans="1:32" x14ac:dyDescent="0.25">
      <c r="A44" s="18"/>
      <c r="B44" s="18">
        <v>19</v>
      </c>
      <c r="C44" s="8" t="s">
        <v>81</v>
      </c>
      <c r="D44" s="9">
        <f>D42</f>
        <v>10127</v>
      </c>
      <c r="E44" s="9">
        <v>10127</v>
      </c>
      <c r="F44" s="10">
        <v>1.49</v>
      </c>
      <c r="G44" s="19">
        <v>1</v>
      </c>
      <c r="H44" s="9">
        <v>1.4</v>
      </c>
      <c r="I44" s="9">
        <v>1.68</v>
      </c>
      <c r="J44" s="9">
        <v>2.23</v>
      </c>
      <c r="K44" s="9">
        <v>2.39</v>
      </c>
      <c r="L44" s="11">
        <v>2.57</v>
      </c>
      <c r="M44" s="14">
        <v>0</v>
      </c>
      <c r="N44" s="12">
        <f>(M44/12*1*$D44*$F44*$G44*$H44*N$10)+(M44/12*11*$E44*$F44*$G44*$H44*N$11)</f>
        <v>0</v>
      </c>
      <c r="O44" s="14"/>
      <c r="P44" s="12">
        <f>(O44/12*1*$D44*$F44*$G44*$H44*P$10)+(O44/12*11*$E44*$F44*$G44*$H44*P$11)</f>
        <v>0</v>
      </c>
      <c r="Q44" s="14">
        <v>0</v>
      </c>
      <c r="R44" s="12">
        <f>(Q44/12*1*$D44*$F44*$G44*$H44*R$10)+(Q44/12*11*$E44*$F44*$G44*$H44*R$11)</f>
        <v>0</v>
      </c>
      <c r="S44" s="14"/>
      <c r="T44" s="12">
        <f>(S44/12*1*$D44*$F44*$G44*$H44*T$10)+(S44/12*4*$E44*$F44*$G44*$H44*T$11)+(S44/12*7*$E44*$F44*$G44*$H44*T$12)</f>
        <v>0</v>
      </c>
      <c r="U44" s="14"/>
      <c r="V44" s="12">
        <f>(U44/12*1*$D44*$F44*$G44*$I44*V$10)+(U44/12*4*$E44*$F44*$G44*$I44*V$11)+(U44/12*7*$E44*$F44*$G44*$I44*V$12)</f>
        <v>0</v>
      </c>
      <c r="W44" s="14">
        <v>0</v>
      </c>
      <c r="X44" s="12">
        <f>(W44/12*1*$D44*$F44*$G44*$I44*X$10)+(W44/12*4*$E44*$F44*$G44*$I44*X$11)+(W44/12*7*$E44*$F44*$G44*$I44*X$12)</f>
        <v>0</v>
      </c>
      <c r="Y44" s="14">
        <v>2</v>
      </c>
      <c r="Z44" s="12">
        <f>(Y44/12*1*$D44*$F44*$G44*$I44*Z$10)+(Y44/12*11*$E44*$F44*$G44*$I44*Z$11)</f>
        <v>55499.395078399997</v>
      </c>
      <c r="AA44" s="14">
        <v>0</v>
      </c>
      <c r="AB44" s="12">
        <f>(AA44/12*1*$D44*$F44*$G44*$H44*AB$10)+(AA44/12*11*$E44*$F44*$G44*$H44*AB$11)</f>
        <v>0</v>
      </c>
      <c r="AC44" s="14"/>
      <c r="AD44" s="12">
        <f>(AC44/12*1*$D44*$F44*$G44*$H44*AD$10)+(AC44/12*11*$E44*$F44*$G44*$H44*AD$11)</f>
        <v>0</v>
      </c>
      <c r="AE44" s="14"/>
      <c r="AF44" s="12">
        <f>(AE44/12*1*$D44*$F44*$G44*$I44*AF$10)+(AE44/12*11*$E44*$F44*$G44*$I44*AF$11)</f>
        <v>0</v>
      </c>
    </row>
    <row r="45" spans="1:32" x14ac:dyDescent="0.25">
      <c r="A45" s="18"/>
      <c r="B45" s="18">
        <v>20</v>
      </c>
      <c r="C45" s="15" t="s">
        <v>82</v>
      </c>
      <c r="D45" s="9">
        <f>D153</f>
        <v>10127</v>
      </c>
      <c r="E45" s="9">
        <v>10127</v>
      </c>
      <c r="F45" s="10">
        <v>1.36</v>
      </c>
      <c r="G45" s="19">
        <v>1</v>
      </c>
      <c r="H45" s="9">
        <v>1.4</v>
      </c>
      <c r="I45" s="9">
        <v>1.68</v>
      </c>
      <c r="J45" s="9">
        <v>2.23</v>
      </c>
      <c r="K45" s="9">
        <v>2.39</v>
      </c>
      <c r="L45" s="11">
        <v>2.57</v>
      </c>
      <c r="M45" s="22">
        <v>26</v>
      </c>
      <c r="N45" s="12">
        <f>(M45/12*1*$D45*$F45*$G45*$H45*N$10)+(M45/12*11*$E45*$F45*$G45*$H45*N$11)</f>
        <v>509682.4581333333</v>
      </c>
      <c r="O45" s="14"/>
      <c r="P45" s="12">
        <f>(O45/12*1*$D45*$F45*$G45*$H45*P$10)+(O45/12*11*$E45*$F45*$G45*$H45*P$11)</f>
        <v>0</v>
      </c>
      <c r="Q45" s="14">
        <v>25</v>
      </c>
      <c r="R45" s="12">
        <f>(Q45/12*1*$D45*$F45*$G45*$H45*R$10)+(Q45/12*11*$E45*$F45*$G45*$H45*R$11)</f>
        <v>578454.24000000011</v>
      </c>
      <c r="S45" s="14"/>
      <c r="T45" s="12">
        <f>(S45/12*1*$D45*$F45*$G45*$H45*T$10)+(S45/12*4*$E45*$F45*$G45*$H45*T$11)+(S45/12*7*$E45*$F45*$G45*$H45*T$12)</f>
        <v>0</v>
      </c>
      <c r="U45" s="14">
        <f>1+20</f>
        <v>21</v>
      </c>
      <c r="V45" s="12">
        <f>(U45/12*1*$D45*$F45*$G45*$I45*V$10)+(U45/12*4*$E45*$F45*$G45*$I45*V$11)+(U45/12*7*$E45*$F45*$G45*$I45*V$12)</f>
        <v>498049.10064000008</v>
      </c>
      <c r="W45" s="14">
        <v>8</v>
      </c>
      <c r="X45" s="12">
        <f>(W45/12*1*$D45*$F45*$G45*$I45*X$10)+(W45/12*4*$E45*$F45*$G45*$I45*X$11)+(W45/12*7*$E45*$F45*$G45*$I45*X$12)</f>
        <v>195903.16927999997</v>
      </c>
      <c r="Y45" s="14"/>
      <c r="Z45" s="12">
        <f>(Y45/12*1*$D45*$F45*$G45*$I45*Z$10)+(Y45/12*11*$E45*$F45*$G45*$I45*Z$11)</f>
        <v>0</v>
      </c>
      <c r="AA45" s="14"/>
      <c r="AB45" s="12">
        <f>(AA45/12*1*$D45*$F45*$G45*$H45*AB$10)+(AA45/12*11*$E45*$F45*$G45*$H45*AB$11)</f>
        <v>0</v>
      </c>
      <c r="AC45" s="14"/>
      <c r="AD45" s="12">
        <f>(AC45/12*1*$D45*$F45*$G45*$H45*AD$10)+(AC45/12*11*$E45*$F45*$G45*$H45*AD$11)</f>
        <v>0</v>
      </c>
      <c r="AE45" s="14"/>
      <c r="AF45" s="12">
        <f>(AE45/12*1*$D45*$F45*$G45*$I45*AF$10)+(AE45/12*11*$E45*$F45*$G45*$I45*AF$11)</f>
        <v>0</v>
      </c>
    </row>
    <row r="46" spans="1:32" s="41" customFormat="1" x14ac:dyDescent="0.25">
      <c r="A46" s="39">
        <v>12</v>
      </c>
      <c r="B46" s="39"/>
      <c r="C46" s="28" t="s">
        <v>83</v>
      </c>
      <c r="D46" s="32"/>
      <c r="E46" s="32"/>
      <c r="F46" s="33"/>
      <c r="G46" s="40">
        <v>1</v>
      </c>
      <c r="H46" s="32">
        <v>1.4</v>
      </c>
      <c r="I46" s="32">
        <v>1.68</v>
      </c>
      <c r="J46" s="32">
        <v>2.23</v>
      </c>
      <c r="K46" s="32">
        <v>2.39</v>
      </c>
      <c r="L46" s="11">
        <v>2.57</v>
      </c>
      <c r="M46" s="31">
        <f t="shared" ref="M46:X46" si="22">SUM(M47:M55)</f>
        <v>0</v>
      </c>
      <c r="N46" s="31">
        <f t="shared" si="22"/>
        <v>0</v>
      </c>
      <c r="O46" s="31">
        <f t="shared" si="22"/>
        <v>24</v>
      </c>
      <c r="P46" s="31">
        <f t="shared" si="22"/>
        <v>403888.65971999994</v>
      </c>
      <c r="Q46" s="31">
        <f t="shared" si="22"/>
        <v>0</v>
      </c>
      <c r="R46" s="31">
        <f t="shared" si="22"/>
        <v>0</v>
      </c>
      <c r="S46" s="31">
        <f t="shared" si="22"/>
        <v>0</v>
      </c>
      <c r="T46" s="31">
        <f t="shared" si="22"/>
        <v>0</v>
      </c>
      <c r="U46" s="31">
        <f t="shared" si="22"/>
        <v>82</v>
      </c>
      <c r="V46" s="31">
        <f t="shared" si="22"/>
        <v>929482.39020000002</v>
      </c>
      <c r="W46" s="31">
        <f t="shared" si="22"/>
        <v>27</v>
      </c>
      <c r="X46" s="31">
        <f t="shared" si="22"/>
        <v>385144.19033999997</v>
      </c>
      <c r="Y46" s="31">
        <f t="shared" ref="Y46:AF46" si="23">SUM(Y47:Y55)</f>
        <v>57</v>
      </c>
      <c r="Z46" s="31">
        <f t="shared" si="23"/>
        <v>719815.97979200014</v>
      </c>
      <c r="AA46" s="31">
        <f t="shared" si="23"/>
        <v>8</v>
      </c>
      <c r="AB46" s="31">
        <f t="shared" si="23"/>
        <v>90457.199560000008</v>
      </c>
      <c r="AC46" s="31">
        <f t="shared" si="23"/>
        <v>83</v>
      </c>
      <c r="AD46" s="31">
        <f t="shared" si="23"/>
        <v>855471.08419499989</v>
      </c>
      <c r="AE46" s="31">
        <f t="shared" si="23"/>
        <v>73</v>
      </c>
      <c r="AF46" s="31">
        <f t="shared" si="23"/>
        <v>2049383.9766400002</v>
      </c>
    </row>
    <row r="47" spans="1:32" ht="30" customHeight="1" x14ac:dyDescent="0.25">
      <c r="A47" s="18"/>
      <c r="B47" s="18">
        <v>21</v>
      </c>
      <c r="C47" s="15" t="s">
        <v>84</v>
      </c>
      <c r="D47" s="9">
        <f>D155</f>
        <v>10127</v>
      </c>
      <c r="E47" s="9">
        <v>10127</v>
      </c>
      <c r="F47" s="10">
        <v>2.75</v>
      </c>
      <c r="G47" s="19">
        <v>1</v>
      </c>
      <c r="H47" s="9">
        <v>1.4</v>
      </c>
      <c r="I47" s="9">
        <v>1.68</v>
      </c>
      <c r="J47" s="9">
        <v>2.23</v>
      </c>
      <c r="K47" s="9">
        <v>2.39</v>
      </c>
      <c r="L47" s="11">
        <v>2.57</v>
      </c>
      <c r="M47" s="14"/>
      <c r="N47" s="12">
        <f t="shared" ref="N47:N55" si="24">(M47/12*1*$D47*$F47*$G47*$H47*N$10)+(M47/12*11*$E47*$F47*$G47*$H47*N$11)</f>
        <v>0</v>
      </c>
      <c r="O47" s="14"/>
      <c r="P47" s="12">
        <f t="shared" ref="P47:P55" si="25">(O47/12*1*$D47*$F47*$G47*$H47*P$10)+(O47/12*11*$E47*$F47*$G47*$H47*P$11)</f>
        <v>0</v>
      </c>
      <c r="Q47" s="14"/>
      <c r="R47" s="12">
        <f t="shared" ref="R47:R55" si="26">(Q47/12*1*$D47*$F47*$G47*$H47*R$10)+(Q47/12*11*$E47*$F47*$G47*$H47*R$11)</f>
        <v>0</v>
      </c>
      <c r="S47" s="14"/>
      <c r="T47" s="12">
        <f t="shared" ref="T47:T55" si="27">(S47/12*1*$D47*$F47*$G47*$H47*T$10)+(S47/12*4*$E47*$F47*$G47*$H47*T$11)+(S47/12*7*$E47*$F47*$G47*$H47*T$12)</f>
        <v>0</v>
      </c>
      <c r="U47" s="14"/>
      <c r="V47" s="12">
        <f t="shared" ref="V47:V55" si="28">(U47/12*1*$D47*$F47*$G47*$I47*V$10)+(U47/12*4*$E47*$F47*$G47*$I47*V$11)+(U47/12*7*$E47*$F47*$G47*$I47*V$12)</f>
        <v>0</v>
      </c>
      <c r="W47" s="14"/>
      <c r="X47" s="12">
        <f t="shared" ref="X47:X55" si="29">(W47/12*1*$D47*$F47*$G47*$I47*X$10)+(W47/12*4*$E47*$F47*$G47*$I47*X$11)+(W47/12*7*$E47*$F47*$G47*$I47*X$12)</f>
        <v>0</v>
      </c>
      <c r="Y47" s="14"/>
      <c r="Z47" s="12">
        <f t="shared" ref="Z47:Z55" si="30">(Y47/12*1*$D47*$F47*$G47*$I47*Z$10)+(Y47/12*11*$E47*$F47*$G47*$I47*Z$11)</f>
        <v>0</v>
      </c>
      <c r="AA47" s="14"/>
      <c r="AB47" s="12">
        <f t="shared" ref="AB47:AB55" si="31">(AA47/12*1*$D47*$F47*$G47*$H47*AB$10)+(AA47/12*11*$E47*$F47*$G47*$H47*AB$11)</f>
        <v>0</v>
      </c>
      <c r="AC47" s="14"/>
      <c r="AD47" s="12">
        <f t="shared" ref="AD47:AD55" si="32">(AC47/12*1*$D47*$F47*$G47*$H47*AD$10)+(AC47/12*11*$E47*$F47*$G47*$H47*AD$11)</f>
        <v>0</v>
      </c>
      <c r="AE47" s="14"/>
      <c r="AF47" s="12">
        <f t="shared" ref="AF47:AF55" si="33">(AE47/12*1*$D47*$F47*$G47*$I47*AF$10)+(AE47/12*11*$E47*$F47*$G47*$I47*AF$11)</f>
        <v>0</v>
      </c>
    </row>
    <row r="48" spans="1:32" ht="45" x14ac:dyDescent="0.25">
      <c r="A48" s="18"/>
      <c r="B48" s="18">
        <v>22</v>
      </c>
      <c r="C48" s="15" t="s">
        <v>85</v>
      </c>
      <c r="D48" s="9">
        <f>D45</f>
        <v>10127</v>
      </c>
      <c r="E48" s="9">
        <v>10127</v>
      </c>
      <c r="F48" s="10">
        <v>1.1000000000000001</v>
      </c>
      <c r="G48" s="19">
        <v>1</v>
      </c>
      <c r="H48" s="9">
        <v>1.4</v>
      </c>
      <c r="I48" s="9">
        <v>1.68</v>
      </c>
      <c r="J48" s="9">
        <v>2.23</v>
      </c>
      <c r="K48" s="9">
        <v>2.39</v>
      </c>
      <c r="L48" s="11">
        <v>2.57</v>
      </c>
      <c r="M48" s="14"/>
      <c r="N48" s="12">
        <f t="shared" si="24"/>
        <v>0</v>
      </c>
      <c r="O48" s="14"/>
      <c r="P48" s="12">
        <f t="shared" si="25"/>
        <v>0</v>
      </c>
      <c r="Q48" s="14"/>
      <c r="R48" s="12">
        <f t="shared" si="26"/>
        <v>0</v>
      </c>
      <c r="S48" s="14"/>
      <c r="T48" s="12">
        <f t="shared" si="27"/>
        <v>0</v>
      </c>
      <c r="U48" s="14"/>
      <c r="V48" s="12">
        <f t="shared" si="28"/>
        <v>0</v>
      </c>
      <c r="W48" s="14"/>
      <c r="X48" s="12">
        <f t="shared" si="29"/>
        <v>0</v>
      </c>
      <c r="Y48" s="14"/>
      <c r="Z48" s="12">
        <f t="shared" si="30"/>
        <v>0</v>
      </c>
      <c r="AA48" s="14"/>
      <c r="AB48" s="12">
        <f t="shared" si="31"/>
        <v>0</v>
      </c>
      <c r="AC48" s="14"/>
      <c r="AD48" s="12">
        <f t="shared" si="32"/>
        <v>0</v>
      </c>
      <c r="AE48" s="14"/>
      <c r="AF48" s="12">
        <f t="shared" si="33"/>
        <v>0</v>
      </c>
    </row>
    <row r="49" spans="1:32" ht="45" x14ac:dyDescent="0.25">
      <c r="A49" s="18"/>
      <c r="B49" s="18">
        <v>23</v>
      </c>
      <c r="C49" s="15" t="s">
        <v>86</v>
      </c>
      <c r="D49" s="9">
        <f>D48</f>
        <v>10127</v>
      </c>
      <c r="E49" s="9">
        <v>10127</v>
      </c>
      <c r="F49" s="10">
        <v>9</v>
      </c>
      <c r="G49" s="19">
        <v>1</v>
      </c>
      <c r="H49" s="9">
        <v>1.4</v>
      </c>
      <c r="I49" s="9">
        <v>1.68</v>
      </c>
      <c r="J49" s="9">
        <v>2.23</v>
      </c>
      <c r="K49" s="9">
        <v>2.39</v>
      </c>
      <c r="L49" s="11">
        <v>2.57</v>
      </c>
      <c r="M49" s="14"/>
      <c r="N49" s="12">
        <f t="shared" si="24"/>
        <v>0</v>
      </c>
      <c r="O49" s="14"/>
      <c r="P49" s="12">
        <f t="shared" si="25"/>
        <v>0</v>
      </c>
      <c r="Q49" s="14"/>
      <c r="R49" s="12">
        <f t="shared" si="26"/>
        <v>0</v>
      </c>
      <c r="S49" s="14"/>
      <c r="T49" s="12">
        <f t="shared" si="27"/>
        <v>0</v>
      </c>
      <c r="U49" s="14"/>
      <c r="V49" s="12">
        <f t="shared" si="28"/>
        <v>0</v>
      </c>
      <c r="W49" s="14"/>
      <c r="X49" s="12">
        <f t="shared" si="29"/>
        <v>0</v>
      </c>
      <c r="Y49" s="14"/>
      <c r="Z49" s="12">
        <f t="shared" si="30"/>
        <v>0</v>
      </c>
      <c r="AA49" s="14"/>
      <c r="AB49" s="12">
        <f t="shared" si="31"/>
        <v>0</v>
      </c>
      <c r="AC49" s="14"/>
      <c r="AD49" s="12">
        <f t="shared" si="32"/>
        <v>0</v>
      </c>
      <c r="AE49" s="14"/>
      <c r="AF49" s="12">
        <f t="shared" si="33"/>
        <v>0</v>
      </c>
    </row>
    <row r="50" spans="1:32" ht="45" x14ac:dyDescent="0.25">
      <c r="A50" s="18"/>
      <c r="B50" s="18">
        <v>24</v>
      </c>
      <c r="C50" s="15" t="s">
        <v>87</v>
      </c>
      <c r="D50" s="9">
        <v>10127</v>
      </c>
      <c r="E50" s="9">
        <v>10127</v>
      </c>
      <c r="F50" s="10">
        <v>12.85</v>
      </c>
      <c r="G50" s="19">
        <v>1</v>
      </c>
      <c r="H50" s="9">
        <v>1.4</v>
      </c>
      <c r="I50" s="9">
        <v>1.68</v>
      </c>
      <c r="J50" s="9">
        <v>2.23</v>
      </c>
      <c r="K50" s="9">
        <v>2.39</v>
      </c>
      <c r="L50" s="11">
        <v>2.57</v>
      </c>
      <c r="M50" s="14"/>
      <c r="N50" s="12">
        <f t="shared" si="24"/>
        <v>0</v>
      </c>
      <c r="O50" s="14"/>
      <c r="P50" s="12">
        <f t="shared" si="25"/>
        <v>0</v>
      </c>
      <c r="Q50" s="14"/>
      <c r="R50" s="12">
        <f t="shared" si="26"/>
        <v>0</v>
      </c>
      <c r="S50" s="14"/>
      <c r="T50" s="12">
        <f t="shared" si="27"/>
        <v>0</v>
      </c>
      <c r="U50" s="14"/>
      <c r="V50" s="12">
        <f t="shared" si="28"/>
        <v>0</v>
      </c>
      <c r="W50" s="14"/>
      <c r="X50" s="12">
        <f t="shared" si="29"/>
        <v>0</v>
      </c>
      <c r="Y50" s="14"/>
      <c r="Z50" s="12">
        <f t="shared" si="30"/>
        <v>0</v>
      </c>
      <c r="AA50" s="14"/>
      <c r="AB50" s="12">
        <f t="shared" si="31"/>
        <v>0</v>
      </c>
      <c r="AC50" s="14"/>
      <c r="AD50" s="12">
        <f t="shared" si="32"/>
        <v>0</v>
      </c>
      <c r="AE50" s="14"/>
      <c r="AF50" s="12">
        <f t="shared" si="33"/>
        <v>0</v>
      </c>
    </row>
    <row r="51" spans="1:32" x14ac:dyDescent="0.25">
      <c r="A51" s="18"/>
      <c r="B51" s="18">
        <v>25</v>
      </c>
      <c r="C51" s="15" t="s">
        <v>88</v>
      </c>
      <c r="D51" s="9">
        <f t="shared" ref="D51" si="34">D48</f>
        <v>10127</v>
      </c>
      <c r="E51" s="9">
        <v>10127</v>
      </c>
      <c r="F51" s="10">
        <v>0.97</v>
      </c>
      <c r="G51" s="19">
        <v>1</v>
      </c>
      <c r="H51" s="9">
        <v>1.4</v>
      </c>
      <c r="I51" s="9">
        <v>1.68</v>
      </c>
      <c r="J51" s="9">
        <v>2.23</v>
      </c>
      <c r="K51" s="9">
        <v>2.39</v>
      </c>
      <c r="L51" s="11">
        <v>2.57</v>
      </c>
      <c r="M51" s="14"/>
      <c r="N51" s="12">
        <f t="shared" si="24"/>
        <v>0</v>
      </c>
      <c r="O51" s="14"/>
      <c r="P51" s="12">
        <f t="shared" si="25"/>
        <v>0</v>
      </c>
      <c r="Q51" s="14"/>
      <c r="R51" s="12">
        <f t="shared" si="26"/>
        <v>0</v>
      </c>
      <c r="S51" s="14"/>
      <c r="T51" s="12">
        <f t="shared" si="27"/>
        <v>0</v>
      </c>
      <c r="U51" s="14"/>
      <c r="V51" s="12">
        <f t="shared" si="28"/>
        <v>0</v>
      </c>
      <c r="W51" s="14">
        <v>12</v>
      </c>
      <c r="X51" s="12">
        <f t="shared" si="29"/>
        <v>209587.58184</v>
      </c>
      <c r="Y51" s="14">
        <f>5</f>
        <v>5</v>
      </c>
      <c r="Z51" s="12">
        <f t="shared" si="30"/>
        <v>90326.196688000025</v>
      </c>
      <c r="AA51" s="14">
        <f>4-2</f>
        <v>2</v>
      </c>
      <c r="AB51" s="12">
        <f t="shared" si="31"/>
        <v>30049.138209999997</v>
      </c>
      <c r="AC51" s="14">
        <f>4</f>
        <v>4</v>
      </c>
      <c r="AD51" s="12">
        <f t="shared" si="32"/>
        <v>60098.276419999995</v>
      </c>
      <c r="AE51" s="14"/>
      <c r="AF51" s="12">
        <f t="shared" si="33"/>
        <v>0</v>
      </c>
    </row>
    <row r="52" spans="1:32" ht="30" x14ac:dyDescent="0.25">
      <c r="A52" s="18"/>
      <c r="B52" s="18">
        <v>26</v>
      </c>
      <c r="C52" s="15" t="s">
        <v>89</v>
      </c>
      <c r="D52" s="9">
        <f>D51</f>
        <v>10127</v>
      </c>
      <c r="E52" s="9">
        <v>10127</v>
      </c>
      <c r="F52" s="10">
        <v>1.1599999999999999</v>
      </c>
      <c r="G52" s="19">
        <v>1</v>
      </c>
      <c r="H52" s="9">
        <v>1.4</v>
      </c>
      <c r="I52" s="9">
        <v>1.68</v>
      </c>
      <c r="J52" s="9">
        <v>2.23</v>
      </c>
      <c r="K52" s="9">
        <v>2.39</v>
      </c>
      <c r="L52" s="11">
        <v>2.57</v>
      </c>
      <c r="M52" s="14">
        <v>0</v>
      </c>
      <c r="N52" s="12">
        <f t="shared" si="24"/>
        <v>0</v>
      </c>
      <c r="O52" s="20">
        <v>4</v>
      </c>
      <c r="P52" s="12">
        <f t="shared" si="25"/>
        <v>77955.215519999983</v>
      </c>
      <c r="Q52" s="14">
        <v>0</v>
      </c>
      <c r="R52" s="12">
        <f t="shared" si="26"/>
        <v>0</v>
      </c>
      <c r="S52" s="14"/>
      <c r="T52" s="12">
        <f t="shared" si="27"/>
        <v>0</v>
      </c>
      <c r="U52" s="14"/>
      <c r="V52" s="12">
        <f t="shared" si="28"/>
        <v>0</v>
      </c>
      <c r="W52" s="14"/>
      <c r="X52" s="12">
        <f t="shared" si="29"/>
        <v>0</v>
      </c>
      <c r="Y52" s="14">
        <v>0</v>
      </c>
      <c r="Z52" s="12">
        <f t="shared" si="30"/>
        <v>0</v>
      </c>
      <c r="AA52" s="14">
        <v>0</v>
      </c>
      <c r="AB52" s="12">
        <f t="shared" si="31"/>
        <v>0</v>
      </c>
      <c r="AC52" s="14"/>
      <c r="AD52" s="12">
        <f t="shared" si="32"/>
        <v>0</v>
      </c>
      <c r="AE52" s="14">
        <f>8+60</f>
        <v>68</v>
      </c>
      <c r="AF52" s="12">
        <f t="shared" si="33"/>
        <v>1968286.9606400002</v>
      </c>
    </row>
    <row r="53" spans="1:32" x14ac:dyDescent="0.25">
      <c r="A53" s="18"/>
      <c r="B53" s="18">
        <v>27</v>
      </c>
      <c r="C53" s="15" t="s">
        <v>90</v>
      </c>
      <c r="D53" s="9">
        <f t="shared" ref="D53:D54" si="35">D52</f>
        <v>10127</v>
      </c>
      <c r="E53" s="9">
        <v>10127</v>
      </c>
      <c r="F53" s="10">
        <v>0.97</v>
      </c>
      <c r="G53" s="19">
        <v>1</v>
      </c>
      <c r="H53" s="9">
        <v>1.4</v>
      </c>
      <c r="I53" s="9">
        <v>1.68</v>
      </c>
      <c r="J53" s="9">
        <v>2.23</v>
      </c>
      <c r="K53" s="9">
        <v>2.39</v>
      </c>
      <c r="L53" s="11">
        <v>2.57</v>
      </c>
      <c r="M53" s="14"/>
      <c r="N53" s="12">
        <f t="shared" si="24"/>
        <v>0</v>
      </c>
      <c r="O53" s="20">
        <f>20</f>
        <v>20</v>
      </c>
      <c r="P53" s="12">
        <f t="shared" si="25"/>
        <v>325933.44419999997</v>
      </c>
      <c r="Q53" s="14"/>
      <c r="R53" s="12">
        <f t="shared" si="26"/>
        <v>0</v>
      </c>
      <c r="S53" s="14"/>
      <c r="T53" s="12">
        <f t="shared" si="27"/>
        <v>0</v>
      </c>
      <c r="U53" s="14"/>
      <c r="V53" s="12">
        <f t="shared" si="28"/>
        <v>0</v>
      </c>
      <c r="W53" s="14"/>
      <c r="X53" s="12">
        <f t="shared" si="29"/>
        <v>0</v>
      </c>
      <c r="Y53" s="14"/>
      <c r="Z53" s="12">
        <f t="shared" si="30"/>
        <v>0</v>
      </c>
      <c r="AA53" s="14"/>
      <c r="AB53" s="12">
        <f t="shared" si="31"/>
        <v>0</v>
      </c>
      <c r="AC53" s="14"/>
      <c r="AD53" s="12">
        <f t="shared" si="32"/>
        <v>0</v>
      </c>
      <c r="AE53" s="14"/>
      <c r="AF53" s="12">
        <f t="shared" si="33"/>
        <v>0</v>
      </c>
    </row>
    <row r="54" spans="1:32" ht="30" x14ac:dyDescent="0.25">
      <c r="A54" s="18"/>
      <c r="B54" s="18">
        <v>28</v>
      </c>
      <c r="C54" s="8" t="s">
        <v>91</v>
      </c>
      <c r="D54" s="9">
        <f t="shared" si="35"/>
        <v>10127</v>
      </c>
      <c r="E54" s="9">
        <v>10127</v>
      </c>
      <c r="F54" s="10">
        <v>0.52</v>
      </c>
      <c r="G54" s="19">
        <v>1</v>
      </c>
      <c r="H54" s="9">
        <v>1.4</v>
      </c>
      <c r="I54" s="9">
        <v>1.68</v>
      </c>
      <c r="J54" s="9">
        <v>2.23</v>
      </c>
      <c r="K54" s="9">
        <v>2.39</v>
      </c>
      <c r="L54" s="11">
        <v>2.57</v>
      </c>
      <c r="M54" s="14">
        <v>0</v>
      </c>
      <c r="N54" s="12">
        <f t="shared" si="24"/>
        <v>0</v>
      </c>
      <c r="O54" s="14"/>
      <c r="P54" s="12">
        <f t="shared" si="25"/>
        <v>0</v>
      </c>
      <c r="Q54" s="14">
        <v>0</v>
      </c>
      <c r="R54" s="12">
        <f t="shared" si="26"/>
        <v>0</v>
      </c>
      <c r="S54" s="14"/>
      <c r="T54" s="12">
        <f t="shared" si="27"/>
        <v>0</v>
      </c>
      <c r="U54" s="14"/>
      <c r="V54" s="12">
        <f t="shared" si="28"/>
        <v>0</v>
      </c>
      <c r="W54" s="14"/>
      <c r="X54" s="12">
        <f t="shared" si="29"/>
        <v>0</v>
      </c>
      <c r="Y54" s="14"/>
      <c r="Z54" s="12">
        <f t="shared" si="30"/>
        <v>0</v>
      </c>
      <c r="AA54" s="14"/>
      <c r="AB54" s="12">
        <f t="shared" si="31"/>
        <v>0</v>
      </c>
      <c r="AC54" s="14"/>
      <c r="AD54" s="12">
        <f t="shared" si="32"/>
        <v>0</v>
      </c>
      <c r="AE54" s="14"/>
      <c r="AF54" s="12">
        <f t="shared" si="33"/>
        <v>0</v>
      </c>
    </row>
    <row r="55" spans="1:32" ht="30" x14ac:dyDescent="0.25">
      <c r="A55" s="18"/>
      <c r="B55" s="18">
        <v>29</v>
      </c>
      <c r="C55" s="8" t="s">
        <v>92</v>
      </c>
      <c r="D55" s="9">
        <f>D54</f>
        <v>10127</v>
      </c>
      <c r="E55" s="9">
        <v>10127</v>
      </c>
      <c r="F55" s="10">
        <v>0.65</v>
      </c>
      <c r="G55" s="19">
        <v>1</v>
      </c>
      <c r="H55" s="9">
        <v>1.4</v>
      </c>
      <c r="I55" s="9">
        <v>1.68</v>
      </c>
      <c r="J55" s="9">
        <v>2.23</v>
      </c>
      <c r="K55" s="9">
        <v>2.39</v>
      </c>
      <c r="L55" s="11">
        <v>2.57</v>
      </c>
      <c r="M55" s="17"/>
      <c r="N55" s="12">
        <f t="shared" si="24"/>
        <v>0</v>
      </c>
      <c r="O55" s="14"/>
      <c r="P55" s="12">
        <f t="shared" si="25"/>
        <v>0</v>
      </c>
      <c r="Q55" s="17"/>
      <c r="R55" s="12">
        <f t="shared" si="26"/>
        <v>0</v>
      </c>
      <c r="S55" s="17"/>
      <c r="T55" s="12">
        <f t="shared" si="27"/>
        <v>0</v>
      </c>
      <c r="U55" s="17">
        <v>82</v>
      </c>
      <c r="V55" s="12">
        <f t="shared" si="28"/>
        <v>929482.39020000002</v>
      </c>
      <c r="W55" s="17">
        <v>15</v>
      </c>
      <c r="X55" s="12">
        <f t="shared" si="29"/>
        <v>175556.6085</v>
      </c>
      <c r="Y55" s="17">
        <v>52</v>
      </c>
      <c r="Z55" s="12">
        <f t="shared" si="30"/>
        <v>629489.78310400015</v>
      </c>
      <c r="AA55" s="17">
        <v>6</v>
      </c>
      <c r="AB55" s="12">
        <f t="shared" si="31"/>
        <v>60408.061350000004</v>
      </c>
      <c r="AC55" s="17">
        <f>80-1</f>
        <v>79</v>
      </c>
      <c r="AD55" s="12">
        <f t="shared" si="32"/>
        <v>795372.80777499988</v>
      </c>
      <c r="AE55" s="17">
        <f>30-25</f>
        <v>5</v>
      </c>
      <c r="AF55" s="12">
        <f t="shared" si="33"/>
        <v>81097.016000000003</v>
      </c>
    </row>
    <row r="56" spans="1:32" x14ac:dyDescent="0.25">
      <c r="A56" s="18">
        <v>13</v>
      </c>
      <c r="B56" s="18"/>
      <c r="C56" s="28" t="s">
        <v>93</v>
      </c>
      <c r="D56" s="9"/>
      <c r="E56" s="9"/>
      <c r="F56" s="10"/>
      <c r="G56" s="19">
        <v>1</v>
      </c>
      <c r="H56" s="9">
        <v>1.4</v>
      </c>
      <c r="I56" s="9">
        <v>1.68</v>
      </c>
      <c r="J56" s="9">
        <v>2.23</v>
      </c>
      <c r="K56" s="9">
        <v>2.39</v>
      </c>
      <c r="L56" s="11">
        <v>2.57</v>
      </c>
      <c r="M56" s="31">
        <f t="shared" ref="M56:X56" si="36">M57+M58</f>
        <v>0</v>
      </c>
      <c r="N56" s="31">
        <f t="shared" si="36"/>
        <v>0</v>
      </c>
      <c r="O56" s="31">
        <f t="shared" si="36"/>
        <v>0</v>
      </c>
      <c r="P56" s="31">
        <f t="shared" si="36"/>
        <v>0</v>
      </c>
      <c r="Q56" s="31">
        <f t="shared" si="36"/>
        <v>0</v>
      </c>
      <c r="R56" s="31">
        <f t="shared" si="36"/>
        <v>0</v>
      </c>
      <c r="S56" s="31">
        <f t="shared" si="36"/>
        <v>0</v>
      </c>
      <c r="T56" s="31">
        <f t="shared" si="36"/>
        <v>0</v>
      </c>
      <c r="U56" s="31">
        <f t="shared" si="36"/>
        <v>214</v>
      </c>
      <c r="V56" s="31">
        <f t="shared" si="36"/>
        <v>2985504.4128</v>
      </c>
      <c r="W56" s="31">
        <f t="shared" si="36"/>
        <v>258</v>
      </c>
      <c r="X56" s="31">
        <f t="shared" si="36"/>
        <v>3716398.3584000003</v>
      </c>
      <c r="Y56" s="31">
        <f t="shared" ref="Y56:AF56" si="37">Y57+Y58</f>
        <v>180</v>
      </c>
      <c r="Z56" s="31">
        <f t="shared" si="37"/>
        <v>2681849.9635200007</v>
      </c>
      <c r="AA56" s="31">
        <f t="shared" si="37"/>
        <v>243</v>
      </c>
      <c r="AB56" s="31">
        <f t="shared" si="37"/>
        <v>3011109.5196000002</v>
      </c>
      <c r="AC56" s="31">
        <f t="shared" si="37"/>
        <v>345</v>
      </c>
      <c r="AD56" s="31">
        <f t="shared" si="37"/>
        <v>4275032.034</v>
      </c>
      <c r="AE56" s="31">
        <f t="shared" si="37"/>
        <v>264</v>
      </c>
      <c r="AF56" s="31">
        <f t="shared" si="37"/>
        <v>5270058.393600001</v>
      </c>
    </row>
    <row r="57" spans="1:32" x14ac:dyDescent="0.25">
      <c r="A57" s="18"/>
      <c r="B57" s="18">
        <v>30</v>
      </c>
      <c r="C57" s="8" t="s">
        <v>94</v>
      </c>
      <c r="D57" s="9">
        <f>D55</f>
        <v>10127</v>
      </c>
      <c r="E57" s="9">
        <v>10127</v>
      </c>
      <c r="F57" s="10">
        <v>0.8</v>
      </c>
      <c r="G57" s="19">
        <v>1</v>
      </c>
      <c r="H57" s="9">
        <v>1.4</v>
      </c>
      <c r="I57" s="9">
        <v>1.68</v>
      </c>
      <c r="J57" s="9">
        <v>2.23</v>
      </c>
      <c r="K57" s="9">
        <v>2.39</v>
      </c>
      <c r="L57" s="11">
        <v>2.57</v>
      </c>
      <c r="M57" s="14"/>
      <c r="N57" s="12">
        <f>(M57/12*1*$D57*$F57*$G57*$H57*N$10)+(M57/12*11*$E57*$F57*$G57*$H57*N$11)</f>
        <v>0</v>
      </c>
      <c r="O57" s="14"/>
      <c r="P57" s="12">
        <f>(O57/12*1*$D57*$F57*$G57*$H57*P$10)+(O57/12*11*$E57*$F57*$G57*$H57*P$11)</f>
        <v>0</v>
      </c>
      <c r="Q57" s="14"/>
      <c r="R57" s="12">
        <f>(Q57/12*1*$D57*$F57*$G57*$H57*R$10)+(Q57/12*11*$E57*$F57*$G57*$H57*R$11)</f>
        <v>0</v>
      </c>
      <c r="S57" s="14"/>
      <c r="T57" s="12">
        <f>(S57/12*1*$D57*$F57*$G57*$H57*T$10)+(S57/12*4*$E57*$F57*$G57*$H57*T$11)+(S57/12*7*$E57*$F57*$G57*$H57*T$12)</f>
        <v>0</v>
      </c>
      <c r="U57" s="14">
        <f>234-20</f>
        <v>214</v>
      </c>
      <c r="V57" s="12">
        <f>(U57/12*1*$D57*$F57*$G57*$I57*V$10)+(U57/12*4*$E57*$F57*$G57*$I57*V$11)+(U57/12*7*$E57*$F57*$G57*$I57*V$12)</f>
        <v>2985504.4128</v>
      </c>
      <c r="W57" s="14">
        <v>258</v>
      </c>
      <c r="X57" s="12">
        <f>(W57/12*1*$D57*$F57*$G57*$I57*X$10)+(W57/12*4*$E57*$F57*$G57*$I57*X$11)+(W57/12*7*$E57*$F57*$G57*$I57*X$12)</f>
        <v>3716398.3584000003</v>
      </c>
      <c r="Y57" s="14">
        <f>184-4</f>
        <v>180</v>
      </c>
      <c r="Z57" s="12">
        <f>(Y57/12*1*$D57*$F57*$G57*$I57*Z$10)+(Y57/12*11*$E57*$F57*$G57*$I57*Z$11)</f>
        <v>2681849.9635200007</v>
      </c>
      <c r="AA57" s="14">
        <f>250-7</f>
        <v>243</v>
      </c>
      <c r="AB57" s="12">
        <f>(AA57/12*1*$D57*$F57*$G57*$H57*AB$10)+(AA57/12*11*$E57*$F57*$G57*$H57*AB$11)</f>
        <v>3011109.5196000002</v>
      </c>
      <c r="AC57" s="14">
        <f>378-33</f>
        <v>345</v>
      </c>
      <c r="AD57" s="12">
        <f>(AC57/12*1*$D57*$F57*$G57*$H57*AD$10)+(AC57/12*11*$E57*$F57*$G57*$H57*AD$11)</f>
        <v>4275032.034</v>
      </c>
      <c r="AE57" s="14">
        <f>274-10</f>
        <v>264</v>
      </c>
      <c r="AF57" s="12">
        <f>(AE57/12*1*$D57*$F57*$G57*$I57*AF$10)+(AE57/12*11*$E57*$F57*$G57*$I57*AF$11)</f>
        <v>5270058.393600001</v>
      </c>
    </row>
    <row r="58" spans="1:32" ht="30" x14ac:dyDescent="0.25">
      <c r="A58" s="18"/>
      <c r="B58" s="18">
        <v>31</v>
      </c>
      <c r="C58" s="8" t="s">
        <v>95</v>
      </c>
      <c r="D58" s="9">
        <v>10127</v>
      </c>
      <c r="E58" s="9">
        <v>10127</v>
      </c>
      <c r="F58" s="10">
        <v>3.39</v>
      </c>
      <c r="G58" s="19">
        <v>1</v>
      </c>
      <c r="H58" s="9">
        <v>1.4</v>
      </c>
      <c r="I58" s="9">
        <v>1.68</v>
      </c>
      <c r="J58" s="9">
        <v>2.23</v>
      </c>
      <c r="K58" s="9">
        <v>2.39</v>
      </c>
      <c r="L58" s="11">
        <v>2.57</v>
      </c>
      <c r="M58" s="17"/>
      <c r="N58" s="12">
        <f>(M58/12*1*$D58*$F58*$G58*$H58*N$10)+(M58/12*11*$E58*$F58*$G58*$H58*N$11)</f>
        <v>0</v>
      </c>
      <c r="O58" s="17"/>
      <c r="P58" s="12">
        <f>(O58/12*1*$D58*$F58*$G58*$H58*P$10)+(O58/12*11*$E58*$F58*$G58*$H58*P$11)</f>
        <v>0</v>
      </c>
      <c r="Q58" s="17"/>
      <c r="R58" s="12">
        <f>(Q58/12*1*$D58*$F58*$G58*$H58*R$10)+(Q58/12*11*$E58*$F58*$G58*$H58*R$11)</f>
        <v>0</v>
      </c>
      <c r="S58" s="17"/>
      <c r="T58" s="12">
        <f>(S58/12*1*$D58*$F58*$G58*$H58*T$10)+(S58/12*4*$E58*$F58*$G58*$H58*T$11)+(S58/12*7*$E58*$F58*$G58*$H58*T$12)</f>
        <v>0</v>
      </c>
      <c r="U58" s="17"/>
      <c r="V58" s="12">
        <f>(U58/12*1*$D58*$F58*$G58*$I58*V$10)+(U58/12*4*$E58*$F58*$G58*$I58*V$11)+(U58/12*7*$E58*$F58*$G58*$I58*V$12)</f>
        <v>0</v>
      </c>
      <c r="W58" s="17"/>
      <c r="X58" s="12">
        <f>(W58/12*1*$D58*$F58*$G58*$I58*X$10)+(W58/12*4*$E58*$F58*$G58*$I58*X$11)+(W58/12*7*$E58*$F58*$G58*$I58*X$12)</f>
        <v>0</v>
      </c>
      <c r="Y58" s="17"/>
      <c r="Z58" s="12">
        <f>(Y58/12*1*$D58*$F58*$G58*$I58*Z$10)+(Y58/12*11*$E58*$F58*$G58*$I58*Z$11)</f>
        <v>0</v>
      </c>
      <c r="AA58" s="17"/>
      <c r="AB58" s="12">
        <f>(AA58/12*1*$D58*$F58*$G58*$H58*AB$10)+(AA58/12*11*$E58*$F58*$G58*$H58*AB$11)</f>
        <v>0</v>
      </c>
      <c r="AC58" s="17"/>
      <c r="AD58" s="12">
        <f>(AC58/12*1*$D58*$F58*$G58*$H58*AD$10)+(AC58/12*11*$E58*$F58*$G58*$H58*AD$11)</f>
        <v>0</v>
      </c>
      <c r="AE58" s="17"/>
      <c r="AF58" s="12">
        <f>(AE58/12*1*$D58*$F58*$G58*$I58*AF$10)+(AE58/12*11*$E58*$F58*$G58*$I58*AF$11)</f>
        <v>0</v>
      </c>
    </row>
    <row r="59" spans="1:32" x14ac:dyDescent="0.25">
      <c r="A59" s="18">
        <v>14</v>
      </c>
      <c r="B59" s="18"/>
      <c r="C59" s="28" t="s">
        <v>96</v>
      </c>
      <c r="D59" s="9"/>
      <c r="E59" s="9"/>
      <c r="F59" s="10"/>
      <c r="G59" s="19">
        <v>1</v>
      </c>
      <c r="H59" s="9">
        <v>1.4</v>
      </c>
      <c r="I59" s="9">
        <v>1.68</v>
      </c>
      <c r="J59" s="9">
        <v>2.23</v>
      </c>
      <c r="K59" s="9">
        <v>2.39</v>
      </c>
      <c r="L59" s="11">
        <v>2.57</v>
      </c>
      <c r="M59" s="35">
        <f t="shared" ref="M59:X59" si="38">SUM(M60:M61)</f>
        <v>0</v>
      </c>
      <c r="N59" s="35">
        <f t="shared" si="38"/>
        <v>0</v>
      </c>
      <c r="O59" s="35">
        <f t="shared" si="38"/>
        <v>0</v>
      </c>
      <c r="P59" s="35">
        <f t="shared" si="38"/>
        <v>0</v>
      </c>
      <c r="Q59" s="35">
        <f t="shared" si="38"/>
        <v>0</v>
      </c>
      <c r="R59" s="35">
        <f t="shared" si="38"/>
        <v>0</v>
      </c>
      <c r="S59" s="35">
        <f t="shared" si="38"/>
        <v>0</v>
      </c>
      <c r="T59" s="35">
        <f t="shared" si="38"/>
        <v>0</v>
      </c>
      <c r="U59" s="35">
        <f t="shared" si="38"/>
        <v>0</v>
      </c>
      <c r="V59" s="35">
        <f t="shared" si="38"/>
        <v>0</v>
      </c>
      <c r="W59" s="35">
        <f t="shared" si="38"/>
        <v>0</v>
      </c>
      <c r="X59" s="35">
        <f t="shared" si="38"/>
        <v>0</v>
      </c>
      <c r="Y59" s="35">
        <f t="shared" ref="Y59:AF59" si="39">SUM(Y60:Y61)</f>
        <v>2</v>
      </c>
      <c r="Z59" s="35">
        <f t="shared" si="39"/>
        <v>118075.89422719998</v>
      </c>
      <c r="AA59" s="35">
        <f t="shared" si="39"/>
        <v>0</v>
      </c>
      <c r="AB59" s="35">
        <f t="shared" si="39"/>
        <v>0</v>
      </c>
      <c r="AC59" s="35">
        <f t="shared" si="39"/>
        <v>0</v>
      </c>
      <c r="AD59" s="35">
        <f t="shared" si="39"/>
        <v>0</v>
      </c>
      <c r="AE59" s="35">
        <f t="shared" si="39"/>
        <v>0</v>
      </c>
      <c r="AF59" s="35">
        <f t="shared" si="39"/>
        <v>0</v>
      </c>
    </row>
    <row r="60" spans="1:32" ht="30" x14ac:dyDescent="0.25">
      <c r="A60" s="18"/>
      <c r="B60" s="18">
        <v>32</v>
      </c>
      <c r="C60" s="8" t="s">
        <v>97</v>
      </c>
      <c r="D60" s="9">
        <f>D57</f>
        <v>10127</v>
      </c>
      <c r="E60" s="9">
        <v>10127</v>
      </c>
      <c r="F60" s="10">
        <v>1.53</v>
      </c>
      <c r="G60" s="19">
        <v>1</v>
      </c>
      <c r="H60" s="9">
        <v>1.4</v>
      </c>
      <c r="I60" s="9">
        <v>1.68</v>
      </c>
      <c r="J60" s="9">
        <v>2.23</v>
      </c>
      <c r="K60" s="9">
        <v>2.39</v>
      </c>
      <c r="L60" s="11">
        <v>2.57</v>
      </c>
      <c r="M60" s="14">
        <v>0</v>
      </c>
      <c r="N60" s="12">
        <f>(M60/12*1*$D60*$F60*$G60*$H60*N$10)+(M60/12*11*$E60*$F60*$G60*$H60*N$11)</f>
        <v>0</v>
      </c>
      <c r="O60" s="14"/>
      <c r="P60" s="12">
        <f>(O60/12*1*$D60*$F60*$G60*$H60*P$10)+(O60/12*11*$E60*$F60*$G60*$H60*P$11)</f>
        <v>0</v>
      </c>
      <c r="Q60" s="14">
        <v>0</v>
      </c>
      <c r="R60" s="12">
        <f>(Q60/12*1*$D60*$F60*$G60*$H60*R$10)+(Q60/12*11*$E60*$F60*$G60*$H60*R$11)</f>
        <v>0</v>
      </c>
      <c r="S60" s="14"/>
      <c r="T60" s="12">
        <f>(S60/12*1*$D60*$F60*$G60*$H60*T$10)+(S60/12*4*$E60*$F60*$G60*$H60*T$11)+(S60/12*7*$E60*$F60*$G60*$H60*T$12)</f>
        <v>0</v>
      </c>
      <c r="U60" s="14">
        <v>0</v>
      </c>
      <c r="V60" s="12">
        <f>(U60/12*1*$D60*$F60*$G60*$I60*V$10)+(U60/12*4*$E60*$F60*$G60*$I60*V$11)+(U60/12*7*$E60*$F60*$G60*$I60*V$12)</f>
        <v>0</v>
      </c>
      <c r="W60" s="14">
        <v>0</v>
      </c>
      <c r="X60" s="12">
        <f>(W60/12*1*$D60*$F60*$G60*$I60*X$10)+(W60/12*4*$E60*$F60*$G60*$I60*X$11)+(W60/12*7*$E60*$F60*$G60*$I60*X$12)</f>
        <v>0</v>
      </c>
      <c r="Y60" s="14">
        <v>0</v>
      </c>
      <c r="Z60" s="12">
        <f>(Y60/12*1*$D60*$F60*$G60*$I60*Z$10)+(Y60/12*11*$E60*$F60*$G60*$I60*Z$11)</f>
        <v>0</v>
      </c>
      <c r="AA60" s="14">
        <v>0</v>
      </c>
      <c r="AB60" s="12">
        <f>(AA60/12*1*$D60*$F60*$G60*$H60*AB$10)+(AA60/12*11*$E60*$F60*$G60*$H60*AB$11)</f>
        <v>0</v>
      </c>
      <c r="AC60" s="14"/>
      <c r="AD60" s="12">
        <f>(AC60/12*1*$D60*$F60*$G60*$H60*AD$10)+(AC60/12*11*$E60*$F60*$G60*$H60*AD$11)</f>
        <v>0</v>
      </c>
      <c r="AE60" s="14"/>
      <c r="AF60" s="12">
        <f>(AE60/12*1*$D60*$F60*$G60*$I60*AF$10)+(AE60/12*11*$E60*$F60*$G60*$I60*AF$11)</f>
        <v>0</v>
      </c>
    </row>
    <row r="61" spans="1:32" ht="30" x14ac:dyDescent="0.25">
      <c r="A61" s="18"/>
      <c r="B61" s="18">
        <v>33</v>
      </c>
      <c r="C61" s="8" t="s">
        <v>98</v>
      </c>
      <c r="D61" s="9">
        <f t="shared" ref="D61:D101" si="40">D60</f>
        <v>10127</v>
      </c>
      <c r="E61" s="9">
        <v>10127</v>
      </c>
      <c r="F61" s="10">
        <v>3.17</v>
      </c>
      <c r="G61" s="19">
        <v>1</v>
      </c>
      <c r="H61" s="9">
        <v>1.4</v>
      </c>
      <c r="I61" s="9">
        <v>1.68</v>
      </c>
      <c r="J61" s="9">
        <v>2.23</v>
      </c>
      <c r="K61" s="9">
        <v>2.39</v>
      </c>
      <c r="L61" s="11">
        <v>2.57</v>
      </c>
      <c r="M61" s="14">
        <v>0</v>
      </c>
      <c r="N61" s="12">
        <f>(M61/12*1*$D61*$F61*$G61*$H61*N$10)+(M61/12*11*$E61*$F61*$G61*$H61*N$11)</f>
        <v>0</v>
      </c>
      <c r="O61" s="14"/>
      <c r="P61" s="12">
        <f>(O61/12*1*$D61*$F61*$G61*$H61*P$10)+(O61/12*11*$E61*$F61*$G61*$H61*P$11)</f>
        <v>0</v>
      </c>
      <c r="Q61" s="14">
        <v>0</v>
      </c>
      <c r="R61" s="12">
        <f>(Q61/12*1*$D61*$F61*$G61*$H61*R$10)+(Q61/12*11*$E61*$F61*$G61*$H61*R$11)</f>
        <v>0</v>
      </c>
      <c r="S61" s="14"/>
      <c r="T61" s="12">
        <f>(S61/12*1*$D61*$F61*$G61*$H61*T$10)+(S61/12*4*$E61*$F61*$G61*$H61*T$11)+(S61/12*7*$E61*$F61*$G61*$H61*T$12)</f>
        <v>0</v>
      </c>
      <c r="U61" s="14">
        <v>0</v>
      </c>
      <c r="V61" s="12">
        <f>(U61/12*1*$D61*$F61*$G61*$I61*V$10)+(U61/12*4*$E61*$F61*$G61*$I61*V$11)+(U61/12*7*$E61*$F61*$G61*$I61*V$12)</f>
        <v>0</v>
      </c>
      <c r="W61" s="14">
        <v>0</v>
      </c>
      <c r="X61" s="12">
        <f>(W61/12*1*$D61*$F61*$G61*$I61*X$10)+(W61/12*4*$E61*$F61*$G61*$I61*X$11)+(W61/12*7*$E61*$F61*$G61*$I61*X$12)</f>
        <v>0</v>
      </c>
      <c r="Y61" s="14">
        <v>2</v>
      </c>
      <c r="Z61" s="12">
        <f>(Y61/12*1*$D61*$F61*$G61*$I61*Z$10)+(Y61/12*11*$E61*$F61*$G61*$I61*Z$11)</f>
        <v>118075.89422719998</v>
      </c>
      <c r="AA61" s="14">
        <v>0</v>
      </c>
      <c r="AB61" s="12">
        <f>(AA61/12*1*$D61*$F61*$G61*$H61*AB$10)+(AA61/12*11*$E61*$F61*$G61*$H61*AB$11)</f>
        <v>0</v>
      </c>
      <c r="AC61" s="14"/>
      <c r="AD61" s="12">
        <f>(AC61/12*1*$D61*$F61*$G61*$H61*AD$10)+(AC61/12*11*$E61*$F61*$G61*$H61*AD$11)</f>
        <v>0</v>
      </c>
      <c r="AE61" s="14"/>
      <c r="AF61" s="12">
        <f>(AE61/12*1*$D61*$F61*$G61*$I61*AF$10)+(AE61/12*11*$E61*$F61*$G61*$I61*AF$11)</f>
        <v>0</v>
      </c>
    </row>
    <row r="62" spans="1:32" s="41" customFormat="1" x14ac:dyDescent="0.25">
      <c r="A62" s="39">
        <v>15</v>
      </c>
      <c r="B62" s="39"/>
      <c r="C62" s="28" t="s">
        <v>99</v>
      </c>
      <c r="D62" s="32"/>
      <c r="E62" s="32"/>
      <c r="F62" s="33"/>
      <c r="G62" s="40">
        <v>1</v>
      </c>
      <c r="H62" s="32">
        <v>1.4</v>
      </c>
      <c r="I62" s="32">
        <v>1.68</v>
      </c>
      <c r="J62" s="32">
        <v>2.23</v>
      </c>
      <c r="K62" s="32">
        <v>2.39</v>
      </c>
      <c r="L62" s="11">
        <v>2.57</v>
      </c>
      <c r="M62" s="35">
        <f t="shared" ref="M62:X62" si="41">SUM(M63:M65)</f>
        <v>186</v>
      </c>
      <c r="N62" s="35">
        <f t="shared" si="41"/>
        <v>2627401.5403999998</v>
      </c>
      <c r="O62" s="35">
        <f t="shared" si="41"/>
        <v>0</v>
      </c>
      <c r="P62" s="35">
        <f t="shared" si="41"/>
        <v>0</v>
      </c>
      <c r="Q62" s="35">
        <f t="shared" si="41"/>
        <v>102</v>
      </c>
      <c r="R62" s="35">
        <f t="shared" si="41"/>
        <v>1700655.4656</v>
      </c>
      <c r="S62" s="35">
        <f t="shared" si="41"/>
        <v>70</v>
      </c>
      <c r="T62" s="35">
        <f t="shared" si="41"/>
        <v>2816590.1036</v>
      </c>
      <c r="U62" s="35">
        <f t="shared" si="41"/>
        <v>18</v>
      </c>
      <c r="V62" s="35">
        <f t="shared" si="41"/>
        <v>307618.56216000003</v>
      </c>
      <c r="W62" s="35">
        <f t="shared" si="41"/>
        <v>22</v>
      </c>
      <c r="X62" s="35">
        <f t="shared" si="41"/>
        <v>388205.17735999997</v>
      </c>
      <c r="Y62" s="35">
        <f t="shared" ref="Y62:AF62" si="42">SUM(Y63:Y65)</f>
        <v>93</v>
      </c>
      <c r="Z62" s="35">
        <f t="shared" si="42"/>
        <v>1697387.5394112002</v>
      </c>
      <c r="AA62" s="35">
        <f t="shared" si="42"/>
        <v>114</v>
      </c>
      <c r="AB62" s="35">
        <f t="shared" si="42"/>
        <v>1730458.61898</v>
      </c>
      <c r="AC62" s="35">
        <f t="shared" si="42"/>
        <v>86</v>
      </c>
      <c r="AD62" s="35">
        <f t="shared" si="42"/>
        <v>1305433.69502</v>
      </c>
      <c r="AE62" s="35">
        <f t="shared" si="42"/>
        <v>40</v>
      </c>
      <c r="AF62" s="35">
        <f t="shared" si="42"/>
        <v>978154.77760000003</v>
      </c>
    </row>
    <row r="63" spans="1:32" ht="30" x14ac:dyDescent="0.25">
      <c r="A63" s="18"/>
      <c r="B63" s="18">
        <v>34</v>
      </c>
      <c r="C63" s="15" t="s">
        <v>100</v>
      </c>
      <c r="D63" s="9">
        <f>D61</f>
        <v>10127</v>
      </c>
      <c r="E63" s="9">
        <v>10127</v>
      </c>
      <c r="F63" s="10">
        <v>0.98</v>
      </c>
      <c r="G63" s="19">
        <v>1</v>
      </c>
      <c r="H63" s="9">
        <v>1.4</v>
      </c>
      <c r="I63" s="9">
        <v>1.68</v>
      </c>
      <c r="J63" s="9">
        <v>2.23</v>
      </c>
      <c r="K63" s="9">
        <v>2.39</v>
      </c>
      <c r="L63" s="11">
        <v>2.57</v>
      </c>
      <c r="M63" s="22">
        <v>186</v>
      </c>
      <c r="N63" s="12">
        <f>(M63/12*1*$D63*$F63*$G63*$H63*N$10)+(M63/12*11*$E63*$F63*$G63*$H63*N$11)</f>
        <v>2627401.5403999998</v>
      </c>
      <c r="O63" s="14"/>
      <c r="P63" s="12">
        <f>(O63/12*1*$D63*$F63*$G63*$H63*P$10)+(O63/12*11*$E63*$F63*$G63*$H63*P$11)</f>
        <v>0</v>
      </c>
      <c r="Q63" s="14">
        <v>102</v>
      </c>
      <c r="R63" s="12">
        <f>(Q63/12*1*$D63*$F63*$G63*$H63*R$10)+(Q63/12*11*$E63*$F63*$G63*$H63*R$11)</f>
        <v>1700655.4656</v>
      </c>
      <c r="S63" s="14">
        <v>46</v>
      </c>
      <c r="T63" s="12">
        <f>(S63/12*1*$D63*$F63*$G63*$H63*T$10)+(S63/12*4*$E63*$F63*$G63*$H63*T$11)+(S63/12*7*$E63*$F63*$G63*$H63*T$12)</f>
        <v>543264.94039999996</v>
      </c>
      <c r="U63" s="14">
        <f>12+6</f>
        <v>18</v>
      </c>
      <c r="V63" s="12">
        <f>(U63/12*1*$D63*$F63*$G63*$I63*V$10)+(U63/12*4*$E63*$F63*$G63*$I63*V$11)+(U63/12*7*$E63*$F63*$G63*$I63*V$12)</f>
        <v>307618.56216000003</v>
      </c>
      <c r="W63" s="14">
        <v>22</v>
      </c>
      <c r="X63" s="12">
        <f>(W63/12*1*$D63*$F63*$G63*$I63*X$10)+(W63/12*4*$E63*$F63*$G63*$I63*X$11)+(W63/12*7*$E63*$F63*$G63*$I63*X$12)</f>
        <v>388205.17735999997</v>
      </c>
      <c r="Y63" s="14">
        <f>32+61</f>
        <v>93</v>
      </c>
      <c r="Z63" s="12">
        <f>(Y63/12*1*$D63*$F63*$G63*$I63*Z$10)+(Y63/12*11*$E63*$F63*$G63*$I63*Z$11)</f>
        <v>1697387.5394112002</v>
      </c>
      <c r="AA63" s="14">
        <v>114</v>
      </c>
      <c r="AB63" s="12">
        <f>(AA63/12*1*$D63*$F63*$G63*$H63*AB$10)+(AA63/12*11*$E63*$F63*$G63*$H63*AB$11)</f>
        <v>1730458.61898</v>
      </c>
      <c r="AC63" s="14">
        <f>51+35</f>
        <v>86</v>
      </c>
      <c r="AD63" s="12">
        <f>(AC63/12*1*$D63*$F63*$G63*$H63*AD$10)+(AC63/12*11*$E63*$F63*$G63*$H63*AD$11)</f>
        <v>1305433.69502</v>
      </c>
      <c r="AE63" s="14">
        <v>40</v>
      </c>
      <c r="AF63" s="12">
        <f>(AE63/12*1*$D63*$F63*$G63*$I63*AF$10)+(AE63/12*11*$E63*$F63*$G63*$I63*AF$11)</f>
        <v>978154.77760000003</v>
      </c>
    </row>
    <row r="64" spans="1:32" ht="30" x14ac:dyDescent="0.25">
      <c r="A64" s="18"/>
      <c r="B64" s="18">
        <v>35</v>
      </c>
      <c r="C64" s="15" t="s">
        <v>101</v>
      </c>
      <c r="D64" s="9">
        <f>D63</f>
        <v>10127</v>
      </c>
      <c r="E64" s="9">
        <v>10127</v>
      </c>
      <c r="F64" s="10">
        <v>2.79</v>
      </c>
      <c r="G64" s="19">
        <v>1</v>
      </c>
      <c r="H64" s="9">
        <v>1.4</v>
      </c>
      <c r="I64" s="9">
        <v>1.68</v>
      </c>
      <c r="J64" s="9">
        <v>2.23</v>
      </c>
      <c r="K64" s="9">
        <v>2.39</v>
      </c>
      <c r="L64" s="11">
        <v>2.57</v>
      </c>
      <c r="M64" s="14"/>
      <c r="N64" s="12">
        <f>(M64/12*1*$D64*$F64*$G64*$H64*N$10)+(M64/12*11*$E64*$F64*$G64*$H64*N$11)</f>
        <v>0</v>
      </c>
      <c r="O64" s="14"/>
      <c r="P64" s="12">
        <f>(O64/12*1*$D64*$F64*$G64*$H64*P$10)+(O64/12*11*$E64*$F64*$G64*$H64*P$11)</f>
        <v>0</v>
      </c>
      <c r="Q64" s="14"/>
      <c r="R64" s="12">
        <f>(Q64/12*1*$D64*$F64*$G64*$H64*R$10)+(Q64/12*11*$E64*$F64*$G64*$H64*R$11)</f>
        <v>0</v>
      </c>
      <c r="S64" s="14"/>
      <c r="T64" s="12">
        <f>(S64/12*1*$D64*$F64*$G64*$H64*T$10)+(S64/12*4*$E64*$F64*$G64*$H64*T$11)+(S64/12*7*$E64*$F64*$G64*$H64*T$12)</f>
        <v>0</v>
      </c>
      <c r="U64" s="14"/>
      <c r="V64" s="12">
        <f>(U64/12*1*$D64*$F64*$G64*$I64*V$10)+(U64/12*4*$E64*$F64*$G64*$I64*V$11)+(U64/12*7*$E64*$F64*$G64*$I64*V$12)</f>
        <v>0</v>
      </c>
      <c r="W64" s="14"/>
      <c r="X64" s="12">
        <f>(W64/12*1*$D64*$F64*$G64*$I64*X$10)+(W64/12*4*$E64*$F64*$G64*$I64*X$11)+(W64/12*7*$E64*$F64*$G64*$I64*X$12)</f>
        <v>0</v>
      </c>
      <c r="Y64" s="14"/>
      <c r="Z64" s="12">
        <f>(Y64/12*1*$D64*$F64*$G64*$I64*Z$10)+(Y64/12*11*$E64*$F64*$G64*$I64*Z$11)</f>
        <v>0</v>
      </c>
      <c r="AA64" s="14"/>
      <c r="AB64" s="12">
        <f>(AA64/12*1*$D64*$F64*$G64*$H64*AB$10)+(AA64/12*11*$E64*$F64*$G64*$H64*AB$11)</f>
        <v>0</v>
      </c>
      <c r="AC64" s="14"/>
      <c r="AD64" s="12">
        <f>(AC64/12*1*$D64*$F64*$G64*$H64*AD$10)+(AC64/12*11*$E64*$F64*$G64*$H64*AD$11)</f>
        <v>0</v>
      </c>
      <c r="AE64" s="14"/>
      <c r="AF64" s="12">
        <f>(AE64/12*1*$D64*$F64*$G64*$I64*AF$10)+(AE64/12*11*$E64*$F64*$G64*$I64*AF$11)</f>
        <v>0</v>
      </c>
    </row>
    <row r="65" spans="1:32" ht="30" x14ac:dyDescent="0.25">
      <c r="A65" s="18"/>
      <c r="B65" s="18">
        <v>36</v>
      </c>
      <c r="C65" s="15" t="s">
        <v>102</v>
      </c>
      <c r="D65" s="9">
        <f>D64</f>
        <v>10127</v>
      </c>
      <c r="E65" s="9">
        <v>10127</v>
      </c>
      <c r="F65" s="10">
        <v>7.86</v>
      </c>
      <c r="G65" s="19">
        <v>1</v>
      </c>
      <c r="H65" s="9">
        <v>1.4</v>
      </c>
      <c r="I65" s="9">
        <v>1.68</v>
      </c>
      <c r="J65" s="9">
        <v>2.23</v>
      </c>
      <c r="K65" s="9">
        <v>2.39</v>
      </c>
      <c r="L65" s="11">
        <v>2.57</v>
      </c>
      <c r="M65" s="14"/>
      <c r="N65" s="12">
        <f>(M65/12*1*$D65*$F65*$G65*$H65*N$10)+(M65/12*11*$E65*$F65*$G65*$H65*N$11)</f>
        <v>0</v>
      </c>
      <c r="O65" s="14"/>
      <c r="P65" s="12">
        <f>(O65/12*1*$D65*$F65*$G65*$H65*P$10)+(O65/12*11*$E65*$F65*$G65*$H65*P$11)</f>
        <v>0</v>
      </c>
      <c r="Q65" s="14"/>
      <c r="R65" s="12">
        <f>(Q65/12*1*$D65*$F65*$G65*$H65*R$10)+(Q65/12*11*$E65*$F65*$G65*$H65*R$11)</f>
        <v>0</v>
      </c>
      <c r="S65" s="14">
        <v>24</v>
      </c>
      <c r="T65" s="12">
        <f>(S65/12*1*$D65*$F65*$G65*$H65*T$10)+(S65/12*4*$E65*$F65*$G65*$H65*T$11)+(S65/12*7*$E65*$F65*$G65*$H65*T$12)</f>
        <v>2273325.1632000003</v>
      </c>
      <c r="U65" s="14"/>
      <c r="V65" s="12">
        <f>(U65/12*1*$D65*$F65*$G65*$I65*V$10)+(U65/12*4*$E65*$F65*$G65*$I65*V$11)+(U65/12*7*$E65*$F65*$G65*$I65*V$12)</f>
        <v>0</v>
      </c>
      <c r="W65" s="14"/>
      <c r="X65" s="12">
        <f>(W65/12*1*$D65*$F65*$G65*$I65*X$10)+(W65/12*4*$E65*$F65*$G65*$I65*X$11)+(W65/12*7*$E65*$F65*$G65*$I65*X$12)</f>
        <v>0</v>
      </c>
      <c r="Y65" s="14"/>
      <c r="Z65" s="12">
        <f>(Y65/12*1*$D65*$F65*$G65*$I65*Z$10)+(Y65/12*11*$E65*$F65*$G65*$I65*Z$11)</f>
        <v>0</v>
      </c>
      <c r="AA65" s="14"/>
      <c r="AB65" s="12">
        <f>(AA65/12*1*$D65*$F65*$G65*$H65*AB$10)+(AA65/12*11*$E65*$F65*$G65*$H65*AB$11)</f>
        <v>0</v>
      </c>
      <c r="AC65" s="14"/>
      <c r="AD65" s="12">
        <f>(AC65/12*1*$D65*$F65*$G65*$H65*AD$10)+(AC65/12*11*$E65*$F65*$G65*$H65*AD$11)</f>
        <v>0</v>
      </c>
      <c r="AE65" s="14"/>
      <c r="AF65" s="12">
        <f>(AE65/12*1*$D65*$F65*$G65*$I65*AF$10)+(AE65/12*11*$E65*$F65*$G65*$I65*AF$11)</f>
        <v>0</v>
      </c>
    </row>
    <row r="66" spans="1:32" x14ac:dyDescent="0.25">
      <c r="A66" s="18">
        <v>16</v>
      </c>
      <c r="B66" s="18"/>
      <c r="C66" s="36" t="s">
        <v>103</v>
      </c>
      <c r="D66" s="9"/>
      <c r="E66" s="9"/>
      <c r="F66" s="10"/>
      <c r="G66" s="19">
        <v>1</v>
      </c>
      <c r="H66" s="9">
        <v>1.4</v>
      </c>
      <c r="I66" s="9">
        <v>1.68</v>
      </c>
      <c r="J66" s="9">
        <v>2.23</v>
      </c>
      <c r="K66" s="9">
        <v>2.39</v>
      </c>
      <c r="L66" s="11">
        <v>2.57</v>
      </c>
      <c r="M66" s="35">
        <f t="shared" ref="M66:X66" si="43">SUM(M67:M68)</f>
        <v>26</v>
      </c>
      <c r="N66" s="35">
        <f t="shared" si="43"/>
        <v>352280.52253333328</v>
      </c>
      <c r="O66" s="35">
        <f t="shared" si="43"/>
        <v>0</v>
      </c>
      <c r="P66" s="35">
        <f t="shared" si="43"/>
        <v>0</v>
      </c>
      <c r="Q66" s="35">
        <f t="shared" si="43"/>
        <v>0</v>
      </c>
      <c r="R66" s="35">
        <f t="shared" si="43"/>
        <v>0</v>
      </c>
      <c r="S66" s="35">
        <f t="shared" si="43"/>
        <v>0</v>
      </c>
      <c r="T66" s="35">
        <f t="shared" si="43"/>
        <v>0</v>
      </c>
      <c r="U66" s="35">
        <f t="shared" si="43"/>
        <v>38</v>
      </c>
      <c r="V66" s="35">
        <f t="shared" si="43"/>
        <v>622910.14967999991</v>
      </c>
      <c r="W66" s="35">
        <f t="shared" si="43"/>
        <v>30</v>
      </c>
      <c r="X66" s="35">
        <f t="shared" si="43"/>
        <v>507763.7292</v>
      </c>
      <c r="Y66" s="35">
        <f t="shared" ref="Y66:AF66" si="44">SUM(Y67:Y68)</f>
        <v>30</v>
      </c>
      <c r="Z66" s="35">
        <f t="shared" si="44"/>
        <v>525195.61785600008</v>
      </c>
      <c r="AA66" s="35">
        <f t="shared" si="44"/>
        <v>20</v>
      </c>
      <c r="AB66" s="35">
        <f t="shared" si="44"/>
        <v>291197.83420000004</v>
      </c>
      <c r="AC66" s="35">
        <f t="shared" si="44"/>
        <v>130</v>
      </c>
      <c r="AD66" s="35">
        <f t="shared" si="44"/>
        <v>1892785.9223000002</v>
      </c>
      <c r="AE66" s="35">
        <f t="shared" si="44"/>
        <v>121</v>
      </c>
      <c r="AF66" s="35">
        <f t="shared" si="44"/>
        <v>2838146.0307200006</v>
      </c>
    </row>
    <row r="67" spans="1:32" ht="45" x14ac:dyDescent="0.25">
      <c r="A67" s="18"/>
      <c r="B67" s="18">
        <v>37</v>
      </c>
      <c r="C67" s="8" t="s">
        <v>104</v>
      </c>
      <c r="D67" s="9">
        <f>D65</f>
        <v>10127</v>
      </c>
      <c r="E67" s="9">
        <v>10127</v>
      </c>
      <c r="F67" s="10">
        <v>0.94</v>
      </c>
      <c r="G67" s="19">
        <v>1</v>
      </c>
      <c r="H67" s="9">
        <v>1.4</v>
      </c>
      <c r="I67" s="9">
        <v>1.68</v>
      </c>
      <c r="J67" s="9">
        <v>2.23</v>
      </c>
      <c r="K67" s="9">
        <v>2.39</v>
      </c>
      <c r="L67" s="11">
        <v>2.57</v>
      </c>
      <c r="M67" s="14">
        <v>26</v>
      </c>
      <c r="N67" s="12">
        <f>(M67/12*1*$D67*$F67*$G67*$H67*N$10)+(M67/12*11*$E67*$F67*$G67*$H67*N$11)</f>
        <v>352280.52253333328</v>
      </c>
      <c r="O67" s="14"/>
      <c r="P67" s="12">
        <f>(O67/12*1*$D67*$F67*$G67*$H67*P$10)+(O67/12*11*$E67*$F67*$G67*$H67*P$11)</f>
        <v>0</v>
      </c>
      <c r="Q67" s="14"/>
      <c r="R67" s="12">
        <f>(Q67/12*1*$D67*$F67*$G67*$H67*R$10)+(Q67/12*11*$E67*$F67*$G67*$H67*R$11)</f>
        <v>0</v>
      </c>
      <c r="S67" s="14"/>
      <c r="T67" s="12">
        <f>(S67/12*1*$D67*$F67*$G67*$H67*T$10)+(S67/12*4*$E67*$F67*$G67*$H67*T$11)+(S67/12*7*$E67*$F67*$G67*$H67*T$12)</f>
        <v>0</v>
      </c>
      <c r="U67" s="14">
        <v>38</v>
      </c>
      <c r="V67" s="12">
        <f>(U67/12*1*$D67*$F67*$G67*$I67*V$10)+(U67/12*4*$E67*$F67*$G67*$I67*V$11)+(U67/12*7*$E67*$F67*$G67*$I67*V$12)</f>
        <v>622910.14967999991</v>
      </c>
      <c r="W67" s="14">
        <v>30</v>
      </c>
      <c r="X67" s="12">
        <f>(W67/12*1*$D67*$F67*$G67*$I67*X$10)+(W67/12*4*$E67*$F67*$G67*$I67*X$11)+(W67/12*7*$E67*$F67*$G67*$I67*X$12)</f>
        <v>507763.7292</v>
      </c>
      <c r="Y67" s="14">
        <v>30</v>
      </c>
      <c r="Z67" s="12">
        <f>(Y67/12*1*$D67*$F67*$G67*$I67*Z$10)+(Y67/12*11*$E67*$F67*$G67*$I67*Z$11)</f>
        <v>525195.61785600008</v>
      </c>
      <c r="AA67" s="14">
        <v>20</v>
      </c>
      <c r="AB67" s="12">
        <f>(AA67/12*1*$D67*$F67*$G67*$H67*AB$10)+(AA67/12*11*$E67*$F67*$G67*$H67*AB$11)</f>
        <v>291197.83420000004</v>
      </c>
      <c r="AC67" s="14">
        <v>130</v>
      </c>
      <c r="AD67" s="12">
        <f>(AC67/12*1*$D67*$F67*$G67*$H67*AD$10)+(AC67/12*11*$E67*$F67*$G67*$H67*AD$11)</f>
        <v>1892785.9223000002</v>
      </c>
      <c r="AE67" s="14">
        <f>146-25</f>
        <v>121</v>
      </c>
      <c r="AF67" s="12">
        <f>(AE67/12*1*$D67*$F67*$G67*$I67*AF$10)+(AE67/12*11*$E67*$F67*$G67*$I67*AF$11)</f>
        <v>2838146.0307200006</v>
      </c>
    </row>
    <row r="68" spans="1:32" ht="30" x14ac:dyDescent="0.25">
      <c r="A68" s="18"/>
      <c r="B68" s="18">
        <v>38</v>
      </c>
      <c r="C68" s="15" t="s">
        <v>105</v>
      </c>
      <c r="D68" s="9">
        <f>D67</f>
        <v>10127</v>
      </c>
      <c r="E68" s="9">
        <v>10127</v>
      </c>
      <c r="F68" s="10">
        <v>2.57</v>
      </c>
      <c r="G68" s="19">
        <v>1</v>
      </c>
      <c r="H68" s="9">
        <v>1.4</v>
      </c>
      <c r="I68" s="9">
        <v>1.68</v>
      </c>
      <c r="J68" s="9">
        <v>2.23</v>
      </c>
      <c r="K68" s="9">
        <v>2.39</v>
      </c>
      <c r="L68" s="11">
        <v>2.57</v>
      </c>
      <c r="M68" s="14">
        <v>0</v>
      </c>
      <c r="N68" s="12">
        <f>(M68/12*1*$D68*$F68*$G68*$H68*N$10)+(M68/12*11*$E68*$F68*$G68*$H68*N$11)</f>
        <v>0</v>
      </c>
      <c r="O68" s="14"/>
      <c r="P68" s="12">
        <f>(O68/12*1*$D68*$F68*$G68*$H68*P$10)+(O68/12*11*$E68*$F68*$G68*$H68*P$11)</f>
        <v>0</v>
      </c>
      <c r="Q68" s="14">
        <v>0</v>
      </c>
      <c r="R68" s="12">
        <f>(Q68/12*1*$D68*$F68*$G68*$H68*R$10)+(Q68/12*11*$E68*$F68*$G68*$H68*R$11)</f>
        <v>0</v>
      </c>
      <c r="S68" s="14"/>
      <c r="T68" s="12">
        <f>(S68/12*1*$D68*$F68*$G68*$H68*T$10)+(S68/12*4*$E68*$F68*$G68*$H68*T$11)+(S68/12*7*$E68*$F68*$G68*$H68*T$12)</f>
        <v>0</v>
      </c>
      <c r="U68" s="14">
        <v>0</v>
      </c>
      <c r="V68" s="12">
        <f>(U68/12*1*$D68*$F68*$G68*$I68*V$10)+(U68/12*4*$E68*$F68*$G68*$I68*V$11)+(U68/12*7*$E68*$F68*$G68*$I68*V$12)</f>
        <v>0</v>
      </c>
      <c r="W68" s="14">
        <v>0</v>
      </c>
      <c r="X68" s="12">
        <f>(W68/12*1*$D68*$F68*$G68*$I68*X$10)+(W68/12*4*$E68*$F68*$G68*$I68*X$11)+(W68/12*7*$E68*$F68*$G68*$I68*X$12)</f>
        <v>0</v>
      </c>
      <c r="Y68" s="14">
        <v>0</v>
      </c>
      <c r="Z68" s="12">
        <f>(Y68/12*1*$D68*$F68*$G68*$I68*Z$10)+(Y68/12*11*$E68*$F68*$G68*$I68*Z$11)</f>
        <v>0</v>
      </c>
      <c r="AA68" s="14">
        <v>0</v>
      </c>
      <c r="AB68" s="12">
        <f>(AA68/12*1*$D68*$F68*$G68*$H68*AB$10)+(AA68/12*11*$E68*$F68*$G68*$H68*AB$11)</f>
        <v>0</v>
      </c>
      <c r="AC68" s="14"/>
      <c r="AD68" s="12">
        <f>(AC68/12*1*$D68*$F68*$G68*$H68*AD$10)+(AC68/12*11*$E68*$F68*$G68*$H68*AD$11)</f>
        <v>0</v>
      </c>
      <c r="AE68" s="14"/>
      <c r="AF68" s="12">
        <f>(AE68/12*1*$D68*$F68*$G68*$I68*AF$10)+(AE68/12*11*$E68*$F68*$G68*$I68*AF$11)</f>
        <v>0</v>
      </c>
    </row>
    <row r="69" spans="1:32" x14ac:dyDescent="0.25">
      <c r="A69" s="18">
        <v>17</v>
      </c>
      <c r="B69" s="18"/>
      <c r="C69" s="28" t="s">
        <v>106</v>
      </c>
      <c r="D69" s="9"/>
      <c r="E69" s="9"/>
      <c r="F69" s="10"/>
      <c r="G69" s="19">
        <v>1</v>
      </c>
      <c r="H69" s="9">
        <v>1.4</v>
      </c>
      <c r="I69" s="9">
        <v>1.68</v>
      </c>
      <c r="J69" s="9">
        <v>2.23</v>
      </c>
      <c r="K69" s="9">
        <v>2.39</v>
      </c>
      <c r="L69" s="11">
        <v>2.57</v>
      </c>
      <c r="M69" s="35">
        <f t="shared" ref="M69:X69" si="45">SUM(M70:M70)</f>
        <v>0</v>
      </c>
      <c r="N69" s="35">
        <f t="shared" si="45"/>
        <v>0</v>
      </c>
      <c r="O69" s="35">
        <f t="shared" si="45"/>
        <v>0</v>
      </c>
      <c r="P69" s="35">
        <f t="shared" si="45"/>
        <v>0</v>
      </c>
      <c r="Q69" s="35">
        <f t="shared" si="45"/>
        <v>0</v>
      </c>
      <c r="R69" s="35">
        <f t="shared" si="45"/>
        <v>0</v>
      </c>
      <c r="S69" s="35">
        <f t="shared" si="45"/>
        <v>0</v>
      </c>
      <c r="T69" s="35">
        <f t="shared" si="45"/>
        <v>0</v>
      </c>
      <c r="U69" s="35">
        <f t="shared" si="45"/>
        <v>1</v>
      </c>
      <c r="V69" s="35">
        <f t="shared" si="45"/>
        <v>31215.262260000003</v>
      </c>
      <c r="W69" s="35">
        <f t="shared" si="45"/>
        <v>0</v>
      </c>
      <c r="X69" s="35">
        <f t="shared" si="45"/>
        <v>0</v>
      </c>
      <c r="Y69" s="35">
        <f t="shared" ref="Y69:AF69" si="46">SUM(Y70:Y70)</f>
        <v>20</v>
      </c>
      <c r="Z69" s="35">
        <f t="shared" si="46"/>
        <v>666737.69926400017</v>
      </c>
      <c r="AA69" s="35">
        <f t="shared" si="46"/>
        <v>0</v>
      </c>
      <c r="AB69" s="35">
        <f t="shared" si="46"/>
        <v>0</v>
      </c>
      <c r="AC69" s="35">
        <f t="shared" si="46"/>
        <v>14</v>
      </c>
      <c r="AD69" s="35">
        <f t="shared" si="46"/>
        <v>388160.51728999999</v>
      </c>
      <c r="AE69" s="35">
        <f t="shared" si="46"/>
        <v>0</v>
      </c>
      <c r="AF69" s="35">
        <f t="shared" si="46"/>
        <v>0</v>
      </c>
    </row>
    <row r="70" spans="1:32" ht="30" x14ac:dyDescent="0.25">
      <c r="A70" s="18"/>
      <c r="B70" s="18">
        <v>39</v>
      </c>
      <c r="C70" s="8" t="s">
        <v>107</v>
      </c>
      <c r="D70" s="9">
        <f>D68</f>
        <v>10127</v>
      </c>
      <c r="E70" s="9">
        <v>10127</v>
      </c>
      <c r="F70" s="10">
        <v>1.79</v>
      </c>
      <c r="G70" s="19">
        <v>1</v>
      </c>
      <c r="H70" s="9">
        <v>1.4</v>
      </c>
      <c r="I70" s="9">
        <v>1.68</v>
      </c>
      <c r="J70" s="9">
        <v>2.23</v>
      </c>
      <c r="K70" s="9">
        <v>2.39</v>
      </c>
      <c r="L70" s="11">
        <v>2.57</v>
      </c>
      <c r="M70" s="14">
        <v>0</v>
      </c>
      <c r="N70" s="12">
        <f>(M70/12*1*$D70*$F70*$G70*$H70*N$10)+(M70/12*11*$E70*$F70*$G70*$H70*N$11)</f>
        <v>0</v>
      </c>
      <c r="O70" s="14"/>
      <c r="P70" s="12">
        <f>(O70/12*1*$D70*$F70*$G70*$H70*P$10)+(O70/12*11*$E70*$F70*$G70*$H70*P$11)</f>
        <v>0</v>
      </c>
      <c r="Q70" s="14">
        <v>0</v>
      </c>
      <c r="R70" s="12">
        <f>(Q70/12*1*$D70*$F70*$G70*$H70*R$10)+(Q70/12*11*$E70*$F70*$G70*$H70*R$11)</f>
        <v>0</v>
      </c>
      <c r="S70" s="14"/>
      <c r="T70" s="12">
        <f>(S70/12*1*$D70*$F70*$G70*$H70*T$10)+(S70/12*4*$E70*$F70*$G70*$H70*T$11)+(S70/12*7*$E70*$F70*$G70*$H70*T$12)</f>
        <v>0</v>
      </c>
      <c r="U70" s="14">
        <v>1</v>
      </c>
      <c r="V70" s="12">
        <f>(U70/12*1*$D70*$F70*$G70*$I70*V$10)+(U70/12*4*$E70*$F70*$G70*$I70*V$11)+(U70/12*7*$E70*$F70*$G70*$I70*V$12)</f>
        <v>31215.262260000003</v>
      </c>
      <c r="W70" s="14">
        <v>0</v>
      </c>
      <c r="X70" s="12">
        <f>(W70/12*1*$D70*$F70*$G70*$I70*X$10)+(W70/12*4*$E70*$F70*$G70*$I70*X$11)+(W70/12*7*$E70*$F70*$G70*$I70*X$12)</f>
        <v>0</v>
      </c>
      <c r="Y70" s="14">
        <f>15+5</f>
        <v>20</v>
      </c>
      <c r="Z70" s="12">
        <f>(Y70/12*1*$D70*$F70*$G70*$I70*Z$10)+(Y70/12*11*$E70*$F70*$G70*$I70*Z$11)</f>
        <v>666737.69926400017</v>
      </c>
      <c r="AA70" s="14">
        <v>0</v>
      </c>
      <c r="AB70" s="12">
        <f>(AA70/12*1*$D70*$F70*$G70*$H70*AB$10)+(AA70/12*11*$E70*$F70*$G70*$H70*AB$11)</f>
        <v>0</v>
      </c>
      <c r="AC70" s="14">
        <v>14</v>
      </c>
      <c r="AD70" s="12">
        <f>(AC70/12*1*$D70*$F70*$G70*$H70*AD$10)+(AC70/12*11*$E70*$F70*$G70*$H70*AD$11)</f>
        <v>388160.51728999999</v>
      </c>
      <c r="AE70" s="14"/>
      <c r="AF70" s="12">
        <f>(AE70/12*1*$D70*$F70*$G70*$I70*AF$10)+(AE70/12*11*$E70*$F70*$G70*$I70*AF$11)</f>
        <v>0</v>
      </c>
    </row>
    <row r="71" spans="1:32" x14ac:dyDescent="0.25">
      <c r="A71" s="18">
        <v>18</v>
      </c>
      <c r="B71" s="18"/>
      <c r="C71" s="28" t="s">
        <v>108</v>
      </c>
      <c r="D71" s="9"/>
      <c r="E71" s="9"/>
      <c r="F71" s="10"/>
      <c r="G71" s="19">
        <v>1</v>
      </c>
      <c r="H71" s="9">
        <v>1.4</v>
      </c>
      <c r="I71" s="9">
        <v>1.68</v>
      </c>
      <c r="J71" s="9">
        <v>2.23</v>
      </c>
      <c r="K71" s="9">
        <v>2.39</v>
      </c>
      <c r="L71" s="11">
        <v>2.57</v>
      </c>
      <c r="M71" s="35">
        <f t="shared" ref="M71:X71" si="47">SUM(M72:M75)</f>
        <v>0</v>
      </c>
      <c r="N71" s="35">
        <f t="shared" si="47"/>
        <v>0</v>
      </c>
      <c r="O71" s="35">
        <f t="shared" si="47"/>
        <v>0</v>
      </c>
      <c r="P71" s="35">
        <f t="shared" si="47"/>
        <v>0</v>
      </c>
      <c r="Q71" s="35">
        <f t="shared" si="47"/>
        <v>0</v>
      </c>
      <c r="R71" s="35">
        <f t="shared" si="47"/>
        <v>0</v>
      </c>
      <c r="S71" s="35">
        <f t="shared" si="47"/>
        <v>0</v>
      </c>
      <c r="T71" s="35">
        <f t="shared" si="47"/>
        <v>0</v>
      </c>
      <c r="U71" s="35">
        <f t="shared" si="47"/>
        <v>9</v>
      </c>
      <c r="V71" s="35">
        <f t="shared" si="47"/>
        <v>153460.50720000002</v>
      </c>
      <c r="W71" s="35">
        <f t="shared" si="47"/>
        <v>24</v>
      </c>
      <c r="X71" s="35">
        <f t="shared" si="47"/>
        <v>345711.47520000004</v>
      </c>
      <c r="Y71" s="35">
        <f t="shared" ref="Y71:AF71" si="48">SUM(Y72:Y75)</f>
        <v>20</v>
      </c>
      <c r="Z71" s="35">
        <f t="shared" si="48"/>
        <v>297983.32928000006</v>
      </c>
      <c r="AA71" s="35">
        <f t="shared" si="48"/>
        <v>0</v>
      </c>
      <c r="AB71" s="35">
        <f t="shared" si="48"/>
        <v>0</v>
      </c>
      <c r="AC71" s="35">
        <f t="shared" si="48"/>
        <v>21</v>
      </c>
      <c r="AD71" s="35">
        <f t="shared" si="48"/>
        <v>260219.34120000005</v>
      </c>
      <c r="AE71" s="35">
        <f t="shared" si="48"/>
        <v>6</v>
      </c>
      <c r="AF71" s="35">
        <f t="shared" si="48"/>
        <v>119774.05440000001</v>
      </c>
    </row>
    <row r="72" spans="1:32" ht="30" x14ac:dyDescent="0.25">
      <c r="A72" s="18"/>
      <c r="B72" s="18">
        <v>40</v>
      </c>
      <c r="C72" s="15" t="s">
        <v>109</v>
      </c>
      <c r="D72" s="9">
        <f>D70</f>
        <v>10127</v>
      </c>
      <c r="E72" s="9">
        <v>10127</v>
      </c>
      <c r="F72" s="10">
        <v>1.6</v>
      </c>
      <c r="G72" s="19">
        <v>1</v>
      </c>
      <c r="H72" s="9">
        <v>1.4</v>
      </c>
      <c r="I72" s="9">
        <v>1.68</v>
      </c>
      <c r="J72" s="9">
        <v>2.23</v>
      </c>
      <c r="K72" s="9">
        <v>2.39</v>
      </c>
      <c r="L72" s="11">
        <v>2.57</v>
      </c>
      <c r="M72" s="14">
        <v>0</v>
      </c>
      <c r="N72" s="12">
        <f>(M72/12*1*$D72*$F72*$G72*$H72*N$10)+(M72/12*11*$E72*$F72*$G72*$H72*N$11)</f>
        <v>0</v>
      </c>
      <c r="O72" s="14"/>
      <c r="P72" s="12">
        <f>(O72/12*1*$D72*$F72*$G72*$H72*P$10)+(O72/12*11*$E72*$F72*$G72*$H72*P$11)</f>
        <v>0</v>
      </c>
      <c r="Q72" s="14">
        <v>0</v>
      </c>
      <c r="R72" s="12">
        <f>(Q72/12*1*$D72*$F72*$G72*$H72*R$10)+(Q72/12*11*$E72*$F72*$G72*$H72*R$11)</f>
        <v>0</v>
      </c>
      <c r="S72" s="14"/>
      <c r="T72" s="12">
        <f>(S72/12*1*$D72*$F72*$G72*$H72*T$10)+(S72/12*4*$E72*$F72*$G72*$H72*T$11)+(S72/12*7*$E72*$F72*$G72*$H72*T$12)</f>
        <v>0</v>
      </c>
      <c r="U72" s="14">
        <v>2</v>
      </c>
      <c r="V72" s="12">
        <f>(U72/12*1*$D72*$F72*$G72*$I72*V$10)+(U72/12*4*$E72*$F72*$G72*$I72*V$11)+(U72/12*7*$E72*$F72*$G72*$I72*V$12)</f>
        <v>55803.820800000001</v>
      </c>
      <c r="W72" s="14"/>
      <c r="X72" s="12">
        <f>(W72/12*1*$D72*$F72*$G72*$I72*X$10)+(W72/12*4*$E72*$F72*$G72*$I72*X$11)+(W72/12*7*$E72*$F72*$G72*$I72*X$12)</f>
        <v>0</v>
      </c>
      <c r="Y72" s="14">
        <v>0</v>
      </c>
      <c r="Z72" s="12">
        <f>(Y72/12*1*$D72*$F72*$G72*$I72*Z$10)+(Y72/12*11*$E72*$F72*$G72*$I72*Z$11)</f>
        <v>0</v>
      </c>
      <c r="AA72" s="14">
        <v>0</v>
      </c>
      <c r="AB72" s="12">
        <f>(AA72/12*1*$D72*$F72*$G72*$H72*AB$10)+(AA72/12*11*$E72*$F72*$G72*$H72*AB$11)</f>
        <v>0</v>
      </c>
      <c r="AC72" s="14"/>
      <c r="AD72" s="12">
        <f>(AC72/12*1*$D72*$F72*$G72*$H72*AD$10)+(AC72/12*11*$E72*$F72*$G72*$H72*AD$11)</f>
        <v>0</v>
      </c>
      <c r="AE72" s="14"/>
      <c r="AF72" s="12">
        <f>(AE72/12*1*$D72*$F72*$G72*$I72*AF$10)+(AE72/12*11*$E72*$F72*$G72*$I72*AF$11)</f>
        <v>0</v>
      </c>
    </row>
    <row r="73" spans="1:32" ht="30" x14ac:dyDescent="0.25">
      <c r="A73" s="18"/>
      <c r="B73" s="18">
        <v>41</v>
      </c>
      <c r="C73" s="15" t="s">
        <v>110</v>
      </c>
      <c r="D73" s="9">
        <f t="shared" si="40"/>
        <v>10127</v>
      </c>
      <c r="E73" s="9">
        <v>10127</v>
      </c>
      <c r="F73" s="10">
        <v>3.25</v>
      </c>
      <c r="G73" s="19">
        <v>1</v>
      </c>
      <c r="H73" s="9">
        <v>1.4</v>
      </c>
      <c r="I73" s="9">
        <v>1.68</v>
      </c>
      <c r="J73" s="9">
        <v>2.23</v>
      </c>
      <c r="K73" s="9">
        <v>2.39</v>
      </c>
      <c r="L73" s="11">
        <v>2.57</v>
      </c>
      <c r="M73" s="14"/>
      <c r="N73" s="12">
        <f>(M73/12*1*$D73*$F73*$G73*$H73*N$10)+(M73/12*11*$E73*$F73*$G73*$H73*N$11)</f>
        <v>0</v>
      </c>
      <c r="O73" s="14"/>
      <c r="P73" s="12">
        <f>(O73/12*1*$D73*$F73*$G73*$H73*P$10)+(O73/12*11*$E73*$F73*$G73*$H73*P$11)</f>
        <v>0</v>
      </c>
      <c r="Q73" s="14"/>
      <c r="R73" s="12">
        <f>(Q73/12*1*$D73*$F73*$G73*$H73*R$10)+(Q73/12*11*$E73*$F73*$G73*$H73*R$11)</f>
        <v>0</v>
      </c>
      <c r="S73" s="14"/>
      <c r="T73" s="12">
        <f>(S73/12*1*$D73*$F73*$G73*$H73*T$10)+(S73/12*4*$E73*$F73*$G73*$H73*T$11)+(S73/12*7*$E73*$F73*$G73*$H73*T$12)</f>
        <v>0</v>
      </c>
      <c r="U73" s="14"/>
      <c r="V73" s="12">
        <f>(U73/12*1*$D73*$F73*$G73*$I73*V$10)+(U73/12*4*$E73*$F73*$G73*$I73*V$11)+(U73/12*7*$E73*$F73*$G73*$I73*V$12)</f>
        <v>0</v>
      </c>
      <c r="W73" s="14"/>
      <c r="X73" s="12">
        <f>(W73/12*1*$D73*$F73*$G73*$I73*X$10)+(W73/12*4*$E73*$F73*$G73*$I73*X$11)+(W73/12*7*$E73*$F73*$G73*$I73*X$12)</f>
        <v>0</v>
      </c>
      <c r="Y73" s="14"/>
      <c r="Z73" s="12">
        <f>(Y73/12*1*$D73*$F73*$G73*$I73*Z$10)+(Y73/12*11*$E73*$F73*$G73*$I73*Z$11)</f>
        <v>0</v>
      </c>
      <c r="AA73" s="14"/>
      <c r="AB73" s="12">
        <f>(AA73/12*1*$D73*$F73*$G73*$H73*AB$10)+(AA73/12*11*$E73*$F73*$G73*$H73*AB$11)</f>
        <v>0</v>
      </c>
      <c r="AC73" s="14"/>
      <c r="AD73" s="12">
        <f>(AC73/12*1*$D73*$F73*$G73*$H73*AD$10)+(AC73/12*11*$E73*$F73*$G73*$H73*AD$11)</f>
        <v>0</v>
      </c>
      <c r="AE73" s="14"/>
      <c r="AF73" s="12">
        <f>(AE73/12*1*$D73*$F73*$G73*$I73*AF$10)+(AE73/12*11*$E73*$F73*$G73*$I73*AF$11)</f>
        <v>0</v>
      </c>
    </row>
    <row r="74" spans="1:32" ht="30" x14ac:dyDescent="0.25">
      <c r="A74" s="18"/>
      <c r="B74" s="18">
        <v>42</v>
      </c>
      <c r="C74" s="8" t="s">
        <v>111</v>
      </c>
      <c r="D74" s="9">
        <f>D73</f>
        <v>10127</v>
      </c>
      <c r="E74" s="9">
        <v>10127</v>
      </c>
      <c r="F74" s="10">
        <v>3.18</v>
      </c>
      <c r="G74" s="19">
        <v>1</v>
      </c>
      <c r="H74" s="9">
        <v>1.4</v>
      </c>
      <c r="I74" s="9">
        <v>1.68</v>
      </c>
      <c r="J74" s="9">
        <v>2.23</v>
      </c>
      <c r="K74" s="9">
        <v>2.39</v>
      </c>
      <c r="L74" s="11">
        <v>2.57</v>
      </c>
      <c r="M74" s="17"/>
      <c r="N74" s="12">
        <f>(M74/12*1*$D74*$F74*$G74*$H74*N$10)+(M74/12*11*$E74*$F74*$G74*$H74*N$11)</f>
        <v>0</v>
      </c>
      <c r="O74" s="14"/>
      <c r="P74" s="12">
        <f>(O74/12*1*$D74*$F74*$G74*$H74*P$10)+(O74/12*11*$E74*$F74*$G74*$H74*P$11)</f>
        <v>0</v>
      </c>
      <c r="Q74" s="17"/>
      <c r="R74" s="12">
        <f>(Q74/12*1*$D74*$F74*$G74*$H74*R$10)+(Q74/12*11*$E74*$F74*$G74*$H74*R$11)</f>
        <v>0</v>
      </c>
      <c r="S74" s="17"/>
      <c r="T74" s="12">
        <f>(S74/12*1*$D74*$F74*$G74*$H74*T$10)+(S74/12*4*$E74*$F74*$G74*$H74*T$11)+(S74/12*7*$E74*$F74*$G74*$H74*T$12)</f>
        <v>0</v>
      </c>
      <c r="U74" s="17"/>
      <c r="V74" s="12">
        <f>(U74/12*1*$D74*$F74*$G74*$I74*V$10)+(U74/12*4*$E74*$F74*$G74*$I74*V$11)+(U74/12*7*$E74*$F74*$G74*$I74*V$12)</f>
        <v>0</v>
      </c>
      <c r="W74" s="17"/>
      <c r="X74" s="12">
        <f>(W74/12*1*$D74*$F74*$G74*$I74*X$10)+(W74/12*4*$E74*$F74*$G74*$I74*X$11)+(W74/12*7*$E74*$F74*$G74*$I74*X$12)</f>
        <v>0</v>
      </c>
      <c r="Y74" s="17"/>
      <c r="Z74" s="12">
        <f>(Y74/12*1*$D74*$F74*$G74*$I74*Z$10)+(Y74/12*11*$E74*$F74*$G74*$I74*Z$11)</f>
        <v>0</v>
      </c>
      <c r="AA74" s="17"/>
      <c r="AB74" s="12">
        <f>(AA74/12*1*$D74*$F74*$G74*$H74*AB$10)+(AA74/12*11*$E74*$F74*$G74*$H74*AB$11)</f>
        <v>0</v>
      </c>
      <c r="AC74" s="17"/>
      <c r="AD74" s="12">
        <f>(AC74/12*1*$D74*$F74*$G74*$H74*AD$10)+(AC74/12*11*$E74*$F74*$G74*$H74*AD$11)</f>
        <v>0</v>
      </c>
      <c r="AE74" s="17"/>
      <c r="AF74" s="12">
        <f>(AE74/12*1*$D74*$F74*$G74*$I74*AF$10)+(AE74/12*11*$E74*$F74*$G74*$I74*AF$11)</f>
        <v>0</v>
      </c>
    </row>
    <row r="75" spans="1:32" x14ac:dyDescent="0.25">
      <c r="A75" s="18"/>
      <c r="B75" s="18">
        <v>43</v>
      </c>
      <c r="C75" s="8" t="s">
        <v>112</v>
      </c>
      <c r="D75" s="9">
        <f>D74</f>
        <v>10127</v>
      </c>
      <c r="E75" s="9">
        <v>10127</v>
      </c>
      <c r="F75" s="10">
        <v>0.8</v>
      </c>
      <c r="G75" s="19">
        <v>1</v>
      </c>
      <c r="H75" s="9">
        <v>1.4</v>
      </c>
      <c r="I75" s="9">
        <v>1.68</v>
      </c>
      <c r="J75" s="9">
        <v>2.23</v>
      </c>
      <c r="K75" s="9">
        <v>2.39</v>
      </c>
      <c r="L75" s="11">
        <v>2.57</v>
      </c>
      <c r="M75" s="17"/>
      <c r="N75" s="12">
        <f>(M75/12*1*$D75*$F75*$G75*$H75*N$10)+(M75/12*11*$E75*$F75*$G75*$H75*N$11)</f>
        <v>0</v>
      </c>
      <c r="O75" s="14"/>
      <c r="P75" s="12">
        <f>(O75/12*1*$D75*$F75*$G75*$H75*P$10)+(O75/12*11*$E75*$F75*$G75*$H75*P$11)</f>
        <v>0</v>
      </c>
      <c r="Q75" s="17"/>
      <c r="R75" s="12">
        <f>(Q75/12*1*$D75*$F75*$G75*$H75*R$10)+(Q75/12*11*$E75*$F75*$G75*$H75*R$11)</f>
        <v>0</v>
      </c>
      <c r="S75" s="17"/>
      <c r="T75" s="12">
        <f>(S75/12*1*$D75*$F75*$G75*$H75*T$10)+(S75/12*4*$E75*$F75*$G75*$H75*T$11)+(S75/12*7*$E75*$F75*$G75*$H75*T$12)</f>
        <v>0</v>
      </c>
      <c r="U75" s="17">
        <v>7</v>
      </c>
      <c r="V75" s="12">
        <f>(U75/12*1*$D75*$F75*$G75*$I75*V$10)+(U75/12*4*$E75*$F75*$G75*$I75*V$11)+(U75/12*7*$E75*$F75*$G75*$I75*V$12)</f>
        <v>97656.686400000021</v>
      </c>
      <c r="W75" s="17">
        <v>24</v>
      </c>
      <c r="X75" s="12">
        <f>(W75/12*1*$D75*$F75*$G75*$I75*X$10)+(W75/12*4*$E75*$F75*$G75*$I75*X$11)+(W75/12*7*$E75*$F75*$G75*$I75*X$12)</f>
        <v>345711.47520000004</v>
      </c>
      <c r="Y75" s="17">
        <v>20</v>
      </c>
      <c r="Z75" s="12">
        <f>(Y75/12*1*$D75*$F75*$G75*$I75*Z$10)+(Y75/12*11*$E75*$F75*$G75*$I75*Z$11)</f>
        <v>297983.32928000006</v>
      </c>
      <c r="AA75" s="17"/>
      <c r="AB75" s="12">
        <f>(AA75/12*1*$D75*$F75*$G75*$H75*AB$10)+(AA75/12*11*$E75*$F75*$G75*$H75*AB$11)</f>
        <v>0</v>
      </c>
      <c r="AC75" s="17">
        <v>21</v>
      </c>
      <c r="AD75" s="12">
        <f>(AC75/12*1*$D75*$F75*$G75*$H75*AD$10)+(AC75/12*11*$E75*$F75*$G75*$H75*AD$11)</f>
        <v>260219.34120000005</v>
      </c>
      <c r="AE75" s="17">
        <f>8-2</f>
        <v>6</v>
      </c>
      <c r="AF75" s="12">
        <f>(AE75/12*1*$D75*$F75*$G75*$I75*AF$10)+(AE75/12*11*$E75*$F75*$G75*$I75*AF$11)</f>
        <v>119774.05440000001</v>
      </c>
    </row>
    <row r="76" spans="1:32" x14ac:dyDescent="0.25">
      <c r="A76" s="18">
        <v>19</v>
      </c>
      <c r="B76" s="18"/>
      <c r="C76" s="28" t="s">
        <v>113</v>
      </c>
      <c r="D76" s="9"/>
      <c r="E76" s="9"/>
      <c r="F76" s="10"/>
      <c r="G76" s="19"/>
      <c r="H76" s="9"/>
      <c r="I76" s="9"/>
      <c r="J76" s="9"/>
      <c r="K76" s="9"/>
      <c r="L76" s="11">
        <v>2.57</v>
      </c>
      <c r="M76" s="35">
        <f t="shared" ref="M76:X76" si="49">SUM(M77:M87)</f>
        <v>114</v>
      </c>
      <c r="N76" s="35">
        <f t="shared" si="49"/>
        <v>821603.50999999989</v>
      </c>
      <c r="O76" s="35">
        <f t="shared" si="49"/>
        <v>0</v>
      </c>
      <c r="P76" s="35">
        <f t="shared" si="49"/>
        <v>0</v>
      </c>
      <c r="Q76" s="35">
        <f t="shared" si="49"/>
        <v>0</v>
      </c>
      <c r="R76" s="35">
        <f t="shared" si="49"/>
        <v>0</v>
      </c>
      <c r="S76" s="35">
        <f t="shared" si="49"/>
        <v>0</v>
      </c>
      <c r="T76" s="35">
        <f t="shared" si="49"/>
        <v>0</v>
      </c>
      <c r="U76" s="35">
        <f t="shared" si="49"/>
        <v>0</v>
      </c>
      <c r="V76" s="35">
        <f t="shared" si="49"/>
        <v>0</v>
      </c>
      <c r="W76" s="35">
        <f t="shared" si="49"/>
        <v>0</v>
      </c>
      <c r="X76" s="35">
        <f t="shared" si="49"/>
        <v>0</v>
      </c>
      <c r="Y76" s="35">
        <f t="shared" ref="Y76:AF76" si="50">SUM(Y77:Y87)</f>
        <v>0</v>
      </c>
      <c r="Z76" s="35">
        <f t="shared" si="50"/>
        <v>0</v>
      </c>
      <c r="AA76" s="35">
        <f t="shared" si="50"/>
        <v>0</v>
      </c>
      <c r="AB76" s="35">
        <f t="shared" si="50"/>
        <v>0</v>
      </c>
      <c r="AC76" s="35">
        <f t="shared" si="50"/>
        <v>0</v>
      </c>
      <c r="AD76" s="35">
        <f t="shared" si="50"/>
        <v>0</v>
      </c>
      <c r="AE76" s="35">
        <f t="shared" si="50"/>
        <v>0</v>
      </c>
      <c r="AF76" s="35">
        <f t="shared" si="50"/>
        <v>0</v>
      </c>
    </row>
    <row r="77" spans="1:32" x14ac:dyDescent="0.25">
      <c r="A77" s="18"/>
      <c r="B77" s="18">
        <v>44</v>
      </c>
      <c r="C77" s="8" t="s">
        <v>114</v>
      </c>
      <c r="D77" s="9">
        <f>D75</f>
        <v>10127</v>
      </c>
      <c r="E77" s="9">
        <v>10127</v>
      </c>
      <c r="F77" s="10">
        <v>3.64</v>
      </c>
      <c r="G77" s="19">
        <v>1</v>
      </c>
      <c r="H77" s="9">
        <v>1.4</v>
      </c>
      <c r="I77" s="9">
        <v>1.68</v>
      </c>
      <c r="J77" s="9">
        <v>2.23</v>
      </c>
      <c r="K77" s="9">
        <v>2.39</v>
      </c>
      <c r="L77" s="11">
        <v>2.57</v>
      </c>
      <c r="M77" s="14"/>
      <c r="N77" s="12">
        <f t="shared" ref="N77:N87" si="51">(M77/12*1*$D77*$F77*$G77*$H77*N$10)+(M77/12*11*$E77*$F77*$G77*$H77*N$11)</f>
        <v>0</v>
      </c>
      <c r="O77" s="14"/>
      <c r="P77" s="12">
        <f t="shared" ref="P77:P87" si="52">(O77/12*1*$D77*$F77*$G77*$H77*P$10)+(O77/12*11*$E77*$F77*$G77*$H77*P$11)</f>
        <v>0</v>
      </c>
      <c r="Q77" s="14">
        <v>0</v>
      </c>
      <c r="R77" s="12">
        <f t="shared" ref="R77:R87" si="53">(Q77/12*1*$D77*$F77*$G77*$H77*R$10)+(Q77/12*11*$E77*$F77*$G77*$H77*R$11)</f>
        <v>0</v>
      </c>
      <c r="S77" s="14"/>
      <c r="T77" s="12">
        <f t="shared" ref="T77:T87" si="54">(S77/12*1*$D77*$F77*$G77*$H77*T$10)+(S77/12*4*$E77*$F77*$G77*$H77*T$11)+(S77/12*7*$E77*$F77*$G77*$H77*T$12)</f>
        <v>0</v>
      </c>
      <c r="U77" s="14">
        <v>0</v>
      </c>
      <c r="V77" s="12">
        <f t="shared" ref="V77:V87" si="55">(U77/12*1*$D77*$F77*$G77*$I77*V$10)+(U77/12*4*$E77*$F77*$G77*$I77*V$11)+(U77/12*7*$E77*$F77*$G77*$I77*V$12)</f>
        <v>0</v>
      </c>
      <c r="W77" s="14">
        <v>0</v>
      </c>
      <c r="X77" s="12">
        <f t="shared" ref="X77:X87" si="56">(W77/12*1*$D77*$F77*$G77*$I77*X$10)+(W77/12*4*$E77*$F77*$G77*$I77*X$11)+(W77/12*7*$E77*$F77*$G77*$I77*X$12)</f>
        <v>0</v>
      </c>
      <c r="Y77" s="14">
        <v>0</v>
      </c>
      <c r="Z77" s="12">
        <f t="shared" ref="Z77:Z87" si="57">(Y77/12*1*$D77*$F77*$G77*$I77*Z$10)+(Y77/12*11*$E77*$F77*$G77*$I77*Z$11)</f>
        <v>0</v>
      </c>
      <c r="AA77" s="14">
        <v>0</v>
      </c>
      <c r="AB77" s="12">
        <f t="shared" ref="AB77:AB87" si="58">(AA77/12*1*$D77*$F77*$G77*$H77*AB$10)+(AA77/12*11*$E77*$F77*$G77*$H77*AB$11)</f>
        <v>0</v>
      </c>
      <c r="AC77" s="14"/>
      <c r="AD77" s="12">
        <f t="shared" ref="AD77:AD87" si="59">(AC77/12*1*$D77*$F77*$G77*$H77*AD$10)+(AC77/12*11*$E77*$F77*$G77*$H77*AD$11)</f>
        <v>0</v>
      </c>
      <c r="AE77" s="14"/>
      <c r="AF77" s="12">
        <f t="shared" ref="AF77:AF87" si="60">(AE77/12*1*$D77*$F77*$G77*$I77*AF$10)+(AE77/12*11*$E77*$F77*$G77*$I77*AF$11)</f>
        <v>0</v>
      </c>
    </row>
    <row r="78" spans="1:32" x14ac:dyDescent="0.25">
      <c r="A78" s="18"/>
      <c r="B78" s="18">
        <v>45</v>
      </c>
      <c r="C78" s="8" t="s">
        <v>115</v>
      </c>
      <c r="D78" s="9">
        <f>D77</f>
        <v>10127</v>
      </c>
      <c r="E78" s="9">
        <v>10127</v>
      </c>
      <c r="F78" s="10">
        <v>4.0199999999999996</v>
      </c>
      <c r="G78" s="19">
        <v>1</v>
      </c>
      <c r="H78" s="9">
        <v>1.4</v>
      </c>
      <c r="I78" s="9">
        <v>1.68</v>
      </c>
      <c r="J78" s="9">
        <v>2.23</v>
      </c>
      <c r="K78" s="9">
        <v>2.39</v>
      </c>
      <c r="L78" s="11">
        <v>2.57</v>
      </c>
      <c r="M78" s="14"/>
      <c r="N78" s="12">
        <f t="shared" si="51"/>
        <v>0</v>
      </c>
      <c r="O78" s="14"/>
      <c r="P78" s="12">
        <f t="shared" si="52"/>
        <v>0</v>
      </c>
      <c r="Q78" s="14">
        <v>0</v>
      </c>
      <c r="R78" s="12">
        <f t="shared" si="53"/>
        <v>0</v>
      </c>
      <c r="S78" s="14"/>
      <c r="T78" s="12">
        <f t="shared" si="54"/>
        <v>0</v>
      </c>
      <c r="U78" s="14">
        <v>0</v>
      </c>
      <c r="V78" s="12">
        <f t="shared" si="55"/>
        <v>0</v>
      </c>
      <c r="W78" s="14">
        <v>0</v>
      </c>
      <c r="X78" s="12">
        <f t="shared" si="56"/>
        <v>0</v>
      </c>
      <c r="Y78" s="14">
        <v>0</v>
      </c>
      <c r="Z78" s="12">
        <f t="shared" si="57"/>
        <v>0</v>
      </c>
      <c r="AA78" s="14">
        <v>0</v>
      </c>
      <c r="AB78" s="12">
        <f t="shared" si="58"/>
        <v>0</v>
      </c>
      <c r="AC78" s="14"/>
      <c r="AD78" s="12">
        <f t="shared" si="59"/>
        <v>0</v>
      </c>
      <c r="AE78" s="14"/>
      <c r="AF78" s="12">
        <f t="shared" si="60"/>
        <v>0</v>
      </c>
    </row>
    <row r="79" spans="1:32" x14ac:dyDescent="0.25">
      <c r="A79" s="18"/>
      <c r="B79" s="18">
        <v>46</v>
      </c>
      <c r="C79" s="8" t="s">
        <v>116</v>
      </c>
      <c r="D79" s="9">
        <f>D78</f>
        <v>10127</v>
      </c>
      <c r="E79" s="9">
        <v>10127</v>
      </c>
      <c r="F79" s="10">
        <v>6.42</v>
      </c>
      <c r="G79" s="19">
        <v>1</v>
      </c>
      <c r="H79" s="9">
        <v>1.4</v>
      </c>
      <c r="I79" s="9">
        <v>1.68</v>
      </c>
      <c r="J79" s="9">
        <v>2.23</v>
      </c>
      <c r="K79" s="9">
        <v>2.39</v>
      </c>
      <c r="L79" s="11">
        <v>2.57</v>
      </c>
      <c r="M79" s="14"/>
      <c r="N79" s="12">
        <f t="shared" si="51"/>
        <v>0</v>
      </c>
      <c r="O79" s="14"/>
      <c r="P79" s="12">
        <f t="shared" si="52"/>
        <v>0</v>
      </c>
      <c r="Q79" s="14">
        <v>0</v>
      </c>
      <c r="R79" s="12">
        <f t="shared" si="53"/>
        <v>0</v>
      </c>
      <c r="S79" s="14"/>
      <c r="T79" s="12">
        <f t="shared" si="54"/>
        <v>0</v>
      </c>
      <c r="U79" s="14">
        <v>0</v>
      </c>
      <c r="V79" s="12">
        <f t="shared" si="55"/>
        <v>0</v>
      </c>
      <c r="W79" s="14">
        <v>0</v>
      </c>
      <c r="X79" s="12">
        <f t="shared" si="56"/>
        <v>0</v>
      </c>
      <c r="Y79" s="14">
        <v>0</v>
      </c>
      <c r="Z79" s="12">
        <f t="shared" si="57"/>
        <v>0</v>
      </c>
      <c r="AA79" s="14">
        <v>0</v>
      </c>
      <c r="AB79" s="12">
        <f t="shared" si="58"/>
        <v>0</v>
      </c>
      <c r="AC79" s="14"/>
      <c r="AD79" s="12">
        <f t="shared" si="59"/>
        <v>0</v>
      </c>
      <c r="AE79" s="14"/>
      <c r="AF79" s="12">
        <f t="shared" si="60"/>
        <v>0</v>
      </c>
    </row>
    <row r="80" spans="1:32" ht="30" x14ac:dyDescent="0.25">
      <c r="A80" s="18"/>
      <c r="B80" s="18">
        <v>47</v>
      </c>
      <c r="C80" s="15" t="s">
        <v>117</v>
      </c>
      <c r="D80" s="9">
        <f>D79</f>
        <v>10127</v>
      </c>
      <c r="E80" s="9">
        <v>10127</v>
      </c>
      <c r="F80" s="10">
        <v>2.35</v>
      </c>
      <c r="G80" s="19">
        <v>1</v>
      </c>
      <c r="H80" s="9">
        <v>1.4</v>
      </c>
      <c r="I80" s="9">
        <v>1.68</v>
      </c>
      <c r="J80" s="9">
        <v>2.23</v>
      </c>
      <c r="K80" s="9">
        <v>2.39</v>
      </c>
      <c r="L80" s="11">
        <v>2.57</v>
      </c>
      <c r="M80" s="14"/>
      <c r="N80" s="12">
        <f t="shared" si="51"/>
        <v>0</v>
      </c>
      <c r="O80" s="14"/>
      <c r="P80" s="12">
        <f t="shared" si="52"/>
        <v>0</v>
      </c>
      <c r="Q80" s="14"/>
      <c r="R80" s="12">
        <f t="shared" si="53"/>
        <v>0</v>
      </c>
      <c r="S80" s="14"/>
      <c r="T80" s="12">
        <f t="shared" si="54"/>
        <v>0</v>
      </c>
      <c r="U80" s="14"/>
      <c r="V80" s="12">
        <f t="shared" si="55"/>
        <v>0</v>
      </c>
      <c r="W80" s="14"/>
      <c r="X80" s="12">
        <f t="shared" si="56"/>
        <v>0</v>
      </c>
      <c r="Y80" s="14"/>
      <c r="Z80" s="12">
        <f t="shared" si="57"/>
        <v>0</v>
      </c>
      <c r="AA80" s="14"/>
      <c r="AB80" s="12">
        <f t="shared" si="58"/>
        <v>0</v>
      </c>
      <c r="AC80" s="14"/>
      <c r="AD80" s="12">
        <f t="shared" si="59"/>
        <v>0</v>
      </c>
      <c r="AE80" s="14"/>
      <c r="AF80" s="12">
        <f t="shared" si="60"/>
        <v>0</v>
      </c>
    </row>
    <row r="81" spans="1:32" ht="30" x14ac:dyDescent="0.25">
      <c r="A81" s="18"/>
      <c r="B81" s="18">
        <v>48</v>
      </c>
      <c r="C81" s="15" t="s">
        <v>118</v>
      </c>
      <c r="D81" s="9">
        <f>D80</f>
        <v>10127</v>
      </c>
      <c r="E81" s="9">
        <v>10127</v>
      </c>
      <c r="F81" s="10">
        <v>2.48</v>
      </c>
      <c r="G81" s="19">
        <v>1</v>
      </c>
      <c r="H81" s="9">
        <v>1.4</v>
      </c>
      <c r="I81" s="9">
        <v>1.68</v>
      </c>
      <c r="J81" s="9">
        <v>2.23</v>
      </c>
      <c r="K81" s="9">
        <v>2.39</v>
      </c>
      <c r="L81" s="11">
        <v>2.57</v>
      </c>
      <c r="M81" s="14"/>
      <c r="N81" s="12">
        <f t="shared" si="51"/>
        <v>0</v>
      </c>
      <c r="O81" s="14"/>
      <c r="P81" s="12">
        <f t="shared" si="52"/>
        <v>0</v>
      </c>
      <c r="Q81" s="14"/>
      <c r="R81" s="12">
        <f t="shared" si="53"/>
        <v>0</v>
      </c>
      <c r="S81" s="14"/>
      <c r="T81" s="12">
        <f t="shared" si="54"/>
        <v>0</v>
      </c>
      <c r="U81" s="14"/>
      <c r="V81" s="12">
        <f t="shared" si="55"/>
        <v>0</v>
      </c>
      <c r="W81" s="14"/>
      <c r="X81" s="12">
        <f t="shared" si="56"/>
        <v>0</v>
      </c>
      <c r="Y81" s="14"/>
      <c r="Z81" s="12">
        <f t="shared" si="57"/>
        <v>0</v>
      </c>
      <c r="AA81" s="14"/>
      <c r="AB81" s="12">
        <f t="shared" si="58"/>
        <v>0</v>
      </c>
      <c r="AC81" s="14"/>
      <c r="AD81" s="12">
        <f t="shared" si="59"/>
        <v>0</v>
      </c>
      <c r="AE81" s="14"/>
      <c r="AF81" s="12">
        <f t="shared" si="60"/>
        <v>0</v>
      </c>
    </row>
    <row r="82" spans="1:32" ht="45.75" customHeight="1" x14ac:dyDescent="0.25">
      <c r="A82" s="18"/>
      <c r="B82" s="18">
        <v>49</v>
      </c>
      <c r="C82" s="15" t="s">
        <v>119</v>
      </c>
      <c r="D82" s="9">
        <f>D84</f>
        <v>10127</v>
      </c>
      <c r="E82" s="9">
        <v>10127</v>
      </c>
      <c r="F82" s="10">
        <v>0.5</v>
      </c>
      <c r="G82" s="19">
        <v>1</v>
      </c>
      <c r="H82" s="9">
        <v>1.4</v>
      </c>
      <c r="I82" s="9">
        <v>1.68</v>
      </c>
      <c r="J82" s="9">
        <v>2.23</v>
      </c>
      <c r="K82" s="9">
        <v>2.39</v>
      </c>
      <c r="L82" s="11">
        <v>2.57</v>
      </c>
      <c r="M82" s="14">
        <v>114</v>
      </c>
      <c r="N82" s="12">
        <f t="shared" si="51"/>
        <v>821603.50999999989</v>
      </c>
      <c r="O82" s="14"/>
      <c r="P82" s="12">
        <f t="shared" si="52"/>
        <v>0</v>
      </c>
      <c r="Q82" s="14"/>
      <c r="R82" s="12">
        <f t="shared" si="53"/>
        <v>0</v>
      </c>
      <c r="S82" s="14"/>
      <c r="T82" s="12">
        <f t="shared" si="54"/>
        <v>0</v>
      </c>
      <c r="U82" s="14"/>
      <c r="V82" s="12">
        <f t="shared" si="55"/>
        <v>0</v>
      </c>
      <c r="W82" s="14"/>
      <c r="X82" s="12">
        <f t="shared" si="56"/>
        <v>0</v>
      </c>
      <c r="Y82" s="14"/>
      <c r="Z82" s="12">
        <f t="shared" si="57"/>
        <v>0</v>
      </c>
      <c r="AA82" s="14"/>
      <c r="AB82" s="12">
        <f t="shared" si="58"/>
        <v>0</v>
      </c>
      <c r="AC82" s="14"/>
      <c r="AD82" s="12">
        <f t="shared" si="59"/>
        <v>0</v>
      </c>
      <c r="AE82" s="14"/>
      <c r="AF82" s="12">
        <f t="shared" si="60"/>
        <v>0</v>
      </c>
    </row>
    <row r="83" spans="1:32" ht="30" x14ac:dyDescent="0.25">
      <c r="A83" s="18"/>
      <c r="B83" s="18">
        <v>50</v>
      </c>
      <c r="C83" s="8" t="s">
        <v>120</v>
      </c>
      <c r="D83" s="9">
        <f>D35</f>
        <v>10127</v>
      </c>
      <c r="E83" s="9">
        <v>10127</v>
      </c>
      <c r="F83" s="10">
        <v>7.77</v>
      </c>
      <c r="G83" s="19">
        <v>1</v>
      </c>
      <c r="H83" s="9">
        <v>1.4</v>
      </c>
      <c r="I83" s="9">
        <v>1.68</v>
      </c>
      <c r="J83" s="9">
        <v>2.23</v>
      </c>
      <c r="K83" s="9">
        <v>2.39</v>
      </c>
      <c r="L83" s="11">
        <v>2.57</v>
      </c>
      <c r="M83" s="14"/>
      <c r="N83" s="12">
        <f t="shared" si="51"/>
        <v>0</v>
      </c>
      <c r="O83" s="14"/>
      <c r="P83" s="12">
        <f t="shared" si="52"/>
        <v>0</v>
      </c>
      <c r="Q83" s="14">
        <v>0</v>
      </c>
      <c r="R83" s="12">
        <f t="shared" si="53"/>
        <v>0</v>
      </c>
      <c r="S83" s="14"/>
      <c r="T83" s="12">
        <f t="shared" si="54"/>
        <v>0</v>
      </c>
      <c r="U83" s="14">
        <v>0</v>
      </c>
      <c r="V83" s="12">
        <f t="shared" si="55"/>
        <v>0</v>
      </c>
      <c r="W83" s="14">
        <v>0</v>
      </c>
      <c r="X83" s="12">
        <f t="shared" si="56"/>
        <v>0</v>
      </c>
      <c r="Y83" s="14">
        <v>0</v>
      </c>
      <c r="Z83" s="12">
        <f t="shared" si="57"/>
        <v>0</v>
      </c>
      <c r="AA83" s="14">
        <v>0</v>
      </c>
      <c r="AB83" s="12">
        <f t="shared" si="58"/>
        <v>0</v>
      </c>
      <c r="AC83" s="14"/>
      <c r="AD83" s="12">
        <f t="shared" si="59"/>
        <v>0</v>
      </c>
      <c r="AE83" s="14"/>
      <c r="AF83" s="12">
        <f t="shared" si="60"/>
        <v>0</v>
      </c>
    </row>
    <row r="84" spans="1:32" ht="30" x14ac:dyDescent="0.25">
      <c r="A84" s="18"/>
      <c r="B84" s="18">
        <v>51</v>
      </c>
      <c r="C84" s="8" t="s">
        <v>121</v>
      </c>
      <c r="D84" s="9">
        <f>D83</f>
        <v>10127</v>
      </c>
      <c r="E84" s="9">
        <v>10127</v>
      </c>
      <c r="F84" s="10">
        <v>6.3</v>
      </c>
      <c r="G84" s="19">
        <v>1</v>
      </c>
      <c r="H84" s="9">
        <v>1.4</v>
      </c>
      <c r="I84" s="9">
        <v>1.68</v>
      </c>
      <c r="J84" s="9">
        <v>2.23</v>
      </c>
      <c r="K84" s="9">
        <v>2.39</v>
      </c>
      <c r="L84" s="11">
        <v>2.57</v>
      </c>
      <c r="M84" s="14"/>
      <c r="N84" s="12">
        <f t="shared" si="51"/>
        <v>0</v>
      </c>
      <c r="O84" s="14"/>
      <c r="P84" s="12">
        <f t="shared" si="52"/>
        <v>0</v>
      </c>
      <c r="Q84" s="14">
        <v>0</v>
      </c>
      <c r="R84" s="12">
        <f t="shared" si="53"/>
        <v>0</v>
      </c>
      <c r="S84" s="14"/>
      <c r="T84" s="12">
        <f t="shared" si="54"/>
        <v>0</v>
      </c>
      <c r="U84" s="14">
        <v>0</v>
      </c>
      <c r="V84" s="12">
        <f t="shared" si="55"/>
        <v>0</v>
      </c>
      <c r="W84" s="14">
        <v>0</v>
      </c>
      <c r="X84" s="12">
        <f t="shared" si="56"/>
        <v>0</v>
      </c>
      <c r="Y84" s="14">
        <v>0</v>
      </c>
      <c r="Z84" s="12">
        <f t="shared" si="57"/>
        <v>0</v>
      </c>
      <c r="AA84" s="14">
        <v>0</v>
      </c>
      <c r="AB84" s="12">
        <f t="shared" si="58"/>
        <v>0</v>
      </c>
      <c r="AC84" s="14"/>
      <c r="AD84" s="12">
        <f t="shared" si="59"/>
        <v>0</v>
      </c>
      <c r="AE84" s="14"/>
      <c r="AF84" s="12">
        <f t="shared" si="60"/>
        <v>0</v>
      </c>
    </row>
    <row r="85" spans="1:32" ht="45" x14ac:dyDescent="0.25">
      <c r="A85" s="18"/>
      <c r="B85" s="18">
        <v>52</v>
      </c>
      <c r="C85" s="15" t="s">
        <v>122</v>
      </c>
      <c r="D85" s="9">
        <f>D84</f>
        <v>10127</v>
      </c>
      <c r="E85" s="9">
        <v>10127</v>
      </c>
      <c r="F85" s="10">
        <v>3.73</v>
      </c>
      <c r="G85" s="19">
        <v>1</v>
      </c>
      <c r="H85" s="9">
        <v>1.4</v>
      </c>
      <c r="I85" s="9">
        <v>1.68</v>
      </c>
      <c r="J85" s="9">
        <v>2.23</v>
      </c>
      <c r="K85" s="9">
        <v>2.39</v>
      </c>
      <c r="L85" s="11">
        <v>2.57</v>
      </c>
      <c r="M85" s="14"/>
      <c r="N85" s="12">
        <f t="shared" si="51"/>
        <v>0</v>
      </c>
      <c r="O85" s="14"/>
      <c r="P85" s="12">
        <f t="shared" si="52"/>
        <v>0</v>
      </c>
      <c r="Q85" s="14">
        <v>0</v>
      </c>
      <c r="R85" s="12">
        <f t="shared" si="53"/>
        <v>0</v>
      </c>
      <c r="S85" s="14"/>
      <c r="T85" s="12">
        <f t="shared" si="54"/>
        <v>0</v>
      </c>
      <c r="U85" s="14">
        <v>0</v>
      </c>
      <c r="V85" s="12">
        <f t="shared" si="55"/>
        <v>0</v>
      </c>
      <c r="W85" s="14">
        <v>0</v>
      </c>
      <c r="X85" s="12">
        <f t="shared" si="56"/>
        <v>0</v>
      </c>
      <c r="Y85" s="14">
        <v>0</v>
      </c>
      <c r="Z85" s="12">
        <f t="shared" si="57"/>
        <v>0</v>
      </c>
      <c r="AA85" s="14">
        <v>0</v>
      </c>
      <c r="AB85" s="12">
        <f t="shared" si="58"/>
        <v>0</v>
      </c>
      <c r="AC85" s="14"/>
      <c r="AD85" s="12">
        <f t="shared" si="59"/>
        <v>0</v>
      </c>
      <c r="AE85" s="14"/>
      <c r="AF85" s="12">
        <f t="shared" si="60"/>
        <v>0</v>
      </c>
    </row>
    <row r="86" spans="1:32" ht="45" x14ac:dyDescent="0.25">
      <c r="A86" s="18"/>
      <c r="B86" s="18">
        <v>53</v>
      </c>
      <c r="C86" s="15" t="s">
        <v>123</v>
      </c>
      <c r="D86" s="9">
        <f>D85</f>
        <v>10127</v>
      </c>
      <c r="E86" s="9">
        <v>10127</v>
      </c>
      <c r="F86" s="10">
        <v>5.0999999999999996</v>
      </c>
      <c r="G86" s="19">
        <v>1</v>
      </c>
      <c r="H86" s="9">
        <v>1.4</v>
      </c>
      <c r="I86" s="9">
        <v>1.68</v>
      </c>
      <c r="J86" s="9">
        <v>2.23</v>
      </c>
      <c r="K86" s="9">
        <v>2.39</v>
      </c>
      <c r="L86" s="11">
        <v>2.57</v>
      </c>
      <c r="M86" s="14"/>
      <c r="N86" s="12">
        <f t="shared" si="51"/>
        <v>0</v>
      </c>
      <c r="O86" s="14"/>
      <c r="P86" s="12">
        <f t="shared" si="52"/>
        <v>0</v>
      </c>
      <c r="Q86" s="14"/>
      <c r="R86" s="12">
        <f t="shared" si="53"/>
        <v>0</v>
      </c>
      <c r="S86" s="14"/>
      <c r="T86" s="12">
        <f t="shared" si="54"/>
        <v>0</v>
      </c>
      <c r="U86" s="14"/>
      <c r="V86" s="12">
        <f t="shared" si="55"/>
        <v>0</v>
      </c>
      <c r="W86" s="14"/>
      <c r="X86" s="12">
        <f t="shared" si="56"/>
        <v>0</v>
      </c>
      <c r="Y86" s="14"/>
      <c r="Z86" s="12">
        <f t="shared" si="57"/>
        <v>0</v>
      </c>
      <c r="AA86" s="14"/>
      <c r="AB86" s="12">
        <f t="shared" si="58"/>
        <v>0</v>
      </c>
      <c r="AC86" s="14"/>
      <c r="AD86" s="12">
        <f t="shared" si="59"/>
        <v>0</v>
      </c>
      <c r="AE86" s="14"/>
      <c r="AF86" s="12">
        <f t="shared" si="60"/>
        <v>0</v>
      </c>
    </row>
    <row r="87" spans="1:32" ht="60" x14ac:dyDescent="0.25">
      <c r="A87" s="18"/>
      <c r="B87" s="18">
        <v>54</v>
      </c>
      <c r="C87" s="8" t="s">
        <v>124</v>
      </c>
      <c r="D87" s="9">
        <f>D86</f>
        <v>10127</v>
      </c>
      <c r="E87" s="9">
        <v>10127</v>
      </c>
      <c r="F87" s="10">
        <v>14.41</v>
      </c>
      <c r="G87" s="19">
        <v>1</v>
      </c>
      <c r="H87" s="9">
        <v>1.4</v>
      </c>
      <c r="I87" s="9">
        <v>1.68</v>
      </c>
      <c r="J87" s="9">
        <v>2.23</v>
      </c>
      <c r="K87" s="9">
        <v>2.39</v>
      </c>
      <c r="L87" s="11">
        <v>2.57</v>
      </c>
      <c r="M87" s="17"/>
      <c r="N87" s="12">
        <f t="shared" si="51"/>
        <v>0</v>
      </c>
      <c r="O87" s="14"/>
      <c r="P87" s="12">
        <f t="shared" si="52"/>
        <v>0</v>
      </c>
      <c r="Q87" s="17"/>
      <c r="R87" s="12">
        <f t="shared" si="53"/>
        <v>0</v>
      </c>
      <c r="S87" s="17"/>
      <c r="T87" s="12">
        <f t="shared" si="54"/>
        <v>0</v>
      </c>
      <c r="U87" s="17"/>
      <c r="V87" s="12">
        <f t="shared" si="55"/>
        <v>0</v>
      </c>
      <c r="W87" s="17"/>
      <c r="X87" s="12">
        <f t="shared" si="56"/>
        <v>0</v>
      </c>
      <c r="Y87" s="17"/>
      <c r="Z87" s="12">
        <f t="shared" si="57"/>
        <v>0</v>
      </c>
      <c r="AA87" s="17"/>
      <c r="AB87" s="12">
        <f t="shared" si="58"/>
        <v>0</v>
      </c>
      <c r="AC87" s="17"/>
      <c r="AD87" s="12">
        <f t="shared" si="59"/>
        <v>0</v>
      </c>
      <c r="AE87" s="17"/>
      <c r="AF87" s="12">
        <f t="shared" si="60"/>
        <v>0</v>
      </c>
    </row>
    <row r="88" spans="1:32" x14ac:dyDescent="0.25">
      <c r="A88" s="18">
        <v>20</v>
      </c>
      <c r="B88" s="18"/>
      <c r="C88" s="28" t="s">
        <v>125</v>
      </c>
      <c r="D88" s="9"/>
      <c r="E88" s="9"/>
      <c r="F88" s="10"/>
      <c r="G88" s="19"/>
      <c r="H88" s="9"/>
      <c r="I88" s="9"/>
      <c r="J88" s="9"/>
      <c r="K88" s="9"/>
      <c r="L88" s="11">
        <v>2.57</v>
      </c>
      <c r="M88" s="35">
        <f t="shared" ref="M88:X88" si="61">SUM(M89:M94)</f>
        <v>0</v>
      </c>
      <c r="N88" s="35">
        <f t="shared" si="61"/>
        <v>0</v>
      </c>
      <c r="O88" s="35">
        <f t="shared" si="61"/>
        <v>0</v>
      </c>
      <c r="P88" s="35">
        <f t="shared" si="61"/>
        <v>0</v>
      </c>
      <c r="Q88" s="35">
        <f t="shared" si="61"/>
        <v>0</v>
      </c>
      <c r="R88" s="35">
        <f t="shared" si="61"/>
        <v>0</v>
      </c>
      <c r="S88" s="35">
        <f t="shared" si="61"/>
        <v>0</v>
      </c>
      <c r="T88" s="35">
        <f t="shared" si="61"/>
        <v>0</v>
      </c>
      <c r="U88" s="35">
        <f t="shared" si="61"/>
        <v>1</v>
      </c>
      <c r="V88" s="35">
        <f t="shared" si="61"/>
        <v>12904.633559999998</v>
      </c>
      <c r="W88" s="35">
        <f t="shared" si="61"/>
        <v>4</v>
      </c>
      <c r="X88" s="35">
        <f t="shared" si="61"/>
        <v>53297.185759999993</v>
      </c>
      <c r="Y88" s="35">
        <f t="shared" ref="Y88:AF88" si="62">SUM(Y89:Y94)</f>
        <v>42</v>
      </c>
      <c r="Z88" s="35">
        <f t="shared" si="62"/>
        <v>578832.6171264</v>
      </c>
      <c r="AA88" s="35">
        <f t="shared" si="62"/>
        <v>0</v>
      </c>
      <c r="AB88" s="35">
        <f t="shared" si="62"/>
        <v>0</v>
      </c>
      <c r="AC88" s="35">
        <f t="shared" si="62"/>
        <v>30</v>
      </c>
      <c r="AD88" s="35">
        <f t="shared" si="62"/>
        <v>343861.27230000001</v>
      </c>
      <c r="AE88" s="35">
        <f t="shared" si="62"/>
        <v>0</v>
      </c>
      <c r="AF88" s="35">
        <f t="shared" si="62"/>
        <v>0</v>
      </c>
    </row>
    <row r="89" spans="1:32" x14ac:dyDescent="0.25">
      <c r="A89" s="18"/>
      <c r="B89" s="18">
        <v>55</v>
      </c>
      <c r="C89" s="8" t="s">
        <v>126</v>
      </c>
      <c r="D89" s="9">
        <f>D87</f>
        <v>10127</v>
      </c>
      <c r="E89" s="9">
        <v>10127</v>
      </c>
      <c r="F89" s="10">
        <v>0.74</v>
      </c>
      <c r="G89" s="19">
        <v>1</v>
      </c>
      <c r="H89" s="9">
        <v>1.4</v>
      </c>
      <c r="I89" s="9">
        <v>1.68</v>
      </c>
      <c r="J89" s="9">
        <v>2.23</v>
      </c>
      <c r="K89" s="9">
        <v>2.39</v>
      </c>
      <c r="L89" s="11">
        <v>2.57</v>
      </c>
      <c r="M89" s="14"/>
      <c r="N89" s="12">
        <f t="shared" ref="N89:N94" si="63">(M89/12*1*$D89*$F89*$G89*$H89*N$10)+(M89/12*11*$E89*$F89*$G89*$H89*N$11)</f>
        <v>0</v>
      </c>
      <c r="O89" s="14"/>
      <c r="P89" s="12">
        <f t="shared" ref="P89:P94" si="64">(O89/12*1*$D89*$F89*$G89*$H89*P$10)+(O89/12*11*$E89*$F89*$G89*$H89*P$11)</f>
        <v>0</v>
      </c>
      <c r="Q89" s="14"/>
      <c r="R89" s="12">
        <f t="shared" ref="R89:R94" si="65">(Q89/12*1*$D89*$F89*$G89*$H89*R$10)+(Q89/12*11*$E89*$F89*$G89*$H89*R$11)</f>
        <v>0</v>
      </c>
      <c r="S89" s="14"/>
      <c r="T89" s="12">
        <f t="shared" ref="T89:T94" si="66">(S89/12*1*$D89*$F89*$G89*$H89*T$10)+(S89/12*4*$E89*$F89*$G89*$H89*T$11)+(S89/12*7*$E89*$F89*$G89*$H89*T$12)</f>
        <v>0</v>
      </c>
      <c r="U89" s="14">
        <v>1</v>
      </c>
      <c r="V89" s="12">
        <f t="shared" ref="V89:V94" si="67">(U89/12*1*$D89*$F89*$G89*$I89*V$10)+(U89/12*4*$E89*$F89*$G89*$I89*V$11)+(U89/12*7*$E89*$F89*$G89*$I89*V$12)</f>
        <v>12904.633559999998</v>
      </c>
      <c r="W89" s="14">
        <v>4</v>
      </c>
      <c r="X89" s="12">
        <f t="shared" ref="X89:X94" si="68">(W89/12*1*$D89*$F89*$G89*$I89*X$10)+(W89/12*4*$E89*$F89*$G89*$I89*X$11)+(W89/12*7*$E89*$F89*$G89*$I89*X$12)</f>
        <v>53297.185759999993</v>
      </c>
      <c r="Y89" s="14">
        <f>52-10</f>
        <v>42</v>
      </c>
      <c r="Z89" s="12">
        <f t="shared" ref="Z89:Z94" si="69">(Y89/12*1*$D89*$F89*$G89*$I89*Z$10)+(Y89/12*11*$E89*$F89*$G89*$I89*Z$11)</f>
        <v>578832.6171264</v>
      </c>
      <c r="AA89" s="14"/>
      <c r="AB89" s="12">
        <f t="shared" ref="AB89:AB94" si="70">(AA89/12*1*$D89*$F89*$G89*$H89*AB$10)+(AA89/12*11*$E89*$F89*$G89*$H89*AB$11)</f>
        <v>0</v>
      </c>
      <c r="AC89" s="14">
        <v>30</v>
      </c>
      <c r="AD89" s="12">
        <f t="shared" ref="AD89:AD94" si="71">(AC89/12*1*$D89*$F89*$G89*$H89*AD$10)+(AC89/12*11*$E89*$F89*$G89*$H89*AD$11)</f>
        <v>343861.27230000001</v>
      </c>
      <c r="AE89" s="14"/>
      <c r="AF89" s="12">
        <f t="shared" ref="AF89:AF94" si="72">(AE89/12*1*$D89*$F89*$G89*$I89*AF$10)+(AE89/12*11*$E89*$F89*$G89*$I89*AF$11)</f>
        <v>0</v>
      </c>
    </row>
    <row r="90" spans="1:32" ht="45" x14ac:dyDescent="0.25">
      <c r="A90" s="18"/>
      <c r="B90" s="18">
        <v>56</v>
      </c>
      <c r="C90" s="8" t="s">
        <v>127</v>
      </c>
      <c r="D90" s="9">
        <f>D89</f>
        <v>10127</v>
      </c>
      <c r="E90" s="9">
        <v>10127</v>
      </c>
      <c r="F90" s="10">
        <v>1.1200000000000001</v>
      </c>
      <c r="G90" s="19">
        <v>1</v>
      </c>
      <c r="H90" s="9">
        <v>1.4</v>
      </c>
      <c r="I90" s="9">
        <v>1.68</v>
      </c>
      <c r="J90" s="9">
        <v>2.23</v>
      </c>
      <c r="K90" s="9">
        <v>2.39</v>
      </c>
      <c r="L90" s="11">
        <v>2.57</v>
      </c>
      <c r="M90" s="14">
        <v>0</v>
      </c>
      <c r="N90" s="12">
        <f t="shared" si="63"/>
        <v>0</v>
      </c>
      <c r="O90" s="14"/>
      <c r="P90" s="12">
        <f t="shared" si="64"/>
        <v>0</v>
      </c>
      <c r="Q90" s="14">
        <v>0</v>
      </c>
      <c r="R90" s="12">
        <f t="shared" si="65"/>
        <v>0</v>
      </c>
      <c r="S90" s="14"/>
      <c r="T90" s="12">
        <f t="shared" si="66"/>
        <v>0</v>
      </c>
      <c r="U90" s="14">
        <v>0</v>
      </c>
      <c r="V90" s="12">
        <f t="shared" si="67"/>
        <v>0</v>
      </c>
      <c r="W90" s="14">
        <v>0</v>
      </c>
      <c r="X90" s="12">
        <f t="shared" si="68"/>
        <v>0</v>
      </c>
      <c r="Y90" s="14">
        <v>0</v>
      </c>
      <c r="Z90" s="12">
        <f t="shared" si="69"/>
        <v>0</v>
      </c>
      <c r="AA90" s="14">
        <v>0</v>
      </c>
      <c r="AB90" s="12">
        <f t="shared" si="70"/>
        <v>0</v>
      </c>
      <c r="AC90" s="14"/>
      <c r="AD90" s="12">
        <f t="shared" si="71"/>
        <v>0</v>
      </c>
      <c r="AE90" s="14"/>
      <c r="AF90" s="12">
        <f t="shared" si="72"/>
        <v>0</v>
      </c>
    </row>
    <row r="91" spans="1:32" ht="45" x14ac:dyDescent="0.25">
      <c r="A91" s="18"/>
      <c r="B91" s="18">
        <v>57</v>
      </c>
      <c r="C91" s="8" t="s">
        <v>128</v>
      </c>
      <c r="D91" s="9">
        <f t="shared" si="40"/>
        <v>10127</v>
      </c>
      <c r="E91" s="9">
        <v>10127</v>
      </c>
      <c r="F91" s="10">
        <v>1.66</v>
      </c>
      <c r="G91" s="19">
        <v>1</v>
      </c>
      <c r="H91" s="9">
        <v>1.4</v>
      </c>
      <c r="I91" s="9">
        <v>1.68</v>
      </c>
      <c r="J91" s="9">
        <v>2.23</v>
      </c>
      <c r="K91" s="9">
        <v>2.39</v>
      </c>
      <c r="L91" s="11">
        <v>2.57</v>
      </c>
      <c r="M91" s="14">
        <v>0</v>
      </c>
      <c r="N91" s="12">
        <f t="shared" si="63"/>
        <v>0</v>
      </c>
      <c r="O91" s="14"/>
      <c r="P91" s="12">
        <f t="shared" si="64"/>
        <v>0</v>
      </c>
      <c r="Q91" s="14">
        <v>0</v>
      </c>
      <c r="R91" s="12">
        <f t="shared" si="65"/>
        <v>0</v>
      </c>
      <c r="S91" s="14"/>
      <c r="T91" s="12">
        <f t="shared" si="66"/>
        <v>0</v>
      </c>
      <c r="U91" s="14">
        <v>0</v>
      </c>
      <c r="V91" s="12">
        <f t="shared" si="67"/>
        <v>0</v>
      </c>
      <c r="W91" s="14">
        <v>0</v>
      </c>
      <c r="X91" s="12">
        <f t="shared" si="68"/>
        <v>0</v>
      </c>
      <c r="Y91" s="14">
        <v>0</v>
      </c>
      <c r="Z91" s="12">
        <f t="shared" si="69"/>
        <v>0</v>
      </c>
      <c r="AA91" s="14">
        <v>0</v>
      </c>
      <c r="AB91" s="12">
        <f t="shared" si="70"/>
        <v>0</v>
      </c>
      <c r="AC91" s="14"/>
      <c r="AD91" s="12">
        <f t="shared" si="71"/>
        <v>0</v>
      </c>
      <c r="AE91" s="14"/>
      <c r="AF91" s="12">
        <f t="shared" si="72"/>
        <v>0</v>
      </c>
    </row>
    <row r="92" spans="1:32" ht="45" x14ac:dyDescent="0.25">
      <c r="A92" s="18"/>
      <c r="B92" s="18">
        <v>58</v>
      </c>
      <c r="C92" s="8" t="s">
        <v>129</v>
      </c>
      <c r="D92" s="9">
        <f t="shared" si="40"/>
        <v>10127</v>
      </c>
      <c r="E92" s="9">
        <v>10127</v>
      </c>
      <c r="F92" s="10">
        <v>2</v>
      </c>
      <c r="G92" s="19">
        <v>1</v>
      </c>
      <c r="H92" s="9">
        <v>1.4</v>
      </c>
      <c r="I92" s="9">
        <v>1.68</v>
      </c>
      <c r="J92" s="9">
        <v>2.23</v>
      </c>
      <c r="K92" s="9">
        <v>2.39</v>
      </c>
      <c r="L92" s="11">
        <v>2.57</v>
      </c>
      <c r="M92" s="14">
        <v>0</v>
      </c>
      <c r="N92" s="12">
        <f t="shared" si="63"/>
        <v>0</v>
      </c>
      <c r="O92" s="14"/>
      <c r="P92" s="12">
        <f t="shared" si="64"/>
        <v>0</v>
      </c>
      <c r="Q92" s="14">
        <v>0</v>
      </c>
      <c r="R92" s="12">
        <f t="shared" si="65"/>
        <v>0</v>
      </c>
      <c r="S92" s="14"/>
      <c r="T92" s="12">
        <f t="shared" si="66"/>
        <v>0</v>
      </c>
      <c r="U92" s="14">
        <v>0</v>
      </c>
      <c r="V92" s="12">
        <f t="shared" si="67"/>
        <v>0</v>
      </c>
      <c r="W92" s="14">
        <v>0</v>
      </c>
      <c r="X92" s="12">
        <f t="shared" si="68"/>
        <v>0</v>
      </c>
      <c r="Y92" s="14">
        <v>0</v>
      </c>
      <c r="Z92" s="12">
        <f t="shared" si="69"/>
        <v>0</v>
      </c>
      <c r="AA92" s="14">
        <v>0</v>
      </c>
      <c r="AB92" s="12">
        <f t="shared" si="70"/>
        <v>0</v>
      </c>
      <c r="AC92" s="14"/>
      <c r="AD92" s="12">
        <f t="shared" si="71"/>
        <v>0</v>
      </c>
      <c r="AE92" s="14"/>
      <c r="AF92" s="12">
        <f t="shared" si="72"/>
        <v>0</v>
      </c>
    </row>
    <row r="93" spans="1:32" ht="45" x14ac:dyDescent="0.25">
      <c r="A93" s="18"/>
      <c r="B93" s="18">
        <v>59</v>
      </c>
      <c r="C93" s="8" t="s">
        <v>130</v>
      </c>
      <c r="D93" s="9">
        <f t="shared" si="40"/>
        <v>10127</v>
      </c>
      <c r="E93" s="9">
        <v>10127</v>
      </c>
      <c r="F93" s="10">
        <v>2.46</v>
      </c>
      <c r="G93" s="19">
        <v>1</v>
      </c>
      <c r="H93" s="9">
        <v>1.4</v>
      </c>
      <c r="I93" s="9">
        <v>1.68</v>
      </c>
      <c r="J93" s="9">
        <v>2.23</v>
      </c>
      <c r="K93" s="9">
        <v>2.39</v>
      </c>
      <c r="L93" s="11">
        <v>2.57</v>
      </c>
      <c r="M93" s="14"/>
      <c r="N93" s="12">
        <f t="shared" si="63"/>
        <v>0</v>
      </c>
      <c r="O93" s="14"/>
      <c r="P93" s="12">
        <f t="shared" si="64"/>
        <v>0</v>
      </c>
      <c r="Q93" s="14">
        <v>0</v>
      </c>
      <c r="R93" s="12">
        <f t="shared" si="65"/>
        <v>0</v>
      </c>
      <c r="S93" s="14"/>
      <c r="T93" s="12">
        <f t="shared" si="66"/>
        <v>0</v>
      </c>
      <c r="U93" s="14">
        <v>0</v>
      </c>
      <c r="V93" s="12">
        <f t="shared" si="67"/>
        <v>0</v>
      </c>
      <c r="W93" s="14">
        <v>0</v>
      </c>
      <c r="X93" s="12">
        <f t="shared" si="68"/>
        <v>0</v>
      </c>
      <c r="Y93" s="14">
        <v>0</v>
      </c>
      <c r="Z93" s="12">
        <f t="shared" si="69"/>
        <v>0</v>
      </c>
      <c r="AA93" s="14">
        <v>0</v>
      </c>
      <c r="AB93" s="12">
        <f t="shared" si="70"/>
        <v>0</v>
      </c>
      <c r="AC93" s="14"/>
      <c r="AD93" s="12">
        <f t="shared" si="71"/>
        <v>0</v>
      </c>
      <c r="AE93" s="14"/>
      <c r="AF93" s="12">
        <f t="shared" si="72"/>
        <v>0</v>
      </c>
    </row>
    <row r="94" spans="1:32" x14ac:dyDescent="0.25">
      <c r="A94" s="18"/>
      <c r="B94" s="18">
        <v>60</v>
      </c>
      <c r="C94" s="8" t="s">
        <v>131</v>
      </c>
      <c r="D94" s="9">
        <f>D93</f>
        <v>10127</v>
      </c>
      <c r="E94" s="9">
        <v>10127</v>
      </c>
      <c r="F94" s="10">
        <v>45.5</v>
      </c>
      <c r="G94" s="19">
        <v>1</v>
      </c>
      <c r="H94" s="9">
        <v>1.4</v>
      </c>
      <c r="I94" s="9">
        <v>1.68</v>
      </c>
      <c r="J94" s="9">
        <v>2.23</v>
      </c>
      <c r="K94" s="9">
        <v>2.39</v>
      </c>
      <c r="L94" s="11">
        <v>2.57</v>
      </c>
      <c r="M94" s="17"/>
      <c r="N94" s="12">
        <f t="shared" si="63"/>
        <v>0</v>
      </c>
      <c r="O94" s="14"/>
      <c r="P94" s="12">
        <f t="shared" si="64"/>
        <v>0</v>
      </c>
      <c r="Q94" s="17"/>
      <c r="R94" s="12">
        <f t="shared" si="65"/>
        <v>0</v>
      </c>
      <c r="S94" s="17"/>
      <c r="T94" s="12">
        <f t="shared" si="66"/>
        <v>0</v>
      </c>
      <c r="U94" s="17"/>
      <c r="V94" s="12">
        <f t="shared" si="67"/>
        <v>0</v>
      </c>
      <c r="W94" s="17"/>
      <c r="X94" s="12">
        <f t="shared" si="68"/>
        <v>0</v>
      </c>
      <c r="Y94" s="17"/>
      <c r="Z94" s="12">
        <f t="shared" si="69"/>
        <v>0</v>
      </c>
      <c r="AA94" s="17"/>
      <c r="AB94" s="12">
        <f t="shared" si="70"/>
        <v>0</v>
      </c>
      <c r="AC94" s="17"/>
      <c r="AD94" s="12">
        <f t="shared" si="71"/>
        <v>0</v>
      </c>
      <c r="AE94" s="17"/>
      <c r="AF94" s="12">
        <f t="shared" si="72"/>
        <v>0</v>
      </c>
    </row>
    <row r="95" spans="1:32" x14ac:dyDescent="0.25">
      <c r="A95" s="18">
        <v>21</v>
      </c>
      <c r="B95" s="18"/>
      <c r="C95" s="28" t="s">
        <v>132</v>
      </c>
      <c r="D95" s="9">
        <f>D93</f>
        <v>10127</v>
      </c>
      <c r="E95" s="9"/>
      <c r="F95" s="10"/>
      <c r="G95" s="19">
        <v>1</v>
      </c>
      <c r="H95" s="9">
        <v>1.4</v>
      </c>
      <c r="I95" s="9">
        <v>1.68</v>
      </c>
      <c r="J95" s="9">
        <v>2.23</v>
      </c>
      <c r="K95" s="9">
        <v>2.39</v>
      </c>
      <c r="L95" s="11">
        <v>2.57</v>
      </c>
      <c r="M95" s="35">
        <f t="shared" ref="M95:X95" si="73">SUM(M96:M101)</f>
        <v>0</v>
      </c>
      <c r="N95" s="35">
        <f t="shared" si="73"/>
        <v>0</v>
      </c>
      <c r="O95" s="35">
        <f t="shared" si="73"/>
        <v>0</v>
      </c>
      <c r="P95" s="35">
        <f t="shared" si="73"/>
        <v>0</v>
      </c>
      <c r="Q95" s="35">
        <f t="shared" si="73"/>
        <v>0</v>
      </c>
      <c r="R95" s="35">
        <f t="shared" si="73"/>
        <v>0</v>
      </c>
      <c r="S95" s="35">
        <f t="shared" si="73"/>
        <v>0</v>
      </c>
      <c r="T95" s="35">
        <f t="shared" si="73"/>
        <v>0</v>
      </c>
      <c r="U95" s="35">
        <f t="shared" si="73"/>
        <v>0</v>
      </c>
      <c r="V95" s="35">
        <f t="shared" si="73"/>
        <v>0</v>
      </c>
      <c r="W95" s="35">
        <f t="shared" si="73"/>
        <v>0</v>
      </c>
      <c r="X95" s="35">
        <f t="shared" si="73"/>
        <v>0</v>
      </c>
      <c r="Y95" s="35">
        <f t="shared" ref="Y95:AF95" si="74">SUM(Y96:Y101)</f>
        <v>0</v>
      </c>
      <c r="Z95" s="35">
        <f t="shared" si="74"/>
        <v>0</v>
      </c>
      <c r="AA95" s="35">
        <f t="shared" si="74"/>
        <v>0</v>
      </c>
      <c r="AB95" s="35">
        <f t="shared" si="74"/>
        <v>0</v>
      </c>
      <c r="AC95" s="35">
        <f t="shared" si="74"/>
        <v>0</v>
      </c>
      <c r="AD95" s="35">
        <f t="shared" si="74"/>
        <v>0</v>
      </c>
      <c r="AE95" s="35">
        <f t="shared" si="74"/>
        <v>10</v>
      </c>
      <c r="AF95" s="35">
        <f t="shared" si="74"/>
        <v>97316.419200000018</v>
      </c>
    </row>
    <row r="96" spans="1:32" x14ac:dyDescent="0.25">
      <c r="A96" s="18"/>
      <c r="B96" s="18">
        <v>61</v>
      </c>
      <c r="C96" s="8" t="s">
        <v>133</v>
      </c>
      <c r="D96" s="9">
        <f>D101</f>
        <v>10127</v>
      </c>
      <c r="E96" s="9">
        <v>10127</v>
      </c>
      <c r="F96" s="10">
        <v>0.39</v>
      </c>
      <c r="G96" s="19">
        <v>1</v>
      </c>
      <c r="H96" s="9">
        <v>1.4</v>
      </c>
      <c r="I96" s="9">
        <v>1.68</v>
      </c>
      <c r="J96" s="9">
        <v>2.23</v>
      </c>
      <c r="K96" s="9">
        <v>2.39</v>
      </c>
      <c r="L96" s="11">
        <v>2.57</v>
      </c>
      <c r="M96" s="14">
        <v>0</v>
      </c>
      <c r="N96" s="12">
        <f t="shared" ref="N96:N101" si="75">(M96/12*1*$D96*$F96*$G96*$H96*N$10)+(M96/12*11*$E96*$F96*$G96*$H96*N$11)</f>
        <v>0</v>
      </c>
      <c r="O96" s="14"/>
      <c r="P96" s="12">
        <f t="shared" ref="P96:P101" si="76">(O96/12*1*$D96*$F96*$G96*$H96*P$10)+(O96/12*11*$E96*$F96*$G96*$H96*P$11)</f>
        <v>0</v>
      </c>
      <c r="Q96" s="14">
        <v>0</v>
      </c>
      <c r="R96" s="12">
        <f t="shared" ref="R96:R101" si="77">(Q96/12*1*$D96*$F96*$G96*$H96*R$10)+(Q96/12*11*$E96*$F96*$G96*$H96*R$11)</f>
        <v>0</v>
      </c>
      <c r="S96" s="14"/>
      <c r="T96" s="12">
        <f t="shared" ref="T96:T101" si="78">(S96/12*1*$D96*$F96*$G96*$H96*T$10)+(S96/12*4*$E96*$F96*$G96*$H96*T$11)+(S96/12*7*$E96*$F96*$G96*$H96*T$12)</f>
        <v>0</v>
      </c>
      <c r="U96" s="14">
        <v>0</v>
      </c>
      <c r="V96" s="12">
        <f t="shared" ref="V96:V101" si="79">(U96/12*1*$D96*$F96*$G96*$I96*V$10)+(U96/12*4*$E96*$F96*$G96*$I96*V$11)+(U96/12*7*$E96*$F96*$G96*$I96*V$12)</f>
        <v>0</v>
      </c>
      <c r="W96" s="14">
        <v>0</v>
      </c>
      <c r="X96" s="12">
        <f t="shared" ref="X96:X101" si="80">(W96/12*1*$D96*$F96*$G96*$I96*X$10)+(W96/12*4*$E96*$F96*$G96*$I96*X$11)+(W96/12*7*$E96*$F96*$G96*$I96*X$12)</f>
        <v>0</v>
      </c>
      <c r="Y96" s="14">
        <v>0</v>
      </c>
      <c r="Z96" s="12">
        <f t="shared" ref="Z96:Z101" si="81">(Y96/12*1*$D96*$F96*$G96*$I96*Z$10)+(Y96/12*11*$E96*$F96*$G96*$I96*Z$11)</f>
        <v>0</v>
      </c>
      <c r="AA96" s="14">
        <v>0</v>
      </c>
      <c r="AB96" s="12">
        <f t="shared" ref="AB96:AB101" si="82">(AA96/12*1*$D96*$F96*$G96*$H96*AB$10)+(AA96/12*11*$E96*$F96*$G96*$H96*AB$11)</f>
        <v>0</v>
      </c>
      <c r="AC96" s="14"/>
      <c r="AD96" s="12">
        <f t="shared" ref="AD96:AD101" si="83">(AC96/12*1*$D96*$F96*$G96*$H96*AD$10)+(AC96/12*11*$E96*$F96*$G96*$H96*AD$11)</f>
        <v>0</v>
      </c>
      <c r="AE96" s="14">
        <f>25-15</f>
        <v>10</v>
      </c>
      <c r="AF96" s="12">
        <f t="shared" ref="AF96:AF101" si="84">(AE96/12*1*$D96*$F96*$G96*$I96*AF$10)+(AE96/12*11*$E96*$F96*$G96*$I96*AF$11)</f>
        <v>97316.419200000018</v>
      </c>
    </row>
    <row r="97" spans="1:32" x14ac:dyDescent="0.25">
      <c r="A97" s="18"/>
      <c r="B97" s="18">
        <v>62</v>
      </c>
      <c r="C97" s="8" t="s">
        <v>134</v>
      </c>
      <c r="D97" s="9">
        <f>D95</f>
        <v>10127</v>
      </c>
      <c r="E97" s="9">
        <v>10127</v>
      </c>
      <c r="F97" s="10">
        <v>0.96</v>
      </c>
      <c r="G97" s="19">
        <v>1</v>
      </c>
      <c r="H97" s="9">
        <v>1.4</v>
      </c>
      <c r="I97" s="9">
        <v>1.68</v>
      </c>
      <c r="J97" s="9">
        <v>2.23</v>
      </c>
      <c r="K97" s="9">
        <v>2.39</v>
      </c>
      <c r="L97" s="11">
        <v>2.57</v>
      </c>
      <c r="M97" s="14">
        <v>0</v>
      </c>
      <c r="N97" s="12">
        <f t="shared" si="75"/>
        <v>0</v>
      </c>
      <c r="O97" s="14"/>
      <c r="P97" s="12">
        <f t="shared" si="76"/>
        <v>0</v>
      </c>
      <c r="Q97" s="14">
        <v>0</v>
      </c>
      <c r="R97" s="12">
        <f t="shared" si="77"/>
        <v>0</v>
      </c>
      <c r="S97" s="14"/>
      <c r="T97" s="12">
        <f t="shared" si="78"/>
        <v>0</v>
      </c>
      <c r="U97" s="14">
        <v>0</v>
      </c>
      <c r="V97" s="12">
        <f t="shared" si="79"/>
        <v>0</v>
      </c>
      <c r="W97" s="14">
        <v>0</v>
      </c>
      <c r="X97" s="12">
        <f t="shared" si="80"/>
        <v>0</v>
      </c>
      <c r="Y97" s="14">
        <v>0</v>
      </c>
      <c r="Z97" s="12">
        <f t="shared" si="81"/>
        <v>0</v>
      </c>
      <c r="AA97" s="14">
        <v>0</v>
      </c>
      <c r="AB97" s="12">
        <f t="shared" si="82"/>
        <v>0</v>
      </c>
      <c r="AC97" s="14"/>
      <c r="AD97" s="12">
        <f t="shared" si="83"/>
        <v>0</v>
      </c>
      <c r="AE97" s="14"/>
      <c r="AF97" s="12">
        <f t="shared" si="84"/>
        <v>0</v>
      </c>
    </row>
    <row r="98" spans="1:32" x14ac:dyDescent="0.25">
      <c r="A98" s="18"/>
      <c r="B98" s="18">
        <v>63</v>
      </c>
      <c r="C98" s="8" t="s">
        <v>135</v>
      </c>
      <c r="D98" s="9">
        <f t="shared" si="40"/>
        <v>10127</v>
      </c>
      <c r="E98" s="9">
        <v>10127</v>
      </c>
      <c r="F98" s="10">
        <v>1.44</v>
      </c>
      <c r="G98" s="19">
        <v>1</v>
      </c>
      <c r="H98" s="9">
        <v>1.4</v>
      </c>
      <c r="I98" s="9">
        <v>1.68</v>
      </c>
      <c r="J98" s="9">
        <v>2.23</v>
      </c>
      <c r="K98" s="9">
        <v>2.39</v>
      </c>
      <c r="L98" s="11">
        <v>2.57</v>
      </c>
      <c r="M98" s="14">
        <v>0</v>
      </c>
      <c r="N98" s="12">
        <f t="shared" si="75"/>
        <v>0</v>
      </c>
      <c r="O98" s="14"/>
      <c r="P98" s="12">
        <f t="shared" si="76"/>
        <v>0</v>
      </c>
      <c r="Q98" s="14">
        <v>0</v>
      </c>
      <c r="R98" s="12">
        <f t="shared" si="77"/>
        <v>0</v>
      </c>
      <c r="S98" s="14"/>
      <c r="T98" s="12">
        <f t="shared" si="78"/>
        <v>0</v>
      </c>
      <c r="U98" s="14">
        <v>0</v>
      </c>
      <c r="V98" s="12">
        <f t="shared" si="79"/>
        <v>0</v>
      </c>
      <c r="W98" s="14">
        <v>0</v>
      </c>
      <c r="X98" s="12">
        <f t="shared" si="80"/>
        <v>0</v>
      </c>
      <c r="Y98" s="14">
        <v>0</v>
      </c>
      <c r="Z98" s="12">
        <f t="shared" si="81"/>
        <v>0</v>
      </c>
      <c r="AA98" s="14">
        <v>0</v>
      </c>
      <c r="AB98" s="12">
        <f t="shared" si="82"/>
        <v>0</v>
      </c>
      <c r="AC98" s="14"/>
      <c r="AD98" s="12">
        <f t="shared" si="83"/>
        <v>0</v>
      </c>
      <c r="AE98" s="14"/>
      <c r="AF98" s="12">
        <f t="shared" si="84"/>
        <v>0</v>
      </c>
    </row>
    <row r="99" spans="1:32" x14ac:dyDescent="0.25">
      <c r="A99" s="18"/>
      <c r="B99" s="18">
        <v>64</v>
      </c>
      <c r="C99" s="8" t="s">
        <v>136</v>
      </c>
      <c r="D99" s="9">
        <f t="shared" si="40"/>
        <v>10127</v>
      </c>
      <c r="E99" s="9">
        <v>10127</v>
      </c>
      <c r="F99" s="10">
        <v>1.95</v>
      </c>
      <c r="G99" s="19">
        <v>1</v>
      </c>
      <c r="H99" s="9">
        <v>1.4</v>
      </c>
      <c r="I99" s="9">
        <v>1.68</v>
      </c>
      <c r="J99" s="9">
        <v>2.23</v>
      </c>
      <c r="K99" s="9">
        <v>2.39</v>
      </c>
      <c r="L99" s="11">
        <v>2.57</v>
      </c>
      <c r="M99" s="14">
        <v>0</v>
      </c>
      <c r="N99" s="12">
        <f t="shared" si="75"/>
        <v>0</v>
      </c>
      <c r="O99" s="14"/>
      <c r="P99" s="12">
        <f t="shared" si="76"/>
        <v>0</v>
      </c>
      <c r="Q99" s="14">
        <v>0</v>
      </c>
      <c r="R99" s="12">
        <f t="shared" si="77"/>
        <v>0</v>
      </c>
      <c r="S99" s="14"/>
      <c r="T99" s="12">
        <f t="shared" si="78"/>
        <v>0</v>
      </c>
      <c r="U99" s="14">
        <v>0</v>
      </c>
      <c r="V99" s="12">
        <f t="shared" si="79"/>
        <v>0</v>
      </c>
      <c r="W99" s="14">
        <v>0</v>
      </c>
      <c r="X99" s="12">
        <f t="shared" si="80"/>
        <v>0</v>
      </c>
      <c r="Y99" s="14">
        <v>0</v>
      </c>
      <c r="Z99" s="12">
        <f t="shared" si="81"/>
        <v>0</v>
      </c>
      <c r="AA99" s="14">
        <v>0</v>
      </c>
      <c r="AB99" s="12">
        <f t="shared" si="82"/>
        <v>0</v>
      </c>
      <c r="AC99" s="14"/>
      <c r="AD99" s="12">
        <f t="shared" si="83"/>
        <v>0</v>
      </c>
      <c r="AE99" s="14"/>
      <c r="AF99" s="12">
        <f t="shared" si="84"/>
        <v>0</v>
      </c>
    </row>
    <row r="100" spans="1:32" x14ac:dyDescent="0.25">
      <c r="A100" s="18"/>
      <c r="B100" s="18">
        <v>65</v>
      </c>
      <c r="C100" s="8" t="s">
        <v>137</v>
      </c>
      <c r="D100" s="9">
        <f t="shared" si="40"/>
        <v>10127</v>
      </c>
      <c r="E100" s="9">
        <v>10127</v>
      </c>
      <c r="F100" s="10">
        <v>2.17</v>
      </c>
      <c r="G100" s="19">
        <v>1</v>
      </c>
      <c r="H100" s="9">
        <v>1.4</v>
      </c>
      <c r="I100" s="9">
        <v>1.68</v>
      </c>
      <c r="J100" s="9">
        <v>2.23</v>
      </c>
      <c r="K100" s="9">
        <v>2.39</v>
      </c>
      <c r="L100" s="11">
        <v>2.57</v>
      </c>
      <c r="M100" s="14">
        <v>0</v>
      </c>
      <c r="N100" s="12">
        <f t="shared" si="75"/>
        <v>0</v>
      </c>
      <c r="O100" s="14"/>
      <c r="P100" s="12">
        <f t="shared" si="76"/>
        <v>0</v>
      </c>
      <c r="Q100" s="14">
        <v>0</v>
      </c>
      <c r="R100" s="12">
        <f t="shared" si="77"/>
        <v>0</v>
      </c>
      <c r="S100" s="14"/>
      <c r="T100" s="12">
        <f t="shared" si="78"/>
        <v>0</v>
      </c>
      <c r="U100" s="14">
        <v>0</v>
      </c>
      <c r="V100" s="12">
        <f t="shared" si="79"/>
        <v>0</v>
      </c>
      <c r="W100" s="14">
        <v>0</v>
      </c>
      <c r="X100" s="12">
        <f t="shared" si="80"/>
        <v>0</v>
      </c>
      <c r="Y100" s="14">
        <v>0</v>
      </c>
      <c r="Z100" s="12">
        <f t="shared" si="81"/>
        <v>0</v>
      </c>
      <c r="AA100" s="14">
        <v>0</v>
      </c>
      <c r="AB100" s="12">
        <f t="shared" si="82"/>
        <v>0</v>
      </c>
      <c r="AC100" s="14"/>
      <c r="AD100" s="12">
        <f t="shared" si="83"/>
        <v>0</v>
      </c>
      <c r="AE100" s="14"/>
      <c r="AF100" s="12">
        <f t="shared" si="84"/>
        <v>0</v>
      </c>
    </row>
    <row r="101" spans="1:32" x14ac:dyDescent="0.25">
      <c r="A101" s="18"/>
      <c r="B101" s="18">
        <v>66</v>
      </c>
      <c r="C101" s="8" t="s">
        <v>138</v>
      </c>
      <c r="D101" s="9">
        <f t="shared" si="40"/>
        <v>10127</v>
      </c>
      <c r="E101" s="9">
        <v>10127</v>
      </c>
      <c r="F101" s="10">
        <v>3.84</v>
      </c>
      <c r="G101" s="19">
        <v>1</v>
      </c>
      <c r="H101" s="9">
        <v>1.4</v>
      </c>
      <c r="I101" s="9">
        <v>1.68</v>
      </c>
      <c r="J101" s="9">
        <v>2.23</v>
      </c>
      <c r="K101" s="9">
        <v>2.39</v>
      </c>
      <c r="L101" s="11">
        <v>2.57</v>
      </c>
      <c r="M101" s="14">
        <v>0</v>
      </c>
      <c r="N101" s="12">
        <f t="shared" si="75"/>
        <v>0</v>
      </c>
      <c r="O101" s="14"/>
      <c r="P101" s="12">
        <f t="shared" si="76"/>
        <v>0</v>
      </c>
      <c r="Q101" s="14">
        <v>0</v>
      </c>
      <c r="R101" s="12">
        <f t="shared" si="77"/>
        <v>0</v>
      </c>
      <c r="S101" s="14"/>
      <c r="T101" s="12">
        <f t="shared" si="78"/>
        <v>0</v>
      </c>
      <c r="U101" s="14">
        <v>0</v>
      </c>
      <c r="V101" s="12">
        <f t="shared" si="79"/>
        <v>0</v>
      </c>
      <c r="W101" s="14">
        <v>0</v>
      </c>
      <c r="X101" s="12">
        <f t="shared" si="80"/>
        <v>0</v>
      </c>
      <c r="Y101" s="14">
        <v>0</v>
      </c>
      <c r="Z101" s="12">
        <f t="shared" si="81"/>
        <v>0</v>
      </c>
      <c r="AA101" s="14">
        <v>0</v>
      </c>
      <c r="AB101" s="12">
        <f t="shared" si="82"/>
        <v>0</v>
      </c>
      <c r="AC101" s="14"/>
      <c r="AD101" s="12">
        <f t="shared" si="83"/>
        <v>0</v>
      </c>
      <c r="AE101" s="14"/>
      <c r="AF101" s="12">
        <f t="shared" si="84"/>
        <v>0</v>
      </c>
    </row>
    <row r="102" spans="1:32" x14ac:dyDescent="0.25">
      <c r="A102" s="18">
        <v>22</v>
      </c>
      <c r="B102" s="18"/>
      <c r="C102" s="28" t="s">
        <v>139</v>
      </c>
      <c r="D102" s="9"/>
      <c r="E102" s="9"/>
      <c r="F102" s="10"/>
      <c r="G102" s="19"/>
      <c r="H102" s="9"/>
      <c r="I102" s="9"/>
      <c r="J102" s="9"/>
      <c r="K102" s="9"/>
      <c r="L102" s="11">
        <v>2.57</v>
      </c>
      <c r="M102" s="35">
        <f t="shared" ref="M102:X102" si="85">SUM(M103:M104)</f>
        <v>0</v>
      </c>
      <c r="N102" s="35">
        <f t="shared" si="85"/>
        <v>0</v>
      </c>
      <c r="O102" s="35">
        <f t="shared" si="85"/>
        <v>0</v>
      </c>
      <c r="P102" s="35">
        <f t="shared" si="85"/>
        <v>0</v>
      </c>
      <c r="Q102" s="35">
        <f t="shared" si="85"/>
        <v>0</v>
      </c>
      <c r="R102" s="35">
        <f t="shared" si="85"/>
        <v>0</v>
      </c>
      <c r="S102" s="35">
        <f t="shared" si="85"/>
        <v>30</v>
      </c>
      <c r="T102" s="35">
        <f t="shared" si="85"/>
        <v>321765.17099999997</v>
      </c>
      <c r="U102" s="35">
        <f t="shared" si="85"/>
        <v>30</v>
      </c>
      <c r="V102" s="35">
        <f t="shared" si="85"/>
        <v>614190.80267999996</v>
      </c>
      <c r="W102" s="35">
        <f t="shared" si="85"/>
        <v>8</v>
      </c>
      <c r="X102" s="35">
        <f t="shared" si="85"/>
        <v>179337.82776000001</v>
      </c>
      <c r="Y102" s="35">
        <f t="shared" ref="Y102:AF102" si="86">SUM(Y103:Y104)</f>
        <v>8</v>
      </c>
      <c r="Z102" s="35">
        <f t="shared" si="86"/>
        <v>238386.663424</v>
      </c>
      <c r="AA102" s="35">
        <f t="shared" si="86"/>
        <v>0</v>
      </c>
      <c r="AB102" s="35">
        <f t="shared" si="86"/>
        <v>0</v>
      </c>
      <c r="AC102" s="35">
        <f t="shared" si="86"/>
        <v>18</v>
      </c>
      <c r="AD102" s="35">
        <f t="shared" si="86"/>
        <v>248137.72893000001</v>
      </c>
      <c r="AE102" s="35">
        <f t="shared" si="86"/>
        <v>3</v>
      </c>
      <c r="AF102" s="35">
        <f t="shared" si="86"/>
        <v>66624.317759999991</v>
      </c>
    </row>
    <row r="103" spans="1:32" ht="30" x14ac:dyDescent="0.25">
      <c r="A103" s="18"/>
      <c r="B103" s="18">
        <v>67</v>
      </c>
      <c r="C103" s="15" t="s">
        <v>140</v>
      </c>
      <c r="D103" s="9">
        <f>D101</f>
        <v>10127</v>
      </c>
      <c r="E103" s="9">
        <v>10127</v>
      </c>
      <c r="F103" s="10">
        <v>2.31</v>
      </c>
      <c r="G103" s="19">
        <v>1</v>
      </c>
      <c r="H103" s="9">
        <v>1.4</v>
      </c>
      <c r="I103" s="9">
        <v>1.68</v>
      </c>
      <c r="J103" s="9">
        <v>2.23</v>
      </c>
      <c r="K103" s="9">
        <v>2.39</v>
      </c>
      <c r="L103" s="11">
        <v>2.57</v>
      </c>
      <c r="M103" s="14"/>
      <c r="N103" s="12">
        <f>(M103/12*1*$D103*$F103*$G103*$H103*N$10)+(M103/12*11*$E103*$F103*$G103*$H103*N$11)</f>
        <v>0</v>
      </c>
      <c r="O103" s="14"/>
      <c r="P103" s="12">
        <f>(O103/12*1*$D103*$F103*$G103*$H103*P$10)+(O103/12*11*$E103*$F103*$G103*$H103*P$11)</f>
        <v>0</v>
      </c>
      <c r="Q103" s="14"/>
      <c r="R103" s="12">
        <f>(Q103/12*1*$D103*$F103*$G103*$H103*R$10)+(Q103/12*11*$E103*$F103*$G103*$H103*R$11)</f>
        <v>0</v>
      </c>
      <c r="S103" s="14"/>
      <c r="T103" s="12">
        <f>(S103/12*1*$D103*$F103*$G103*$H103*T$10)+(S103/12*4*$E103*$F103*$G103*$H103*T$11)+(S103/12*7*$E103*$F103*$G103*$H103*T$12)</f>
        <v>0</v>
      </c>
      <c r="U103" s="14">
        <f>1+5</f>
        <v>6</v>
      </c>
      <c r="V103" s="12">
        <f>(U103/12*1*$D103*$F103*$G103*$I103*V$10)+(U103/12*4*$E103*$F103*$G103*$I103*V$11)+(U103/12*7*$E103*$F103*$G103*$I103*V$12)</f>
        <v>241700.29884</v>
      </c>
      <c r="W103" s="14">
        <v>2</v>
      </c>
      <c r="X103" s="12">
        <f>(W103/12*1*$D103*$F103*$G103*$I103*X$10)+(W103/12*4*$E103*$F103*$G103*$I103*X$11)+(W103/12*7*$E103*$F103*$G103*$I103*X$12)</f>
        <v>83186.82372</v>
      </c>
      <c r="Y103" s="14">
        <v>4</v>
      </c>
      <c r="Z103" s="12">
        <f>(Y103/12*1*$D103*$F103*$G103*$I103*Z$10)+(Y103/12*11*$E103*$F103*$G103*$I103*Z$11)</f>
        <v>172085.37265919999</v>
      </c>
      <c r="AA103" s="14"/>
      <c r="AB103" s="12">
        <f>(AA103/12*1*$D103*$F103*$G103*$H103*AB$10)+(AA103/12*11*$E103*$F103*$G103*$H103*AB$11)</f>
        <v>0</v>
      </c>
      <c r="AC103" s="14"/>
      <c r="AD103" s="12">
        <f>(AC103/12*1*$D103*$F103*$G103*$H103*AD$10)+(AC103/12*11*$E103*$F103*$G103*$H103*AD$11)</f>
        <v>0</v>
      </c>
      <c r="AE103" s="14"/>
      <c r="AF103" s="12">
        <f>(AE103/12*1*$D103*$F103*$G103*$I103*AF$10)+(AE103/12*11*$E103*$F103*$G103*$I103*AF$11)</f>
        <v>0</v>
      </c>
    </row>
    <row r="104" spans="1:32" x14ac:dyDescent="0.25">
      <c r="A104" s="18"/>
      <c r="B104" s="18">
        <v>68</v>
      </c>
      <c r="C104" s="15" t="s">
        <v>141</v>
      </c>
      <c r="D104" s="9">
        <f>D25</f>
        <v>10127</v>
      </c>
      <c r="E104" s="9">
        <v>10127</v>
      </c>
      <c r="F104" s="16">
        <v>0.89</v>
      </c>
      <c r="G104" s="19">
        <v>1</v>
      </c>
      <c r="H104" s="9">
        <v>1.4</v>
      </c>
      <c r="I104" s="9">
        <v>1.68</v>
      </c>
      <c r="J104" s="9">
        <v>2.23</v>
      </c>
      <c r="K104" s="9">
        <v>2.39</v>
      </c>
      <c r="L104" s="11">
        <v>2.57</v>
      </c>
      <c r="M104" s="14"/>
      <c r="N104" s="12">
        <f>(M104/12*1*$D104*$F104*$G104*$H104*N$10)+(M104/12*11*$E104*$F104*$G104*$H104*N$11)</f>
        <v>0</v>
      </c>
      <c r="O104" s="14"/>
      <c r="P104" s="12">
        <f>(O104/12*1*$D104*$F104*$G104*$H104*P$10)+(O104/12*11*$E104*$F104*$G104*$H104*P$11)</f>
        <v>0</v>
      </c>
      <c r="Q104" s="14"/>
      <c r="R104" s="12">
        <f>(Q104/12*1*$D104*$F104*$G104*$H104*R$10)+(Q104/12*11*$E104*$F104*$G104*$H104*R$11)</f>
        <v>0</v>
      </c>
      <c r="S104" s="14">
        <v>30</v>
      </c>
      <c r="T104" s="12">
        <f>(S104/12*1*$D104*$F104*$G104*$H104*T$10)+(S104/12*4*$E104*$F104*$G104*$H104*T$11)+(S104/12*7*$E104*$F104*$G104*$H104*T$12)</f>
        <v>321765.17099999997</v>
      </c>
      <c r="U104" s="14">
        <v>24</v>
      </c>
      <c r="V104" s="12">
        <f>(U104/12*1*$D104*$F104*$G104*$I104*V$10)+(U104/12*4*$E104*$F104*$G104*$I104*V$11)+(U104/12*7*$E104*$F104*$G104*$I104*V$12)</f>
        <v>372490.50384000002</v>
      </c>
      <c r="W104" s="14">
        <v>6</v>
      </c>
      <c r="X104" s="12">
        <f>(W104/12*1*$D104*$F104*$G104*$I104*X$10)+(W104/12*4*$E104*$F104*$G104*$I104*X$11)+(W104/12*7*$E104*$F104*$G104*$I104*X$12)</f>
        <v>96151.00404</v>
      </c>
      <c r="Y104" s="14">
        <f>6-2</f>
        <v>4</v>
      </c>
      <c r="Z104" s="12">
        <f>(Y104/12*1*$D104*$F104*$G104*$I104*Z$10)+(Y104/12*11*$E104*$F104*$G104*$I104*Z$11)</f>
        <v>66301.290764800011</v>
      </c>
      <c r="AA104" s="14"/>
      <c r="AB104" s="12">
        <f>(AA104/12*1*$D104*$F104*$G104*$H104*AB$10)+(AA104/12*11*$E104*$F104*$G104*$H104*AB$11)</f>
        <v>0</v>
      </c>
      <c r="AC104" s="14">
        <f>26-8</f>
        <v>18</v>
      </c>
      <c r="AD104" s="12">
        <f>(AC104/12*1*$D104*$F104*$G104*$H104*AD$10)+(AC104/12*11*$E104*$F104*$G104*$H104*AD$11)</f>
        <v>248137.72893000001</v>
      </c>
      <c r="AE104" s="14">
        <v>3</v>
      </c>
      <c r="AF104" s="12">
        <f>(AE104/12*1*$D104*$F104*$G104*$I104*AF$10)+(AE104/12*11*$E104*$F104*$G104*$I104*AF$11)</f>
        <v>66624.317759999991</v>
      </c>
    </row>
    <row r="105" spans="1:32" x14ac:dyDescent="0.25">
      <c r="A105" s="18">
        <v>23</v>
      </c>
      <c r="B105" s="18"/>
      <c r="C105" s="28" t="s">
        <v>142</v>
      </c>
      <c r="D105" s="9"/>
      <c r="E105" s="9"/>
      <c r="F105" s="10"/>
      <c r="G105" s="19">
        <v>1</v>
      </c>
      <c r="H105" s="9">
        <v>1.4</v>
      </c>
      <c r="I105" s="9">
        <v>1.68</v>
      </c>
      <c r="J105" s="9">
        <v>2.23</v>
      </c>
      <c r="K105" s="9">
        <v>2.39</v>
      </c>
      <c r="L105" s="11">
        <v>2.57</v>
      </c>
      <c r="M105" s="35">
        <f t="shared" ref="M105:X105" si="87">M106</f>
        <v>0</v>
      </c>
      <c r="N105" s="35">
        <f t="shared" si="87"/>
        <v>0</v>
      </c>
      <c r="O105" s="35">
        <f t="shared" si="87"/>
        <v>0</v>
      </c>
      <c r="P105" s="35">
        <f t="shared" si="87"/>
        <v>0</v>
      </c>
      <c r="Q105" s="35">
        <f t="shared" si="87"/>
        <v>0</v>
      </c>
      <c r="R105" s="35">
        <f t="shared" si="87"/>
        <v>0</v>
      </c>
      <c r="S105" s="35">
        <f t="shared" si="87"/>
        <v>0</v>
      </c>
      <c r="T105" s="35">
        <f t="shared" si="87"/>
        <v>0</v>
      </c>
      <c r="U105" s="35">
        <f t="shared" si="87"/>
        <v>51</v>
      </c>
      <c r="V105" s="35">
        <f t="shared" si="87"/>
        <v>800436.05460000003</v>
      </c>
      <c r="W105" s="35">
        <f t="shared" si="87"/>
        <v>62</v>
      </c>
      <c r="X105" s="35">
        <f t="shared" si="87"/>
        <v>1004723.9748000001</v>
      </c>
      <c r="Y105" s="35">
        <f t="shared" ref="Y105:AF105" si="88">Y106</f>
        <v>230</v>
      </c>
      <c r="Z105" s="35">
        <f t="shared" si="88"/>
        <v>3855159.3225600007</v>
      </c>
      <c r="AA105" s="35">
        <f t="shared" si="88"/>
        <v>16</v>
      </c>
      <c r="AB105" s="35">
        <f t="shared" si="88"/>
        <v>223045.1496</v>
      </c>
      <c r="AC105" s="35">
        <f t="shared" si="88"/>
        <v>250</v>
      </c>
      <c r="AD105" s="35">
        <f t="shared" si="88"/>
        <v>3485080.4624999994</v>
      </c>
      <c r="AE105" s="35">
        <f t="shared" si="88"/>
        <v>84</v>
      </c>
      <c r="AF105" s="35">
        <f t="shared" si="88"/>
        <v>1886441.3568</v>
      </c>
    </row>
    <row r="106" spans="1:32" x14ac:dyDescent="0.25">
      <c r="A106" s="18"/>
      <c r="B106" s="18">
        <v>69</v>
      </c>
      <c r="C106" s="8" t="s">
        <v>143</v>
      </c>
      <c r="D106" s="9">
        <f>D104</f>
        <v>10127</v>
      </c>
      <c r="E106" s="9">
        <v>10127</v>
      </c>
      <c r="F106" s="10">
        <v>0.9</v>
      </c>
      <c r="G106" s="19">
        <v>1</v>
      </c>
      <c r="H106" s="9">
        <v>1.4</v>
      </c>
      <c r="I106" s="9">
        <v>1.68</v>
      </c>
      <c r="J106" s="9">
        <v>2.23</v>
      </c>
      <c r="K106" s="9">
        <v>2.39</v>
      </c>
      <c r="L106" s="11">
        <v>2.57</v>
      </c>
      <c r="M106" s="14"/>
      <c r="N106" s="12">
        <f>(M106/12*1*$D106*$F106*$G106*$H106*N$10)+(M106/12*11*$E106*$F106*$G106*$H106*N$11)</f>
        <v>0</v>
      </c>
      <c r="O106" s="14"/>
      <c r="P106" s="12">
        <f>(O106/12*1*$D106*$F106*$G106*$H106*P$10)+(O106/12*11*$E106*$F106*$G106*$H106*P$11)</f>
        <v>0</v>
      </c>
      <c r="Q106" s="14"/>
      <c r="R106" s="12">
        <f>(Q106/12*1*$D106*$F106*$G106*$H106*R$10)+(Q106/12*11*$E106*$F106*$G106*$H106*R$11)</f>
        <v>0</v>
      </c>
      <c r="S106" s="14"/>
      <c r="T106" s="12">
        <f>(S106/12*1*$D106*$F106*$G106*$H106*T$10)+(S106/12*4*$E106*$F106*$G106*$H106*T$11)+(S106/12*7*$E106*$F106*$G106*$H106*T$12)</f>
        <v>0</v>
      </c>
      <c r="U106" s="14">
        <v>51</v>
      </c>
      <c r="V106" s="12">
        <f>(U106/12*1*$D106*$F106*$G106*$I106*V$10)+(U106/12*4*$E106*$F106*$G106*$I106*V$11)+(U106/12*7*$E106*$F106*$G106*$I106*V$12)</f>
        <v>800436.05460000003</v>
      </c>
      <c r="W106" s="14">
        <v>62</v>
      </c>
      <c r="X106" s="12">
        <f>(W106/12*1*$D106*$F106*$G106*$I106*X$10)+(W106/12*4*$E106*$F106*$G106*$I106*X$11)+(W106/12*7*$E106*$F106*$G106*$I106*X$12)</f>
        <v>1004723.9748000001</v>
      </c>
      <c r="Y106" s="14">
        <f>234-4</f>
        <v>230</v>
      </c>
      <c r="Z106" s="12">
        <f>(Y106/12*1*$D106*$F106*$G106*$I106*Z$10)+(Y106/12*11*$E106*$F106*$G106*$I106*Z$11)</f>
        <v>3855159.3225600007</v>
      </c>
      <c r="AA106" s="14">
        <v>16</v>
      </c>
      <c r="AB106" s="12">
        <f>(AA106/12*1*$D106*$F106*$G106*$H106*AB$10)+(AA106/12*11*$E106*$F106*$G106*$H106*AB$11)</f>
        <v>223045.1496</v>
      </c>
      <c r="AC106" s="14">
        <v>250</v>
      </c>
      <c r="AD106" s="12">
        <f>(AC106/12*1*$D106*$F106*$G106*$H106*AD$10)+(AC106/12*11*$E106*$F106*$G106*$H106*AD$11)</f>
        <v>3485080.4624999994</v>
      </c>
      <c r="AE106" s="14">
        <f>111-27</f>
        <v>84</v>
      </c>
      <c r="AF106" s="12">
        <f>(AE106/12*1*$D106*$F106*$G106*$I106*AF$10)+(AE106/12*11*$E106*$F106*$G106*$I106*AF$11)</f>
        <v>1886441.3568</v>
      </c>
    </row>
    <row r="107" spans="1:32" x14ac:dyDescent="0.25">
      <c r="A107" s="18">
        <v>24</v>
      </c>
      <c r="B107" s="18"/>
      <c r="C107" s="28" t="s">
        <v>144</v>
      </c>
      <c r="D107" s="9"/>
      <c r="E107" s="9"/>
      <c r="F107" s="10"/>
      <c r="G107" s="19"/>
      <c r="H107" s="9"/>
      <c r="I107" s="9"/>
      <c r="J107" s="9"/>
      <c r="K107" s="9"/>
      <c r="L107" s="11">
        <v>2.57</v>
      </c>
      <c r="M107" s="35">
        <f t="shared" ref="M107:X107" si="89">M108</f>
        <v>0</v>
      </c>
      <c r="N107" s="35">
        <f t="shared" si="89"/>
        <v>0</v>
      </c>
      <c r="O107" s="35">
        <f t="shared" si="89"/>
        <v>0</v>
      </c>
      <c r="P107" s="35">
        <f t="shared" si="89"/>
        <v>0</v>
      </c>
      <c r="Q107" s="35">
        <f t="shared" si="89"/>
        <v>0</v>
      </c>
      <c r="R107" s="35">
        <f t="shared" si="89"/>
        <v>0</v>
      </c>
      <c r="S107" s="35">
        <f t="shared" si="89"/>
        <v>0</v>
      </c>
      <c r="T107" s="35">
        <f t="shared" si="89"/>
        <v>0</v>
      </c>
      <c r="U107" s="35">
        <f t="shared" si="89"/>
        <v>0</v>
      </c>
      <c r="V107" s="35">
        <f t="shared" si="89"/>
        <v>0</v>
      </c>
      <c r="W107" s="35">
        <f t="shared" si="89"/>
        <v>8</v>
      </c>
      <c r="X107" s="35">
        <f t="shared" si="89"/>
        <v>210307.81407999998</v>
      </c>
      <c r="Y107" s="35">
        <f t="shared" ref="Y107:AF107" si="90">Y108</f>
        <v>7</v>
      </c>
      <c r="Z107" s="35">
        <f t="shared" si="90"/>
        <v>190336.8515776</v>
      </c>
      <c r="AA107" s="35">
        <f t="shared" si="90"/>
        <v>6</v>
      </c>
      <c r="AB107" s="35">
        <f t="shared" si="90"/>
        <v>135685.79934</v>
      </c>
      <c r="AC107" s="35">
        <f t="shared" si="90"/>
        <v>5</v>
      </c>
      <c r="AD107" s="35">
        <f t="shared" si="90"/>
        <v>113071.49945000003</v>
      </c>
      <c r="AE107" s="35">
        <f t="shared" si="90"/>
        <v>17</v>
      </c>
      <c r="AF107" s="35">
        <f t="shared" si="90"/>
        <v>619331.67296</v>
      </c>
    </row>
    <row r="108" spans="1:32" ht="37.5" customHeight="1" x14ac:dyDescent="0.25">
      <c r="A108" s="18"/>
      <c r="B108" s="18">
        <v>70</v>
      </c>
      <c r="C108" s="8" t="s">
        <v>145</v>
      </c>
      <c r="D108" s="9">
        <f>D106</f>
        <v>10127</v>
      </c>
      <c r="E108" s="9">
        <v>10127</v>
      </c>
      <c r="F108" s="10">
        <v>1.46</v>
      </c>
      <c r="G108" s="19">
        <v>1</v>
      </c>
      <c r="H108" s="9">
        <v>1.4</v>
      </c>
      <c r="I108" s="9">
        <v>1.68</v>
      </c>
      <c r="J108" s="9">
        <v>2.23</v>
      </c>
      <c r="K108" s="9">
        <v>2.39</v>
      </c>
      <c r="L108" s="11">
        <v>2.57</v>
      </c>
      <c r="M108" s="14">
        <v>0</v>
      </c>
      <c r="N108" s="12">
        <f>(M108/12*1*$D108*$F108*$G108*$H108*N$10)+(M108/12*11*$E108*$F108*$G108*$H108*N$11)</f>
        <v>0</v>
      </c>
      <c r="O108" s="14"/>
      <c r="P108" s="12">
        <f>(O108/12*1*$D108*$F108*$G108*$H108*P$10)+(O108/12*11*$E108*$F108*$G108*$H108*P$11)</f>
        <v>0</v>
      </c>
      <c r="Q108" s="14">
        <v>0</v>
      </c>
      <c r="R108" s="12">
        <f>(Q108/12*1*$D108*$F108*$G108*$H108*R$10)+(Q108/12*11*$E108*$F108*$G108*$H108*R$11)</f>
        <v>0</v>
      </c>
      <c r="S108" s="14"/>
      <c r="T108" s="12">
        <f>(S108/12*1*$D108*$F108*$G108*$H108*T$10)+(S108/12*4*$E108*$F108*$G108*$H108*T$11)+(S108/12*7*$E108*$F108*$G108*$H108*T$12)</f>
        <v>0</v>
      </c>
      <c r="U108" s="14"/>
      <c r="V108" s="12">
        <f>(U108/12*1*$D108*$F108*$G108*$I108*V$10)+(U108/12*4*$E108*$F108*$G108*$I108*V$11)+(U108/12*7*$E108*$F108*$G108*$I108*V$12)</f>
        <v>0</v>
      </c>
      <c r="W108" s="14">
        <v>8</v>
      </c>
      <c r="X108" s="12">
        <f>(W108/12*1*$D108*$F108*$G108*$I108*X$10)+(W108/12*4*$E108*$F108*$G108*$I108*X$11)+(W108/12*7*$E108*$F108*$G108*$I108*X$12)</f>
        <v>210307.81407999998</v>
      </c>
      <c r="Y108" s="14">
        <f>4+3</f>
        <v>7</v>
      </c>
      <c r="Z108" s="12">
        <f>(Y108/12*1*$D108*$F108*$G108*$I108*Z$10)+(Y108/12*11*$E108*$F108*$G108*$I108*Z$11)</f>
        <v>190336.8515776</v>
      </c>
      <c r="AA108" s="14">
        <v>6</v>
      </c>
      <c r="AB108" s="12">
        <f>(AA108/12*1*$D108*$F108*$G108*$H108*AB$10)+(AA108/12*11*$E108*$F108*$G108*$H108*AB$11)</f>
        <v>135685.79934</v>
      </c>
      <c r="AC108" s="14">
        <f>4+1</f>
        <v>5</v>
      </c>
      <c r="AD108" s="12">
        <f>(AC108/12*1*$D108*$F108*$G108*$H108*AD$10)+(AC108/12*11*$E108*$F108*$G108*$H108*AD$11)</f>
        <v>113071.49945000003</v>
      </c>
      <c r="AE108" s="14">
        <f>8+9</f>
        <v>17</v>
      </c>
      <c r="AF108" s="12">
        <f>(AE108/12*1*$D108*$F108*$G108*$I108*AF$10)+(AE108/12*11*$E108*$F108*$G108*$I108*AF$11)</f>
        <v>619331.67296</v>
      </c>
    </row>
    <row r="109" spans="1:32" x14ac:dyDescent="0.25">
      <c r="A109" s="18">
        <v>25</v>
      </c>
      <c r="B109" s="18"/>
      <c r="C109" s="28" t="s">
        <v>146</v>
      </c>
      <c r="D109" s="9"/>
      <c r="E109" s="9"/>
      <c r="F109" s="10"/>
      <c r="G109" s="19"/>
      <c r="H109" s="9"/>
      <c r="I109" s="9"/>
      <c r="J109" s="9"/>
      <c r="K109" s="9"/>
      <c r="L109" s="11">
        <v>2.57</v>
      </c>
      <c r="M109" s="35">
        <f t="shared" ref="M109:X109" si="91">SUM(M110:M112)</f>
        <v>0</v>
      </c>
      <c r="N109" s="35">
        <f t="shared" si="91"/>
        <v>0</v>
      </c>
      <c r="O109" s="35">
        <f t="shared" si="91"/>
        <v>0</v>
      </c>
      <c r="P109" s="35">
        <f t="shared" si="91"/>
        <v>0</v>
      </c>
      <c r="Q109" s="35">
        <f t="shared" si="91"/>
        <v>0</v>
      </c>
      <c r="R109" s="35">
        <f t="shared" si="91"/>
        <v>0</v>
      </c>
      <c r="S109" s="35">
        <f t="shared" si="91"/>
        <v>0</v>
      </c>
      <c r="T109" s="35">
        <f t="shared" si="91"/>
        <v>0</v>
      </c>
      <c r="U109" s="35">
        <f t="shared" si="91"/>
        <v>0</v>
      </c>
      <c r="V109" s="35">
        <f t="shared" si="91"/>
        <v>0</v>
      </c>
      <c r="W109" s="35">
        <f t="shared" si="91"/>
        <v>0</v>
      </c>
      <c r="X109" s="35">
        <f t="shared" si="91"/>
        <v>0</v>
      </c>
      <c r="Y109" s="35">
        <f t="shared" ref="Y109:AF109" si="92">SUM(Y110:Y112)</f>
        <v>0</v>
      </c>
      <c r="Z109" s="35">
        <f t="shared" si="92"/>
        <v>0</v>
      </c>
      <c r="AA109" s="35">
        <f t="shared" si="92"/>
        <v>0</v>
      </c>
      <c r="AB109" s="35">
        <f t="shared" si="92"/>
        <v>0</v>
      </c>
      <c r="AC109" s="35">
        <f t="shared" si="92"/>
        <v>0</v>
      </c>
      <c r="AD109" s="35">
        <f t="shared" si="92"/>
        <v>0</v>
      </c>
      <c r="AE109" s="35">
        <f t="shared" si="92"/>
        <v>0</v>
      </c>
      <c r="AF109" s="35">
        <f t="shared" si="92"/>
        <v>0</v>
      </c>
    </row>
    <row r="110" spans="1:32" ht="30" x14ac:dyDescent="0.25">
      <c r="A110" s="18"/>
      <c r="B110" s="18">
        <v>71</v>
      </c>
      <c r="C110" s="15" t="s">
        <v>147</v>
      </c>
      <c r="D110" s="9">
        <f>D108</f>
        <v>10127</v>
      </c>
      <c r="E110" s="9">
        <v>10127</v>
      </c>
      <c r="F110" s="10">
        <v>1.84</v>
      </c>
      <c r="G110" s="19">
        <v>1</v>
      </c>
      <c r="H110" s="9">
        <v>1.4</v>
      </c>
      <c r="I110" s="9">
        <v>1.68</v>
      </c>
      <c r="J110" s="9">
        <v>2.23</v>
      </c>
      <c r="K110" s="9">
        <v>2.39</v>
      </c>
      <c r="L110" s="11">
        <v>2.57</v>
      </c>
      <c r="M110" s="14"/>
      <c r="N110" s="12">
        <f>(M110/12*1*$D110*$F110*$G110*$H110*N$10)+(M110/12*11*$E110*$F110*$G110*$H110*N$11)</f>
        <v>0</v>
      </c>
      <c r="O110" s="14"/>
      <c r="P110" s="12">
        <f>(O110/12*1*$D110*$F110*$G110*$H110*P$10)+(O110/12*11*$E110*$F110*$G110*$H110*P$11)</f>
        <v>0</v>
      </c>
      <c r="Q110" s="14"/>
      <c r="R110" s="12">
        <f>(Q110/12*1*$D110*$F110*$G110*$H110*R$10)+(Q110/12*11*$E110*$F110*$G110*$H110*R$11)</f>
        <v>0</v>
      </c>
      <c r="S110" s="14"/>
      <c r="T110" s="12">
        <f>(S110/12*1*$D110*$F110*$G110*$H110*T$10)+(S110/12*4*$E110*$F110*$G110*$H110*T$11)+(S110/12*7*$E110*$F110*$G110*$H110*T$12)</f>
        <v>0</v>
      </c>
      <c r="U110" s="14"/>
      <c r="V110" s="12">
        <f>(U110/12*1*$D110*$F110*$G110*$I110*V$10)+(U110/12*4*$E110*$F110*$G110*$I110*V$11)+(U110/12*7*$E110*$F110*$G110*$I110*V$12)</f>
        <v>0</v>
      </c>
      <c r="W110" s="14"/>
      <c r="X110" s="12">
        <f>(W110/12*1*$D110*$F110*$G110*$I110*X$10)+(W110/12*4*$E110*$F110*$G110*$I110*X$11)+(W110/12*7*$E110*$F110*$G110*$I110*X$12)</f>
        <v>0</v>
      </c>
      <c r="Y110" s="14"/>
      <c r="Z110" s="12">
        <f>(Y110/12*1*$D110*$F110*$G110*$I110*Z$10)+(Y110/12*11*$E110*$F110*$G110*$I110*Z$11)</f>
        <v>0</v>
      </c>
      <c r="AA110" s="14"/>
      <c r="AB110" s="12">
        <f>(AA110/12*1*$D110*$F110*$G110*$H110*AB$10)+(AA110/12*11*$E110*$F110*$G110*$H110*AB$11)</f>
        <v>0</v>
      </c>
      <c r="AC110" s="14"/>
      <c r="AD110" s="12">
        <f>(AC110/12*1*$D110*$F110*$G110*$H110*AD$10)+(AC110/12*11*$E110*$F110*$G110*$H110*AD$11)</f>
        <v>0</v>
      </c>
      <c r="AE110" s="14"/>
      <c r="AF110" s="12">
        <f>(AE110/12*1*$D110*$F110*$G110*$I110*AF$10)+(AE110/12*11*$E110*$F110*$G110*$I110*AF$11)</f>
        <v>0</v>
      </c>
    </row>
    <row r="111" spans="1:32" x14ac:dyDescent="0.25">
      <c r="A111" s="18"/>
      <c r="B111" s="18">
        <v>72</v>
      </c>
      <c r="C111" s="8" t="s">
        <v>148</v>
      </c>
      <c r="D111" s="9">
        <f>D110</f>
        <v>10127</v>
      </c>
      <c r="E111" s="9">
        <v>10127</v>
      </c>
      <c r="F111" s="10">
        <v>2.1800000000000002</v>
      </c>
      <c r="G111" s="19">
        <v>1</v>
      </c>
      <c r="H111" s="9">
        <v>1.4</v>
      </c>
      <c r="I111" s="9">
        <v>1.68</v>
      </c>
      <c r="J111" s="9">
        <v>2.23</v>
      </c>
      <c r="K111" s="9">
        <v>2.39</v>
      </c>
      <c r="L111" s="11">
        <v>2.57</v>
      </c>
      <c r="M111" s="14">
        <v>0</v>
      </c>
      <c r="N111" s="12">
        <f>(M111/12*1*$D111*$F111*$G111*$H111*N$10)+(M111/12*11*$E111*$F111*$G111*$H111*N$11)</f>
        <v>0</v>
      </c>
      <c r="O111" s="14"/>
      <c r="P111" s="12">
        <f>(O111/12*1*$D111*$F111*$G111*$H111*P$10)+(O111/12*11*$E111*$F111*$G111*$H111*P$11)</f>
        <v>0</v>
      </c>
      <c r="Q111" s="14">
        <v>0</v>
      </c>
      <c r="R111" s="12">
        <f>(Q111/12*1*$D111*$F111*$G111*$H111*R$10)+(Q111/12*11*$E111*$F111*$G111*$H111*R$11)</f>
        <v>0</v>
      </c>
      <c r="S111" s="14"/>
      <c r="T111" s="12">
        <f>(S111/12*1*$D111*$F111*$G111*$H111*T$10)+(S111/12*4*$E111*$F111*$G111*$H111*T$11)+(S111/12*7*$E111*$F111*$G111*$H111*T$12)</f>
        <v>0</v>
      </c>
      <c r="U111" s="14">
        <v>0</v>
      </c>
      <c r="V111" s="12">
        <f>(U111/12*1*$D111*$F111*$G111*$I111*V$10)+(U111/12*4*$E111*$F111*$G111*$I111*V$11)+(U111/12*7*$E111*$F111*$G111*$I111*V$12)</f>
        <v>0</v>
      </c>
      <c r="W111" s="14">
        <v>0</v>
      </c>
      <c r="X111" s="12">
        <f>(W111/12*1*$D111*$F111*$G111*$I111*X$10)+(W111/12*4*$E111*$F111*$G111*$I111*X$11)+(W111/12*7*$E111*$F111*$G111*$I111*X$12)</f>
        <v>0</v>
      </c>
      <c r="Y111" s="14"/>
      <c r="Z111" s="12">
        <f>(Y111/12*1*$D111*$F111*$G111*$I111*Z$10)+(Y111/12*11*$E111*$F111*$G111*$I111*Z$11)</f>
        <v>0</v>
      </c>
      <c r="AA111" s="14">
        <v>0</v>
      </c>
      <c r="AB111" s="12">
        <f>(AA111/12*1*$D111*$F111*$G111*$H111*AB$10)+(AA111/12*11*$E111*$F111*$G111*$H111*AB$11)</f>
        <v>0</v>
      </c>
      <c r="AC111" s="14"/>
      <c r="AD111" s="12">
        <f>(AC111/12*1*$D111*$F111*$G111*$H111*AD$10)+(AC111/12*11*$E111*$F111*$G111*$H111*AD$11)</f>
        <v>0</v>
      </c>
      <c r="AE111" s="14"/>
      <c r="AF111" s="12">
        <f>(AE111/12*1*$D111*$F111*$G111*$I111*AF$10)+(AE111/12*11*$E111*$F111*$G111*$I111*AF$11)</f>
        <v>0</v>
      </c>
    </row>
    <row r="112" spans="1:32" x14ac:dyDescent="0.25">
      <c r="A112" s="18"/>
      <c r="B112" s="18">
        <v>73</v>
      </c>
      <c r="C112" s="8" t="s">
        <v>149</v>
      </c>
      <c r="D112" s="9">
        <f t="shared" ref="D112:D130" si="93">D111</f>
        <v>10127</v>
      </c>
      <c r="E112" s="9">
        <v>10127</v>
      </c>
      <c r="F112" s="10">
        <v>4.3099999999999996</v>
      </c>
      <c r="G112" s="19">
        <v>1</v>
      </c>
      <c r="H112" s="9">
        <v>1.4</v>
      </c>
      <c r="I112" s="9">
        <v>1.68</v>
      </c>
      <c r="J112" s="9">
        <v>2.23</v>
      </c>
      <c r="K112" s="9">
        <v>2.39</v>
      </c>
      <c r="L112" s="11">
        <v>2.57</v>
      </c>
      <c r="M112" s="14">
        <v>0</v>
      </c>
      <c r="N112" s="12">
        <f>(M112/12*1*$D112*$F112*$G112*$H112*N$10)+(M112/12*11*$E112*$F112*$G112*$H112*N$11)</f>
        <v>0</v>
      </c>
      <c r="O112" s="14"/>
      <c r="P112" s="12">
        <f>(O112/12*1*$D112*$F112*$G112*$H112*P$10)+(O112/12*11*$E112*$F112*$G112*$H112*P$11)</f>
        <v>0</v>
      </c>
      <c r="Q112" s="14">
        <v>0</v>
      </c>
      <c r="R112" s="12">
        <f>(Q112/12*1*$D112*$F112*$G112*$H112*R$10)+(Q112/12*11*$E112*$F112*$G112*$H112*R$11)</f>
        <v>0</v>
      </c>
      <c r="S112" s="14"/>
      <c r="T112" s="12">
        <f>(S112/12*1*$D112*$F112*$G112*$H112*T$10)+(S112/12*4*$E112*$F112*$G112*$H112*T$11)+(S112/12*7*$E112*$F112*$G112*$H112*T$12)</f>
        <v>0</v>
      </c>
      <c r="U112" s="14">
        <v>0</v>
      </c>
      <c r="V112" s="12">
        <f>(U112/12*1*$D112*$F112*$G112*$I112*V$10)+(U112/12*4*$E112*$F112*$G112*$I112*V$11)+(U112/12*7*$E112*$F112*$G112*$I112*V$12)</f>
        <v>0</v>
      </c>
      <c r="W112" s="14">
        <v>0</v>
      </c>
      <c r="X112" s="12">
        <f>(W112/12*1*$D112*$F112*$G112*$I112*X$10)+(W112/12*4*$E112*$F112*$G112*$I112*X$11)+(W112/12*7*$E112*$F112*$G112*$I112*X$12)</f>
        <v>0</v>
      </c>
      <c r="Y112" s="14"/>
      <c r="Z112" s="12">
        <f>(Y112/12*1*$D112*$F112*$G112*$I112*Z$10)+(Y112/12*11*$E112*$F112*$G112*$I112*Z$11)</f>
        <v>0</v>
      </c>
      <c r="AA112" s="14">
        <v>0</v>
      </c>
      <c r="AB112" s="12">
        <f>(AA112/12*1*$D112*$F112*$G112*$H112*AB$10)+(AA112/12*11*$E112*$F112*$G112*$H112*AB$11)</f>
        <v>0</v>
      </c>
      <c r="AC112" s="14"/>
      <c r="AD112" s="12">
        <f>(AC112/12*1*$D112*$F112*$G112*$H112*AD$10)+(AC112/12*11*$E112*$F112*$G112*$H112*AD$11)</f>
        <v>0</v>
      </c>
      <c r="AE112" s="14"/>
      <c r="AF112" s="12">
        <f>(AE112/12*1*$D112*$F112*$G112*$I112*AF$10)+(AE112/12*11*$E112*$F112*$G112*$I112*AF$11)</f>
        <v>0</v>
      </c>
    </row>
    <row r="113" spans="1:32" x14ac:dyDescent="0.25">
      <c r="A113" s="18">
        <v>26</v>
      </c>
      <c r="B113" s="18"/>
      <c r="C113" s="28" t="s">
        <v>150</v>
      </c>
      <c r="D113" s="9"/>
      <c r="E113" s="9"/>
      <c r="F113" s="10"/>
      <c r="G113" s="19"/>
      <c r="H113" s="9"/>
      <c r="I113" s="9"/>
      <c r="J113" s="9"/>
      <c r="K113" s="9"/>
      <c r="L113" s="11">
        <v>2.57</v>
      </c>
      <c r="M113" s="35">
        <f t="shared" ref="M113:X113" si="94">M114</f>
        <v>0</v>
      </c>
      <c r="N113" s="35">
        <f t="shared" si="94"/>
        <v>0</v>
      </c>
      <c r="O113" s="35">
        <f t="shared" si="94"/>
        <v>0</v>
      </c>
      <c r="P113" s="35">
        <f t="shared" si="94"/>
        <v>0</v>
      </c>
      <c r="Q113" s="35">
        <f t="shared" si="94"/>
        <v>0</v>
      </c>
      <c r="R113" s="35">
        <f t="shared" si="94"/>
        <v>0</v>
      </c>
      <c r="S113" s="35">
        <f t="shared" si="94"/>
        <v>0</v>
      </c>
      <c r="T113" s="35">
        <f t="shared" si="94"/>
        <v>0</v>
      </c>
      <c r="U113" s="35">
        <f t="shared" si="94"/>
        <v>0</v>
      </c>
      <c r="V113" s="35">
        <f t="shared" si="94"/>
        <v>0</v>
      </c>
      <c r="W113" s="35">
        <f t="shared" si="94"/>
        <v>0</v>
      </c>
      <c r="X113" s="35">
        <f t="shared" si="94"/>
        <v>0</v>
      </c>
      <c r="Y113" s="35">
        <f t="shared" ref="Y113:AF113" si="95">Y114</f>
        <v>0</v>
      </c>
      <c r="Z113" s="35">
        <f t="shared" si="95"/>
        <v>0</v>
      </c>
      <c r="AA113" s="35">
        <f t="shared" si="95"/>
        <v>0</v>
      </c>
      <c r="AB113" s="35">
        <f t="shared" si="95"/>
        <v>0</v>
      </c>
      <c r="AC113" s="35">
        <f t="shared" si="95"/>
        <v>0</v>
      </c>
      <c r="AD113" s="35">
        <f t="shared" si="95"/>
        <v>0</v>
      </c>
      <c r="AE113" s="35">
        <f t="shared" si="95"/>
        <v>0</v>
      </c>
      <c r="AF113" s="35">
        <f t="shared" si="95"/>
        <v>0</v>
      </c>
    </row>
    <row r="114" spans="1:32" ht="45" x14ac:dyDescent="0.25">
      <c r="A114" s="18"/>
      <c r="B114" s="18">
        <v>74</v>
      </c>
      <c r="C114" s="8" t="s">
        <v>151</v>
      </c>
      <c r="D114" s="9">
        <f>D148</f>
        <v>10127</v>
      </c>
      <c r="E114" s="9">
        <v>10127</v>
      </c>
      <c r="F114" s="10">
        <v>0.98</v>
      </c>
      <c r="G114" s="19">
        <v>1</v>
      </c>
      <c r="H114" s="9">
        <v>1.4</v>
      </c>
      <c r="I114" s="9">
        <v>1.68</v>
      </c>
      <c r="J114" s="9">
        <v>2.23</v>
      </c>
      <c r="K114" s="9">
        <v>2.39</v>
      </c>
      <c r="L114" s="11">
        <v>2.57</v>
      </c>
      <c r="M114" s="14"/>
      <c r="N114" s="12">
        <f>(M114/12*1*$D114*$F114*$G114*$H114*N$10)+(M114/12*11*$E114*$F114*$G114*$H114*N$11)</f>
        <v>0</v>
      </c>
      <c r="O114" s="14"/>
      <c r="P114" s="12">
        <f>(O114/12*1*$D114*$F114*$G114*$H114*P$10)+(O114/12*11*$E114*$F114*$G114*$H114*P$11)</f>
        <v>0</v>
      </c>
      <c r="Q114" s="14"/>
      <c r="R114" s="12">
        <f>(Q114/12*1*$D114*$F114*$G114*$H114*R$10)+(Q114/12*11*$E114*$F114*$G114*$H114*R$11)</f>
        <v>0</v>
      </c>
      <c r="S114" s="14"/>
      <c r="T114" s="12">
        <f>(S114/12*1*$D114*$F114*$G114*$H114*T$10)+(S114/12*4*$E114*$F114*$G114*$H114*T$11)+(S114/12*7*$E114*$F114*$G114*$H114*T$12)</f>
        <v>0</v>
      </c>
      <c r="U114" s="14"/>
      <c r="V114" s="12">
        <f>(U114/12*1*$D114*$F114*$G114*$I114*V$10)+(U114/12*4*$E114*$F114*$G114*$I114*V$11)+(U114/12*7*$E114*$F114*$G114*$I114*V$12)</f>
        <v>0</v>
      </c>
      <c r="W114" s="14"/>
      <c r="X114" s="12">
        <f>(W114/12*1*$D114*$F114*$G114*$I114*X$10)+(W114/12*4*$E114*$F114*$G114*$I114*X$11)+(W114/12*7*$E114*$F114*$G114*$I114*X$12)</f>
        <v>0</v>
      </c>
      <c r="Y114" s="14"/>
      <c r="Z114" s="12">
        <f>(Y114/12*1*$D114*$F114*$G114*$I114*Z$10)+(Y114/12*11*$E114*$F114*$G114*$I114*Z$11)</f>
        <v>0</v>
      </c>
      <c r="AA114" s="14"/>
      <c r="AB114" s="12">
        <f>(AA114/12*1*$D114*$F114*$G114*$H114*AB$10)+(AA114/12*11*$E114*$F114*$G114*$H114*AB$11)</f>
        <v>0</v>
      </c>
      <c r="AC114" s="14"/>
      <c r="AD114" s="12">
        <f>(AC114/12*1*$D114*$F114*$G114*$H114*AD$10)+(AC114/12*11*$E114*$F114*$G114*$H114*AD$11)</f>
        <v>0</v>
      </c>
      <c r="AE114" s="14"/>
      <c r="AF114" s="12">
        <f>(AE114/12*1*$D114*$F114*$G114*$I114*AF$10)+(AE114/12*11*$E114*$F114*$G114*$I114*AF$11)</f>
        <v>0</v>
      </c>
    </row>
    <row r="115" spans="1:32" x14ac:dyDescent="0.25">
      <c r="A115" s="18"/>
      <c r="B115" s="18"/>
      <c r="C115" s="28" t="s">
        <v>152</v>
      </c>
      <c r="D115" s="9"/>
      <c r="E115" s="9"/>
      <c r="F115" s="10"/>
      <c r="G115" s="19"/>
      <c r="H115" s="9"/>
      <c r="I115" s="9"/>
      <c r="J115" s="9"/>
      <c r="K115" s="9"/>
      <c r="L115" s="11">
        <v>2.57</v>
      </c>
      <c r="M115" s="35">
        <f t="shared" ref="M115:X115" si="96">M116</f>
        <v>0</v>
      </c>
      <c r="N115" s="35">
        <f t="shared" si="96"/>
        <v>0</v>
      </c>
      <c r="O115" s="35">
        <f t="shared" si="96"/>
        <v>0</v>
      </c>
      <c r="P115" s="35">
        <f t="shared" si="96"/>
        <v>0</v>
      </c>
      <c r="Q115" s="35">
        <f t="shared" si="96"/>
        <v>0</v>
      </c>
      <c r="R115" s="35">
        <f t="shared" si="96"/>
        <v>0</v>
      </c>
      <c r="S115" s="35">
        <f t="shared" si="96"/>
        <v>0</v>
      </c>
      <c r="T115" s="35">
        <f t="shared" si="96"/>
        <v>0</v>
      </c>
      <c r="U115" s="35">
        <f t="shared" si="96"/>
        <v>0</v>
      </c>
      <c r="V115" s="35">
        <f t="shared" si="96"/>
        <v>0</v>
      </c>
      <c r="W115" s="35">
        <f t="shared" si="96"/>
        <v>2</v>
      </c>
      <c r="X115" s="35">
        <f t="shared" si="96"/>
        <v>26648.592879999997</v>
      </c>
      <c r="Y115" s="35">
        <f t="shared" ref="Y115:AF115" si="97">Y116</f>
        <v>0</v>
      </c>
      <c r="Z115" s="35">
        <f t="shared" si="97"/>
        <v>0</v>
      </c>
      <c r="AA115" s="35">
        <f t="shared" si="97"/>
        <v>0</v>
      </c>
      <c r="AB115" s="35">
        <f t="shared" si="97"/>
        <v>0</v>
      </c>
      <c r="AC115" s="35">
        <f t="shared" si="97"/>
        <v>0</v>
      </c>
      <c r="AD115" s="35">
        <f t="shared" si="97"/>
        <v>0</v>
      </c>
      <c r="AE115" s="35">
        <f t="shared" si="97"/>
        <v>0</v>
      </c>
      <c r="AF115" s="35">
        <f t="shared" si="97"/>
        <v>0</v>
      </c>
    </row>
    <row r="116" spans="1:32" ht="30" x14ac:dyDescent="0.25">
      <c r="A116" s="18"/>
      <c r="B116" s="18">
        <v>75</v>
      </c>
      <c r="C116" s="15" t="s">
        <v>153</v>
      </c>
      <c r="D116" s="9">
        <f>D112</f>
        <v>10127</v>
      </c>
      <c r="E116" s="9">
        <v>10127</v>
      </c>
      <c r="F116" s="16">
        <v>0.74</v>
      </c>
      <c r="G116" s="19">
        <v>1</v>
      </c>
      <c r="H116" s="9">
        <v>1.4</v>
      </c>
      <c r="I116" s="9">
        <v>1.68</v>
      </c>
      <c r="J116" s="9">
        <v>2.23</v>
      </c>
      <c r="K116" s="9">
        <v>2.39</v>
      </c>
      <c r="L116" s="11">
        <v>2.57</v>
      </c>
      <c r="M116" s="14"/>
      <c r="N116" s="12">
        <f>(M116/12*1*$D116*$F116*$G116*$H116*N$10)+(M116/12*11*$E116*$F116*$G116*$H116*N$11)</f>
        <v>0</v>
      </c>
      <c r="O116" s="14"/>
      <c r="P116" s="12">
        <f>(O116/12*1*$D116*$F116*$G116*$H116*P$10)+(O116/12*11*$E116*$F116*$G116*$H116*P$11)</f>
        <v>0</v>
      </c>
      <c r="Q116" s="14"/>
      <c r="R116" s="12">
        <f>(Q116/12*1*$D116*$F116*$G116*$H116*R$10)+(Q116/12*11*$E116*$F116*$G116*$H116*R$11)</f>
        <v>0</v>
      </c>
      <c r="S116" s="14"/>
      <c r="T116" s="12">
        <f>(S116/12*1*$D116*$F116*$G116*$H116*T$10)+(S116/12*4*$E116*$F116*$G116*$H116*T$11)+(S116/12*7*$E116*$F116*$G116*$H116*T$12)</f>
        <v>0</v>
      </c>
      <c r="U116" s="14"/>
      <c r="V116" s="12">
        <f>(U116/12*1*$D116*$F116*$G116*$I116*V$10)+(U116/12*4*$E116*$F116*$G116*$I116*V$11)+(U116/12*7*$E116*$F116*$G116*$I116*V$12)</f>
        <v>0</v>
      </c>
      <c r="W116" s="14">
        <v>2</v>
      </c>
      <c r="X116" s="12">
        <f>(W116/12*1*$D116*$F116*$G116*$I116*X$10)+(W116/12*4*$E116*$F116*$G116*$I116*X$11)+(W116/12*7*$E116*$F116*$G116*$I116*X$12)</f>
        <v>26648.592879999997</v>
      </c>
      <c r="Y116" s="14"/>
      <c r="Z116" s="12">
        <f>(Y116/12*1*$D116*$F116*$G116*$I116*Z$10)+(Y116/12*11*$E116*$F116*$G116*$I116*Z$11)</f>
        <v>0</v>
      </c>
      <c r="AA116" s="14"/>
      <c r="AB116" s="12">
        <f>(AA116/12*1*$D116*$F116*$G116*$H116*AB$10)+(AA116/12*11*$E116*$F116*$G116*$H116*AB$11)</f>
        <v>0</v>
      </c>
      <c r="AC116" s="14"/>
      <c r="AD116" s="12">
        <f>(AC116/12*1*$D116*$F116*$G116*$H116*AD$10)+(AC116/12*11*$E116*$F116*$G116*$H116*AD$11)</f>
        <v>0</v>
      </c>
      <c r="AE116" s="14"/>
      <c r="AF116" s="12">
        <f>(AE116/12*1*$D116*$F116*$G116*$I116*AF$10)+(AE116/12*11*$E116*$F116*$G116*$I116*AF$11)</f>
        <v>0</v>
      </c>
    </row>
    <row r="117" spans="1:32" s="41" customFormat="1" x14ac:dyDescent="0.25">
      <c r="A117" s="39">
        <v>28</v>
      </c>
      <c r="B117" s="39"/>
      <c r="C117" s="28" t="s">
        <v>154</v>
      </c>
      <c r="D117" s="32"/>
      <c r="E117" s="32"/>
      <c r="F117" s="33"/>
      <c r="G117" s="40"/>
      <c r="H117" s="32"/>
      <c r="I117" s="32"/>
      <c r="J117" s="32"/>
      <c r="K117" s="32"/>
      <c r="L117" s="11">
        <v>2.57</v>
      </c>
      <c r="M117" s="35">
        <f t="shared" ref="M117:X117" si="98">SUM(M118:M118)</f>
        <v>0</v>
      </c>
      <c r="N117" s="35">
        <f t="shared" si="98"/>
        <v>0</v>
      </c>
      <c r="O117" s="35">
        <f t="shared" si="98"/>
        <v>0</v>
      </c>
      <c r="P117" s="35">
        <f t="shared" si="98"/>
        <v>0</v>
      </c>
      <c r="Q117" s="35">
        <f t="shared" si="98"/>
        <v>0</v>
      </c>
      <c r="R117" s="35">
        <f t="shared" si="98"/>
        <v>0</v>
      </c>
      <c r="S117" s="35">
        <f t="shared" si="98"/>
        <v>0</v>
      </c>
      <c r="T117" s="35">
        <f t="shared" si="98"/>
        <v>0</v>
      </c>
      <c r="U117" s="35">
        <f t="shared" si="98"/>
        <v>0</v>
      </c>
      <c r="V117" s="35">
        <f t="shared" si="98"/>
        <v>0</v>
      </c>
      <c r="W117" s="35">
        <f t="shared" si="98"/>
        <v>0</v>
      </c>
      <c r="X117" s="35">
        <f t="shared" si="98"/>
        <v>0</v>
      </c>
      <c r="Y117" s="35">
        <f t="shared" ref="Y117:AF117" si="99">SUM(Y118:Y118)</f>
        <v>0</v>
      </c>
      <c r="Z117" s="35">
        <f t="shared" si="99"/>
        <v>0</v>
      </c>
      <c r="AA117" s="35">
        <f t="shared" si="99"/>
        <v>0</v>
      </c>
      <c r="AB117" s="35">
        <f t="shared" si="99"/>
        <v>0</v>
      </c>
      <c r="AC117" s="35">
        <f t="shared" si="99"/>
        <v>0</v>
      </c>
      <c r="AD117" s="35">
        <f t="shared" si="99"/>
        <v>0</v>
      </c>
      <c r="AE117" s="35">
        <f t="shared" si="99"/>
        <v>0</v>
      </c>
      <c r="AF117" s="35">
        <f t="shared" si="99"/>
        <v>0</v>
      </c>
    </row>
    <row r="118" spans="1:32" ht="30" x14ac:dyDescent="0.25">
      <c r="A118" s="18"/>
      <c r="B118" s="18">
        <v>76</v>
      </c>
      <c r="C118" s="8" t="s">
        <v>155</v>
      </c>
      <c r="D118" s="9">
        <f>D116</f>
        <v>10127</v>
      </c>
      <c r="E118" s="9">
        <v>10127</v>
      </c>
      <c r="F118" s="10">
        <v>1.32</v>
      </c>
      <c r="G118" s="19">
        <v>1</v>
      </c>
      <c r="H118" s="9">
        <v>1.4</v>
      </c>
      <c r="I118" s="9">
        <v>1.68</v>
      </c>
      <c r="J118" s="9">
        <v>2.23</v>
      </c>
      <c r="K118" s="9">
        <v>2.39</v>
      </c>
      <c r="L118" s="11">
        <v>2.57</v>
      </c>
      <c r="M118" s="14">
        <v>0</v>
      </c>
      <c r="N118" s="12">
        <f>(M118/12*1*$D118*$F118*$G118*$H118*N$10)+(M118/12*11*$E118*$F118*$G118*$H118*N$11)</f>
        <v>0</v>
      </c>
      <c r="O118" s="14"/>
      <c r="P118" s="12">
        <f>(O118/12*1*$D118*$F118*$G118*$H118*P$10)+(O118/12*11*$E118*$F118*$G118*$H118*P$11)</f>
        <v>0</v>
      </c>
      <c r="Q118" s="14">
        <v>0</v>
      </c>
      <c r="R118" s="12">
        <f>(Q118/12*1*$D118*$F118*$G118*$H118*R$10)+(Q118/12*11*$E118*$F118*$G118*$H118*R$11)</f>
        <v>0</v>
      </c>
      <c r="S118" s="14"/>
      <c r="T118" s="12">
        <f>(S118/12*1*$D118*$F118*$G118*$H118*T$10)+(S118/12*4*$E118*$F118*$G118*$H118*T$11)+(S118/12*7*$E118*$F118*$G118*$H118*T$12)</f>
        <v>0</v>
      </c>
      <c r="U118" s="14">
        <v>0</v>
      </c>
      <c r="V118" s="12">
        <f>(U118/12*1*$D118*$F118*$G118*$I118*V$10)+(U118/12*4*$E118*$F118*$G118*$I118*V$11)+(U118/12*7*$E118*$F118*$G118*$I118*V$12)</f>
        <v>0</v>
      </c>
      <c r="W118" s="14">
        <v>0</v>
      </c>
      <c r="X118" s="12">
        <f>(W118/12*1*$D118*$F118*$G118*$I118*X$10)+(W118/12*4*$E118*$F118*$G118*$I118*X$11)+(W118/12*7*$E118*$F118*$G118*$I118*X$12)</f>
        <v>0</v>
      </c>
      <c r="Y118" s="14">
        <v>0</v>
      </c>
      <c r="Z118" s="12">
        <f>(Y118/12*1*$D118*$F118*$G118*$I118*Z$10)+(Y118/12*11*$E118*$F118*$G118*$I118*Z$11)</f>
        <v>0</v>
      </c>
      <c r="AA118" s="14">
        <v>0</v>
      </c>
      <c r="AB118" s="12">
        <f>(AA118/12*1*$D118*$F118*$G118*$H118*AB$10)+(AA118/12*11*$E118*$F118*$G118*$H118*AB$11)</f>
        <v>0</v>
      </c>
      <c r="AC118" s="14"/>
      <c r="AD118" s="12">
        <f>(AC118/12*1*$D118*$F118*$G118*$H118*AD$10)+(AC118/12*11*$E118*$F118*$G118*$H118*AD$11)</f>
        <v>0</v>
      </c>
      <c r="AE118" s="14"/>
      <c r="AF118" s="12">
        <f>(AE118/12*1*$D118*$F118*$G118*$I118*AF$10)+(AE118/12*11*$E118*$F118*$G118*$I118*AF$11)</f>
        <v>0</v>
      </c>
    </row>
    <row r="119" spans="1:32" x14ac:dyDescent="0.25">
      <c r="A119" s="18">
        <v>29</v>
      </c>
      <c r="B119" s="18"/>
      <c r="C119" s="28" t="s">
        <v>156</v>
      </c>
      <c r="D119" s="9"/>
      <c r="E119" s="9"/>
      <c r="F119" s="10"/>
      <c r="G119" s="19"/>
      <c r="H119" s="9"/>
      <c r="I119" s="9"/>
      <c r="J119" s="9"/>
      <c r="K119" s="9"/>
      <c r="L119" s="11">
        <v>2.57</v>
      </c>
      <c r="M119" s="35">
        <f t="shared" ref="M119:X119" si="100">SUM(M120:M123)</f>
        <v>227</v>
      </c>
      <c r="N119" s="35">
        <f t="shared" si="100"/>
        <v>3570515.8853000002</v>
      </c>
      <c r="O119" s="35">
        <f t="shared" si="100"/>
        <v>0</v>
      </c>
      <c r="P119" s="35">
        <f t="shared" si="100"/>
        <v>0</v>
      </c>
      <c r="Q119" s="35">
        <f t="shared" si="100"/>
        <v>0</v>
      </c>
      <c r="R119" s="35">
        <f t="shared" si="100"/>
        <v>0</v>
      </c>
      <c r="S119" s="35">
        <f t="shared" si="100"/>
        <v>0</v>
      </c>
      <c r="T119" s="35">
        <f t="shared" si="100"/>
        <v>0</v>
      </c>
      <c r="U119" s="35">
        <f t="shared" si="100"/>
        <v>4</v>
      </c>
      <c r="V119" s="35">
        <f t="shared" si="100"/>
        <v>73242.514800000004</v>
      </c>
      <c r="W119" s="35">
        <f t="shared" si="100"/>
        <v>109</v>
      </c>
      <c r="X119" s="35">
        <f t="shared" si="100"/>
        <v>2081831.28972</v>
      </c>
      <c r="Y119" s="35">
        <f t="shared" ref="Y119:AF119" si="101">SUM(Y120:Y123)</f>
        <v>62</v>
      </c>
      <c r="Z119" s="35">
        <f t="shared" si="101"/>
        <v>1255999.7329152003</v>
      </c>
      <c r="AA119" s="35">
        <f t="shared" si="101"/>
        <v>22</v>
      </c>
      <c r="AB119" s="35">
        <f t="shared" si="101"/>
        <v>357801.5941499999</v>
      </c>
      <c r="AC119" s="35">
        <f t="shared" si="101"/>
        <v>161</v>
      </c>
      <c r="AD119" s="35">
        <f t="shared" si="101"/>
        <v>2660742.7637700005</v>
      </c>
      <c r="AE119" s="35">
        <f t="shared" si="101"/>
        <v>94</v>
      </c>
      <c r="AF119" s="35">
        <f t="shared" si="101"/>
        <v>2462853.9936000002</v>
      </c>
    </row>
    <row r="120" spans="1:32" ht="30" x14ac:dyDescent="0.25">
      <c r="A120" s="18"/>
      <c r="B120" s="18">
        <v>77</v>
      </c>
      <c r="C120" s="8" t="s">
        <v>157</v>
      </c>
      <c r="D120" s="9">
        <f>D118</f>
        <v>10127</v>
      </c>
      <c r="E120" s="9">
        <v>10127</v>
      </c>
      <c r="F120" s="10">
        <v>1.44</v>
      </c>
      <c r="G120" s="19">
        <v>1</v>
      </c>
      <c r="H120" s="9">
        <v>1.4</v>
      </c>
      <c r="I120" s="9">
        <v>1.68</v>
      </c>
      <c r="J120" s="9">
        <v>2.23</v>
      </c>
      <c r="K120" s="9">
        <v>2.39</v>
      </c>
      <c r="L120" s="11">
        <v>2.57</v>
      </c>
      <c r="M120" s="14">
        <v>24</v>
      </c>
      <c r="N120" s="12">
        <f>(M120/12*1*$D120*$F120*$G120*$H120*N$10)+(M120/12*11*$E120*$F120*$G120*$H120*N$11)</f>
        <v>498151.18079999997</v>
      </c>
      <c r="O120" s="14"/>
      <c r="P120" s="12">
        <f>(O120/12*1*$D120*$F120*$G120*$H120*P$10)+(O120/12*11*$E120*$F120*$G120*$H120*P$11)</f>
        <v>0</v>
      </c>
      <c r="Q120" s="14">
        <v>0</v>
      </c>
      <c r="R120" s="12">
        <f>(Q120/12*1*$D120*$F120*$G120*$H120*R$10)+(Q120/12*11*$E120*$F120*$G120*$H120*R$11)</f>
        <v>0</v>
      </c>
      <c r="S120" s="14"/>
      <c r="T120" s="12">
        <f>(S120/12*1*$D120*$F120*$G120*$H120*T$10)+(S120/12*4*$E120*$F120*$G120*$H120*T$11)+(S120/12*7*$E120*$F120*$G120*$H120*T$12)</f>
        <v>0</v>
      </c>
      <c r="U120" s="14">
        <v>0</v>
      </c>
      <c r="V120" s="12">
        <f>(U120/12*1*$D120*$F120*$G120*$I120*V$10)+(U120/12*4*$E120*$F120*$G120*$I120*V$11)+(U120/12*7*$E120*$F120*$G120*$I120*V$12)</f>
        <v>0</v>
      </c>
      <c r="W120" s="14">
        <v>3</v>
      </c>
      <c r="X120" s="12">
        <f>(W120/12*1*$D120*$F120*$G120*$I120*X$10)+(W120/12*4*$E120*$F120*$G120*$I120*X$11)+(W120/12*7*$E120*$F120*$G120*$I120*X$12)</f>
        <v>77785.081920000011</v>
      </c>
      <c r="Y120" s="14">
        <f>2+4</f>
        <v>6</v>
      </c>
      <c r="Z120" s="12">
        <f>(Y120/12*1*$D120*$F120*$G120*$I120*Z$10)+(Y120/12*11*$E120*$F120*$G120*$I120*Z$11)</f>
        <v>160910.99781120001</v>
      </c>
      <c r="AA120" s="14">
        <v>0</v>
      </c>
      <c r="AB120" s="12">
        <f>(AA120/12*1*$D120*$F120*$G120*$H120*AB$10)+(AA120/12*11*$E120*$F120*$G120*$H120*AB$11)</f>
        <v>0</v>
      </c>
      <c r="AC120" s="14">
        <f>4+3</f>
        <v>7</v>
      </c>
      <c r="AD120" s="12">
        <f>(AC120/12*1*$D120*$F120*$G120*$H120*AD$10)+(AC120/12*11*$E120*$F120*$G120*$H120*AD$11)</f>
        <v>156131.60472</v>
      </c>
      <c r="AE120" s="14"/>
      <c r="AF120" s="12">
        <f>(AE120/12*1*$D120*$F120*$G120*$I120*AF$10)+(AE120/12*11*$E120*$F120*$G120*$I120*AF$11)</f>
        <v>0</v>
      </c>
    </row>
    <row r="121" spans="1:32" ht="30" x14ac:dyDescent="0.25">
      <c r="A121" s="18"/>
      <c r="B121" s="18">
        <v>78</v>
      </c>
      <c r="C121" s="8" t="s">
        <v>158</v>
      </c>
      <c r="D121" s="9">
        <f t="shared" si="93"/>
        <v>10127</v>
      </c>
      <c r="E121" s="9">
        <v>10127</v>
      </c>
      <c r="F121" s="10">
        <v>1.69</v>
      </c>
      <c r="G121" s="19">
        <v>1</v>
      </c>
      <c r="H121" s="9">
        <v>1.4</v>
      </c>
      <c r="I121" s="9">
        <v>1.68</v>
      </c>
      <c r="J121" s="9">
        <v>2.23</v>
      </c>
      <c r="K121" s="9">
        <v>2.39</v>
      </c>
      <c r="L121" s="11">
        <v>2.57</v>
      </c>
      <c r="M121" s="14"/>
      <c r="N121" s="12">
        <f>(M121/12*1*$D121*$F121*$G121*$H121*N$10)+(M121/12*11*$E121*$F121*$G121*$H121*N$11)</f>
        <v>0</v>
      </c>
      <c r="O121" s="14"/>
      <c r="P121" s="12">
        <f>(O121/12*1*$D121*$F121*$G121*$H121*P$10)+(O121/12*11*$E121*$F121*$G121*$H121*P$11)</f>
        <v>0</v>
      </c>
      <c r="Q121" s="14">
        <v>0</v>
      </c>
      <c r="R121" s="12">
        <f>(Q121/12*1*$D121*$F121*$G121*$H121*R$10)+(Q121/12*11*$E121*$F121*$G121*$H121*R$11)</f>
        <v>0</v>
      </c>
      <c r="S121" s="14"/>
      <c r="T121" s="12">
        <f>(S121/12*1*$D121*$F121*$G121*$H121*T$10)+(S121/12*4*$E121*$F121*$G121*$H121*T$11)+(S121/12*7*$E121*$F121*$G121*$H121*T$12)</f>
        <v>0</v>
      </c>
      <c r="U121" s="14">
        <v>0</v>
      </c>
      <c r="V121" s="12">
        <f>(U121/12*1*$D121*$F121*$G121*$I121*V$10)+(U121/12*4*$E121*$F121*$G121*$I121*V$11)+(U121/12*7*$E121*$F121*$G121*$I121*V$12)</f>
        <v>0</v>
      </c>
      <c r="W121" s="14"/>
      <c r="X121" s="12">
        <f>(W121/12*1*$D121*$F121*$G121*$I121*X$10)+(W121/12*4*$E121*$F121*$G121*$I121*X$11)+(W121/12*7*$E121*$F121*$G121*$I121*X$12)</f>
        <v>0</v>
      </c>
      <c r="Y121" s="14">
        <v>0</v>
      </c>
      <c r="Z121" s="12">
        <f>(Y121/12*1*$D121*$F121*$G121*$I121*Z$10)+(Y121/12*11*$E121*$F121*$G121*$I121*Z$11)</f>
        <v>0</v>
      </c>
      <c r="AA121" s="14">
        <v>0</v>
      </c>
      <c r="AB121" s="12">
        <f>(AA121/12*1*$D121*$F121*$G121*$H121*AB$10)+(AA121/12*11*$E121*$F121*$G121*$H121*AB$11)</f>
        <v>0</v>
      </c>
      <c r="AC121" s="14"/>
      <c r="AD121" s="12">
        <f>(AC121/12*1*$D121*$F121*$G121*$H121*AD$10)+(AC121/12*11*$E121*$F121*$G121*$H121*AD$11)</f>
        <v>0</v>
      </c>
      <c r="AE121" s="14"/>
      <c r="AF121" s="12">
        <f>(AE121/12*1*$D121*$F121*$G121*$I121*AF$10)+(AE121/12*11*$E121*$F121*$G121*$I121*AF$11)</f>
        <v>0</v>
      </c>
    </row>
    <row r="122" spans="1:32" ht="30" x14ac:dyDescent="0.25">
      <c r="A122" s="18"/>
      <c r="B122" s="18">
        <v>79</v>
      </c>
      <c r="C122" s="8" t="s">
        <v>159</v>
      </c>
      <c r="D122" s="9">
        <f t="shared" si="93"/>
        <v>10127</v>
      </c>
      <c r="E122" s="9">
        <v>10127</v>
      </c>
      <c r="F122" s="10">
        <v>2.4900000000000002</v>
      </c>
      <c r="G122" s="19">
        <v>1</v>
      </c>
      <c r="H122" s="9">
        <v>1.4</v>
      </c>
      <c r="I122" s="9">
        <v>1.68</v>
      </c>
      <c r="J122" s="9">
        <v>2.23</v>
      </c>
      <c r="K122" s="9">
        <v>2.39</v>
      </c>
      <c r="L122" s="11">
        <v>2.57</v>
      </c>
      <c r="M122" s="14"/>
      <c r="N122" s="12">
        <f>(M122/12*1*$D122*$F122*$G122*$H122*N$10)+(M122/12*11*$E122*$F122*$G122*$H122*N$11)</f>
        <v>0</v>
      </c>
      <c r="O122" s="14"/>
      <c r="P122" s="12">
        <f>(O122/12*1*$D122*$F122*$G122*$H122*P$10)+(O122/12*11*$E122*$F122*$G122*$H122*P$11)</f>
        <v>0</v>
      </c>
      <c r="Q122" s="14">
        <v>0</v>
      </c>
      <c r="R122" s="12">
        <f>(Q122/12*1*$D122*$F122*$G122*$H122*R$10)+(Q122/12*11*$E122*$F122*$G122*$H122*R$11)</f>
        <v>0</v>
      </c>
      <c r="S122" s="14"/>
      <c r="T122" s="12">
        <f>(S122/12*1*$D122*$F122*$G122*$H122*T$10)+(S122/12*4*$E122*$F122*$G122*$H122*T$11)+(S122/12*7*$E122*$F122*$G122*$H122*T$12)</f>
        <v>0</v>
      </c>
      <c r="U122" s="14">
        <v>0</v>
      </c>
      <c r="V122" s="12">
        <f>(U122/12*1*$D122*$F122*$G122*$I122*V$10)+(U122/12*4*$E122*$F122*$G122*$I122*V$11)+(U122/12*7*$E122*$F122*$G122*$I122*V$12)</f>
        <v>0</v>
      </c>
      <c r="W122" s="14"/>
      <c r="X122" s="12">
        <f>(W122/12*1*$D122*$F122*$G122*$I122*X$10)+(W122/12*4*$E122*$F122*$G122*$I122*X$11)+(W122/12*7*$E122*$F122*$G122*$I122*X$12)</f>
        <v>0</v>
      </c>
      <c r="Y122" s="14">
        <v>0</v>
      </c>
      <c r="Z122" s="12">
        <f>(Y122/12*1*$D122*$F122*$G122*$I122*Z$10)+(Y122/12*11*$E122*$F122*$G122*$I122*Z$11)</f>
        <v>0</v>
      </c>
      <c r="AA122" s="14">
        <v>0</v>
      </c>
      <c r="AB122" s="12">
        <f>(AA122/12*1*$D122*$F122*$G122*$H122*AB$10)+(AA122/12*11*$E122*$F122*$G122*$H122*AB$11)</f>
        <v>0</v>
      </c>
      <c r="AC122" s="14"/>
      <c r="AD122" s="12">
        <f>(AC122/12*1*$D122*$F122*$G122*$H122*AD$10)+(AC122/12*11*$E122*$F122*$G122*$H122*AD$11)</f>
        <v>0</v>
      </c>
      <c r="AE122" s="14"/>
      <c r="AF122" s="12">
        <f>(AE122/12*1*$D122*$F122*$G122*$I122*AF$10)+(AE122/12*11*$E122*$F122*$G122*$I122*AF$11)</f>
        <v>0</v>
      </c>
    </row>
    <row r="123" spans="1:32" ht="30" x14ac:dyDescent="0.25">
      <c r="A123" s="18"/>
      <c r="B123" s="18">
        <v>80</v>
      </c>
      <c r="C123" s="8" t="s">
        <v>160</v>
      </c>
      <c r="D123" s="9">
        <f>D122</f>
        <v>10127</v>
      </c>
      <c r="E123" s="9">
        <v>10127</v>
      </c>
      <c r="F123" s="10">
        <v>1.05</v>
      </c>
      <c r="G123" s="19">
        <v>1</v>
      </c>
      <c r="H123" s="9">
        <v>1.4</v>
      </c>
      <c r="I123" s="9">
        <v>1.68</v>
      </c>
      <c r="J123" s="9">
        <v>2.23</v>
      </c>
      <c r="K123" s="9">
        <v>2.39</v>
      </c>
      <c r="L123" s="11">
        <v>2.57</v>
      </c>
      <c r="M123" s="17">
        <v>203</v>
      </c>
      <c r="N123" s="12">
        <f>(M123/12*1*$D123*$F123*$G123*$H123*N$10)+(M123/12*11*$E123*$F123*$G123*$H123*N$11)</f>
        <v>3072364.7045</v>
      </c>
      <c r="O123" s="14"/>
      <c r="P123" s="12">
        <f>(O123/12*1*$D123*$F123*$G123*$H123*P$10)+(O123/12*11*$E123*$F123*$G123*$H123*P$11)</f>
        <v>0</v>
      </c>
      <c r="Q123" s="17"/>
      <c r="R123" s="12">
        <f>(Q123/12*1*$D123*$F123*$G123*$H123*R$10)+(Q123/12*11*$E123*$F123*$G123*$H123*R$11)</f>
        <v>0</v>
      </c>
      <c r="S123" s="17"/>
      <c r="T123" s="12">
        <f>(S123/12*1*$D123*$F123*$G123*$H123*T$10)+(S123/12*4*$E123*$F123*$G123*$H123*T$11)+(S123/12*7*$E123*$F123*$G123*$H123*T$12)</f>
        <v>0</v>
      </c>
      <c r="U123" s="17">
        <v>4</v>
      </c>
      <c r="V123" s="12">
        <f>(U123/12*1*$D123*$F123*$G123*$I123*V$10)+(U123/12*4*$E123*$F123*$G123*$I123*V$11)+(U123/12*7*$E123*$F123*$G123*$I123*V$12)</f>
        <v>73242.514800000004</v>
      </c>
      <c r="W123" s="17">
        <v>106</v>
      </c>
      <c r="X123" s="12">
        <f>(W123/12*1*$D123*$F123*$G123*$I123*X$10)+(W123/12*4*$E123*$F123*$G123*$I123*X$11)+(W123/12*7*$E123*$F123*$G123*$I123*X$12)</f>
        <v>2004046.2078</v>
      </c>
      <c r="Y123" s="17">
        <v>56</v>
      </c>
      <c r="Z123" s="12">
        <f>(Y123/12*1*$D123*$F123*$G123*$I123*Z$10)+(Y123/12*11*$E123*$F123*$G123*$I123*Z$11)</f>
        <v>1095088.7351040002</v>
      </c>
      <c r="AA123" s="17">
        <v>22</v>
      </c>
      <c r="AB123" s="12">
        <f>(AA123/12*1*$D123*$F123*$G123*$H123*AB$10)+(AA123/12*11*$E123*$F123*$G123*$H123*AB$11)</f>
        <v>357801.5941499999</v>
      </c>
      <c r="AC123" s="17">
        <f>152+2</f>
        <v>154</v>
      </c>
      <c r="AD123" s="12">
        <f>(AC123/12*1*$D123*$F123*$G123*$H123*AD$10)+(AC123/12*11*$E123*$F123*$G123*$H123*AD$11)</f>
        <v>2504611.1590500004</v>
      </c>
      <c r="AE123" s="17">
        <f>84+10</f>
        <v>94</v>
      </c>
      <c r="AF123" s="12">
        <f>(AE123/12*1*$D123*$F123*$G123*$I123*AF$10)+(AE123/12*11*$E123*$F123*$G123*$I123*AF$11)</f>
        <v>2462853.9936000002</v>
      </c>
    </row>
    <row r="124" spans="1:32" x14ac:dyDescent="0.25">
      <c r="A124" s="18">
        <v>30</v>
      </c>
      <c r="B124" s="18"/>
      <c r="C124" s="28" t="s">
        <v>161</v>
      </c>
      <c r="D124" s="9"/>
      <c r="E124" s="9"/>
      <c r="F124" s="10"/>
      <c r="G124" s="19"/>
      <c r="H124" s="9"/>
      <c r="I124" s="9"/>
      <c r="J124" s="9"/>
      <c r="K124" s="9"/>
      <c r="L124" s="11">
        <v>2.57</v>
      </c>
      <c r="M124" s="35">
        <f t="shared" ref="M124:X124" si="102">SUM(M125:M130)</f>
        <v>0</v>
      </c>
      <c r="N124" s="35">
        <f t="shared" si="102"/>
        <v>0</v>
      </c>
      <c r="O124" s="35">
        <f t="shared" si="102"/>
        <v>0</v>
      </c>
      <c r="P124" s="35">
        <f t="shared" si="102"/>
        <v>0</v>
      </c>
      <c r="Q124" s="35">
        <f t="shared" si="102"/>
        <v>0</v>
      </c>
      <c r="R124" s="35">
        <f t="shared" si="102"/>
        <v>0</v>
      </c>
      <c r="S124" s="35">
        <f t="shared" si="102"/>
        <v>0</v>
      </c>
      <c r="T124" s="35">
        <f t="shared" si="102"/>
        <v>0</v>
      </c>
      <c r="U124" s="35">
        <f t="shared" si="102"/>
        <v>0</v>
      </c>
      <c r="V124" s="35">
        <f t="shared" si="102"/>
        <v>0</v>
      </c>
      <c r="W124" s="35">
        <f t="shared" si="102"/>
        <v>4</v>
      </c>
      <c r="X124" s="35">
        <f t="shared" si="102"/>
        <v>57618.579200000007</v>
      </c>
      <c r="Y124" s="35">
        <f t="shared" ref="Y124:AF124" si="103">SUM(Y125:Y130)</f>
        <v>4</v>
      </c>
      <c r="Z124" s="35">
        <f t="shared" si="103"/>
        <v>59596.665856</v>
      </c>
      <c r="AA124" s="35">
        <f t="shared" si="103"/>
        <v>0</v>
      </c>
      <c r="AB124" s="35">
        <f t="shared" si="103"/>
        <v>0</v>
      </c>
      <c r="AC124" s="35">
        <f t="shared" si="103"/>
        <v>3</v>
      </c>
      <c r="AD124" s="35">
        <f t="shared" si="103"/>
        <v>37174.191600000006</v>
      </c>
      <c r="AE124" s="35">
        <f t="shared" si="103"/>
        <v>0</v>
      </c>
      <c r="AF124" s="35">
        <f t="shared" si="103"/>
        <v>0</v>
      </c>
    </row>
    <row r="125" spans="1:32" ht="45" x14ac:dyDescent="0.25">
      <c r="A125" s="18"/>
      <c r="B125" s="18">
        <v>81</v>
      </c>
      <c r="C125" s="8" t="s">
        <v>162</v>
      </c>
      <c r="D125" s="9">
        <f>D123</f>
        <v>10127</v>
      </c>
      <c r="E125" s="9">
        <v>10127</v>
      </c>
      <c r="F125" s="10">
        <v>0.8</v>
      </c>
      <c r="G125" s="19">
        <v>1</v>
      </c>
      <c r="H125" s="9">
        <v>1.4</v>
      </c>
      <c r="I125" s="9">
        <v>1.68</v>
      </c>
      <c r="J125" s="9">
        <v>2.23</v>
      </c>
      <c r="K125" s="9">
        <v>2.39</v>
      </c>
      <c r="L125" s="11">
        <v>2.57</v>
      </c>
      <c r="M125" s="14"/>
      <c r="N125" s="12">
        <f t="shared" ref="N125:N130" si="104">(M125/12*1*$D125*$F125*$G125*$H125*N$10)+(M125/12*11*$E125*$F125*$G125*$H125*N$11)</f>
        <v>0</v>
      </c>
      <c r="O125" s="14"/>
      <c r="P125" s="12">
        <f t="shared" ref="P125:P130" si="105">(O125/12*1*$D125*$F125*$G125*$H125*P$10)+(O125/12*11*$E125*$F125*$G125*$H125*P$11)</f>
        <v>0</v>
      </c>
      <c r="Q125" s="14"/>
      <c r="R125" s="12">
        <f t="shared" ref="R125:R130" si="106">(Q125/12*1*$D125*$F125*$G125*$H125*R$10)+(Q125/12*11*$E125*$F125*$G125*$H125*R$11)</f>
        <v>0</v>
      </c>
      <c r="S125" s="14"/>
      <c r="T125" s="12">
        <f t="shared" ref="T125:T130" si="107">(S125/12*1*$D125*$F125*$G125*$H125*T$10)+(S125/12*4*$E125*$F125*$G125*$H125*T$11)+(S125/12*7*$E125*$F125*$G125*$H125*T$12)</f>
        <v>0</v>
      </c>
      <c r="U125" s="14"/>
      <c r="V125" s="12">
        <f t="shared" ref="V125:V130" si="108">(U125/12*1*$D125*$F125*$G125*$I125*V$10)+(U125/12*4*$E125*$F125*$G125*$I125*V$11)+(U125/12*7*$E125*$F125*$G125*$I125*V$12)</f>
        <v>0</v>
      </c>
      <c r="W125" s="14">
        <v>4</v>
      </c>
      <c r="X125" s="12">
        <f t="shared" ref="X125:X130" si="109">(W125/12*1*$D125*$F125*$G125*$I125*X$10)+(W125/12*4*$E125*$F125*$G125*$I125*X$11)+(W125/12*7*$E125*$F125*$G125*$I125*X$12)</f>
        <v>57618.579200000007</v>
      </c>
      <c r="Y125" s="14">
        <v>4</v>
      </c>
      <c r="Z125" s="12">
        <f t="shared" ref="Z125:Z130" si="110">(Y125/12*1*$D125*$F125*$G125*$I125*Z$10)+(Y125/12*11*$E125*$F125*$G125*$I125*Z$11)</f>
        <v>59596.665856</v>
      </c>
      <c r="AA125" s="14"/>
      <c r="AB125" s="12">
        <f t="shared" ref="AB125:AB130" si="111">(AA125/12*1*$D125*$F125*$G125*$H125*AB$10)+(AA125/12*11*$E125*$F125*$G125*$H125*AB$11)</f>
        <v>0</v>
      </c>
      <c r="AC125" s="14">
        <f>4-1</f>
        <v>3</v>
      </c>
      <c r="AD125" s="12">
        <f t="shared" ref="AD125:AD130" si="112">(AC125/12*1*$D125*$F125*$G125*$H125*AD$10)+(AC125/12*11*$E125*$F125*$G125*$H125*AD$11)</f>
        <v>37174.191600000006</v>
      </c>
      <c r="AE125" s="14"/>
      <c r="AF125" s="12">
        <f t="shared" ref="AF125:AF130" si="113">(AE125/12*1*$D125*$F125*$G125*$I125*AF$10)+(AE125/12*11*$E125*$F125*$G125*$I125*AF$11)</f>
        <v>0</v>
      </c>
    </row>
    <row r="126" spans="1:32" ht="30" x14ac:dyDescent="0.25">
      <c r="A126" s="18"/>
      <c r="B126" s="18">
        <v>82</v>
      </c>
      <c r="C126" s="15" t="s">
        <v>163</v>
      </c>
      <c r="D126" s="9">
        <f>D125</f>
        <v>10127</v>
      </c>
      <c r="E126" s="9">
        <v>10127</v>
      </c>
      <c r="F126" s="10">
        <v>2.1800000000000002</v>
      </c>
      <c r="G126" s="19">
        <v>1</v>
      </c>
      <c r="H126" s="9">
        <v>1.4</v>
      </c>
      <c r="I126" s="9">
        <v>1.68</v>
      </c>
      <c r="J126" s="9">
        <v>2.23</v>
      </c>
      <c r="K126" s="9">
        <v>2.39</v>
      </c>
      <c r="L126" s="11">
        <v>2.57</v>
      </c>
      <c r="M126" s="14">
        <v>0</v>
      </c>
      <c r="N126" s="12">
        <f t="shared" si="104"/>
        <v>0</v>
      </c>
      <c r="O126" s="14"/>
      <c r="P126" s="12">
        <f t="shared" si="105"/>
        <v>0</v>
      </c>
      <c r="Q126" s="14">
        <v>0</v>
      </c>
      <c r="R126" s="12">
        <f t="shared" si="106"/>
        <v>0</v>
      </c>
      <c r="S126" s="14"/>
      <c r="T126" s="12">
        <f t="shared" si="107"/>
        <v>0</v>
      </c>
      <c r="U126" s="14">
        <v>0</v>
      </c>
      <c r="V126" s="12">
        <f t="shared" si="108"/>
        <v>0</v>
      </c>
      <c r="W126" s="14"/>
      <c r="X126" s="12">
        <f t="shared" si="109"/>
        <v>0</v>
      </c>
      <c r="Y126" s="14">
        <v>0</v>
      </c>
      <c r="Z126" s="12">
        <f t="shared" si="110"/>
        <v>0</v>
      </c>
      <c r="AA126" s="14">
        <v>0</v>
      </c>
      <c r="AB126" s="12">
        <f t="shared" si="111"/>
        <v>0</v>
      </c>
      <c r="AC126" s="14"/>
      <c r="AD126" s="12">
        <f t="shared" si="112"/>
        <v>0</v>
      </c>
      <c r="AE126" s="14"/>
      <c r="AF126" s="12">
        <f t="shared" si="113"/>
        <v>0</v>
      </c>
    </row>
    <row r="127" spans="1:32" ht="30" x14ac:dyDescent="0.25">
      <c r="A127" s="18"/>
      <c r="B127" s="18">
        <v>83</v>
      </c>
      <c r="C127" s="15" t="s">
        <v>164</v>
      </c>
      <c r="D127" s="9">
        <f t="shared" si="93"/>
        <v>10127</v>
      </c>
      <c r="E127" s="9">
        <v>10127</v>
      </c>
      <c r="F127" s="10">
        <v>2.58</v>
      </c>
      <c r="G127" s="19">
        <v>1</v>
      </c>
      <c r="H127" s="9">
        <v>1.4</v>
      </c>
      <c r="I127" s="9">
        <v>1.68</v>
      </c>
      <c r="J127" s="9">
        <v>2.23</v>
      </c>
      <c r="K127" s="9">
        <v>2.39</v>
      </c>
      <c r="L127" s="11">
        <v>2.57</v>
      </c>
      <c r="M127" s="14">
        <v>0</v>
      </c>
      <c r="N127" s="12">
        <f t="shared" si="104"/>
        <v>0</v>
      </c>
      <c r="O127" s="14"/>
      <c r="P127" s="12">
        <f t="shared" si="105"/>
        <v>0</v>
      </c>
      <c r="Q127" s="14">
        <v>0</v>
      </c>
      <c r="R127" s="12">
        <f t="shared" si="106"/>
        <v>0</v>
      </c>
      <c r="S127" s="14"/>
      <c r="T127" s="12">
        <f t="shared" si="107"/>
        <v>0</v>
      </c>
      <c r="U127" s="14">
        <v>0</v>
      </c>
      <c r="V127" s="12">
        <f t="shared" si="108"/>
        <v>0</v>
      </c>
      <c r="W127" s="14">
        <v>0</v>
      </c>
      <c r="X127" s="12">
        <f t="shared" si="109"/>
        <v>0</v>
      </c>
      <c r="Y127" s="14">
        <v>0</v>
      </c>
      <c r="Z127" s="12">
        <f t="shared" si="110"/>
        <v>0</v>
      </c>
      <c r="AA127" s="14">
        <v>0</v>
      </c>
      <c r="AB127" s="12">
        <f t="shared" si="111"/>
        <v>0</v>
      </c>
      <c r="AC127" s="14"/>
      <c r="AD127" s="12">
        <f t="shared" si="112"/>
        <v>0</v>
      </c>
      <c r="AE127" s="14"/>
      <c r="AF127" s="12">
        <f t="shared" si="113"/>
        <v>0</v>
      </c>
    </row>
    <row r="128" spans="1:32" ht="30" x14ac:dyDescent="0.25">
      <c r="A128" s="18"/>
      <c r="B128" s="18">
        <v>84</v>
      </c>
      <c r="C128" s="15" t="s">
        <v>165</v>
      </c>
      <c r="D128" s="9">
        <f>D127</f>
        <v>10127</v>
      </c>
      <c r="E128" s="9">
        <v>10127</v>
      </c>
      <c r="F128" s="10">
        <v>1.97</v>
      </c>
      <c r="G128" s="19">
        <v>1</v>
      </c>
      <c r="H128" s="9">
        <v>1.4</v>
      </c>
      <c r="I128" s="9">
        <v>1.68</v>
      </c>
      <c r="J128" s="9">
        <v>2.23</v>
      </c>
      <c r="K128" s="9">
        <v>2.39</v>
      </c>
      <c r="L128" s="11">
        <v>2.57</v>
      </c>
      <c r="M128" s="14">
        <v>0</v>
      </c>
      <c r="N128" s="12">
        <f t="shared" si="104"/>
        <v>0</v>
      </c>
      <c r="O128" s="14"/>
      <c r="P128" s="12">
        <f t="shared" si="105"/>
        <v>0</v>
      </c>
      <c r="Q128" s="14">
        <v>0</v>
      </c>
      <c r="R128" s="12">
        <f t="shared" si="106"/>
        <v>0</v>
      </c>
      <c r="S128" s="14"/>
      <c r="T128" s="12">
        <f t="shared" si="107"/>
        <v>0</v>
      </c>
      <c r="U128" s="14">
        <v>0</v>
      </c>
      <c r="V128" s="12">
        <f t="shared" si="108"/>
        <v>0</v>
      </c>
      <c r="W128" s="14">
        <v>0</v>
      </c>
      <c r="X128" s="12">
        <f t="shared" si="109"/>
        <v>0</v>
      </c>
      <c r="Y128" s="14">
        <v>0</v>
      </c>
      <c r="Z128" s="12">
        <f t="shared" si="110"/>
        <v>0</v>
      </c>
      <c r="AA128" s="14">
        <v>0</v>
      </c>
      <c r="AB128" s="12">
        <f t="shared" si="111"/>
        <v>0</v>
      </c>
      <c r="AC128" s="14"/>
      <c r="AD128" s="12">
        <f t="shared" si="112"/>
        <v>0</v>
      </c>
      <c r="AE128" s="14"/>
      <c r="AF128" s="12">
        <f t="shared" si="113"/>
        <v>0</v>
      </c>
    </row>
    <row r="129" spans="1:32" ht="30" x14ac:dyDescent="0.25">
      <c r="A129" s="18"/>
      <c r="B129" s="18">
        <v>85</v>
      </c>
      <c r="C129" s="15" t="s">
        <v>166</v>
      </c>
      <c r="D129" s="9">
        <f t="shared" si="93"/>
        <v>10127</v>
      </c>
      <c r="E129" s="9">
        <v>10127</v>
      </c>
      <c r="F129" s="10">
        <v>2.04</v>
      </c>
      <c r="G129" s="19">
        <v>1</v>
      </c>
      <c r="H129" s="9">
        <v>1.4</v>
      </c>
      <c r="I129" s="9">
        <v>1.68</v>
      </c>
      <c r="J129" s="9">
        <v>2.23</v>
      </c>
      <c r="K129" s="9">
        <v>2.39</v>
      </c>
      <c r="L129" s="11">
        <v>2.57</v>
      </c>
      <c r="M129" s="14">
        <v>0</v>
      </c>
      <c r="N129" s="12">
        <f t="shared" si="104"/>
        <v>0</v>
      </c>
      <c r="O129" s="14"/>
      <c r="P129" s="12">
        <f t="shared" si="105"/>
        <v>0</v>
      </c>
      <c r="Q129" s="14">
        <v>0</v>
      </c>
      <c r="R129" s="12">
        <f t="shared" si="106"/>
        <v>0</v>
      </c>
      <c r="S129" s="14"/>
      <c r="T129" s="12">
        <f t="shared" si="107"/>
        <v>0</v>
      </c>
      <c r="U129" s="14">
        <v>0</v>
      </c>
      <c r="V129" s="12">
        <f t="shared" si="108"/>
        <v>0</v>
      </c>
      <c r="W129" s="14">
        <v>0</v>
      </c>
      <c r="X129" s="12">
        <f t="shared" si="109"/>
        <v>0</v>
      </c>
      <c r="Y129" s="14">
        <v>0</v>
      </c>
      <c r="Z129" s="12">
        <f t="shared" si="110"/>
        <v>0</v>
      </c>
      <c r="AA129" s="14">
        <v>0</v>
      </c>
      <c r="AB129" s="12">
        <f t="shared" si="111"/>
        <v>0</v>
      </c>
      <c r="AC129" s="14"/>
      <c r="AD129" s="12">
        <f t="shared" si="112"/>
        <v>0</v>
      </c>
      <c r="AE129" s="14"/>
      <c r="AF129" s="12">
        <f t="shared" si="113"/>
        <v>0</v>
      </c>
    </row>
    <row r="130" spans="1:32" ht="30" x14ac:dyDescent="0.25">
      <c r="A130" s="18"/>
      <c r="B130" s="18">
        <v>86</v>
      </c>
      <c r="C130" s="15" t="s">
        <v>167</v>
      </c>
      <c r="D130" s="9">
        <f t="shared" si="93"/>
        <v>10127</v>
      </c>
      <c r="E130" s="9">
        <v>10127</v>
      </c>
      <c r="F130" s="10">
        <v>2.95</v>
      </c>
      <c r="G130" s="19">
        <v>1</v>
      </c>
      <c r="H130" s="9">
        <v>1.4</v>
      </c>
      <c r="I130" s="9">
        <v>1.68</v>
      </c>
      <c r="J130" s="9">
        <v>2.23</v>
      </c>
      <c r="K130" s="9">
        <v>2.39</v>
      </c>
      <c r="L130" s="11">
        <v>2.57</v>
      </c>
      <c r="M130" s="14">
        <v>0</v>
      </c>
      <c r="N130" s="12">
        <f t="shared" si="104"/>
        <v>0</v>
      </c>
      <c r="O130" s="14"/>
      <c r="P130" s="12">
        <f t="shared" si="105"/>
        <v>0</v>
      </c>
      <c r="Q130" s="14">
        <v>0</v>
      </c>
      <c r="R130" s="12">
        <f t="shared" si="106"/>
        <v>0</v>
      </c>
      <c r="S130" s="14"/>
      <c r="T130" s="12">
        <f t="shared" si="107"/>
        <v>0</v>
      </c>
      <c r="U130" s="14">
        <v>0</v>
      </c>
      <c r="V130" s="12">
        <f t="shared" si="108"/>
        <v>0</v>
      </c>
      <c r="W130" s="14">
        <v>0</v>
      </c>
      <c r="X130" s="12">
        <f t="shared" si="109"/>
        <v>0</v>
      </c>
      <c r="Y130" s="14">
        <v>0</v>
      </c>
      <c r="Z130" s="12">
        <f t="shared" si="110"/>
        <v>0</v>
      </c>
      <c r="AA130" s="14">
        <v>0</v>
      </c>
      <c r="AB130" s="12">
        <f t="shared" si="111"/>
        <v>0</v>
      </c>
      <c r="AC130" s="14"/>
      <c r="AD130" s="12">
        <f t="shared" si="112"/>
        <v>0</v>
      </c>
      <c r="AE130" s="14"/>
      <c r="AF130" s="12">
        <f t="shared" si="113"/>
        <v>0</v>
      </c>
    </row>
    <row r="131" spans="1:32" x14ac:dyDescent="0.25">
      <c r="A131" s="18">
        <v>31</v>
      </c>
      <c r="B131" s="18"/>
      <c r="C131" s="28" t="s">
        <v>168</v>
      </c>
      <c r="D131" s="9"/>
      <c r="E131" s="9"/>
      <c r="F131" s="10"/>
      <c r="G131" s="19"/>
      <c r="H131" s="9"/>
      <c r="I131" s="9"/>
      <c r="J131" s="9"/>
      <c r="K131" s="9"/>
      <c r="L131" s="11">
        <v>2.57</v>
      </c>
      <c r="M131" s="35">
        <f t="shared" ref="M131:X131" si="114">SUM(M132:M136)</f>
        <v>0</v>
      </c>
      <c r="N131" s="35">
        <f t="shared" si="114"/>
        <v>0</v>
      </c>
      <c r="O131" s="35">
        <f t="shared" si="114"/>
        <v>0</v>
      </c>
      <c r="P131" s="35">
        <f t="shared" si="114"/>
        <v>0</v>
      </c>
      <c r="Q131" s="35">
        <f t="shared" si="114"/>
        <v>0</v>
      </c>
      <c r="R131" s="35">
        <f t="shared" si="114"/>
        <v>0</v>
      </c>
      <c r="S131" s="35">
        <f t="shared" si="114"/>
        <v>0</v>
      </c>
      <c r="T131" s="35">
        <f t="shared" si="114"/>
        <v>0</v>
      </c>
      <c r="U131" s="35">
        <f t="shared" si="114"/>
        <v>0</v>
      </c>
      <c r="V131" s="35">
        <f t="shared" si="114"/>
        <v>0</v>
      </c>
      <c r="W131" s="35">
        <f t="shared" si="114"/>
        <v>25</v>
      </c>
      <c r="X131" s="35">
        <f t="shared" si="114"/>
        <v>433939.92460000003</v>
      </c>
      <c r="Y131" s="35">
        <f t="shared" ref="Y131:AF131" si="115">SUM(Y132:Y136)</f>
        <v>10</v>
      </c>
      <c r="Z131" s="35">
        <f t="shared" si="115"/>
        <v>162959.63320000001</v>
      </c>
      <c r="AA131" s="35">
        <f t="shared" si="115"/>
        <v>0</v>
      </c>
      <c r="AB131" s="35">
        <f t="shared" si="115"/>
        <v>0</v>
      </c>
      <c r="AC131" s="35">
        <f t="shared" si="115"/>
        <v>2</v>
      </c>
      <c r="AD131" s="35">
        <f t="shared" si="115"/>
        <v>30978.492999999995</v>
      </c>
      <c r="AE131" s="35">
        <f t="shared" si="115"/>
        <v>0</v>
      </c>
      <c r="AF131" s="35">
        <f t="shared" si="115"/>
        <v>0</v>
      </c>
    </row>
    <row r="132" spans="1:32" x14ac:dyDescent="0.25">
      <c r="A132" s="18"/>
      <c r="B132" s="18">
        <v>87</v>
      </c>
      <c r="C132" s="8" t="s">
        <v>169</v>
      </c>
      <c r="D132" s="9">
        <f>D130</f>
        <v>10127</v>
      </c>
      <c r="E132" s="9">
        <v>10127</v>
      </c>
      <c r="F132" s="10">
        <v>0.89</v>
      </c>
      <c r="G132" s="19">
        <v>1</v>
      </c>
      <c r="H132" s="9">
        <v>1.4</v>
      </c>
      <c r="I132" s="9">
        <v>1.68</v>
      </c>
      <c r="J132" s="9">
        <v>2.23</v>
      </c>
      <c r="K132" s="9">
        <v>2.39</v>
      </c>
      <c r="L132" s="11">
        <v>2.57</v>
      </c>
      <c r="M132" s="14">
        <v>0</v>
      </c>
      <c r="N132" s="12">
        <f>(M132/12*1*$D132*$F132*$G132*$H132*N$10)+(M132/12*11*$E132*$F132*$G132*$H132*N$11)</f>
        <v>0</v>
      </c>
      <c r="O132" s="14"/>
      <c r="P132" s="12">
        <f>(O132/12*1*$D132*$F132*$G132*$H132*P$10)+(O132/12*11*$E132*$F132*$G132*$H132*P$11)</f>
        <v>0</v>
      </c>
      <c r="Q132" s="14">
        <v>0</v>
      </c>
      <c r="R132" s="12">
        <f>(Q132/12*1*$D132*$F132*$G132*$H132*R$10)+(Q132/12*11*$E132*$F132*$G132*$H132*R$11)</f>
        <v>0</v>
      </c>
      <c r="S132" s="14"/>
      <c r="T132" s="12">
        <f>(S132/12*1*$D132*$F132*$G132*$H132*T$10)+(S132/12*4*$E132*$F132*$G132*$H132*T$11)+(S132/12*7*$E132*$F132*$G132*$H132*T$12)</f>
        <v>0</v>
      </c>
      <c r="U132" s="14">
        <v>0</v>
      </c>
      <c r="V132" s="12">
        <f>(U132/12*1*$D132*$F132*$G132*$I132*V$10)+(U132/12*4*$E132*$F132*$G132*$I132*V$11)+(U132/12*7*$E132*$F132*$G132*$I132*V$12)</f>
        <v>0</v>
      </c>
      <c r="W132" s="14">
        <v>0</v>
      </c>
      <c r="X132" s="12">
        <f>(W132/12*1*$D132*$F132*$G132*$I132*X$10)+(W132/12*4*$E132*$F132*$G132*$I132*X$11)+(W132/12*7*$E132*$F132*$G132*$I132*X$12)</f>
        <v>0</v>
      </c>
      <c r="Y132" s="14"/>
      <c r="Z132" s="12">
        <f>(Y132/12*1*$D132*$F132*$G132*$I132*Z$10)+(Y132/12*11*$E132*$F132*$G132*$I132*Z$11)</f>
        <v>0</v>
      </c>
      <c r="AA132" s="14">
        <v>0</v>
      </c>
      <c r="AB132" s="12">
        <f>(AA132/12*1*$D132*$F132*$G132*$H132*AB$10)+(AA132/12*11*$E132*$F132*$G132*$H132*AB$11)</f>
        <v>0</v>
      </c>
      <c r="AC132" s="14"/>
      <c r="AD132" s="12">
        <f>(AC132/12*1*$D132*$F132*$G132*$H132*AD$10)+(AC132/12*11*$E132*$F132*$G132*$H132*AD$11)</f>
        <v>0</v>
      </c>
      <c r="AE132" s="14"/>
      <c r="AF132" s="12">
        <f>(AE132/12*1*$D132*$F132*$G132*$I132*AF$10)+(AE132/12*11*$E132*$F132*$G132*$I132*AF$11)</f>
        <v>0</v>
      </c>
    </row>
    <row r="133" spans="1:32" ht="30" x14ac:dyDescent="0.25">
      <c r="A133" s="18"/>
      <c r="B133" s="18">
        <v>88</v>
      </c>
      <c r="C133" s="8" t="s">
        <v>170</v>
      </c>
      <c r="D133" s="9">
        <f>D132</f>
        <v>10127</v>
      </c>
      <c r="E133" s="9">
        <v>10127</v>
      </c>
      <c r="F133" s="10">
        <v>0.75</v>
      </c>
      <c r="G133" s="19">
        <v>1</v>
      </c>
      <c r="H133" s="9">
        <v>1.4</v>
      </c>
      <c r="I133" s="9">
        <v>1.68</v>
      </c>
      <c r="J133" s="9">
        <v>2.23</v>
      </c>
      <c r="K133" s="9">
        <v>2.39</v>
      </c>
      <c r="L133" s="11">
        <v>2.57</v>
      </c>
      <c r="M133" s="14">
        <v>0</v>
      </c>
      <c r="N133" s="12">
        <f>(M133/12*1*$D133*$F133*$G133*$H133*N$10)+(M133/12*11*$E133*$F133*$G133*$H133*N$11)</f>
        <v>0</v>
      </c>
      <c r="O133" s="14"/>
      <c r="P133" s="12">
        <f>(O133/12*1*$D133*$F133*$G133*$H133*P$10)+(O133/12*11*$E133*$F133*$G133*$H133*P$11)</f>
        <v>0</v>
      </c>
      <c r="Q133" s="14">
        <v>0</v>
      </c>
      <c r="R133" s="12">
        <f>(Q133/12*1*$D133*$F133*$G133*$H133*R$10)+(Q133/12*11*$E133*$F133*$G133*$H133*R$11)</f>
        <v>0</v>
      </c>
      <c r="S133" s="14"/>
      <c r="T133" s="12">
        <f>(S133/12*1*$D133*$F133*$G133*$H133*T$10)+(S133/12*4*$E133*$F133*$G133*$H133*T$11)+(S133/12*7*$E133*$F133*$G133*$H133*T$12)</f>
        <v>0</v>
      </c>
      <c r="U133" s="14">
        <v>0</v>
      </c>
      <c r="V133" s="12">
        <f>(U133/12*1*$D133*$F133*$G133*$I133*V$10)+(U133/12*4*$E133*$F133*$G133*$I133*V$11)+(U133/12*7*$E133*$F133*$G133*$I133*V$12)</f>
        <v>0</v>
      </c>
      <c r="W133" s="14">
        <v>10</v>
      </c>
      <c r="X133" s="12">
        <f>(W133/12*1*$D133*$F133*$G133*$I133*X$10)+(W133/12*4*$E133*$F133*$G133*$I133*X$11)+(W133/12*7*$E133*$F133*$G133*$I133*X$12)</f>
        <v>135043.54499999998</v>
      </c>
      <c r="Y133" s="14">
        <f>15-10</f>
        <v>5</v>
      </c>
      <c r="Z133" s="12">
        <f>(Y133/12*1*$D133*$F133*$G133*$I133*Z$10)+(Y133/12*11*$E133*$F133*$G133*$I133*Z$11)</f>
        <v>69839.842799999999</v>
      </c>
      <c r="AA133" s="14">
        <v>0</v>
      </c>
      <c r="AB133" s="12">
        <f>(AA133/12*1*$D133*$F133*$G133*$H133*AB$10)+(AA133/12*11*$E133*$F133*$G133*$H133*AB$11)</f>
        <v>0</v>
      </c>
      <c r="AC133" s="14"/>
      <c r="AD133" s="12">
        <f>(AC133/12*1*$D133*$F133*$G133*$H133*AD$10)+(AC133/12*11*$E133*$F133*$G133*$H133*AD$11)</f>
        <v>0</v>
      </c>
      <c r="AE133" s="14"/>
      <c r="AF133" s="12">
        <f>(AE133/12*1*$D133*$F133*$G133*$I133*AF$10)+(AE133/12*11*$E133*$F133*$G133*$I133*AF$11)</f>
        <v>0</v>
      </c>
    </row>
    <row r="134" spans="1:32" ht="30" x14ac:dyDescent="0.25">
      <c r="A134" s="18"/>
      <c r="B134" s="18">
        <v>89</v>
      </c>
      <c r="C134" s="8" t="s">
        <v>171</v>
      </c>
      <c r="D134" s="9">
        <f t="shared" ref="D134" si="116">D133</f>
        <v>10127</v>
      </c>
      <c r="E134" s="9">
        <v>10127</v>
      </c>
      <c r="F134" s="10">
        <v>1</v>
      </c>
      <c r="G134" s="19">
        <v>1</v>
      </c>
      <c r="H134" s="9">
        <v>1.4</v>
      </c>
      <c r="I134" s="9">
        <v>1.68</v>
      </c>
      <c r="J134" s="9">
        <v>2.23</v>
      </c>
      <c r="K134" s="9">
        <v>2.39</v>
      </c>
      <c r="L134" s="11">
        <v>2.57</v>
      </c>
      <c r="M134" s="14">
        <v>0</v>
      </c>
      <c r="N134" s="12">
        <f>(M134/12*1*$D134*$F134*$G134*$H134*N$10)+(M134/12*11*$E134*$F134*$G134*$H134*N$11)</f>
        <v>0</v>
      </c>
      <c r="O134" s="14"/>
      <c r="P134" s="12">
        <f>(O134/12*1*$D134*$F134*$G134*$H134*P$10)+(O134/12*11*$E134*$F134*$G134*$H134*P$11)</f>
        <v>0</v>
      </c>
      <c r="Q134" s="14">
        <v>0</v>
      </c>
      <c r="R134" s="12">
        <f>(Q134/12*1*$D134*$F134*$G134*$H134*R$10)+(Q134/12*11*$E134*$F134*$G134*$H134*R$11)</f>
        <v>0</v>
      </c>
      <c r="S134" s="14"/>
      <c r="T134" s="12">
        <f>(S134/12*1*$D134*$F134*$G134*$H134*T$10)+(S134/12*4*$E134*$F134*$G134*$H134*T$11)+(S134/12*7*$E134*$F134*$G134*$H134*T$12)</f>
        <v>0</v>
      </c>
      <c r="U134" s="14">
        <v>0</v>
      </c>
      <c r="V134" s="12">
        <f>(U134/12*1*$D134*$F134*$G134*$I134*V$10)+(U134/12*4*$E134*$F134*$G134*$I134*V$11)+(U134/12*7*$E134*$F134*$G134*$I134*V$12)</f>
        <v>0</v>
      </c>
      <c r="W134" s="14">
        <v>14</v>
      </c>
      <c r="X134" s="12">
        <f>(W134/12*1*$D134*$F134*$G134*$I134*X$10)+(W134/12*4*$E134*$F134*$G134*$I134*X$11)+(W134/12*7*$E134*$F134*$G134*$I134*X$12)</f>
        <v>252081.28400000001</v>
      </c>
      <c r="Y134" s="14">
        <f>10-5</f>
        <v>5</v>
      </c>
      <c r="Z134" s="12">
        <f>(Y134/12*1*$D134*$F134*$G134*$I134*Z$10)+(Y134/12*11*$E134*$F134*$G134*$I134*Z$11)</f>
        <v>93119.790400000013</v>
      </c>
      <c r="AA134" s="14">
        <v>0</v>
      </c>
      <c r="AB134" s="12">
        <f>(AA134/12*1*$D134*$F134*$G134*$H134*AB$10)+(AA134/12*11*$E134*$F134*$G134*$H134*AB$11)</f>
        <v>0</v>
      </c>
      <c r="AC134" s="14">
        <f>3-1</f>
        <v>2</v>
      </c>
      <c r="AD134" s="12">
        <f>(AC134/12*1*$D134*$F134*$G134*$H134*AD$10)+(AC134/12*11*$E134*$F134*$G134*$H134*AD$11)</f>
        <v>30978.492999999995</v>
      </c>
      <c r="AE134" s="14"/>
      <c r="AF134" s="12">
        <f>(AE134/12*1*$D134*$F134*$G134*$I134*AF$10)+(AE134/12*11*$E134*$F134*$G134*$I134*AF$11)</f>
        <v>0</v>
      </c>
    </row>
    <row r="135" spans="1:32" ht="30" x14ac:dyDescent="0.25">
      <c r="A135" s="18"/>
      <c r="B135" s="18">
        <v>90</v>
      </c>
      <c r="C135" s="15" t="s">
        <v>172</v>
      </c>
      <c r="D135" s="9">
        <f>D134</f>
        <v>10127</v>
      </c>
      <c r="E135" s="9">
        <v>10127</v>
      </c>
      <c r="F135" s="10">
        <v>1.29</v>
      </c>
      <c r="G135" s="19">
        <v>1</v>
      </c>
      <c r="H135" s="9">
        <v>1.4</v>
      </c>
      <c r="I135" s="9">
        <v>1.68</v>
      </c>
      <c r="J135" s="9">
        <v>2.23</v>
      </c>
      <c r="K135" s="9">
        <v>2.39</v>
      </c>
      <c r="L135" s="11">
        <v>2.57</v>
      </c>
      <c r="M135" s="14">
        <v>0</v>
      </c>
      <c r="N135" s="12">
        <f>(M135/12*1*$D135*$F135*$G135*$H135*N$10)+(M135/12*11*$E135*$F135*$G135*$H135*N$11)</f>
        <v>0</v>
      </c>
      <c r="O135" s="14"/>
      <c r="P135" s="12">
        <f>(O135/12*1*$D135*$F135*$G135*$H135*P$10)+(O135/12*11*$E135*$F135*$G135*$H135*P$11)</f>
        <v>0</v>
      </c>
      <c r="Q135" s="14">
        <v>0</v>
      </c>
      <c r="R135" s="12">
        <f>(Q135/12*1*$D135*$F135*$G135*$H135*R$10)+(Q135/12*11*$E135*$F135*$G135*$H135*R$11)</f>
        <v>0</v>
      </c>
      <c r="S135" s="14"/>
      <c r="T135" s="12">
        <f>(S135/12*1*$D135*$F135*$G135*$H135*T$10)+(S135/12*4*$E135*$F135*$G135*$H135*T$11)+(S135/12*7*$E135*$F135*$G135*$H135*T$12)</f>
        <v>0</v>
      </c>
      <c r="U135" s="14">
        <v>0</v>
      </c>
      <c r="V135" s="12">
        <f>(U135/12*1*$D135*$F135*$G135*$I135*V$10)+(U135/12*4*$E135*$F135*$G135*$I135*V$11)+(U135/12*7*$E135*$F135*$G135*$I135*V$12)</f>
        <v>0</v>
      </c>
      <c r="W135" s="14">
        <v>0</v>
      </c>
      <c r="X135" s="12">
        <f>(W135/12*1*$D135*$F135*$G135*$I135*X$10)+(W135/12*4*$E135*$F135*$G135*$I135*X$11)+(W135/12*7*$E135*$F135*$G135*$I135*X$12)</f>
        <v>0</v>
      </c>
      <c r="Y135" s="14"/>
      <c r="Z135" s="12">
        <f>(Y135/12*1*$D135*$F135*$G135*$I135*Z$10)+(Y135/12*11*$E135*$F135*$G135*$I135*Z$11)</f>
        <v>0</v>
      </c>
      <c r="AA135" s="14">
        <v>0</v>
      </c>
      <c r="AB135" s="12">
        <f>(AA135/12*1*$D135*$F135*$G135*$H135*AB$10)+(AA135/12*11*$E135*$F135*$G135*$H135*AB$11)</f>
        <v>0</v>
      </c>
      <c r="AC135" s="14"/>
      <c r="AD135" s="12">
        <f>(AC135/12*1*$D135*$F135*$G135*$H135*AD$10)+(AC135/12*11*$E135*$F135*$G135*$H135*AD$11)</f>
        <v>0</v>
      </c>
      <c r="AE135" s="14"/>
      <c r="AF135" s="12">
        <f>(AE135/12*1*$D135*$F135*$G135*$I135*AF$10)+(AE135/12*11*$E135*$F135*$G135*$I135*AF$11)</f>
        <v>0</v>
      </c>
    </row>
    <row r="136" spans="1:32" x14ac:dyDescent="0.25">
      <c r="A136" s="18"/>
      <c r="B136" s="18">
        <v>91</v>
      </c>
      <c r="C136" s="15" t="s">
        <v>173</v>
      </c>
      <c r="D136" s="9">
        <f>D135</f>
        <v>10127</v>
      </c>
      <c r="E136" s="9">
        <v>10127</v>
      </c>
      <c r="F136" s="10">
        <v>2.6</v>
      </c>
      <c r="G136" s="19">
        <v>1</v>
      </c>
      <c r="H136" s="9">
        <v>1.4</v>
      </c>
      <c r="I136" s="9">
        <v>1.68</v>
      </c>
      <c r="J136" s="9">
        <v>2.23</v>
      </c>
      <c r="K136" s="9">
        <v>2.39</v>
      </c>
      <c r="L136" s="11">
        <v>2.57</v>
      </c>
      <c r="M136" s="14">
        <v>0</v>
      </c>
      <c r="N136" s="12">
        <f>(M136/12*1*$D136*$F136*$G136*$H136*N$10)+(M136/12*11*$E136*$F136*$G136*$H136*N$11)</f>
        <v>0</v>
      </c>
      <c r="O136" s="14"/>
      <c r="P136" s="12">
        <f>(O136/12*1*$D136*$F136*$G136*$H136*P$10)+(O136/12*11*$E136*$F136*$G136*$H136*P$11)</f>
        <v>0</v>
      </c>
      <c r="Q136" s="14">
        <v>0</v>
      </c>
      <c r="R136" s="12">
        <f>(Q136/12*1*$D136*$F136*$G136*$H136*R$10)+(Q136/12*11*$E136*$F136*$G136*$H136*R$11)</f>
        <v>0</v>
      </c>
      <c r="S136" s="14"/>
      <c r="T136" s="12">
        <f>(S136/12*1*$D136*$F136*$G136*$H136*T$10)+(S136/12*4*$E136*$F136*$G136*$H136*T$11)+(S136/12*7*$E136*$F136*$G136*$H136*T$12)</f>
        <v>0</v>
      </c>
      <c r="U136" s="14">
        <v>0</v>
      </c>
      <c r="V136" s="12">
        <f>(U136/12*1*$D136*$F136*$G136*$I136*V$10)+(U136/12*4*$E136*$F136*$G136*$I136*V$11)+(U136/12*7*$E136*$F136*$G136*$I136*V$12)</f>
        <v>0</v>
      </c>
      <c r="W136" s="14">
        <v>1</v>
      </c>
      <c r="X136" s="12">
        <f>(W136/12*1*$D136*$F136*$G136*$I136*X$10)+(W136/12*4*$E136*$F136*$G136*$I136*X$11)+(W136/12*7*$E136*$F136*$G136*$I136*X$12)</f>
        <v>46815.095600000001</v>
      </c>
      <c r="Y136" s="14">
        <v>0</v>
      </c>
      <c r="Z136" s="12">
        <f>(Y136/12*1*$D136*$F136*$G136*$I136*Z$10)+(Y136/12*11*$E136*$F136*$G136*$I136*Z$11)</f>
        <v>0</v>
      </c>
      <c r="AA136" s="14">
        <v>0</v>
      </c>
      <c r="AB136" s="12">
        <f>(AA136/12*1*$D136*$F136*$G136*$H136*AB$10)+(AA136/12*11*$E136*$F136*$G136*$H136*AB$11)</f>
        <v>0</v>
      </c>
      <c r="AC136" s="14"/>
      <c r="AD136" s="12">
        <f>(AC136/12*1*$D136*$F136*$G136*$H136*AD$10)+(AC136/12*11*$E136*$F136*$G136*$H136*AD$11)</f>
        <v>0</v>
      </c>
      <c r="AE136" s="14"/>
      <c r="AF136" s="12">
        <f>(AE136/12*1*$D136*$F136*$G136*$I136*AF$10)+(AE136/12*11*$E136*$F136*$G136*$I136*AF$11)</f>
        <v>0</v>
      </c>
    </row>
    <row r="137" spans="1:32" x14ac:dyDescent="0.25">
      <c r="A137" s="18">
        <v>32</v>
      </c>
      <c r="B137" s="18"/>
      <c r="C137" s="28" t="s">
        <v>174</v>
      </c>
      <c r="D137" s="9"/>
      <c r="E137" s="9"/>
      <c r="F137" s="10"/>
      <c r="G137" s="19"/>
      <c r="H137" s="9"/>
      <c r="I137" s="9"/>
      <c r="J137" s="9"/>
      <c r="K137" s="9"/>
      <c r="L137" s="11">
        <v>2.57</v>
      </c>
      <c r="M137" s="35">
        <f t="shared" ref="M137:X137" si="117">SUM(M138:M144)</f>
        <v>0</v>
      </c>
      <c r="N137" s="35">
        <f t="shared" si="117"/>
        <v>0</v>
      </c>
      <c r="O137" s="35">
        <f t="shared" si="117"/>
        <v>0</v>
      </c>
      <c r="P137" s="35">
        <f t="shared" si="117"/>
        <v>0</v>
      </c>
      <c r="Q137" s="35">
        <f t="shared" si="117"/>
        <v>0</v>
      </c>
      <c r="R137" s="35">
        <f t="shared" si="117"/>
        <v>0</v>
      </c>
      <c r="S137" s="35">
        <f t="shared" si="117"/>
        <v>0</v>
      </c>
      <c r="T137" s="35">
        <f t="shared" si="117"/>
        <v>0</v>
      </c>
      <c r="U137" s="35">
        <f t="shared" si="117"/>
        <v>0</v>
      </c>
      <c r="V137" s="35">
        <f t="shared" si="117"/>
        <v>0</v>
      </c>
      <c r="W137" s="35">
        <f t="shared" si="117"/>
        <v>0</v>
      </c>
      <c r="X137" s="35">
        <f t="shared" si="117"/>
        <v>0</v>
      </c>
      <c r="Y137" s="35">
        <f t="shared" ref="Y137:AF137" si="118">SUM(Y138:Y144)</f>
        <v>0</v>
      </c>
      <c r="Z137" s="35">
        <f t="shared" si="118"/>
        <v>0</v>
      </c>
      <c r="AA137" s="35">
        <f t="shared" si="118"/>
        <v>0</v>
      </c>
      <c r="AB137" s="35">
        <f t="shared" si="118"/>
        <v>0</v>
      </c>
      <c r="AC137" s="35">
        <f t="shared" si="118"/>
        <v>0</v>
      </c>
      <c r="AD137" s="35">
        <f t="shared" si="118"/>
        <v>0</v>
      </c>
      <c r="AE137" s="35">
        <f t="shared" si="118"/>
        <v>0</v>
      </c>
      <c r="AF137" s="35">
        <f t="shared" si="118"/>
        <v>0</v>
      </c>
    </row>
    <row r="138" spans="1:32" ht="30" x14ac:dyDescent="0.25">
      <c r="A138" s="18"/>
      <c r="B138" s="18">
        <v>92</v>
      </c>
      <c r="C138" s="15" t="s">
        <v>175</v>
      </c>
      <c r="D138" s="9">
        <f>D136</f>
        <v>10127</v>
      </c>
      <c r="E138" s="9">
        <v>10127</v>
      </c>
      <c r="F138" s="10">
        <v>2.11</v>
      </c>
      <c r="G138" s="19">
        <v>1</v>
      </c>
      <c r="H138" s="9">
        <v>1.4</v>
      </c>
      <c r="I138" s="9">
        <v>1.68</v>
      </c>
      <c r="J138" s="9">
        <v>2.23</v>
      </c>
      <c r="K138" s="9">
        <v>2.39</v>
      </c>
      <c r="L138" s="11">
        <v>2.57</v>
      </c>
      <c r="M138" s="14">
        <v>0</v>
      </c>
      <c r="N138" s="12">
        <f t="shared" ref="N138:N144" si="119">(M138/12*1*$D138*$F138*$G138*$H138*N$10)+(M138/12*11*$E138*$F138*$G138*$H138*N$11)</f>
        <v>0</v>
      </c>
      <c r="O138" s="14"/>
      <c r="P138" s="12">
        <f t="shared" ref="P138:P144" si="120">(O138/12*1*$D138*$F138*$G138*$H138*P$10)+(O138/12*11*$E138*$F138*$G138*$H138*P$11)</f>
        <v>0</v>
      </c>
      <c r="Q138" s="14">
        <v>0</v>
      </c>
      <c r="R138" s="12">
        <f t="shared" ref="R138:R144" si="121">(Q138/12*1*$D138*$F138*$G138*$H138*R$10)+(Q138/12*11*$E138*$F138*$G138*$H138*R$11)</f>
        <v>0</v>
      </c>
      <c r="S138" s="14"/>
      <c r="T138" s="12">
        <f t="shared" ref="T138:T144" si="122">(S138/12*1*$D138*$F138*$G138*$H138*T$10)+(S138/12*4*$E138*$F138*$G138*$H138*T$11)+(S138/12*7*$E138*$F138*$G138*$H138*T$12)</f>
        <v>0</v>
      </c>
      <c r="U138" s="14">
        <v>0</v>
      </c>
      <c r="V138" s="12">
        <f t="shared" ref="V138:V144" si="123">(U138/12*1*$D138*$F138*$G138*$I138*V$10)+(U138/12*4*$E138*$F138*$G138*$I138*V$11)+(U138/12*7*$E138*$F138*$G138*$I138*V$12)</f>
        <v>0</v>
      </c>
      <c r="W138" s="14">
        <v>0</v>
      </c>
      <c r="X138" s="12">
        <f t="shared" ref="X138:X144" si="124">(W138/12*1*$D138*$F138*$G138*$I138*X$10)+(W138/12*4*$E138*$F138*$G138*$I138*X$11)+(W138/12*7*$E138*$F138*$G138*$I138*X$12)</f>
        <v>0</v>
      </c>
      <c r="Y138" s="14">
        <v>0</v>
      </c>
      <c r="Z138" s="12">
        <f t="shared" ref="Z138:Z144" si="125">(Y138/12*1*$D138*$F138*$G138*$I138*Z$10)+(Y138/12*11*$E138*$F138*$G138*$I138*Z$11)</f>
        <v>0</v>
      </c>
      <c r="AA138" s="14">
        <v>0</v>
      </c>
      <c r="AB138" s="12">
        <f t="shared" ref="AB138:AB144" si="126">(AA138/12*1*$D138*$F138*$G138*$H138*AB$10)+(AA138/12*11*$E138*$F138*$G138*$H138*AB$11)</f>
        <v>0</v>
      </c>
      <c r="AC138" s="14"/>
      <c r="AD138" s="12">
        <f t="shared" ref="AD138:AD144" si="127">(AC138/12*1*$D138*$F138*$G138*$H138*AD$10)+(AC138/12*11*$E138*$F138*$G138*$H138*AD$11)</f>
        <v>0</v>
      </c>
      <c r="AE138" s="14"/>
      <c r="AF138" s="12">
        <f t="shared" ref="AF138:AF144" si="128">(AE138/12*1*$D138*$F138*$G138*$I138*AF$10)+(AE138/12*11*$E138*$F138*$G138*$I138*AF$11)</f>
        <v>0</v>
      </c>
    </row>
    <row r="139" spans="1:32" ht="30" x14ac:dyDescent="0.25">
      <c r="A139" s="18"/>
      <c r="B139" s="18">
        <v>93</v>
      </c>
      <c r="C139" s="15" t="s">
        <v>176</v>
      </c>
      <c r="D139" s="9">
        <f>D138</f>
        <v>10127</v>
      </c>
      <c r="E139" s="9">
        <v>10127</v>
      </c>
      <c r="F139" s="10">
        <v>3.55</v>
      </c>
      <c r="G139" s="19">
        <v>1</v>
      </c>
      <c r="H139" s="9">
        <v>1.4</v>
      </c>
      <c r="I139" s="9">
        <v>1.68</v>
      </c>
      <c r="J139" s="9">
        <v>2.23</v>
      </c>
      <c r="K139" s="9">
        <v>2.39</v>
      </c>
      <c r="L139" s="11">
        <v>2.57</v>
      </c>
      <c r="M139" s="14">
        <v>0</v>
      </c>
      <c r="N139" s="12">
        <f t="shared" si="119"/>
        <v>0</v>
      </c>
      <c r="O139" s="14"/>
      <c r="P139" s="12">
        <f t="shared" si="120"/>
        <v>0</v>
      </c>
      <c r="Q139" s="14">
        <v>0</v>
      </c>
      <c r="R139" s="12">
        <f t="shared" si="121"/>
        <v>0</v>
      </c>
      <c r="S139" s="14"/>
      <c r="T139" s="12">
        <f t="shared" si="122"/>
        <v>0</v>
      </c>
      <c r="U139" s="14">
        <v>0</v>
      </c>
      <c r="V139" s="12">
        <f t="shared" si="123"/>
        <v>0</v>
      </c>
      <c r="W139" s="14">
        <v>0</v>
      </c>
      <c r="X139" s="12">
        <f t="shared" si="124"/>
        <v>0</v>
      </c>
      <c r="Y139" s="14">
        <v>0</v>
      </c>
      <c r="Z139" s="12">
        <f t="shared" si="125"/>
        <v>0</v>
      </c>
      <c r="AA139" s="14">
        <v>0</v>
      </c>
      <c r="AB139" s="12">
        <f t="shared" si="126"/>
        <v>0</v>
      </c>
      <c r="AC139" s="14"/>
      <c r="AD139" s="12">
        <f t="shared" si="127"/>
        <v>0</v>
      </c>
      <c r="AE139" s="14"/>
      <c r="AF139" s="12">
        <f t="shared" si="128"/>
        <v>0</v>
      </c>
    </row>
    <row r="140" spans="1:32" ht="30" x14ac:dyDescent="0.25">
      <c r="A140" s="18"/>
      <c r="B140" s="18">
        <v>94</v>
      </c>
      <c r="C140" s="8" t="s">
        <v>177</v>
      </c>
      <c r="D140" s="9">
        <f>D139</f>
        <v>10127</v>
      </c>
      <c r="E140" s="9">
        <v>10127</v>
      </c>
      <c r="F140" s="10">
        <v>1.57</v>
      </c>
      <c r="G140" s="19">
        <v>1</v>
      </c>
      <c r="H140" s="9">
        <v>1.4</v>
      </c>
      <c r="I140" s="9">
        <v>1.68</v>
      </c>
      <c r="J140" s="9">
        <v>2.23</v>
      </c>
      <c r="K140" s="9">
        <v>2.39</v>
      </c>
      <c r="L140" s="11">
        <v>2.57</v>
      </c>
      <c r="M140" s="14">
        <v>0</v>
      </c>
      <c r="N140" s="12">
        <f t="shared" si="119"/>
        <v>0</v>
      </c>
      <c r="O140" s="14"/>
      <c r="P140" s="12">
        <f t="shared" si="120"/>
        <v>0</v>
      </c>
      <c r="Q140" s="14">
        <v>0</v>
      </c>
      <c r="R140" s="12">
        <f t="shared" si="121"/>
        <v>0</v>
      </c>
      <c r="S140" s="14"/>
      <c r="T140" s="12">
        <f t="shared" si="122"/>
        <v>0</v>
      </c>
      <c r="U140" s="14">
        <v>0</v>
      </c>
      <c r="V140" s="12">
        <f t="shared" si="123"/>
        <v>0</v>
      </c>
      <c r="W140" s="14"/>
      <c r="X140" s="12">
        <f t="shared" si="124"/>
        <v>0</v>
      </c>
      <c r="Y140" s="14">
        <v>0</v>
      </c>
      <c r="Z140" s="12">
        <f t="shared" si="125"/>
        <v>0</v>
      </c>
      <c r="AA140" s="14">
        <v>0</v>
      </c>
      <c r="AB140" s="12">
        <f t="shared" si="126"/>
        <v>0</v>
      </c>
      <c r="AC140" s="14"/>
      <c r="AD140" s="12">
        <f t="shared" si="127"/>
        <v>0</v>
      </c>
      <c r="AE140" s="14"/>
      <c r="AF140" s="12">
        <f t="shared" si="128"/>
        <v>0</v>
      </c>
    </row>
    <row r="141" spans="1:32" ht="30" x14ac:dyDescent="0.25">
      <c r="A141" s="18"/>
      <c r="B141" s="18">
        <v>95</v>
      </c>
      <c r="C141" s="8" t="s">
        <v>178</v>
      </c>
      <c r="D141" s="9">
        <f>D140</f>
        <v>10127</v>
      </c>
      <c r="E141" s="9">
        <v>10127</v>
      </c>
      <c r="F141" s="10">
        <v>2.2599999999999998</v>
      </c>
      <c r="G141" s="19">
        <v>1</v>
      </c>
      <c r="H141" s="9">
        <v>1.4</v>
      </c>
      <c r="I141" s="9">
        <v>1.68</v>
      </c>
      <c r="J141" s="9">
        <v>2.23</v>
      </c>
      <c r="K141" s="9">
        <v>2.39</v>
      </c>
      <c r="L141" s="11">
        <v>2.57</v>
      </c>
      <c r="M141" s="14">
        <v>0</v>
      </c>
      <c r="N141" s="12">
        <f t="shared" si="119"/>
        <v>0</v>
      </c>
      <c r="O141" s="14"/>
      <c r="P141" s="12">
        <f t="shared" si="120"/>
        <v>0</v>
      </c>
      <c r="Q141" s="14">
        <v>0</v>
      </c>
      <c r="R141" s="12">
        <f t="shared" si="121"/>
        <v>0</v>
      </c>
      <c r="S141" s="14"/>
      <c r="T141" s="12">
        <f t="shared" si="122"/>
        <v>0</v>
      </c>
      <c r="U141" s="14">
        <v>0</v>
      </c>
      <c r="V141" s="12">
        <f t="shared" si="123"/>
        <v>0</v>
      </c>
      <c r="W141" s="14">
        <v>0</v>
      </c>
      <c r="X141" s="12">
        <f t="shared" si="124"/>
        <v>0</v>
      </c>
      <c r="Y141" s="14">
        <v>0</v>
      </c>
      <c r="Z141" s="12">
        <f t="shared" si="125"/>
        <v>0</v>
      </c>
      <c r="AA141" s="14">
        <v>0</v>
      </c>
      <c r="AB141" s="12">
        <f t="shared" si="126"/>
        <v>0</v>
      </c>
      <c r="AC141" s="14"/>
      <c r="AD141" s="12">
        <f t="shared" si="127"/>
        <v>0</v>
      </c>
      <c r="AE141" s="14"/>
      <c r="AF141" s="12">
        <f t="shared" si="128"/>
        <v>0</v>
      </c>
    </row>
    <row r="142" spans="1:32" ht="30" x14ac:dyDescent="0.25">
      <c r="A142" s="18"/>
      <c r="B142" s="18">
        <v>96</v>
      </c>
      <c r="C142" s="8" t="s">
        <v>179</v>
      </c>
      <c r="D142" s="9">
        <f>D141</f>
        <v>10127</v>
      </c>
      <c r="E142" s="9">
        <v>10127</v>
      </c>
      <c r="F142" s="10">
        <v>3.24</v>
      </c>
      <c r="G142" s="19">
        <v>1</v>
      </c>
      <c r="H142" s="9">
        <v>1.4</v>
      </c>
      <c r="I142" s="9">
        <v>1.68</v>
      </c>
      <c r="J142" s="9">
        <v>2.23</v>
      </c>
      <c r="K142" s="9">
        <v>2.39</v>
      </c>
      <c r="L142" s="11">
        <v>2.57</v>
      </c>
      <c r="M142" s="22"/>
      <c r="N142" s="12">
        <f t="shared" si="119"/>
        <v>0</v>
      </c>
      <c r="O142" s="14"/>
      <c r="P142" s="12">
        <f t="shared" si="120"/>
        <v>0</v>
      </c>
      <c r="Q142" s="22"/>
      <c r="R142" s="12">
        <f t="shared" si="121"/>
        <v>0</v>
      </c>
      <c r="S142" s="22"/>
      <c r="T142" s="12">
        <f t="shared" si="122"/>
        <v>0</v>
      </c>
      <c r="U142" s="22"/>
      <c r="V142" s="12">
        <f t="shared" si="123"/>
        <v>0</v>
      </c>
      <c r="W142" s="22"/>
      <c r="X142" s="12">
        <f t="shared" si="124"/>
        <v>0</v>
      </c>
      <c r="Y142" s="22"/>
      <c r="Z142" s="12">
        <f t="shared" si="125"/>
        <v>0</v>
      </c>
      <c r="AA142" s="22"/>
      <c r="AB142" s="12">
        <f t="shared" si="126"/>
        <v>0</v>
      </c>
      <c r="AC142" s="14"/>
      <c r="AD142" s="12">
        <f t="shared" si="127"/>
        <v>0</v>
      </c>
      <c r="AE142" s="14"/>
      <c r="AF142" s="12">
        <f t="shared" si="128"/>
        <v>0</v>
      </c>
    </row>
    <row r="143" spans="1:32" ht="30" x14ac:dyDescent="0.25">
      <c r="A143" s="18"/>
      <c r="B143" s="18">
        <v>97</v>
      </c>
      <c r="C143" s="15" t="s">
        <v>180</v>
      </c>
      <c r="D143" s="9">
        <f>D141</f>
        <v>10127</v>
      </c>
      <c r="E143" s="9">
        <v>10127</v>
      </c>
      <c r="F143" s="10">
        <v>2.06</v>
      </c>
      <c r="G143" s="19">
        <v>1</v>
      </c>
      <c r="H143" s="9">
        <v>1.4</v>
      </c>
      <c r="I143" s="9">
        <v>1.68</v>
      </c>
      <c r="J143" s="9">
        <v>2.23</v>
      </c>
      <c r="K143" s="9">
        <v>2.39</v>
      </c>
      <c r="L143" s="11">
        <v>2.57</v>
      </c>
      <c r="M143" s="14">
        <v>0</v>
      </c>
      <c r="N143" s="12">
        <f t="shared" si="119"/>
        <v>0</v>
      </c>
      <c r="O143" s="14"/>
      <c r="P143" s="12">
        <f t="shared" si="120"/>
        <v>0</v>
      </c>
      <c r="Q143" s="14">
        <v>0</v>
      </c>
      <c r="R143" s="12">
        <f t="shared" si="121"/>
        <v>0</v>
      </c>
      <c r="S143" s="14"/>
      <c r="T143" s="12">
        <f t="shared" si="122"/>
        <v>0</v>
      </c>
      <c r="U143" s="14">
        <v>0</v>
      </c>
      <c r="V143" s="12">
        <f t="shared" si="123"/>
        <v>0</v>
      </c>
      <c r="W143" s="14">
        <v>0</v>
      </c>
      <c r="X143" s="12">
        <f t="shared" si="124"/>
        <v>0</v>
      </c>
      <c r="Y143" s="14">
        <v>0</v>
      </c>
      <c r="Z143" s="12">
        <f t="shared" si="125"/>
        <v>0</v>
      </c>
      <c r="AA143" s="14">
        <v>0</v>
      </c>
      <c r="AB143" s="12">
        <f t="shared" si="126"/>
        <v>0</v>
      </c>
      <c r="AC143" s="14"/>
      <c r="AD143" s="12">
        <f t="shared" si="127"/>
        <v>0</v>
      </c>
      <c r="AE143" s="14"/>
      <c r="AF143" s="12">
        <f t="shared" si="128"/>
        <v>0</v>
      </c>
    </row>
    <row r="144" spans="1:32" ht="30" x14ac:dyDescent="0.25">
      <c r="A144" s="18"/>
      <c r="B144" s="18">
        <v>98</v>
      </c>
      <c r="C144" s="15" t="s">
        <v>181</v>
      </c>
      <c r="D144" s="9">
        <f>D143</f>
        <v>10127</v>
      </c>
      <c r="E144" s="9">
        <v>10127</v>
      </c>
      <c r="F144" s="10">
        <v>2.17</v>
      </c>
      <c r="G144" s="19">
        <v>1</v>
      </c>
      <c r="H144" s="9">
        <v>1.4</v>
      </c>
      <c r="I144" s="9">
        <v>1.68</v>
      </c>
      <c r="J144" s="9">
        <v>2.23</v>
      </c>
      <c r="K144" s="9">
        <v>2.39</v>
      </c>
      <c r="L144" s="11">
        <v>2.57</v>
      </c>
      <c r="M144" s="14">
        <v>0</v>
      </c>
      <c r="N144" s="12">
        <f t="shared" si="119"/>
        <v>0</v>
      </c>
      <c r="O144" s="14"/>
      <c r="P144" s="12">
        <f t="shared" si="120"/>
        <v>0</v>
      </c>
      <c r="Q144" s="14">
        <v>0</v>
      </c>
      <c r="R144" s="12">
        <f t="shared" si="121"/>
        <v>0</v>
      </c>
      <c r="S144" s="14"/>
      <c r="T144" s="12">
        <f t="shared" si="122"/>
        <v>0</v>
      </c>
      <c r="U144" s="14">
        <v>0</v>
      </c>
      <c r="V144" s="12">
        <f t="shared" si="123"/>
        <v>0</v>
      </c>
      <c r="W144" s="14">
        <v>0</v>
      </c>
      <c r="X144" s="12">
        <f t="shared" si="124"/>
        <v>0</v>
      </c>
      <c r="Y144" s="14">
        <v>0</v>
      </c>
      <c r="Z144" s="12">
        <f t="shared" si="125"/>
        <v>0</v>
      </c>
      <c r="AA144" s="14">
        <v>0</v>
      </c>
      <c r="AB144" s="12">
        <f t="shared" si="126"/>
        <v>0</v>
      </c>
      <c r="AC144" s="14"/>
      <c r="AD144" s="12">
        <f t="shared" si="127"/>
        <v>0</v>
      </c>
      <c r="AE144" s="14"/>
      <c r="AF144" s="12">
        <f t="shared" si="128"/>
        <v>0</v>
      </c>
    </row>
    <row r="145" spans="1:32" x14ac:dyDescent="0.25">
      <c r="A145" s="18">
        <v>33</v>
      </c>
      <c r="B145" s="18"/>
      <c r="C145" s="28" t="s">
        <v>182</v>
      </c>
      <c r="D145" s="9"/>
      <c r="E145" s="9"/>
      <c r="F145" s="10"/>
      <c r="G145" s="19"/>
      <c r="H145" s="9"/>
      <c r="I145" s="9"/>
      <c r="J145" s="9"/>
      <c r="K145" s="9"/>
      <c r="L145" s="11">
        <v>2.57</v>
      </c>
      <c r="M145" s="35">
        <f t="shared" ref="M145:X145" si="129">SUM(M146:M146)</f>
        <v>0</v>
      </c>
      <c r="N145" s="35">
        <f t="shared" si="129"/>
        <v>0</v>
      </c>
      <c r="O145" s="35">
        <f t="shared" si="129"/>
        <v>0</v>
      </c>
      <c r="P145" s="35">
        <f t="shared" si="129"/>
        <v>0</v>
      </c>
      <c r="Q145" s="35">
        <f t="shared" si="129"/>
        <v>0</v>
      </c>
      <c r="R145" s="35">
        <f t="shared" si="129"/>
        <v>0</v>
      </c>
      <c r="S145" s="35">
        <f t="shared" si="129"/>
        <v>0</v>
      </c>
      <c r="T145" s="35">
        <f t="shared" si="129"/>
        <v>0</v>
      </c>
      <c r="U145" s="35">
        <f t="shared" si="129"/>
        <v>0</v>
      </c>
      <c r="V145" s="35">
        <f t="shared" si="129"/>
        <v>0</v>
      </c>
      <c r="W145" s="35">
        <f t="shared" si="129"/>
        <v>1</v>
      </c>
      <c r="X145" s="35">
        <f t="shared" si="129"/>
        <v>19806.386600000002</v>
      </c>
      <c r="Y145" s="35">
        <f t="shared" ref="Y145:AF145" si="130">SUM(Y146:Y146)</f>
        <v>1</v>
      </c>
      <c r="Z145" s="35">
        <f t="shared" si="130"/>
        <v>20486.353887999998</v>
      </c>
      <c r="AA145" s="35">
        <f t="shared" si="130"/>
        <v>0</v>
      </c>
      <c r="AB145" s="35">
        <f t="shared" si="130"/>
        <v>0</v>
      </c>
      <c r="AC145" s="35">
        <f t="shared" si="130"/>
        <v>0</v>
      </c>
      <c r="AD145" s="35">
        <f t="shared" si="130"/>
        <v>0</v>
      </c>
      <c r="AE145" s="35">
        <f t="shared" si="130"/>
        <v>0</v>
      </c>
      <c r="AF145" s="35">
        <f t="shared" si="130"/>
        <v>0</v>
      </c>
    </row>
    <row r="146" spans="1:32" x14ac:dyDescent="0.25">
      <c r="A146" s="18"/>
      <c r="B146" s="18">
        <v>99</v>
      </c>
      <c r="C146" s="15" t="s">
        <v>183</v>
      </c>
      <c r="D146" s="9">
        <f>D144</f>
        <v>10127</v>
      </c>
      <c r="E146" s="9">
        <v>10127</v>
      </c>
      <c r="F146" s="10">
        <v>1.1000000000000001</v>
      </c>
      <c r="G146" s="19">
        <v>1</v>
      </c>
      <c r="H146" s="9">
        <v>1.4</v>
      </c>
      <c r="I146" s="9">
        <v>1.68</v>
      </c>
      <c r="J146" s="9">
        <v>2.23</v>
      </c>
      <c r="K146" s="9">
        <v>2.39</v>
      </c>
      <c r="L146" s="11">
        <v>2.57</v>
      </c>
      <c r="M146" s="14">
        <v>0</v>
      </c>
      <c r="N146" s="12">
        <f>(M146/12*1*$D146*$F146*$G146*$H146*N$10)+(M146/12*11*$E146*$F146*$G146*$H146*N$11)</f>
        <v>0</v>
      </c>
      <c r="O146" s="14"/>
      <c r="P146" s="12">
        <f>(O146/12*1*$D146*$F146*$G146*$H146*P$10)+(O146/12*11*$E146*$F146*$G146*$H146*P$11)</f>
        <v>0</v>
      </c>
      <c r="Q146" s="14">
        <v>0</v>
      </c>
      <c r="R146" s="12">
        <f>(Q146/12*1*$D146*$F146*$G146*$H146*R$10)+(Q146/12*11*$E146*$F146*$G146*$H146*R$11)</f>
        <v>0</v>
      </c>
      <c r="S146" s="14"/>
      <c r="T146" s="12">
        <f>(S146/12*1*$D146*$F146*$G146*$H146*T$10)+(S146/12*4*$E146*$F146*$G146*$H146*T$11)+(S146/12*7*$E146*$F146*$G146*$H146*T$12)</f>
        <v>0</v>
      </c>
      <c r="U146" s="14">
        <v>0</v>
      </c>
      <c r="V146" s="12">
        <f>(U146/12*1*$D146*$F146*$G146*$I146*V$10)+(U146/12*4*$E146*$F146*$G146*$I146*V$11)+(U146/12*7*$E146*$F146*$G146*$I146*V$12)</f>
        <v>0</v>
      </c>
      <c r="W146" s="14">
        <v>1</v>
      </c>
      <c r="X146" s="12">
        <f>(W146/12*1*$D146*$F146*$G146*$I146*X$10)+(W146/12*4*$E146*$F146*$G146*$I146*X$11)+(W146/12*7*$E146*$F146*$G146*$I146*X$12)</f>
        <v>19806.386600000002</v>
      </c>
      <c r="Y146" s="14">
        <f>2-1</f>
        <v>1</v>
      </c>
      <c r="Z146" s="12">
        <f>(Y146/12*1*$D146*$F146*$G146*$I146*Z$10)+(Y146/12*11*$E146*$F146*$G146*$I146*Z$11)</f>
        <v>20486.353887999998</v>
      </c>
      <c r="AA146" s="14">
        <v>0</v>
      </c>
      <c r="AB146" s="12">
        <f>(AA146/12*1*$D146*$F146*$G146*$H146*AB$10)+(AA146/12*11*$E146*$F146*$G146*$H146*AB$11)</f>
        <v>0</v>
      </c>
      <c r="AC146" s="14"/>
      <c r="AD146" s="12">
        <f>(AC146/12*1*$D146*$F146*$G146*$H146*AD$10)+(AC146/12*11*$E146*$F146*$G146*$H146*AD$11)</f>
        <v>0</v>
      </c>
      <c r="AE146" s="14"/>
      <c r="AF146" s="12">
        <f>(AE146/12*1*$D146*$F146*$G146*$I146*AF$10)+(AE146/12*11*$E146*$F146*$G146*$I146*AF$11)</f>
        <v>0</v>
      </c>
    </row>
    <row r="147" spans="1:32" x14ac:dyDescent="0.25">
      <c r="A147" s="18">
        <v>34</v>
      </c>
      <c r="B147" s="18"/>
      <c r="C147" s="28" t="s">
        <v>184</v>
      </c>
      <c r="D147" s="9"/>
      <c r="E147" s="9"/>
      <c r="F147" s="10"/>
      <c r="G147" s="19"/>
      <c r="H147" s="9"/>
      <c r="I147" s="9"/>
      <c r="J147" s="9"/>
      <c r="K147" s="9"/>
      <c r="L147" s="11">
        <v>2.57</v>
      </c>
      <c r="M147" s="35">
        <f t="shared" ref="M147:X147" si="131">SUM(M148:M150)</f>
        <v>0</v>
      </c>
      <c r="N147" s="35">
        <f t="shared" si="131"/>
        <v>0</v>
      </c>
      <c r="O147" s="35">
        <f t="shared" si="131"/>
        <v>0</v>
      </c>
      <c r="P147" s="35">
        <f t="shared" si="131"/>
        <v>0</v>
      </c>
      <c r="Q147" s="35">
        <f t="shared" si="131"/>
        <v>0</v>
      </c>
      <c r="R147" s="35">
        <f t="shared" si="131"/>
        <v>0</v>
      </c>
      <c r="S147" s="35">
        <f t="shared" si="131"/>
        <v>0</v>
      </c>
      <c r="T147" s="35">
        <f t="shared" si="131"/>
        <v>0</v>
      </c>
      <c r="U147" s="35">
        <f t="shared" si="131"/>
        <v>0</v>
      </c>
      <c r="V147" s="35">
        <f t="shared" si="131"/>
        <v>0</v>
      </c>
      <c r="W147" s="35">
        <f t="shared" si="131"/>
        <v>2</v>
      </c>
      <c r="X147" s="35">
        <f t="shared" si="131"/>
        <v>31690.218559999994</v>
      </c>
      <c r="Y147" s="35">
        <f t="shared" ref="Y147:AF147" si="132">SUM(Y148:Y150)</f>
        <v>0</v>
      </c>
      <c r="Z147" s="35">
        <f t="shared" si="132"/>
        <v>0</v>
      </c>
      <c r="AA147" s="35">
        <f t="shared" si="132"/>
        <v>0</v>
      </c>
      <c r="AB147" s="35">
        <f t="shared" si="132"/>
        <v>0</v>
      </c>
      <c r="AC147" s="35">
        <f t="shared" si="132"/>
        <v>0</v>
      </c>
      <c r="AD147" s="35">
        <f t="shared" si="132"/>
        <v>0</v>
      </c>
      <c r="AE147" s="35">
        <f t="shared" si="132"/>
        <v>0</v>
      </c>
      <c r="AF147" s="35">
        <f t="shared" si="132"/>
        <v>0</v>
      </c>
    </row>
    <row r="148" spans="1:32" ht="45" x14ac:dyDescent="0.25">
      <c r="A148" s="18"/>
      <c r="B148" s="18">
        <v>100</v>
      </c>
      <c r="C148" s="8" t="s">
        <v>185</v>
      </c>
      <c r="D148" s="9">
        <f>D146</f>
        <v>10127</v>
      </c>
      <c r="E148" s="9">
        <v>10127</v>
      </c>
      <c r="F148" s="10">
        <v>0.88</v>
      </c>
      <c r="G148" s="19">
        <v>1</v>
      </c>
      <c r="H148" s="9">
        <v>1.4</v>
      </c>
      <c r="I148" s="9">
        <v>1.68</v>
      </c>
      <c r="J148" s="9">
        <v>2.23</v>
      </c>
      <c r="K148" s="9">
        <v>2.39</v>
      </c>
      <c r="L148" s="11">
        <v>2.57</v>
      </c>
      <c r="M148" s="14">
        <v>0</v>
      </c>
      <c r="N148" s="12">
        <f>(M148/12*1*$D148*$F148*$G148*$H148*N$10)+(M148/12*11*$E148*$F148*$G148*$H148*N$11)</f>
        <v>0</v>
      </c>
      <c r="O148" s="14"/>
      <c r="P148" s="12">
        <f>(O148/12*1*$D148*$F148*$G148*$H148*P$10)+(O148/12*11*$E148*$F148*$G148*$H148*P$11)</f>
        <v>0</v>
      </c>
      <c r="Q148" s="14">
        <v>0</v>
      </c>
      <c r="R148" s="12">
        <f>(Q148/12*1*$D148*$F148*$G148*$H148*R$10)+(Q148/12*11*$E148*$F148*$G148*$H148*R$11)</f>
        <v>0</v>
      </c>
      <c r="S148" s="14"/>
      <c r="T148" s="12">
        <f>(S148/12*1*$D148*$F148*$G148*$H148*T$10)+(S148/12*4*$E148*$F148*$G148*$H148*T$11)+(S148/12*7*$E148*$F148*$G148*$H148*T$12)</f>
        <v>0</v>
      </c>
      <c r="U148" s="14"/>
      <c r="V148" s="12">
        <f>(U148/12*1*$D148*$F148*$G148*$I148*V$10)+(U148/12*4*$E148*$F148*$G148*$I148*V$11)+(U148/12*7*$E148*$F148*$G148*$I148*V$12)</f>
        <v>0</v>
      </c>
      <c r="W148" s="14">
        <v>2</v>
      </c>
      <c r="X148" s="12">
        <f>(W148/12*1*$D148*$F148*$G148*$I148*X$10)+(W148/12*4*$E148*$F148*$G148*$I148*X$11)+(W148/12*7*$E148*$F148*$G148*$I148*X$12)</f>
        <v>31690.218559999994</v>
      </c>
      <c r="Y148" s="14">
        <v>0</v>
      </c>
      <c r="Z148" s="12">
        <f>(Y148/12*1*$D148*$F148*$G148*$I148*Z$10)+(Y148/12*11*$E148*$F148*$G148*$I148*Z$11)</f>
        <v>0</v>
      </c>
      <c r="AA148" s="14">
        <v>0</v>
      </c>
      <c r="AB148" s="12">
        <f>(AA148/12*1*$D148*$F148*$G148*$H148*AB$10)+(AA148/12*11*$E148*$F148*$G148*$H148*AB$11)</f>
        <v>0</v>
      </c>
      <c r="AC148" s="14"/>
      <c r="AD148" s="12">
        <f>(AC148/12*1*$D148*$F148*$G148*$H148*AD$10)+(AC148/12*11*$E148*$F148*$G148*$H148*AD$11)</f>
        <v>0</v>
      </c>
      <c r="AE148" s="14"/>
      <c r="AF148" s="12">
        <f>(AE148/12*1*$D148*$F148*$G148*$I148*AF$10)+(AE148/12*11*$E148*$F148*$G148*$I148*AF$11)</f>
        <v>0</v>
      </c>
    </row>
    <row r="149" spans="1:32" ht="30" x14ac:dyDescent="0.25">
      <c r="A149" s="18"/>
      <c r="B149" s="18">
        <v>101</v>
      </c>
      <c r="C149" s="8" t="s">
        <v>186</v>
      </c>
      <c r="D149" s="9">
        <f>D148</f>
        <v>10127</v>
      </c>
      <c r="E149" s="9">
        <v>10127</v>
      </c>
      <c r="F149" s="10">
        <v>0.92</v>
      </c>
      <c r="G149" s="19">
        <v>1</v>
      </c>
      <c r="H149" s="9">
        <v>1.4</v>
      </c>
      <c r="I149" s="9">
        <v>1.68</v>
      </c>
      <c r="J149" s="9">
        <v>2.23</v>
      </c>
      <c r="K149" s="9">
        <v>2.39</v>
      </c>
      <c r="L149" s="11">
        <v>2.57</v>
      </c>
      <c r="M149" s="14">
        <v>0</v>
      </c>
      <c r="N149" s="12">
        <f>(M149/12*1*$D149*$F149*$G149*$H149*N$10)+(M149/12*11*$E149*$F149*$G149*$H149*N$11)</f>
        <v>0</v>
      </c>
      <c r="O149" s="14"/>
      <c r="P149" s="12">
        <f>(O149/12*1*$D149*$F149*$G149*$H149*P$10)+(O149/12*11*$E149*$F149*$G149*$H149*P$11)</f>
        <v>0</v>
      </c>
      <c r="Q149" s="14">
        <v>0</v>
      </c>
      <c r="R149" s="12">
        <f>(Q149/12*1*$D149*$F149*$G149*$H149*R$10)+(Q149/12*11*$E149*$F149*$G149*$H149*R$11)</f>
        <v>0</v>
      </c>
      <c r="S149" s="14"/>
      <c r="T149" s="12">
        <f>(S149/12*1*$D149*$F149*$G149*$H149*T$10)+(S149/12*4*$E149*$F149*$G149*$H149*T$11)+(S149/12*7*$E149*$F149*$G149*$H149*T$12)</f>
        <v>0</v>
      </c>
      <c r="U149" s="14">
        <v>0</v>
      </c>
      <c r="V149" s="12">
        <f>(U149/12*1*$D149*$F149*$G149*$I149*V$10)+(U149/12*4*$E149*$F149*$G149*$I149*V$11)+(U149/12*7*$E149*$F149*$G149*$I149*V$12)</f>
        <v>0</v>
      </c>
      <c r="W149" s="14">
        <v>0</v>
      </c>
      <c r="X149" s="12">
        <f>(W149/12*1*$D149*$F149*$G149*$I149*X$10)+(W149/12*4*$E149*$F149*$G149*$I149*X$11)+(W149/12*7*$E149*$F149*$G149*$I149*X$12)</f>
        <v>0</v>
      </c>
      <c r="Y149" s="14">
        <v>0</v>
      </c>
      <c r="Z149" s="12">
        <f>(Y149/12*1*$D149*$F149*$G149*$I149*Z$10)+(Y149/12*11*$E149*$F149*$G149*$I149*Z$11)</f>
        <v>0</v>
      </c>
      <c r="AA149" s="14">
        <v>0</v>
      </c>
      <c r="AB149" s="12">
        <f>(AA149/12*1*$D149*$F149*$G149*$H149*AB$10)+(AA149/12*11*$E149*$F149*$G149*$H149*AB$11)</f>
        <v>0</v>
      </c>
      <c r="AC149" s="14"/>
      <c r="AD149" s="12">
        <f>(AC149/12*1*$D149*$F149*$G149*$H149*AD$10)+(AC149/12*11*$E149*$F149*$G149*$H149*AD$11)</f>
        <v>0</v>
      </c>
      <c r="AE149" s="14"/>
      <c r="AF149" s="12">
        <f>(AE149/12*1*$D149*$F149*$G149*$I149*AF$10)+(AE149/12*11*$E149*$F149*$G149*$I149*AF$11)</f>
        <v>0</v>
      </c>
    </row>
    <row r="150" spans="1:32" ht="30" x14ac:dyDescent="0.25">
      <c r="A150" s="18"/>
      <c r="B150" s="18">
        <v>102</v>
      </c>
      <c r="C150" s="8" t="s">
        <v>187</v>
      </c>
      <c r="D150" s="9">
        <f t="shared" ref="D150:D159" si="133">D149</f>
        <v>10127</v>
      </c>
      <c r="E150" s="9">
        <v>10127</v>
      </c>
      <c r="F150" s="10">
        <v>1.56</v>
      </c>
      <c r="G150" s="19">
        <v>1</v>
      </c>
      <c r="H150" s="9">
        <v>1.4</v>
      </c>
      <c r="I150" s="9">
        <v>1.68</v>
      </c>
      <c r="J150" s="9">
        <v>2.23</v>
      </c>
      <c r="K150" s="9">
        <v>2.39</v>
      </c>
      <c r="L150" s="11">
        <v>2.57</v>
      </c>
      <c r="M150" s="14">
        <v>0</v>
      </c>
      <c r="N150" s="12">
        <f>(M150/12*1*$D150*$F150*$G150*$H150*N$10)+(M150/12*11*$E150*$F150*$G150*$H150*N$11)</f>
        <v>0</v>
      </c>
      <c r="O150" s="14"/>
      <c r="P150" s="12">
        <f>(O150/12*1*$D150*$F150*$G150*$H150*P$10)+(O150/12*11*$E150*$F150*$G150*$H150*P$11)</f>
        <v>0</v>
      </c>
      <c r="Q150" s="14">
        <v>0</v>
      </c>
      <c r="R150" s="12">
        <f>(Q150/12*1*$D150*$F150*$G150*$H150*R$10)+(Q150/12*11*$E150*$F150*$G150*$H150*R$11)</f>
        <v>0</v>
      </c>
      <c r="S150" s="14"/>
      <c r="T150" s="12">
        <f>(S150/12*1*$D150*$F150*$G150*$H150*T$10)+(S150/12*4*$E150*$F150*$G150*$H150*T$11)+(S150/12*7*$E150*$F150*$G150*$H150*T$12)</f>
        <v>0</v>
      </c>
      <c r="U150" s="14">
        <v>0</v>
      </c>
      <c r="V150" s="12">
        <f>(U150/12*1*$D150*$F150*$G150*$I150*V$10)+(U150/12*4*$E150*$F150*$G150*$I150*V$11)+(U150/12*7*$E150*$F150*$G150*$I150*V$12)</f>
        <v>0</v>
      </c>
      <c r="W150" s="14">
        <v>0</v>
      </c>
      <c r="X150" s="12">
        <f>(W150/12*1*$D150*$F150*$G150*$I150*X$10)+(W150/12*4*$E150*$F150*$G150*$I150*X$11)+(W150/12*7*$E150*$F150*$G150*$I150*X$12)</f>
        <v>0</v>
      </c>
      <c r="Y150" s="14">
        <v>0</v>
      </c>
      <c r="Z150" s="12">
        <f>(Y150/12*1*$D150*$F150*$G150*$I150*Z$10)+(Y150/12*11*$E150*$F150*$G150*$I150*Z$11)</f>
        <v>0</v>
      </c>
      <c r="AA150" s="14">
        <v>0</v>
      </c>
      <c r="AB150" s="12">
        <f>(AA150/12*1*$D150*$F150*$G150*$H150*AB$10)+(AA150/12*11*$E150*$F150*$G150*$H150*AB$11)</f>
        <v>0</v>
      </c>
      <c r="AC150" s="14"/>
      <c r="AD150" s="12">
        <f>(AC150/12*1*$D150*$F150*$G150*$H150*AD$10)+(AC150/12*11*$E150*$F150*$G150*$H150*AD$11)</f>
        <v>0</v>
      </c>
      <c r="AE150" s="14"/>
      <c r="AF150" s="12">
        <f>(AE150/12*1*$D150*$F150*$G150*$I150*AF$10)+(AE150/12*11*$E150*$F150*$G150*$I150*AF$11)</f>
        <v>0</v>
      </c>
    </row>
    <row r="151" spans="1:32" x14ac:dyDescent="0.25">
      <c r="A151" s="18">
        <v>35</v>
      </c>
      <c r="B151" s="18"/>
      <c r="C151" s="28" t="s">
        <v>188</v>
      </c>
      <c r="D151" s="9"/>
      <c r="E151" s="9"/>
      <c r="F151" s="10"/>
      <c r="G151" s="19"/>
      <c r="H151" s="9"/>
      <c r="I151" s="9"/>
      <c r="J151" s="9"/>
      <c r="K151" s="9"/>
      <c r="L151" s="11">
        <v>2.57</v>
      </c>
      <c r="M151" s="35">
        <f t="shared" ref="M151:X151" si="134">SUM(M152:M155)</f>
        <v>0</v>
      </c>
      <c r="N151" s="35">
        <f t="shared" si="134"/>
        <v>0</v>
      </c>
      <c r="O151" s="35">
        <f t="shared" si="134"/>
        <v>0</v>
      </c>
      <c r="P151" s="35">
        <f t="shared" si="134"/>
        <v>0</v>
      </c>
      <c r="Q151" s="35">
        <f t="shared" si="134"/>
        <v>0</v>
      </c>
      <c r="R151" s="35">
        <f t="shared" si="134"/>
        <v>0</v>
      </c>
      <c r="S151" s="35">
        <f t="shared" si="134"/>
        <v>0</v>
      </c>
      <c r="T151" s="35">
        <f t="shared" si="134"/>
        <v>0</v>
      </c>
      <c r="U151" s="35">
        <f t="shared" si="134"/>
        <v>37</v>
      </c>
      <c r="V151" s="35">
        <f t="shared" si="134"/>
        <v>760152.67145999998</v>
      </c>
      <c r="W151" s="35">
        <f t="shared" si="134"/>
        <v>110</v>
      </c>
      <c r="X151" s="35">
        <f t="shared" si="134"/>
        <v>2305463.4002399999</v>
      </c>
      <c r="Y151" s="35">
        <f t="shared" ref="Y151:AF151" si="135">SUM(Y152:Y155)</f>
        <v>37</v>
      </c>
      <c r="Z151" s="35">
        <f t="shared" si="135"/>
        <v>756505.17720960011</v>
      </c>
      <c r="AA151" s="35">
        <f t="shared" si="135"/>
        <v>32</v>
      </c>
      <c r="AB151" s="35">
        <f t="shared" si="135"/>
        <v>535308.35904000001</v>
      </c>
      <c r="AC151" s="35">
        <f t="shared" si="135"/>
        <v>22</v>
      </c>
      <c r="AD151" s="35">
        <f t="shared" si="135"/>
        <v>368024.49684000004</v>
      </c>
      <c r="AE151" s="35">
        <f t="shared" si="135"/>
        <v>59</v>
      </c>
      <c r="AF151" s="35">
        <f t="shared" si="135"/>
        <v>1664110.7683199998</v>
      </c>
    </row>
    <row r="152" spans="1:32" x14ac:dyDescent="0.25">
      <c r="A152" s="18"/>
      <c r="B152" s="18">
        <v>103</v>
      </c>
      <c r="C152" s="15" t="s">
        <v>189</v>
      </c>
      <c r="D152" s="9">
        <f>D150</f>
        <v>10127</v>
      </c>
      <c r="E152" s="9">
        <v>10127</v>
      </c>
      <c r="F152" s="10">
        <v>1.08</v>
      </c>
      <c r="G152" s="19">
        <v>1</v>
      </c>
      <c r="H152" s="9">
        <v>1.4</v>
      </c>
      <c r="I152" s="9">
        <v>1.68</v>
      </c>
      <c r="J152" s="9">
        <v>2.23</v>
      </c>
      <c r="K152" s="9">
        <v>2.39</v>
      </c>
      <c r="L152" s="11">
        <v>2.57</v>
      </c>
      <c r="M152" s="14">
        <v>0</v>
      </c>
      <c r="N152" s="12">
        <f>(M152/12*1*$D152*$F152*$G152*$H152*N$10)+(M152/12*11*$E152*$F152*$G152*$H152*N$11)</f>
        <v>0</v>
      </c>
      <c r="O152" s="14"/>
      <c r="P152" s="12">
        <f>(O152/12*1*$D152*$F152*$G152*$H152*P$10)+(O152/12*11*$E152*$F152*$G152*$H152*P$11)</f>
        <v>0</v>
      </c>
      <c r="Q152" s="14">
        <v>0</v>
      </c>
      <c r="R152" s="12">
        <f>(Q152/12*1*$D152*$F152*$G152*$H152*R$10)+(Q152/12*11*$E152*$F152*$G152*$H152*R$11)</f>
        <v>0</v>
      </c>
      <c r="S152" s="14"/>
      <c r="T152" s="12">
        <f>(S152/12*1*$D152*$F152*$G152*$H152*T$10)+(S152/12*4*$E152*$F152*$G152*$H152*T$11)+(S152/12*7*$E152*$F152*$G152*$H152*T$12)</f>
        <v>0</v>
      </c>
      <c r="U152" s="14">
        <v>26</v>
      </c>
      <c r="V152" s="12">
        <f>(U152/12*1*$D152*$F152*$G152*$I152*V$10)+(U152/12*4*$E152*$F152*$G152*$I152*V$11)+(U152/12*7*$E152*$F152*$G152*$I152*V$12)</f>
        <v>489678.52752</v>
      </c>
      <c r="W152" s="14">
        <v>82</v>
      </c>
      <c r="X152" s="12">
        <f>(W152/12*1*$D152*$F152*$G152*$I152*X$10)+(W152/12*4*$E152*$F152*$G152*$I152*X$11)+(W152/12*7*$E152*$F152*$G152*$I152*X$12)</f>
        <v>1594594.17936</v>
      </c>
      <c r="Y152" s="14">
        <v>35</v>
      </c>
      <c r="Z152" s="12">
        <f>(Y152/12*1*$D152*$F152*$G152*$I152*Z$10)+(Y152/12*11*$E152*$F152*$G152*$I152*Z$11)</f>
        <v>703985.61542400008</v>
      </c>
      <c r="AA152" s="14">
        <v>32</v>
      </c>
      <c r="AB152" s="12">
        <f>(AA152/12*1*$D152*$F152*$G152*$H152*AB$10)+(AA152/12*11*$E152*$F152*$G152*$H152*AB$11)</f>
        <v>535308.35904000001</v>
      </c>
      <c r="AC152" s="14">
        <f>22</f>
        <v>22</v>
      </c>
      <c r="AD152" s="12">
        <f>(AC152/12*1*$D152*$F152*$G152*$H152*AD$10)+(AC152/12*11*$E152*$F152*$G152*$H152*AD$11)</f>
        <v>368024.49684000004</v>
      </c>
      <c r="AE152" s="14">
        <f>42+8</f>
        <v>50</v>
      </c>
      <c r="AF152" s="12">
        <f>(AE152/12*1*$D152*$F152*$G152*$I152*AF$10)+(AE152/12*11*$E152*$F152*$G152*$I152*AF$11)</f>
        <v>1347458.112</v>
      </c>
    </row>
    <row r="153" spans="1:32" ht="75" x14ac:dyDescent="0.25">
      <c r="A153" s="18"/>
      <c r="B153" s="18">
        <v>104</v>
      </c>
      <c r="C153" s="15" t="s">
        <v>190</v>
      </c>
      <c r="D153" s="9">
        <f>D44</f>
        <v>10127</v>
      </c>
      <c r="E153" s="9">
        <v>10127</v>
      </c>
      <c r="F153" s="10">
        <v>1.41</v>
      </c>
      <c r="G153" s="19">
        <v>1</v>
      </c>
      <c r="H153" s="9">
        <v>1.4</v>
      </c>
      <c r="I153" s="9">
        <v>1.68</v>
      </c>
      <c r="J153" s="9">
        <v>2.23</v>
      </c>
      <c r="K153" s="9">
        <v>2.39</v>
      </c>
      <c r="L153" s="11">
        <v>2.57</v>
      </c>
      <c r="M153" s="14">
        <v>0</v>
      </c>
      <c r="N153" s="12">
        <f>(M153/12*1*$D153*$F153*$G153*$H153*N$10)+(M153/12*11*$E153*$F153*$G153*$H153*N$11)</f>
        <v>0</v>
      </c>
      <c r="O153" s="14"/>
      <c r="P153" s="12">
        <f>(O153/12*1*$D153*$F153*$G153*$H153*P$10)+(O153/12*11*$E153*$F153*$G153*$H153*P$11)</f>
        <v>0</v>
      </c>
      <c r="Q153" s="14"/>
      <c r="R153" s="12">
        <f>(Q153/12*1*$D153*$F153*$G153*$H153*R$10)+(Q153/12*11*$E153*$F153*$G153*$H153*R$11)</f>
        <v>0</v>
      </c>
      <c r="S153" s="14"/>
      <c r="T153" s="12">
        <f>(S153/12*1*$D153*$F153*$G153*$H153*T$10)+(S153/12*4*$E153*$F153*$G153*$H153*T$11)+(S153/12*7*$E153*$F153*$G153*$H153*T$12)</f>
        <v>0</v>
      </c>
      <c r="U153" s="14">
        <f>9+2</f>
        <v>11</v>
      </c>
      <c r="V153" s="12">
        <f>(U153/12*1*$D153*$F153*$G153*$I153*V$10)+(U153/12*4*$E153*$F153*$G153*$I153*V$11)+(U153/12*7*$E153*$F153*$G153*$I153*V$12)</f>
        <v>270474.14393999998</v>
      </c>
      <c r="W153" s="14">
        <v>28</v>
      </c>
      <c r="X153" s="12">
        <f>(W153/12*1*$D153*$F153*$G153*$I153*X$10)+(W153/12*4*$E153*$F153*$G153*$I153*X$11)+(W153/12*7*$E153*$F153*$G153*$I153*X$12)</f>
        <v>710869.22088000004</v>
      </c>
      <c r="Y153" s="14">
        <v>2</v>
      </c>
      <c r="Z153" s="12">
        <f>(Y153/12*1*$D153*$F153*$G153*$I153*Z$10)+(Y153/12*11*$E153*$F153*$G153*$I153*Z$11)</f>
        <v>52519.561785599988</v>
      </c>
      <c r="AA153" s="14">
        <v>0</v>
      </c>
      <c r="AB153" s="12">
        <f>(AA153/12*1*$D153*$F153*$G153*$H153*AB$10)+(AA153/12*11*$E153*$F153*$G153*$H153*AB$11)</f>
        <v>0</v>
      </c>
      <c r="AC153" s="14"/>
      <c r="AD153" s="12">
        <f>(AC153/12*1*$D153*$F153*$G153*$H153*AD$10)+(AC153/12*11*$E153*$F153*$G153*$H153*AD$11)</f>
        <v>0</v>
      </c>
      <c r="AE153" s="14">
        <v>9</v>
      </c>
      <c r="AF153" s="12">
        <f>(AE153/12*1*$D153*$F153*$G153*$I153*AF$10)+(AE153/12*11*$E153*$F153*$G153*$I153*AF$11)</f>
        <v>316652.65631999995</v>
      </c>
    </row>
    <row r="154" spans="1:32" x14ac:dyDescent="0.25">
      <c r="A154" s="18"/>
      <c r="B154" s="18">
        <v>105</v>
      </c>
      <c r="C154" s="15" t="s">
        <v>191</v>
      </c>
      <c r="D154" s="9">
        <f>D153</f>
        <v>10127</v>
      </c>
      <c r="E154" s="9">
        <v>10127</v>
      </c>
      <c r="F154" s="10">
        <v>2.58</v>
      </c>
      <c r="G154" s="19">
        <v>1</v>
      </c>
      <c r="H154" s="9">
        <v>1.4</v>
      </c>
      <c r="I154" s="9">
        <v>1.68</v>
      </c>
      <c r="J154" s="9">
        <v>2.23</v>
      </c>
      <c r="K154" s="9">
        <v>2.39</v>
      </c>
      <c r="L154" s="11">
        <v>2.57</v>
      </c>
      <c r="M154" s="17"/>
      <c r="N154" s="12">
        <f>(M154/12*1*$D154*$F154*$G154*$H154*N$10)+(M154/12*11*$E154*$F154*$G154*$H154*N$11)</f>
        <v>0</v>
      </c>
      <c r="O154" s="14"/>
      <c r="P154" s="12">
        <f>(O154/12*1*$D154*$F154*$G154*$H154*P$10)+(O154/12*11*$E154*$F154*$G154*$H154*P$11)</f>
        <v>0</v>
      </c>
      <c r="Q154" s="17"/>
      <c r="R154" s="12">
        <f>(Q154/12*1*$D154*$F154*$G154*$H154*R$10)+(Q154/12*11*$E154*$F154*$G154*$H154*R$11)</f>
        <v>0</v>
      </c>
      <c r="S154" s="17"/>
      <c r="T154" s="12">
        <f>(S154/12*1*$D154*$F154*$G154*$H154*T$10)+(S154/12*4*$E154*$F154*$G154*$H154*T$11)+(S154/12*7*$E154*$F154*$G154*$H154*T$12)</f>
        <v>0</v>
      </c>
      <c r="U154" s="17"/>
      <c r="V154" s="12">
        <f>(U154/12*1*$D154*$F154*$G154*$I154*V$10)+(U154/12*4*$E154*$F154*$G154*$I154*V$11)+(U154/12*7*$E154*$F154*$G154*$I154*V$12)</f>
        <v>0</v>
      </c>
      <c r="W154" s="17"/>
      <c r="X154" s="12">
        <f>(W154/12*1*$D154*$F154*$G154*$I154*X$10)+(W154/12*4*$E154*$F154*$G154*$I154*X$11)+(W154/12*7*$E154*$F154*$G154*$I154*X$12)</f>
        <v>0</v>
      </c>
      <c r="Y154" s="17"/>
      <c r="Z154" s="12">
        <f>(Y154/12*1*$D154*$F154*$G154*$I154*Z$10)+(Y154/12*11*$E154*$F154*$G154*$I154*Z$11)</f>
        <v>0</v>
      </c>
      <c r="AA154" s="17"/>
      <c r="AB154" s="12">
        <f>(AA154/12*1*$D154*$F154*$G154*$H154*AB$10)+(AA154/12*11*$E154*$F154*$G154*$H154*AB$11)</f>
        <v>0</v>
      </c>
      <c r="AC154" s="14"/>
      <c r="AD154" s="12">
        <f>(AC154/12*1*$D154*$F154*$G154*$H154*AD$10)+(AC154/12*11*$E154*$F154*$G154*$H154*AD$11)</f>
        <v>0</v>
      </c>
      <c r="AE154" s="14"/>
      <c r="AF154" s="12">
        <f>(AE154/12*1*$D154*$F154*$G154*$I154*AF$10)+(AE154/12*11*$E154*$F154*$G154*$I154*AF$11)</f>
        <v>0</v>
      </c>
    </row>
    <row r="155" spans="1:32" ht="30" x14ac:dyDescent="0.25">
      <c r="A155" s="18"/>
      <c r="B155" s="18">
        <v>106</v>
      </c>
      <c r="C155" s="15" t="s">
        <v>192</v>
      </c>
      <c r="D155" s="9">
        <f>D154</f>
        <v>10127</v>
      </c>
      <c r="E155" s="9">
        <v>10127</v>
      </c>
      <c r="F155" s="16">
        <v>12.27</v>
      </c>
      <c r="G155" s="19">
        <v>1</v>
      </c>
      <c r="H155" s="9">
        <v>1.4</v>
      </c>
      <c r="I155" s="9">
        <v>1.68</v>
      </c>
      <c r="J155" s="9">
        <v>2.23</v>
      </c>
      <c r="K155" s="9">
        <v>2.39</v>
      </c>
      <c r="L155" s="11">
        <v>2.57</v>
      </c>
      <c r="M155" s="17"/>
      <c r="N155" s="12">
        <f>(M155/12*1*$D155*$F155*$G155*$H155*N$10)+(M155/12*11*$E155*$F155*$G155*$H155*N$11)</f>
        <v>0</v>
      </c>
      <c r="O155" s="14"/>
      <c r="P155" s="12">
        <f>(O155/12*1*$D155*$F155*$G155*$H155*P$10)+(O155/12*11*$E155*$F155*$G155*$H155*P$11)</f>
        <v>0</v>
      </c>
      <c r="Q155" s="17"/>
      <c r="R155" s="12">
        <f>(Q155/12*1*$D155*$F155*$G155*$H155*R$10)+(Q155/12*11*$E155*$F155*$G155*$H155*R$11)</f>
        <v>0</v>
      </c>
      <c r="S155" s="17"/>
      <c r="T155" s="12">
        <f>(S155/12*1*$D155*$F155*$G155*$H155*T$10)+(S155/12*4*$E155*$F155*$G155*$H155*T$11)+(S155/12*7*$E155*$F155*$G155*$H155*T$12)</f>
        <v>0</v>
      </c>
      <c r="U155" s="17"/>
      <c r="V155" s="12">
        <f>(U155/12*1*$D155*$F155*$G155*$I155*V$10)+(U155/12*4*$E155*$F155*$G155*$I155*V$11)+(U155/12*7*$E155*$F155*$G155*$I155*V$12)</f>
        <v>0</v>
      </c>
      <c r="W155" s="17"/>
      <c r="X155" s="12">
        <f>(W155/12*1*$D155*$F155*$G155*$I155*X$10)+(W155/12*4*$E155*$F155*$G155*$I155*X$11)+(W155/12*7*$E155*$F155*$G155*$I155*X$12)</f>
        <v>0</v>
      </c>
      <c r="Y155" s="17"/>
      <c r="Z155" s="12">
        <f>(Y155/12*1*$D155*$F155*$G155*$I155*Z$10)+(Y155/12*11*$E155*$F155*$G155*$I155*Z$11)</f>
        <v>0</v>
      </c>
      <c r="AA155" s="17"/>
      <c r="AB155" s="12">
        <f>(AA155/12*1*$D155*$F155*$G155*$H155*AB$10)+(AA155/12*11*$E155*$F155*$G155*$H155*AB$11)</f>
        <v>0</v>
      </c>
      <c r="AC155" s="17"/>
      <c r="AD155" s="12">
        <f>(AC155/12*1*$D155*$F155*$G155*$H155*AD$10)+(AC155/12*11*$E155*$F155*$G155*$H155*AD$11)</f>
        <v>0</v>
      </c>
      <c r="AE155" s="17"/>
      <c r="AF155" s="12">
        <f>(AE155/12*1*$D155*$F155*$G155*$I155*AF$10)+(AE155/12*11*$E155*$F155*$G155*$I155*AF$11)</f>
        <v>0</v>
      </c>
    </row>
    <row r="156" spans="1:32" x14ac:dyDescent="0.25">
      <c r="A156" s="18">
        <v>36</v>
      </c>
      <c r="B156" s="18"/>
      <c r="C156" s="28" t="s">
        <v>193</v>
      </c>
      <c r="D156" s="9"/>
      <c r="E156" s="9"/>
      <c r="F156" s="32"/>
      <c r="G156" s="19"/>
      <c r="H156" s="9"/>
      <c r="I156" s="9"/>
      <c r="J156" s="9"/>
      <c r="K156" s="9"/>
      <c r="L156" s="11">
        <v>2.57</v>
      </c>
      <c r="M156" s="35">
        <f t="shared" ref="M156:X156" si="136">SUM(M157:M160)</f>
        <v>0</v>
      </c>
      <c r="N156" s="35">
        <f t="shared" si="136"/>
        <v>0</v>
      </c>
      <c r="O156" s="35">
        <f t="shared" si="136"/>
        <v>0</v>
      </c>
      <c r="P156" s="35">
        <f t="shared" si="136"/>
        <v>0</v>
      </c>
      <c r="Q156" s="35">
        <f t="shared" si="136"/>
        <v>0</v>
      </c>
      <c r="R156" s="35">
        <f t="shared" si="136"/>
        <v>0</v>
      </c>
      <c r="S156" s="35">
        <f t="shared" si="136"/>
        <v>0</v>
      </c>
      <c r="T156" s="35">
        <f t="shared" si="136"/>
        <v>0</v>
      </c>
      <c r="U156" s="35">
        <f t="shared" si="136"/>
        <v>4</v>
      </c>
      <c r="V156" s="35">
        <f t="shared" si="136"/>
        <v>37318.805160000004</v>
      </c>
      <c r="W156" s="35">
        <f t="shared" si="136"/>
        <v>0</v>
      </c>
      <c r="X156" s="35">
        <f t="shared" si="136"/>
        <v>0</v>
      </c>
      <c r="Y156" s="35">
        <f t="shared" ref="Y156:AF156" si="137">SUM(Y157:Y160)</f>
        <v>0</v>
      </c>
      <c r="Z156" s="35">
        <f t="shared" si="137"/>
        <v>0</v>
      </c>
      <c r="AA156" s="35">
        <f t="shared" si="137"/>
        <v>0</v>
      </c>
      <c r="AB156" s="35">
        <f t="shared" si="137"/>
        <v>0</v>
      </c>
      <c r="AC156" s="35">
        <f t="shared" si="137"/>
        <v>0</v>
      </c>
      <c r="AD156" s="35">
        <f t="shared" si="137"/>
        <v>0</v>
      </c>
      <c r="AE156" s="35">
        <f t="shared" si="137"/>
        <v>0</v>
      </c>
      <c r="AF156" s="35">
        <f t="shared" si="137"/>
        <v>0</v>
      </c>
    </row>
    <row r="157" spans="1:32" ht="45" x14ac:dyDescent="0.25">
      <c r="A157" s="18"/>
      <c r="B157" s="18">
        <v>107</v>
      </c>
      <c r="C157" s="8" t="s">
        <v>194</v>
      </c>
      <c r="D157" s="9">
        <f>D155</f>
        <v>10127</v>
      </c>
      <c r="E157" s="9">
        <v>10127</v>
      </c>
      <c r="F157" s="10">
        <v>0.56000000000000005</v>
      </c>
      <c r="G157" s="19">
        <v>1</v>
      </c>
      <c r="H157" s="9">
        <v>1.4</v>
      </c>
      <c r="I157" s="9">
        <v>1.68</v>
      </c>
      <c r="J157" s="9">
        <v>2.23</v>
      </c>
      <c r="K157" s="9">
        <v>2.39</v>
      </c>
      <c r="L157" s="11">
        <v>2.57</v>
      </c>
      <c r="M157" s="14"/>
      <c r="N157" s="12">
        <f>(M157/12*1*$D157*$F157*$G157*$H157*N$10)+(M157/12*11*$E157*$F157*$G157*$H157*N$11)</f>
        <v>0</v>
      </c>
      <c r="O157" s="14"/>
      <c r="P157" s="12">
        <f>(O157/12*1*$D157*$F157*$G157*$H157*P$10)+(O157/12*11*$E157*$F157*$G157*$H157*P$11)</f>
        <v>0</v>
      </c>
      <c r="Q157" s="14"/>
      <c r="R157" s="12">
        <f>(Q157/12*1*$D157*$F157*$G157*$H157*R$10)+(Q157/12*11*$E157*$F157*$G157*$H157*R$11)</f>
        <v>0</v>
      </c>
      <c r="S157" s="14"/>
      <c r="T157" s="12">
        <f>(S157/12*1*$D157*$F157*$G157*$H157*T$10)+(S157/12*4*$E157*$F157*$G157*$H157*T$11)+(S157/12*7*$E157*$F157*$G157*$H157*T$12)</f>
        <v>0</v>
      </c>
      <c r="U157" s="14">
        <f>5-2</f>
        <v>3</v>
      </c>
      <c r="V157" s="12">
        <f>(U157/12*1*$D157*$F157*$G157*$I157*V$10)+(U157/12*4*$E157*$F157*$G157*$I157*V$11)+(U157/12*7*$E157*$F157*$G157*$I157*V$12)</f>
        <v>29297.005920000003</v>
      </c>
      <c r="W157" s="14"/>
      <c r="X157" s="12">
        <f>(W157/12*1*$D157*$F157*$G157*$I157*X$10)+(W157/12*4*$E157*$F157*$G157*$I157*X$11)+(W157/12*7*$E157*$F157*$G157*$I157*X$12)</f>
        <v>0</v>
      </c>
      <c r="Y157" s="14"/>
      <c r="Z157" s="12">
        <f>(Y157/12*1*$D157*$F157*$G157*$I157*Z$10)+(Y157/12*11*$E157*$F157*$G157*$I157*Z$11)</f>
        <v>0</v>
      </c>
      <c r="AA157" s="14">
        <v>0</v>
      </c>
      <c r="AB157" s="12">
        <f>(AA157/12*1*$D157*$F157*$G157*$H157*AB$10)+(AA157/12*11*$E157*$F157*$G157*$H157*AB$11)</f>
        <v>0</v>
      </c>
      <c r="AC157" s="14"/>
      <c r="AD157" s="12">
        <f>(AC157/12*1*$D157*$F157*$G157*$H157*AD$10)+(AC157/12*11*$E157*$F157*$G157*$H157*AD$11)</f>
        <v>0</v>
      </c>
      <c r="AE157" s="14"/>
      <c r="AF157" s="12">
        <f>(AE157/12*1*$D157*$F157*$G157*$I157*AF$10)+(AE157/12*11*$E157*$F157*$G157*$I157*AF$11)</f>
        <v>0</v>
      </c>
    </row>
    <row r="158" spans="1:32" ht="60" x14ac:dyDescent="0.25">
      <c r="A158" s="18"/>
      <c r="B158" s="18">
        <v>108</v>
      </c>
      <c r="C158" s="15" t="s">
        <v>195</v>
      </c>
      <c r="D158" s="9">
        <f t="shared" si="133"/>
        <v>10127</v>
      </c>
      <c r="E158" s="9">
        <v>10127</v>
      </c>
      <c r="F158" s="10">
        <v>0.46</v>
      </c>
      <c r="G158" s="19">
        <v>1</v>
      </c>
      <c r="H158" s="9">
        <v>1.4</v>
      </c>
      <c r="I158" s="9">
        <v>1.68</v>
      </c>
      <c r="J158" s="9">
        <v>2.23</v>
      </c>
      <c r="K158" s="9">
        <v>2.39</v>
      </c>
      <c r="L158" s="11">
        <v>2.57</v>
      </c>
      <c r="M158" s="14">
        <v>0</v>
      </c>
      <c r="N158" s="12">
        <f>(M158/12*1*$D158*$F158*$G158*$H158*N$10)+(M158/12*11*$E158*$F158*$G158*$H158*N$11)</f>
        <v>0</v>
      </c>
      <c r="O158" s="14"/>
      <c r="P158" s="12">
        <f>(O158/12*1*$D158*$F158*$G158*$H158*P$10)+(O158/12*11*$E158*$F158*$G158*$H158*P$11)</f>
        <v>0</v>
      </c>
      <c r="Q158" s="14">
        <v>0</v>
      </c>
      <c r="R158" s="12">
        <f>(Q158/12*1*$D158*$F158*$G158*$H158*R$10)+(Q158/12*11*$E158*$F158*$G158*$H158*R$11)</f>
        <v>0</v>
      </c>
      <c r="S158" s="14"/>
      <c r="T158" s="12">
        <f>(S158/12*1*$D158*$F158*$G158*$H158*T$10)+(S158/12*4*$E158*$F158*$G158*$H158*T$11)+(S158/12*7*$E158*$F158*$G158*$H158*T$12)</f>
        <v>0</v>
      </c>
      <c r="U158" s="14">
        <f>2-1</f>
        <v>1</v>
      </c>
      <c r="V158" s="12">
        <f>(U158/12*1*$D158*$F158*$G158*$I158*V$10)+(U158/12*4*$E158*$F158*$G158*$I158*V$11)+(U158/12*7*$E158*$F158*$G158*$I158*V$12)</f>
        <v>8021.7992399999994</v>
      </c>
      <c r="W158" s="14"/>
      <c r="X158" s="12">
        <f>(W158/12*1*$D158*$F158*$G158*$I158*X$10)+(W158/12*4*$E158*$F158*$G158*$I158*X$11)+(W158/12*7*$E158*$F158*$G158*$I158*X$12)</f>
        <v>0</v>
      </c>
      <c r="Y158" s="14"/>
      <c r="Z158" s="12">
        <f>(Y158/12*1*$D158*$F158*$G158*$I158*Z$10)+(Y158/12*11*$E158*$F158*$G158*$I158*Z$11)</f>
        <v>0</v>
      </c>
      <c r="AA158" s="14">
        <v>0</v>
      </c>
      <c r="AB158" s="12">
        <f>(AA158/12*1*$D158*$F158*$G158*$H158*AB$10)+(AA158/12*11*$E158*$F158*$G158*$H158*AB$11)</f>
        <v>0</v>
      </c>
      <c r="AC158" s="14"/>
      <c r="AD158" s="12">
        <f>(AC158/12*1*$D158*$F158*$G158*$H158*AD$10)+(AC158/12*11*$E158*$F158*$G158*$H158*AD$11)</f>
        <v>0</v>
      </c>
      <c r="AE158" s="14"/>
      <c r="AF158" s="12">
        <f>(AE158/12*1*$D158*$F158*$G158*$I158*AF$10)+(AE158/12*11*$E158*$F158*$G158*$I158*AF$11)</f>
        <v>0</v>
      </c>
    </row>
    <row r="159" spans="1:32" ht="30" x14ac:dyDescent="0.25">
      <c r="A159" s="18"/>
      <c r="B159" s="18">
        <v>109</v>
      </c>
      <c r="C159" s="15" t="s">
        <v>196</v>
      </c>
      <c r="D159" s="9">
        <f t="shared" si="133"/>
        <v>10127</v>
      </c>
      <c r="E159" s="9">
        <v>10127</v>
      </c>
      <c r="F159" s="10">
        <v>9.74</v>
      </c>
      <c r="G159" s="19">
        <v>1</v>
      </c>
      <c r="H159" s="9">
        <v>1.4</v>
      </c>
      <c r="I159" s="9">
        <v>1.68</v>
      </c>
      <c r="J159" s="9">
        <v>2.23</v>
      </c>
      <c r="K159" s="9">
        <v>2.39</v>
      </c>
      <c r="L159" s="11">
        <v>2.57</v>
      </c>
      <c r="M159" s="17"/>
      <c r="N159" s="12">
        <f>(M159/12*1*$D159*$F159*$G159*$H159*N$10)+(M159/12*11*$E159*$F159*$G159*$H159*N$11)</f>
        <v>0</v>
      </c>
      <c r="O159" s="14"/>
      <c r="P159" s="12">
        <f>(O159/12*1*$D159*$F159*$G159*$H159*P$10)+(O159/12*11*$E159*$F159*$G159*$H159*P$11)</f>
        <v>0</v>
      </c>
      <c r="Q159" s="17"/>
      <c r="R159" s="12">
        <f>(Q159/12*1*$D159*$F159*$G159*$H159*R$10)+(Q159/12*11*$E159*$F159*$G159*$H159*R$11)</f>
        <v>0</v>
      </c>
      <c r="S159" s="17"/>
      <c r="T159" s="12">
        <f>(S159/12*1*$D159*$F159*$G159*$H159*T$10)+(S159/12*4*$E159*$F159*$G159*$H159*T$11)+(S159/12*7*$E159*$F159*$G159*$H159*T$12)</f>
        <v>0</v>
      </c>
      <c r="U159" s="17"/>
      <c r="V159" s="12">
        <f>(U159/12*1*$D159*$F159*$G159*$I159*V$10)+(U159/12*4*$E159*$F159*$G159*$I159*V$11)+(U159/12*7*$E159*$F159*$G159*$I159*V$12)</f>
        <v>0</v>
      </c>
      <c r="W159" s="17"/>
      <c r="X159" s="12">
        <f>(W159/12*1*$D159*$F159*$G159*$I159*X$10)+(W159/12*4*$E159*$F159*$G159*$I159*X$11)+(W159/12*7*$E159*$F159*$G159*$I159*X$12)</f>
        <v>0</v>
      </c>
      <c r="Y159" s="17"/>
      <c r="Z159" s="12">
        <f>(Y159/12*1*$D159*$F159*$G159*$I159*Z$10)+(Y159/12*11*$E159*$F159*$G159*$I159*Z$11)</f>
        <v>0</v>
      </c>
      <c r="AA159" s="17"/>
      <c r="AB159" s="12">
        <f>(AA159/12*1*$D159*$F159*$G159*$H159*AB$10)+(AA159/12*11*$E159*$F159*$G159*$H159*AB$11)</f>
        <v>0</v>
      </c>
      <c r="AC159" s="14"/>
      <c r="AD159" s="12">
        <f>(AC159/12*1*$D159*$F159*$G159*$H159*AD$10)+(AC159/12*11*$E159*$F159*$G159*$H159*AD$11)</f>
        <v>0</v>
      </c>
      <c r="AE159" s="14"/>
      <c r="AF159" s="12">
        <f>(AE159/12*1*$D159*$F159*$G159*$I159*AF$10)+(AE159/12*11*$E159*$F159*$G159*$I159*AF$11)</f>
        <v>0</v>
      </c>
    </row>
    <row r="160" spans="1:32" ht="30" x14ac:dyDescent="0.25">
      <c r="A160" s="18"/>
      <c r="B160" s="18">
        <v>110</v>
      </c>
      <c r="C160" s="15" t="s">
        <v>197</v>
      </c>
      <c r="D160" s="9">
        <f>D159</f>
        <v>10127</v>
      </c>
      <c r="E160" s="9">
        <v>10127</v>
      </c>
      <c r="F160" s="16">
        <v>7.4</v>
      </c>
      <c r="G160" s="19">
        <v>1</v>
      </c>
      <c r="H160" s="9">
        <v>1.4</v>
      </c>
      <c r="I160" s="9">
        <v>1.68</v>
      </c>
      <c r="J160" s="9">
        <v>2.23</v>
      </c>
      <c r="K160" s="9">
        <v>2.39</v>
      </c>
      <c r="L160" s="11">
        <v>2.57</v>
      </c>
      <c r="M160" s="17"/>
      <c r="N160" s="12">
        <f>(M160/12*1*$D160*$F160*$G160*$H160*N$10)+(M160/12*11*$E160*$F160*$G160*$H160*N$11)</f>
        <v>0</v>
      </c>
      <c r="O160" s="14"/>
      <c r="P160" s="12">
        <f>(O160/12*1*$D160*$F160*$G160*$H160*P$10)+(O160/12*11*$E160*$F160*$G160*$H160*P$11)</f>
        <v>0</v>
      </c>
      <c r="Q160" s="17"/>
      <c r="R160" s="12">
        <f>(Q160/12*1*$D160*$F160*$G160*$H160*R$10)+(Q160/12*11*$E160*$F160*$G160*$H160*R$11)</f>
        <v>0</v>
      </c>
      <c r="S160" s="17"/>
      <c r="T160" s="12">
        <f>(S160/12*1*$D160*$F160*$G160*$H160*T$10)+(S160/12*4*$E160*$F160*$G160*$H160*T$11)+(S160/12*7*$E160*$F160*$G160*$H160*T$12)</f>
        <v>0</v>
      </c>
      <c r="U160" s="17"/>
      <c r="V160" s="12">
        <f>(U160/12*1*$D160*$F160*$G160*$I160*V$10)+(U160/12*4*$E160*$F160*$G160*$I160*V$11)+(U160/12*7*$E160*$F160*$G160*$I160*V$12)</f>
        <v>0</v>
      </c>
      <c r="W160" s="17"/>
      <c r="X160" s="12">
        <f>(W160/12*1*$D160*$F160*$G160*$I160*X$10)+(W160/12*4*$E160*$F160*$G160*$I160*X$11)+(W160/12*7*$E160*$F160*$G160*$I160*X$12)</f>
        <v>0</v>
      </c>
      <c r="Y160" s="17"/>
      <c r="Z160" s="12">
        <f>(Y160/12*1*$D160*$F160*$G160*$I160*Z$10)+(Y160/12*11*$E160*$F160*$G160*$I160*Z$11)</f>
        <v>0</v>
      </c>
      <c r="AA160" s="17"/>
      <c r="AB160" s="12">
        <f>(AA160/12*1*$D160*$F160*$G160*$H160*AB$10)+(AA160/12*11*$E160*$F160*$G160*$H160*AB$11)</f>
        <v>0</v>
      </c>
      <c r="AC160" s="14"/>
      <c r="AD160" s="12">
        <f>(AC160/12*1*$D160*$F160*$G160*$H160*AD$10)+(AC160/12*11*$E160*$F160*$G160*$H160*AD$11)</f>
        <v>0</v>
      </c>
      <c r="AE160" s="14"/>
      <c r="AF160" s="12">
        <f>(AE160/12*1*$D160*$F160*$G160*$I160*AF$10)+(AE160/12*11*$E160*$F160*$G160*$I160*AF$11)</f>
        <v>0</v>
      </c>
    </row>
    <row r="161" spans="1:32" x14ac:dyDescent="0.25">
      <c r="A161" s="18">
        <v>37</v>
      </c>
      <c r="B161" s="18"/>
      <c r="C161" s="28" t="s">
        <v>198</v>
      </c>
      <c r="D161" s="9"/>
      <c r="E161" s="9"/>
      <c r="F161" s="32"/>
      <c r="G161" s="19"/>
      <c r="H161" s="9"/>
      <c r="I161" s="9"/>
      <c r="J161" s="9"/>
      <c r="K161" s="9"/>
      <c r="L161" s="11">
        <v>2.57</v>
      </c>
      <c r="M161" s="35">
        <f t="shared" ref="M161:X161" si="138">SUM(M162:M169)</f>
        <v>0</v>
      </c>
      <c r="N161" s="35">
        <f t="shared" si="138"/>
        <v>0</v>
      </c>
      <c r="O161" s="35">
        <f t="shared" si="138"/>
        <v>0</v>
      </c>
      <c r="P161" s="35">
        <f t="shared" si="138"/>
        <v>0</v>
      </c>
      <c r="Q161" s="35">
        <f t="shared" si="138"/>
        <v>0</v>
      </c>
      <c r="R161" s="35">
        <f t="shared" si="138"/>
        <v>0</v>
      </c>
      <c r="S161" s="35">
        <f t="shared" si="138"/>
        <v>0</v>
      </c>
      <c r="T161" s="35">
        <f t="shared" si="138"/>
        <v>0</v>
      </c>
      <c r="U161" s="35">
        <f t="shared" si="138"/>
        <v>0</v>
      </c>
      <c r="V161" s="35">
        <f t="shared" si="138"/>
        <v>0</v>
      </c>
      <c r="W161" s="35">
        <f t="shared" si="138"/>
        <v>0</v>
      </c>
      <c r="X161" s="35">
        <f t="shared" si="138"/>
        <v>0</v>
      </c>
      <c r="Y161" s="35">
        <f t="shared" ref="Y161:AF161" si="139">SUM(Y162:Y169)</f>
        <v>0</v>
      </c>
      <c r="Z161" s="35">
        <f t="shared" si="139"/>
        <v>0</v>
      </c>
      <c r="AA161" s="35">
        <f t="shared" si="139"/>
        <v>0</v>
      </c>
      <c r="AB161" s="35">
        <f t="shared" si="139"/>
        <v>0</v>
      </c>
      <c r="AC161" s="35">
        <f t="shared" si="139"/>
        <v>0</v>
      </c>
      <c r="AD161" s="35">
        <f t="shared" si="139"/>
        <v>0</v>
      </c>
      <c r="AE161" s="35">
        <f t="shared" si="139"/>
        <v>0</v>
      </c>
      <c r="AF161" s="35">
        <f t="shared" si="139"/>
        <v>0</v>
      </c>
    </row>
    <row r="162" spans="1:32" x14ac:dyDescent="0.25">
      <c r="A162" s="18"/>
      <c r="B162" s="18">
        <v>111</v>
      </c>
      <c r="C162" s="15" t="s">
        <v>199</v>
      </c>
      <c r="D162" s="9">
        <f>D160</f>
        <v>10127</v>
      </c>
      <c r="E162" s="9">
        <v>10127</v>
      </c>
      <c r="F162" s="10">
        <v>3</v>
      </c>
      <c r="G162" s="19">
        <v>1</v>
      </c>
      <c r="H162" s="9">
        <v>1.4</v>
      </c>
      <c r="I162" s="9">
        <v>1.68</v>
      </c>
      <c r="J162" s="9">
        <v>2.23</v>
      </c>
      <c r="K162" s="9">
        <v>2.39</v>
      </c>
      <c r="L162" s="11">
        <v>2.57</v>
      </c>
      <c r="M162" s="14"/>
      <c r="N162" s="12">
        <f t="shared" ref="N162:N169" si="140">(M162/12*1*$D162*$F162*$G162*$H162*N$10)+(M162/12*11*$E162*$F162*$G162*$H162*N$11)</f>
        <v>0</v>
      </c>
      <c r="O162" s="14"/>
      <c r="P162" s="12">
        <f t="shared" ref="P162:P169" si="141">(O162/12*1*$D162*$F162*$G162*$H162*P$10)+(O162/12*11*$E162*$F162*$G162*$H162*P$11)</f>
        <v>0</v>
      </c>
      <c r="Q162" s="14"/>
      <c r="R162" s="12">
        <f t="shared" ref="R162:R169" si="142">(Q162/12*1*$D162*$F162*$G162*$H162*R$10)+(Q162/12*11*$E162*$F162*$G162*$H162*R$11)</f>
        <v>0</v>
      </c>
      <c r="S162" s="14"/>
      <c r="T162" s="12">
        <f t="shared" ref="T162:T169" si="143">(S162/12*1*$D162*$F162*$G162*$H162*T$10)+(S162/12*4*$E162*$F162*$G162*$H162*T$11)+(S162/12*7*$E162*$F162*$G162*$H162*T$12)</f>
        <v>0</v>
      </c>
      <c r="U162" s="14"/>
      <c r="V162" s="12">
        <f t="shared" ref="V162:V169" si="144">(U162/12*1*$D162*$F162*$G162*$I162*V$10)+(U162/12*4*$E162*$F162*$G162*$I162*V$11)+(U162/12*7*$E162*$F162*$G162*$I162*V$12)</f>
        <v>0</v>
      </c>
      <c r="W162" s="14"/>
      <c r="X162" s="12">
        <f t="shared" ref="X162:X169" si="145">(W162/12*1*$D162*$F162*$G162*$I162*X$10)+(W162/12*4*$E162*$F162*$G162*$I162*X$11)+(W162/12*7*$E162*$F162*$G162*$I162*X$12)</f>
        <v>0</v>
      </c>
      <c r="Y162" s="14"/>
      <c r="Z162" s="12">
        <f t="shared" ref="Z162:Z169" si="146">(Y162/12*1*$D162*$F162*$G162*$I162*Z$10)+(Y162/12*11*$E162*$F162*$G162*$I162*Z$11)</f>
        <v>0</v>
      </c>
      <c r="AA162" s="14"/>
      <c r="AB162" s="12">
        <f t="shared" ref="AB162:AB169" si="147">(AA162/12*1*$D162*$F162*$G162*$H162*AB$10)+(AA162/12*11*$E162*$F162*$G162*$H162*AB$11)</f>
        <v>0</v>
      </c>
      <c r="AC162" s="14"/>
      <c r="AD162" s="12">
        <f t="shared" ref="AD162:AD169" si="148">(AC162/12*1*$D162*$F162*$G162*$H162*AD$10)+(AC162/12*11*$E162*$F162*$G162*$H162*AD$11)</f>
        <v>0</v>
      </c>
      <c r="AE162" s="14"/>
      <c r="AF162" s="12">
        <f t="shared" ref="AF162:AF169" si="149">(AE162/12*1*$D162*$F162*$G162*$I162*AF$10)+(AE162/12*11*$E162*$F162*$G162*$I162*AF$11)</f>
        <v>0</v>
      </c>
    </row>
    <row r="163" spans="1:32" x14ac:dyDescent="0.25">
      <c r="A163" s="18"/>
      <c r="B163" s="18">
        <v>112</v>
      </c>
      <c r="C163" s="15" t="s">
        <v>200</v>
      </c>
      <c r="D163" s="9">
        <f>D162</f>
        <v>10127</v>
      </c>
      <c r="E163" s="9">
        <v>10127</v>
      </c>
      <c r="F163" s="10">
        <v>1.5</v>
      </c>
      <c r="G163" s="19">
        <v>1</v>
      </c>
      <c r="H163" s="9">
        <v>1.4</v>
      </c>
      <c r="I163" s="9">
        <v>1.68</v>
      </c>
      <c r="J163" s="9">
        <v>2.23</v>
      </c>
      <c r="K163" s="9">
        <v>2.39</v>
      </c>
      <c r="L163" s="11">
        <v>2.57</v>
      </c>
      <c r="M163" s="14"/>
      <c r="N163" s="12">
        <f t="shared" si="140"/>
        <v>0</v>
      </c>
      <c r="O163" s="14"/>
      <c r="P163" s="12">
        <f t="shared" si="141"/>
        <v>0</v>
      </c>
      <c r="Q163" s="14"/>
      <c r="R163" s="12">
        <f t="shared" si="142"/>
        <v>0</v>
      </c>
      <c r="S163" s="14"/>
      <c r="T163" s="12">
        <f t="shared" si="143"/>
        <v>0</v>
      </c>
      <c r="U163" s="14"/>
      <c r="V163" s="12">
        <f t="shared" si="144"/>
        <v>0</v>
      </c>
      <c r="W163" s="14"/>
      <c r="X163" s="12">
        <f t="shared" si="145"/>
        <v>0</v>
      </c>
      <c r="Y163" s="14"/>
      <c r="Z163" s="12">
        <f t="shared" si="146"/>
        <v>0</v>
      </c>
      <c r="AA163" s="14"/>
      <c r="AB163" s="12">
        <f t="shared" si="147"/>
        <v>0</v>
      </c>
      <c r="AC163" s="14"/>
      <c r="AD163" s="12">
        <f t="shared" si="148"/>
        <v>0</v>
      </c>
      <c r="AE163" s="14"/>
      <c r="AF163" s="12">
        <f t="shared" si="149"/>
        <v>0</v>
      </c>
    </row>
    <row r="164" spans="1:32" ht="45" x14ac:dyDescent="0.25">
      <c r="A164" s="18"/>
      <c r="B164" s="18">
        <v>113</v>
      </c>
      <c r="C164" s="15" t="s">
        <v>201</v>
      </c>
      <c r="D164" s="9">
        <f t="shared" ref="D164:D169" si="150">D163</f>
        <v>10127</v>
      </c>
      <c r="E164" s="9">
        <v>10127</v>
      </c>
      <c r="F164" s="10">
        <v>2.25</v>
      </c>
      <c r="G164" s="19">
        <v>1</v>
      </c>
      <c r="H164" s="9">
        <v>1.4</v>
      </c>
      <c r="I164" s="9">
        <v>1.68</v>
      </c>
      <c r="J164" s="9">
        <v>2.23</v>
      </c>
      <c r="K164" s="9">
        <v>2.39</v>
      </c>
      <c r="L164" s="11">
        <v>2.57</v>
      </c>
      <c r="M164" s="14"/>
      <c r="N164" s="12">
        <f t="shared" si="140"/>
        <v>0</v>
      </c>
      <c r="O164" s="14"/>
      <c r="P164" s="12">
        <f t="shared" si="141"/>
        <v>0</v>
      </c>
      <c r="Q164" s="14"/>
      <c r="R164" s="12">
        <f t="shared" si="142"/>
        <v>0</v>
      </c>
      <c r="S164" s="14"/>
      <c r="T164" s="12">
        <f t="shared" si="143"/>
        <v>0</v>
      </c>
      <c r="U164" s="14"/>
      <c r="V164" s="12">
        <f t="shared" si="144"/>
        <v>0</v>
      </c>
      <c r="W164" s="14"/>
      <c r="X164" s="12">
        <f t="shared" si="145"/>
        <v>0</v>
      </c>
      <c r="Y164" s="14"/>
      <c r="Z164" s="12">
        <f t="shared" si="146"/>
        <v>0</v>
      </c>
      <c r="AA164" s="14"/>
      <c r="AB164" s="12">
        <f t="shared" si="147"/>
        <v>0</v>
      </c>
      <c r="AC164" s="14"/>
      <c r="AD164" s="12">
        <f t="shared" si="148"/>
        <v>0</v>
      </c>
      <c r="AE164" s="14"/>
      <c r="AF164" s="12">
        <f t="shared" si="149"/>
        <v>0</v>
      </c>
    </row>
    <row r="165" spans="1:32" ht="45" x14ac:dyDescent="0.25">
      <c r="A165" s="18"/>
      <c r="B165" s="18">
        <v>114</v>
      </c>
      <c r="C165" s="15" t="s">
        <v>202</v>
      </c>
      <c r="D165" s="9">
        <f t="shared" si="150"/>
        <v>10127</v>
      </c>
      <c r="E165" s="9">
        <v>10127</v>
      </c>
      <c r="F165" s="10">
        <v>1.5</v>
      </c>
      <c r="G165" s="19">
        <v>1</v>
      </c>
      <c r="H165" s="9">
        <v>1.4</v>
      </c>
      <c r="I165" s="9">
        <v>1.68</v>
      </c>
      <c r="J165" s="9">
        <v>2.23</v>
      </c>
      <c r="K165" s="9">
        <v>2.39</v>
      </c>
      <c r="L165" s="11">
        <v>2.57</v>
      </c>
      <c r="M165" s="14"/>
      <c r="N165" s="12">
        <f t="shared" si="140"/>
        <v>0</v>
      </c>
      <c r="O165" s="14"/>
      <c r="P165" s="12">
        <f t="shared" si="141"/>
        <v>0</v>
      </c>
      <c r="Q165" s="14"/>
      <c r="R165" s="12">
        <f t="shared" si="142"/>
        <v>0</v>
      </c>
      <c r="S165" s="14"/>
      <c r="T165" s="12">
        <f t="shared" si="143"/>
        <v>0</v>
      </c>
      <c r="U165" s="14"/>
      <c r="V165" s="12">
        <f t="shared" si="144"/>
        <v>0</v>
      </c>
      <c r="W165" s="14"/>
      <c r="X165" s="12">
        <f t="shared" si="145"/>
        <v>0</v>
      </c>
      <c r="Y165" s="14"/>
      <c r="Z165" s="12">
        <f t="shared" si="146"/>
        <v>0</v>
      </c>
      <c r="AA165" s="14"/>
      <c r="AB165" s="12">
        <f t="shared" si="147"/>
        <v>0</v>
      </c>
      <c r="AC165" s="14"/>
      <c r="AD165" s="12">
        <f t="shared" si="148"/>
        <v>0</v>
      </c>
      <c r="AE165" s="14"/>
      <c r="AF165" s="12">
        <f t="shared" si="149"/>
        <v>0</v>
      </c>
    </row>
    <row r="166" spans="1:32" ht="30" x14ac:dyDescent="0.25">
      <c r="A166" s="18"/>
      <c r="B166" s="18">
        <v>115</v>
      </c>
      <c r="C166" s="15" t="s">
        <v>203</v>
      </c>
      <c r="D166" s="9">
        <f t="shared" si="150"/>
        <v>10127</v>
      </c>
      <c r="E166" s="9">
        <v>10127</v>
      </c>
      <c r="F166" s="10">
        <v>0.5</v>
      </c>
      <c r="G166" s="19">
        <v>1</v>
      </c>
      <c r="H166" s="9">
        <v>1.4</v>
      </c>
      <c r="I166" s="9">
        <v>1.68</v>
      </c>
      <c r="J166" s="9">
        <v>2.23</v>
      </c>
      <c r="K166" s="9">
        <v>2.39</v>
      </c>
      <c r="L166" s="11">
        <v>2.57</v>
      </c>
      <c r="M166" s="14"/>
      <c r="N166" s="12">
        <f t="shared" si="140"/>
        <v>0</v>
      </c>
      <c r="O166" s="14"/>
      <c r="P166" s="12">
        <f t="shared" si="141"/>
        <v>0</v>
      </c>
      <c r="Q166" s="14"/>
      <c r="R166" s="12">
        <f t="shared" si="142"/>
        <v>0</v>
      </c>
      <c r="S166" s="14"/>
      <c r="T166" s="12">
        <f t="shared" si="143"/>
        <v>0</v>
      </c>
      <c r="U166" s="14"/>
      <c r="V166" s="12">
        <f t="shared" si="144"/>
        <v>0</v>
      </c>
      <c r="W166" s="14"/>
      <c r="X166" s="12">
        <f t="shared" si="145"/>
        <v>0</v>
      </c>
      <c r="Y166" s="14"/>
      <c r="Z166" s="12">
        <f t="shared" si="146"/>
        <v>0</v>
      </c>
      <c r="AA166" s="14"/>
      <c r="AB166" s="12">
        <f t="shared" si="147"/>
        <v>0</v>
      </c>
      <c r="AC166" s="14"/>
      <c r="AD166" s="12">
        <f t="shared" si="148"/>
        <v>0</v>
      </c>
      <c r="AE166" s="14"/>
      <c r="AF166" s="12">
        <f t="shared" si="149"/>
        <v>0</v>
      </c>
    </row>
    <row r="167" spans="1:32" ht="45" x14ac:dyDescent="0.25">
      <c r="A167" s="18"/>
      <c r="B167" s="18">
        <v>116</v>
      </c>
      <c r="C167" s="15" t="s">
        <v>204</v>
      </c>
      <c r="D167" s="9">
        <f t="shared" si="150"/>
        <v>10127</v>
      </c>
      <c r="E167" s="9">
        <v>10127</v>
      </c>
      <c r="F167" s="10">
        <v>1.8</v>
      </c>
      <c r="G167" s="19">
        <v>1</v>
      </c>
      <c r="H167" s="9">
        <v>1.4</v>
      </c>
      <c r="I167" s="9">
        <v>1.68</v>
      </c>
      <c r="J167" s="9">
        <v>2.23</v>
      </c>
      <c r="K167" s="9">
        <v>2.39</v>
      </c>
      <c r="L167" s="11">
        <v>2.57</v>
      </c>
      <c r="M167" s="14"/>
      <c r="N167" s="12">
        <f t="shared" si="140"/>
        <v>0</v>
      </c>
      <c r="O167" s="14"/>
      <c r="P167" s="12">
        <f t="shared" si="141"/>
        <v>0</v>
      </c>
      <c r="Q167" s="14"/>
      <c r="R167" s="12">
        <f t="shared" si="142"/>
        <v>0</v>
      </c>
      <c r="S167" s="14"/>
      <c r="T167" s="12">
        <f t="shared" si="143"/>
        <v>0</v>
      </c>
      <c r="U167" s="14"/>
      <c r="V167" s="12">
        <f t="shared" si="144"/>
        <v>0</v>
      </c>
      <c r="W167" s="14"/>
      <c r="X167" s="12">
        <f t="shared" si="145"/>
        <v>0</v>
      </c>
      <c r="Y167" s="14"/>
      <c r="Z167" s="12">
        <f t="shared" si="146"/>
        <v>0</v>
      </c>
      <c r="AA167" s="14"/>
      <c r="AB167" s="12">
        <f t="shared" si="147"/>
        <v>0</v>
      </c>
      <c r="AC167" s="14"/>
      <c r="AD167" s="12">
        <f t="shared" si="148"/>
        <v>0</v>
      </c>
      <c r="AE167" s="14"/>
      <c r="AF167" s="12">
        <f t="shared" si="149"/>
        <v>0</v>
      </c>
    </row>
    <row r="168" spans="1:32" ht="30" x14ac:dyDescent="0.25">
      <c r="A168" s="18"/>
      <c r="B168" s="18">
        <v>117</v>
      </c>
      <c r="C168" s="15" t="s">
        <v>205</v>
      </c>
      <c r="D168" s="9">
        <f t="shared" si="150"/>
        <v>10127</v>
      </c>
      <c r="E168" s="9">
        <v>10127</v>
      </c>
      <c r="F168" s="10">
        <v>2.75</v>
      </c>
      <c r="G168" s="19">
        <v>1</v>
      </c>
      <c r="H168" s="9">
        <v>1.4</v>
      </c>
      <c r="I168" s="9">
        <v>1.68</v>
      </c>
      <c r="J168" s="9">
        <v>2.23</v>
      </c>
      <c r="K168" s="9">
        <v>2.39</v>
      </c>
      <c r="L168" s="11">
        <v>2.57</v>
      </c>
      <c r="M168" s="14"/>
      <c r="N168" s="12">
        <f t="shared" si="140"/>
        <v>0</v>
      </c>
      <c r="O168" s="14"/>
      <c r="P168" s="12">
        <f t="shared" si="141"/>
        <v>0</v>
      </c>
      <c r="Q168" s="14"/>
      <c r="R168" s="12">
        <f t="shared" si="142"/>
        <v>0</v>
      </c>
      <c r="S168" s="14"/>
      <c r="T168" s="12">
        <f t="shared" si="143"/>
        <v>0</v>
      </c>
      <c r="U168" s="14"/>
      <c r="V168" s="12">
        <f t="shared" si="144"/>
        <v>0</v>
      </c>
      <c r="W168" s="14"/>
      <c r="X168" s="12">
        <f t="shared" si="145"/>
        <v>0</v>
      </c>
      <c r="Y168" s="14"/>
      <c r="Z168" s="12">
        <f t="shared" si="146"/>
        <v>0</v>
      </c>
      <c r="AA168" s="14"/>
      <c r="AB168" s="12">
        <f t="shared" si="147"/>
        <v>0</v>
      </c>
      <c r="AC168" s="14"/>
      <c r="AD168" s="12">
        <f t="shared" si="148"/>
        <v>0</v>
      </c>
      <c r="AE168" s="14"/>
      <c r="AF168" s="12">
        <f t="shared" si="149"/>
        <v>0</v>
      </c>
    </row>
    <row r="169" spans="1:32" ht="45" x14ac:dyDescent="0.25">
      <c r="A169" s="18"/>
      <c r="B169" s="18">
        <v>118</v>
      </c>
      <c r="C169" s="15" t="s">
        <v>206</v>
      </c>
      <c r="D169" s="9">
        <f t="shared" si="150"/>
        <v>10127</v>
      </c>
      <c r="E169" s="9">
        <v>10127</v>
      </c>
      <c r="F169" s="10">
        <v>2.35</v>
      </c>
      <c r="G169" s="19">
        <v>1</v>
      </c>
      <c r="H169" s="9">
        <v>1.4</v>
      </c>
      <c r="I169" s="9">
        <v>1.68</v>
      </c>
      <c r="J169" s="9">
        <v>2.23</v>
      </c>
      <c r="K169" s="9">
        <v>2.39</v>
      </c>
      <c r="L169" s="11">
        <v>2.57</v>
      </c>
      <c r="M169" s="14"/>
      <c r="N169" s="12">
        <f t="shared" si="140"/>
        <v>0</v>
      </c>
      <c r="O169" s="21"/>
      <c r="P169" s="12">
        <f t="shared" si="141"/>
        <v>0</v>
      </c>
      <c r="Q169" s="14"/>
      <c r="R169" s="12">
        <f t="shared" si="142"/>
        <v>0</v>
      </c>
      <c r="S169" s="14"/>
      <c r="T169" s="12">
        <f t="shared" si="143"/>
        <v>0</v>
      </c>
      <c r="U169" s="14"/>
      <c r="V169" s="12">
        <f t="shared" si="144"/>
        <v>0</v>
      </c>
      <c r="W169" s="14"/>
      <c r="X169" s="12">
        <f t="shared" si="145"/>
        <v>0</v>
      </c>
      <c r="Y169" s="14"/>
      <c r="Z169" s="12">
        <f t="shared" si="146"/>
        <v>0</v>
      </c>
      <c r="AA169" s="14"/>
      <c r="AB169" s="12">
        <f t="shared" si="147"/>
        <v>0</v>
      </c>
      <c r="AC169" s="14"/>
      <c r="AD169" s="12">
        <f t="shared" si="148"/>
        <v>0</v>
      </c>
      <c r="AE169" s="14"/>
      <c r="AF169" s="12">
        <f t="shared" si="149"/>
        <v>0</v>
      </c>
    </row>
    <row r="170" spans="1:32" ht="15" customHeight="1" x14ac:dyDescent="0.25">
      <c r="A170" s="18"/>
      <c r="B170" s="18"/>
      <c r="C170" s="23" t="s">
        <v>207</v>
      </c>
      <c r="D170" s="22"/>
      <c r="E170" s="22"/>
      <c r="F170" s="22"/>
      <c r="G170" s="22"/>
      <c r="H170" s="22"/>
      <c r="I170" s="22"/>
      <c r="J170" s="22"/>
      <c r="K170" s="22"/>
      <c r="L170" s="22"/>
      <c r="M170" s="22">
        <f t="shared" ref="M170:X170" si="151">M13+M14+M24+M26+M28+M30+M32+M34+M38+M41+M43+M46+M56+M59+M62+M66+M69+M71+M76+M88+M95+M102+M105+M107+M109+M113+M115+M117+M119+M124+M131+M137+M145+M147+M151+M156+M161</f>
        <v>735</v>
      </c>
      <c r="N170" s="22">
        <f t="shared" si="151"/>
        <v>30602856.914933328</v>
      </c>
      <c r="O170" s="42">
        <f t="shared" si="151"/>
        <v>661</v>
      </c>
      <c r="P170" s="42">
        <f t="shared" si="151"/>
        <v>16885032.478860002</v>
      </c>
      <c r="Q170" s="22">
        <f t="shared" si="151"/>
        <v>567</v>
      </c>
      <c r="R170" s="22">
        <f t="shared" si="151"/>
        <v>75848570.244719997</v>
      </c>
      <c r="S170" s="22">
        <f t="shared" si="151"/>
        <v>100</v>
      </c>
      <c r="T170" s="22">
        <f t="shared" si="151"/>
        <v>3138355.2746000001</v>
      </c>
      <c r="U170" s="22">
        <f t="shared" si="151"/>
        <v>546</v>
      </c>
      <c r="V170" s="22">
        <f t="shared" si="151"/>
        <v>8553679.4070000015</v>
      </c>
      <c r="W170" s="22">
        <f t="shared" si="151"/>
        <v>865</v>
      </c>
      <c r="X170" s="22">
        <f t="shared" si="151"/>
        <v>14761339.816860002</v>
      </c>
      <c r="Y170" s="22">
        <f t="shared" ref="Y170:AF170" si="152">Y13+Y14+Y24+Y26+Y28+Y30+Y32+Y34+Y38+Y41+Y43+Y46+Y56+Y59+Y62+Y66+Y69+Y71+Y76+Y88+Y95+Y102+Y105+Y107+Y109+Y113+Y115+Y117+Y119+Y124+Y131+Y137+Y145+Y147+Y151+Y156+Y161</f>
        <v>1230</v>
      </c>
      <c r="Z170" s="22">
        <f t="shared" si="152"/>
        <v>21007824.714240003</v>
      </c>
      <c r="AA170" s="22">
        <f t="shared" si="152"/>
        <v>540</v>
      </c>
      <c r="AB170" s="22">
        <f t="shared" si="152"/>
        <v>7372416.6566050015</v>
      </c>
      <c r="AC170" s="22">
        <f t="shared" si="152"/>
        <v>1355</v>
      </c>
      <c r="AD170" s="22">
        <f t="shared" si="152"/>
        <v>19353039.039424997</v>
      </c>
      <c r="AE170" s="22">
        <f t="shared" si="152"/>
        <v>830</v>
      </c>
      <c r="AF170" s="22">
        <f t="shared" si="152"/>
        <v>19810379.06848</v>
      </c>
    </row>
    <row r="173" spans="1:32" ht="21.75" customHeight="1" x14ac:dyDescent="0.25"/>
    <row r="175" spans="1:32" x14ac:dyDescent="0.25">
      <c r="W175" s="24"/>
      <c r="X175" s="24"/>
    </row>
  </sheetData>
  <autoFilter ref="A13:AF170"/>
  <mergeCells count="55">
    <mergeCell ref="F5:F9"/>
    <mergeCell ref="A5:A9"/>
    <mergeCell ref="B5:B9"/>
    <mergeCell ref="C5:C9"/>
    <mergeCell ref="D5:D9"/>
    <mergeCell ref="E5:E9"/>
    <mergeCell ref="G5:G9"/>
    <mergeCell ref="H5:L5"/>
    <mergeCell ref="H7:H9"/>
    <mergeCell ref="I7:I9"/>
    <mergeCell ref="J7:J9"/>
    <mergeCell ref="K7:K9"/>
    <mergeCell ref="H6:K6"/>
    <mergeCell ref="L7:L9"/>
    <mergeCell ref="W6:X6"/>
    <mergeCell ref="M6:N6"/>
    <mergeCell ref="O6:P6"/>
    <mergeCell ref="Q6:R6"/>
    <mergeCell ref="AE5:AF5"/>
    <mergeCell ref="Y5:Z5"/>
    <mergeCell ref="AA5:AB5"/>
    <mergeCell ref="AC5:AD5"/>
    <mergeCell ref="S5:T5"/>
    <mergeCell ref="U5:V5"/>
    <mergeCell ref="W5:X5"/>
    <mergeCell ref="M5:N5"/>
    <mergeCell ref="O5:P5"/>
    <mergeCell ref="Q5:R5"/>
    <mergeCell ref="M8:N8"/>
    <mergeCell ref="O8:P8"/>
    <mergeCell ref="Y7:Z7"/>
    <mergeCell ref="AA7:AB7"/>
    <mergeCell ref="AC7:AD7"/>
    <mergeCell ref="U7:V7"/>
    <mergeCell ref="W7:X7"/>
    <mergeCell ref="S7:T7"/>
    <mergeCell ref="O7:P7"/>
    <mergeCell ref="Q7:R7"/>
    <mergeCell ref="M7:N7"/>
    <mergeCell ref="R1:T3"/>
    <mergeCell ref="AC8:AD8"/>
    <mergeCell ref="AE8:AF8"/>
    <mergeCell ref="Y8:Z8"/>
    <mergeCell ref="AA8:AB8"/>
    <mergeCell ref="W8:X8"/>
    <mergeCell ref="S8:T8"/>
    <mergeCell ref="U8:V8"/>
    <mergeCell ref="Q8:R8"/>
    <mergeCell ref="AE7:AF7"/>
    <mergeCell ref="AE6:AF6"/>
    <mergeCell ref="Y6:Z6"/>
    <mergeCell ref="AA6:AB6"/>
    <mergeCell ref="AC6:AD6"/>
    <mergeCell ref="S6:T6"/>
    <mergeCell ref="U6:V6"/>
  </mergeCells>
  <pageMargins left="0" right="0" top="0" bottom="0" header="0.31496062992125984" footer="0.31496062992125984"/>
  <pageSetup paperSize="9" scale="63" orientation="landscape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2016-07-05T00:51:13Z</cp:lastPrinted>
  <dcterms:created xsi:type="dcterms:W3CDTF">2016-07-05T00:04:56Z</dcterms:created>
  <dcterms:modified xsi:type="dcterms:W3CDTF">2018-06-19T05:55:51Z</dcterms:modified>
</cp:coreProperties>
</file>