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КС!$A$13:$BZ$358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_xlnm.Print_Titles" localSheetId="0">КС!$4:$12</definedName>
  </definedNames>
  <calcPr calcId="145621"/>
</workbook>
</file>

<file path=xl/calcChain.xml><?xml version="1.0" encoding="utf-8"?>
<calcChain xmlns="http://schemas.openxmlformats.org/spreadsheetml/2006/main">
  <c r="AF116" i="1" l="1"/>
  <c r="AW13" i="1" l="1"/>
  <c r="AX14" i="1"/>
  <c r="AX13" i="1" s="1"/>
  <c r="AW15" i="1"/>
  <c r="AY15" i="1"/>
  <c r="AW29" i="1"/>
  <c r="AY30" i="1"/>
  <c r="AY29" i="1" s="1"/>
  <c r="AW32" i="1"/>
  <c r="AY32" i="1"/>
  <c r="AZ32" i="1"/>
  <c r="AW38" i="1"/>
  <c r="BA38" i="1" s="1"/>
  <c r="AY38" i="1"/>
  <c r="AW44" i="1"/>
  <c r="AY44" i="1"/>
  <c r="AZ44" i="1"/>
  <c r="AW48" i="1"/>
  <c r="AY48" i="1"/>
  <c r="AW50" i="1"/>
  <c r="AY50" i="1" s="1"/>
  <c r="BA50" i="1"/>
  <c r="AY51" i="1"/>
  <c r="AY52" i="1"/>
  <c r="AY53" i="1"/>
  <c r="AW54" i="1"/>
  <c r="AY56" i="1"/>
  <c r="AY57" i="1"/>
  <c r="AY58" i="1"/>
  <c r="AY59" i="1"/>
  <c r="AY61" i="1"/>
  <c r="AY62" i="1"/>
  <c r="AY63" i="1"/>
  <c r="AY64" i="1"/>
  <c r="AW65" i="1"/>
  <c r="AY66" i="1"/>
  <c r="AY67" i="1"/>
  <c r="AY69" i="1"/>
  <c r="AY71" i="1"/>
  <c r="AY72" i="1"/>
  <c r="AW73" i="1"/>
  <c r="AY75" i="1"/>
  <c r="AY76" i="1"/>
  <c r="AY77" i="1"/>
  <c r="AW78" i="1"/>
  <c r="AY78" i="1"/>
  <c r="AW90" i="1"/>
  <c r="AY90" i="1"/>
  <c r="AW98" i="1"/>
  <c r="AY98" i="1"/>
  <c r="AW102" i="1"/>
  <c r="AY102" i="1"/>
  <c r="AW120" i="1"/>
  <c r="AY120" i="1"/>
  <c r="AW133" i="1"/>
  <c r="AY133" i="1"/>
  <c r="AW141" i="1"/>
  <c r="AY143" i="1"/>
  <c r="AY141" i="1" s="1"/>
  <c r="AW145" i="1"/>
  <c r="AY146" i="1"/>
  <c r="AY147" i="1"/>
  <c r="AY148" i="1"/>
  <c r="AY150" i="1"/>
  <c r="AY151" i="1"/>
  <c r="AY152" i="1"/>
  <c r="AY154" i="1"/>
  <c r="AY155" i="1"/>
  <c r="AY156" i="1"/>
  <c r="AY157" i="1"/>
  <c r="AY159" i="1"/>
  <c r="AY160" i="1"/>
  <c r="AY162" i="1"/>
  <c r="AY163" i="1"/>
  <c r="AY164" i="1"/>
  <c r="AY165" i="1"/>
  <c r="AY166" i="1"/>
  <c r="AY167" i="1"/>
  <c r="AY168" i="1"/>
  <c r="AY169" i="1"/>
  <c r="AY170" i="1"/>
  <c r="AY171" i="1"/>
  <c r="AY172" i="1"/>
  <c r="AY173" i="1"/>
  <c r="AY174" i="1"/>
  <c r="AW175" i="1"/>
  <c r="AY185" i="1"/>
  <c r="AY175" i="1" s="1"/>
  <c r="AW186" i="1"/>
  <c r="AY186" i="1" s="1"/>
  <c r="AY187" i="1"/>
  <c r="AY188" i="1"/>
  <c r="AY189" i="1"/>
  <c r="AY190" i="1"/>
  <c r="AY191" i="1"/>
  <c r="AY192" i="1"/>
  <c r="AY193" i="1"/>
  <c r="AY194" i="1"/>
  <c r="AW195" i="1"/>
  <c r="BA195" i="1" s="1"/>
  <c r="AY195" i="1"/>
  <c r="AW200" i="1"/>
  <c r="AY200" i="1"/>
  <c r="BA200" i="1" s="1"/>
  <c r="AW207" i="1"/>
  <c r="BA207" i="1" s="1"/>
  <c r="AY207" i="1"/>
  <c r="AW212" i="1"/>
  <c r="AY212" i="1"/>
  <c r="AW225" i="1"/>
  <c r="BA225" i="1" s="1"/>
  <c r="AY225" i="1"/>
  <c r="AW227" i="1"/>
  <c r="AY227" i="1"/>
  <c r="AW244" i="1"/>
  <c r="AY244" i="1"/>
  <c r="AW250" i="1"/>
  <c r="AY250" i="1"/>
  <c r="AW264" i="1"/>
  <c r="AY264" i="1"/>
  <c r="AW278" i="1"/>
  <c r="AY278" i="1"/>
  <c r="AW298" i="1"/>
  <c r="BA298" i="1" s="1"/>
  <c r="AY298" i="1"/>
  <c r="AW317" i="1"/>
  <c r="BA317" i="1" s="1"/>
  <c r="AY317" i="1"/>
  <c r="AW325" i="1"/>
  <c r="AY327" i="1"/>
  <c r="AY328" i="1"/>
  <c r="AY329" i="1"/>
  <c r="AY330" i="1"/>
  <c r="AW331" i="1"/>
  <c r="BA331" i="1" s="1"/>
  <c r="AY331" i="1"/>
  <c r="AW341" i="1"/>
  <c r="AY346" i="1"/>
  <c r="AY347" i="1"/>
  <c r="AW348" i="1"/>
  <c r="AY349" i="1"/>
  <c r="AY350" i="1"/>
  <c r="AY351" i="1"/>
  <c r="AY352" i="1"/>
  <c r="AY353" i="1"/>
  <c r="AY354" i="1"/>
  <c r="AY355" i="1"/>
  <c r="AY356" i="1"/>
  <c r="AY357" i="1"/>
  <c r="AY348" i="1" l="1"/>
  <c r="BA348" i="1"/>
  <c r="BA244" i="1"/>
  <c r="BA141" i="1"/>
  <c r="BA120" i="1"/>
  <c r="BA78" i="1"/>
  <c r="AY65" i="1"/>
  <c r="BA65" i="1" s="1"/>
  <c r="BA250" i="1"/>
  <c r="AY341" i="1"/>
  <c r="BA341" i="1" s="1"/>
  <c r="BA278" i="1"/>
  <c r="BA102" i="1"/>
  <c r="BA90" i="1"/>
  <c r="BA48" i="1"/>
  <c r="BA264" i="1"/>
  <c r="BA212" i="1"/>
  <c r="AY325" i="1"/>
  <c r="BA325" i="1" s="1"/>
  <c r="BA133" i="1"/>
  <c r="BA98" i="1"/>
  <c r="BA32" i="1"/>
  <c r="BA15" i="1"/>
  <c r="AW358" i="1"/>
  <c r="BA175" i="1"/>
  <c r="AY145" i="1"/>
  <c r="AY73" i="1"/>
  <c r="BA73" i="1" s="1"/>
  <c r="AY54" i="1"/>
  <c r="AG358" i="1"/>
  <c r="AC358" i="1"/>
  <c r="BU357" i="1"/>
  <c r="BM357" i="1"/>
  <c r="BE357" i="1"/>
  <c r="AQ357" i="1"/>
  <c r="BU356" i="1"/>
  <c r="BM356" i="1"/>
  <c r="BE356" i="1"/>
  <c r="AQ356" i="1"/>
  <c r="BU355" i="1"/>
  <c r="BM355" i="1"/>
  <c r="BE355" i="1"/>
  <c r="AQ355" i="1"/>
  <c r="BU354" i="1"/>
  <c r="BM354" i="1"/>
  <c r="BE354" i="1"/>
  <c r="AQ354" i="1"/>
  <c r="BU353" i="1"/>
  <c r="BM353" i="1"/>
  <c r="BE353" i="1"/>
  <c r="AQ353" i="1"/>
  <c r="AK353" i="1"/>
  <c r="BU352" i="1"/>
  <c r="BM352" i="1"/>
  <c r="BE352" i="1"/>
  <c r="AQ352" i="1"/>
  <c r="BU351" i="1"/>
  <c r="BM351" i="1"/>
  <c r="BE351" i="1"/>
  <c r="AQ351" i="1"/>
  <c r="AK351" i="1"/>
  <c r="BU350" i="1"/>
  <c r="BM350" i="1"/>
  <c r="BE350" i="1"/>
  <c r="AQ350" i="1"/>
  <c r="BU349" i="1"/>
  <c r="BM349" i="1"/>
  <c r="BE349" i="1"/>
  <c r="AQ349" i="1"/>
  <c r="BS348" i="1"/>
  <c r="BU348" i="1" s="1"/>
  <c r="BK348" i="1"/>
  <c r="BM348" i="1" s="1"/>
  <c r="BQ348" i="1" s="1"/>
  <c r="BC348" i="1"/>
  <c r="BE348" i="1" s="1"/>
  <c r="AO348" i="1"/>
  <c r="AQ348" i="1" s="1"/>
  <c r="AM348" i="1"/>
  <c r="AI348" i="1"/>
  <c r="AE348" i="1"/>
  <c r="AA348" i="1"/>
  <c r="W348" i="1"/>
  <c r="U348" i="1"/>
  <c r="S348" i="1"/>
  <c r="Q348" i="1"/>
  <c r="O348" i="1"/>
  <c r="BU347" i="1"/>
  <c r="BE347" i="1"/>
  <c r="BU346" i="1"/>
  <c r="BE346" i="1"/>
  <c r="BE345" i="1"/>
  <c r="BU344" i="1"/>
  <c r="BE344" i="1"/>
  <c r="BU343" i="1"/>
  <c r="BE343" i="1"/>
  <c r="BU342" i="1"/>
  <c r="BE342" i="1"/>
  <c r="BS341" i="1"/>
  <c r="BM341" i="1"/>
  <c r="BK341" i="1"/>
  <c r="BC341" i="1"/>
  <c r="BE341" i="1" s="1"/>
  <c r="BI341" i="1" s="1"/>
  <c r="AQ341" i="1"/>
  <c r="AO341" i="1"/>
  <c r="AM341" i="1"/>
  <c r="AK341" i="1"/>
  <c r="AI341" i="1"/>
  <c r="AE341" i="1"/>
  <c r="AA341" i="1"/>
  <c r="W341" i="1"/>
  <c r="U341" i="1"/>
  <c r="S341" i="1"/>
  <c r="Q341" i="1"/>
  <c r="O341" i="1"/>
  <c r="AU340" i="1"/>
  <c r="AU339" i="1"/>
  <c r="AV338" i="1"/>
  <c r="AU338" i="1"/>
  <c r="AV333" i="1"/>
  <c r="AU332" i="1"/>
  <c r="BU331" i="1"/>
  <c r="BS331" i="1"/>
  <c r="BM331" i="1"/>
  <c r="BK331" i="1"/>
  <c r="BE331" i="1"/>
  <c r="BI331" i="1" s="1"/>
  <c r="BC331" i="1"/>
  <c r="AQ331" i="1"/>
  <c r="AO331" i="1"/>
  <c r="AM331" i="1"/>
  <c r="AK331" i="1"/>
  <c r="AI331" i="1"/>
  <c r="AE331" i="1"/>
  <c r="AA331" i="1"/>
  <c r="W331" i="1"/>
  <c r="U331" i="1"/>
  <c r="S331" i="1"/>
  <c r="Q331" i="1"/>
  <c r="O331" i="1"/>
  <c r="BU330" i="1"/>
  <c r="BM330" i="1"/>
  <c r="AU330" i="1"/>
  <c r="BU329" i="1"/>
  <c r="BM329" i="1"/>
  <c r="AU329" i="1"/>
  <c r="BU328" i="1"/>
  <c r="BM328" i="1"/>
  <c r="AU328" i="1"/>
  <c r="BU327" i="1"/>
  <c r="BM327" i="1"/>
  <c r="AU327" i="1"/>
  <c r="AV326" i="1"/>
  <c r="AU326" i="1"/>
  <c r="BS325" i="1"/>
  <c r="BK325" i="1"/>
  <c r="BE325" i="1"/>
  <c r="BC325" i="1"/>
  <c r="AQ325" i="1"/>
  <c r="AU325" i="1" s="1"/>
  <c r="AO325" i="1"/>
  <c r="AM325" i="1"/>
  <c r="AK325" i="1"/>
  <c r="AI325" i="1"/>
  <c r="AE325" i="1"/>
  <c r="AA325" i="1"/>
  <c r="Z325" i="1"/>
  <c r="Y325" i="1"/>
  <c r="W325" i="1"/>
  <c r="U325" i="1"/>
  <c r="S325" i="1"/>
  <c r="Q325" i="1"/>
  <c r="O325" i="1"/>
  <c r="AU324" i="1"/>
  <c r="AU323" i="1"/>
  <c r="AV321" i="1"/>
  <c r="AV320" i="1"/>
  <c r="AV319" i="1"/>
  <c r="AV318" i="1"/>
  <c r="BU317" i="1"/>
  <c r="BS317" i="1"/>
  <c r="BM317" i="1"/>
  <c r="BK317" i="1"/>
  <c r="BE317" i="1"/>
  <c r="BC317" i="1"/>
  <c r="AQ317" i="1"/>
  <c r="AO317" i="1"/>
  <c r="AM317" i="1"/>
  <c r="AK317" i="1"/>
  <c r="AI317" i="1"/>
  <c r="AE317" i="1"/>
  <c r="AA317" i="1"/>
  <c r="W317" i="1"/>
  <c r="U317" i="1"/>
  <c r="S317" i="1"/>
  <c r="Q317" i="1"/>
  <c r="O317" i="1"/>
  <c r="BU316" i="1"/>
  <c r="BE316" i="1"/>
  <c r="AU316" i="1"/>
  <c r="AE316" i="1"/>
  <c r="BU315" i="1"/>
  <c r="BE315" i="1"/>
  <c r="AV315" i="1"/>
  <c r="W315" i="1"/>
  <c r="BU314" i="1"/>
  <c r="BE314" i="1"/>
  <c r="AV314" i="1"/>
  <c r="AU314" i="1"/>
  <c r="AE314" i="1"/>
  <c r="W314" i="1"/>
  <c r="BE313" i="1"/>
  <c r="AV313" i="1"/>
  <c r="AU313" i="1"/>
  <c r="BE312" i="1"/>
  <c r="BE311" i="1"/>
  <c r="AV311" i="1"/>
  <c r="BE310" i="1"/>
  <c r="AV310" i="1"/>
  <c r="BE309" i="1"/>
  <c r="AV309" i="1"/>
  <c r="BU308" i="1"/>
  <c r="BE308" i="1"/>
  <c r="AV308" i="1"/>
  <c r="BU307" i="1"/>
  <c r="BE307" i="1"/>
  <c r="AV307" i="1"/>
  <c r="BU306" i="1"/>
  <c r="BE306" i="1"/>
  <c r="AV306" i="1"/>
  <c r="BU305" i="1"/>
  <c r="BE305" i="1"/>
  <c r="AV305" i="1"/>
  <c r="AU305" i="1"/>
  <c r="BU304" i="1"/>
  <c r="BE304" i="1"/>
  <c r="AU304" i="1"/>
  <c r="BU303" i="1"/>
  <c r="BE303" i="1"/>
  <c r="AU303" i="1"/>
  <c r="BU302" i="1"/>
  <c r="BE302" i="1"/>
  <c r="AU302" i="1"/>
  <c r="BU301" i="1"/>
  <c r="BE301" i="1"/>
  <c r="BU300" i="1"/>
  <c r="BE300" i="1"/>
  <c r="BU299" i="1"/>
  <c r="BE299" i="1"/>
  <c r="BS298" i="1"/>
  <c r="BM298" i="1"/>
  <c r="BK298" i="1"/>
  <c r="BC298" i="1"/>
  <c r="BE298" i="1" s="1"/>
  <c r="AQ298" i="1"/>
  <c r="AO298" i="1"/>
  <c r="AM298" i="1"/>
  <c r="AK298" i="1"/>
  <c r="AI298" i="1"/>
  <c r="AA298" i="1"/>
  <c r="Z298" i="1"/>
  <c r="Y298" i="1"/>
  <c r="U298" i="1"/>
  <c r="S298" i="1"/>
  <c r="Q298" i="1"/>
  <c r="O298" i="1"/>
  <c r="BI297" i="1"/>
  <c r="AU297" i="1"/>
  <c r="BI296" i="1"/>
  <c r="AV296" i="1"/>
  <c r="AU295" i="1"/>
  <c r="AV294" i="1"/>
  <c r="AV293" i="1"/>
  <c r="AV292" i="1"/>
  <c r="AV291" i="1"/>
  <c r="BJ290" i="1"/>
  <c r="BI290" i="1"/>
  <c r="AV290" i="1"/>
  <c r="AE290" i="1"/>
  <c r="AE278" i="1" s="1"/>
  <c r="AU288" i="1"/>
  <c r="AU287" i="1"/>
  <c r="AU286" i="1"/>
  <c r="AU285" i="1"/>
  <c r="AU284" i="1"/>
  <c r="AV281" i="1"/>
  <c r="BI280" i="1"/>
  <c r="BU278" i="1"/>
  <c r="BS278" i="1"/>
  <c r="BM278" i="1"/>
  <c r="BK278" i="1"/>
  <c r="BE278" i="1"/>
  <c r="BC278" i="1"/>
  <c r="AQ278" i="1"/>
  <c r="AO278" i="1"/>
  <c r="AM278" i="1"/>
  <c r="AK278" i="1"/>
  <c r="AI278" i="1"/>
  <c r="AA278" i="1"/>
  <c r="Z278" i="1"/>
  <c r="Y278" i="1"/>
  <c r="W278" i="1"/>
  <c r="U278" i="1"/>
  <c r="S278" i="1"/>
  <c r="Q278" i="1"/>
  <c r="O278" i="1"/>
  <c r="BE277" i="1"/>
  <c r="AU277" i="1"/>
  <c r="BE276" i="1"/>
  <c r="AU276" i="1"/>
  <c r="BE275" i="1"/>
  <c r="AU275" i="1"/>
  <c r="BE274" i="1"/>
  <c r="AU274" i="1"/>
  <c r="BE273" i="1"/>
  <c r="AU273" i="1"/>
  <c r="W273" i="1"/>
  <c r="W264" i="1" s="1"/>
  <c r="BE272" i="1"/>
  <c r="AU272" i="1"/>
  <c r="BE271" i="1"/>
  <c r="AU271" i="1"/>
  <c r="BE270" i="1"/>
  <c r="BE269" i="1"/>
  <c r="BE268" i="1"/>
  <c r="AV267" i="1"/>
  <c r="BZ266" i="1"/>
  <c r="BY266" i="1"/>
  <c r="BI266" i="1"/>
  <c r="AV266" i="1"/>
  <c r="AU266" i="1"/>
  <c r="BE265" i="1"/>
  <c r="AU265" i="1"/>
  <c r="BU264" i="1"/>
  <c r="BS264" i="1"/>
  <c r="BM264" i="1"/>
  <c r="BK264" i="1"/>
  <c r="BC264" i="1"/>
  <c r="AQ264" i="1"/>
  <c r="AO264" i="1"/>
  <c r="AM264" i="1"/>
  <c r="AK264" i="1"/>
  <c r="AI264" i="1"/>
  <c r="AE264" i="1"/>
  <c r="AA264" i="1"/>
  <c r="Z264" i="1"/>
  <c r="Y264" i="1"/>
  <c r="U264" i="1"/>
  <c r="S264" i="1"/>
  <c r="Q264" i="1"/>
  <c r="O264" i="1"/>
  <c r="AU263" i="1"/>
  <c r="AU262" i="1"/>
  <c r="AV261" i="1"/>
  <c r="AU259" i="1"/>
  <c r="AU258" i="1"/>
  <c r="AV256" i="1"/>
  <c r="AU251" i="1"/>
  <c r="BU250" i="1"/>
  <c r="BY250" i="1" s="1"/>
  <c r="BS250" i="1"/>
  <c r="BM250" i="1"/>
  <c r="BK250" i="1"/>
  <c r="BE250" i="1"/>
  <c r="BC250" i="1"/>
  <c r="AQ250" i="1"/>
  <c r="AO250" i="1"/>
  <c r="AM250" i="1"/>
  <c r="AK250" i="1"/>
  <c r="AI250" i="1"/>
  <c r="AE250" i="1"/>
  <c r="AA250" i="1"/>
  <c r="Z250" i="1"/>
  <c r="Y250" i="1"/>
  <c r="W250" i="1"/>
  <c r="U250" i="1"/>
  <c r="S250" i="1"/>
  <c r="Q250" i="1"/>
  <c r="O250" i="1"/>
  <c r="BM249" i="1"/>
  <c r="BE249" i="1"/>
  <c r="AQ249" i="1"/>
  <c r="BM248" i="1"/>
  <c r="BE248" i="1"/>
  <c r="AQ248" i="1"/>
  <c r="BE247" i="1"/>
  <c r="AV247" i="1"/>
  <c r="BM246" i="1"/>
  <c r="BE246" i="1"/>
  <c r="AV246" i="1"/>
  <c r="BM245" i="1"/>
  <c r="BE245" i="1"/>
  <c r="AV245" i="1"/>
  <c r="BU244" i="1"/>
  <c r="BY244" i="1" s="1"/>
  <c r="BS244" i="1"/>
  <c r="BK244" i="1"/>
  <c r="BC244" i="1"/>
  <c r="BE244" i="1" s="1"/>
  <c r="AO244" i="1"/>
  <c r="AM244" i="1"/>
  <c r="AK244" i="1"/>
  <c r="AI244" i="1"/>
  <c r="AE244" i="1"/>
  <c r="AA244" i="1"/>
  <c r="W244" i="1"/>
  <c r="U244" i="1"/>
  <c r="S244" i="1"/>
  <c r="Q244" i="1"/>
  <c r="O244" i="1"/>
  <c r="AV242" i="1"/>
  <c r="AE242" i="1"/>
  <c r="AE227" i="1" s="1"/>
  <c r="AV241" i="1"/>
  <c r="U241" i="1"/>
  <c r="AV240" i="1"/>
  <c r="U240" i="1"/>
  <c r="AV239" i="1"/>
  <c r="AV238" i="1"/>
  <c r="U238" i="1"/>
  <c r="AV237" i="1"/>
  <c r="AV235" i="1"/>
  <c r="AV233" i="1"/>
  <c r="AV232" i="1"/>
  <c r="AV231" i="1"/>
  <c r="AV230" i="1"/>
  <c r="AV229" i="1"/>
  <c r="AV228" i="1"/>
  <c r="BU227" i="1"/>
  <c r="BY227" i="1" s="1"/>
  <c r="BS227" i="1"/>
  <c r="BM227" i="1"/>
  <c r="BQ227" i="1" s="1"/>
  <c r="BK227" i="1"/>
  <c r="BE227" i="1"/>
  <c r="BI227" i="1" s="1"/>
  <c r="BC227" i="1"/>
  <c r="AQ227" i="1"/>
  <c r="AU227" i="1" s="1"/>
  <c r="AO227" i="1"/>
  <c r="AM227" i="1"/>
  <c r="AK227" i="1"/>
  <c r="AI227" i="1"/>
  <c r="AA227" i="1"/>
  <c r="W227" i="1"/>
  <c r="S227" i="1"/>
  <c r="Q227" i="1"/>
  <c r="O227" i="1"/>
  <c r="BM226" i="1"/>
  <c r="BE226" i="1"/>
  <c r="AV226" i="1"/>
  <c r="AU226" i="1"/>
  <c r="BV225" i="1"/>
  <c r="BU225" i="1"/>
  <c r="BS225" i="1"/>
  <c r="BK225" i="1"/>
  <c r="BM225" i="1" s="1"/>
  <c r="BC225" i="1"/>
  <c r="BE225" i="1" s="1"/>
  <c r="AR225" i="1"/>
  <c r="AV225" i="1" s="1"/>
  <c r="AQ225" i="1"/>
  <c r="AU225" i="1" s="1"/>
  <c r="AO225" i="1"/>
  <c r="AM225" i="1"/>
  <c r="AK225" i="1"/>
  <c r="AI225" i="1"/>
  <c r="AE225" i="1"/>
  <c r="AA225" i="1"/>
  <c r="W225" i="1"/>
  <c r="U225" i="1"/>
  <c r="S225" i="1"/>
  <c r="Q225" i="1"/>
  <c r="O225" i="1"/>
  <c r="BU224" i="1"/>
  <c r="BM224" i="1"/>
  <c r="BE224" i="1"/>
  <c r="BU223" i="1"/>
  <c r="BM223" i="1"/>
  <c r="BE223" i="1"/>
  <c r="BU222" i="1"/>
  <c r="BM222" i="1"/>
  <c r="BE222" i="1"/>
  <c r="BU221" i="1"/>
  <c r="BM221" i="1"/>
  <c r="BE221" i="1"/>
  <c r="BU220" i="1"/>
  <c r="BM220" i="1"/>
  <c r="BE220" i="1"/>
  <c r="BU219" i="1"/>
  <c r="BY219" i="1" s="1"/>
  <c r="BM219" i="1"/>
  <c r="BE219" i="1"/>
  <c r="AU219" i="1"/>
  <c r="BU218" i="1"/>
  <c r="BM218" i="1"/>
  <c r="BE218" i="1"/>
  <c r="BU217" i="1"/>
  <c r="BM217" i="1"/>
  <c r="BE217" i="1"/>
  <c r="BU216" i="1"/>
  <c r="BM216" i="1"/>
  <c r="BE216" i="1"/>
  <c r="BE215" i="1"/>
  <c r="AV215" i="1"/>
  <c r="BU214" i="1"/>
  <c r="BE214" i="1"/>
  <c r="AV214" i="1"/>
  <c r="AV213" i="1"/>
  <c r="BS212" i="1"/>
  <c r="BK212" i="1"/>
  <c r="BC212" i="1"/>
  <c r="AQ212" i="1"/>
  <c r="AO212" i="1"/>
  <c r="AM212" i="1"/>
  <c r="AK212" i="1"/>
  <c r="AI212" i="1"/>
  <c r="AE212" i="1"/>
  <c r="AA212" i="1"/>
  <c r="W212" i="1"/>
  <c r="U212" i="1"/>
  <c r="S212" i="1"/>
  <c r="Q212" i="1"/>
  <c r="O212" i="1"/>
  <c r="BU211" i="1"/>
  <c r="BE211" i="1"/>
  <c r="BU210" i="1"/>
  <c r="BE210" i="1"/>
  <c r="AV209" i="1"/>
  <c r="U209" i="1"/>
  <c r="BU208" i="1"/>
  <c r="BE208" i="1"/>
  <c r="BS207" i="1"/>
  <c r="BM207" i="1"/>
  <c r="BK207" i="1"/>
  <c r="BC207" i="1"/>
  <c r="AQ207" i="1"/>
  <c r="AO207" i="1"/>
  <c r="AM207" i="1"/>
  <c r="AK207" i="1"/>
  <c r="AI207" i="1"/>
  <c r="AE207" i="1"/>
  <c r="AA207" i="1"/>
  <c r="W207" i="1"/>
  <c r="S207" i="1"/>
  <c r="Q207" i="1"/>
  <c r="O207" i="1"/>
  <c r="BE206" i="1"/>
  <c r="AV206" i="1"/>
  <c r="BE205" i="1"/>
  <c r="AV205" i="1"/>
  <c r="U205" i="1"/>
  <c r="AV204" i="1"/>
  <c r="U204" i="1"/>
  <c r="BU203" i="1"/>
  <c r="BE203" i="1"/>
  <c r="BU202" i="1"/>
  <c r="BE202" i="1"/>
  <c r="BU201" i="1"/>
  <c r="BE201" i="1"/>
  <c r="BS200" i="1"/>
  <c r="BM200" i="1"/>
  <c r="BK200" i="1"/>
  <c r="BC200" i="1"/>
  <c r="AQ200" i="1"/>
  <c r="AO200" i="1"/>
  <c r="AM200" i="1"/>
  <c r="AK200" i="1"/>
  <c r="AI200" i="1"/>
  <c r="AE200" i="1"/>
  <c r="AA200" i="1"/>
  <c r="W200" i="1"/>
  <c r="S200" i="1"/>
  <c r="Q200" i="1"/>
  <c r="O200" i="1"/>
  <c r="BU199" i="1"/>
  <c r="BM199" i="1"/>
  <c r="BE199" i="1"/>
  <c r="BU198" i="1"/>
  <c r="BM198" i="1"/>
  <c r="BE198" i="1"/>
  <c r="AV198" i="1"/>
  <c r="AV197" i="1"/>
  <c r="BU196" i="1"/>
  <c r="BM196" i="1"/>
  <c r="BE196" i="1"/>
  <c r="BS195" i="1"/>
  <c r="BK195" i="1"/>
  <c r="BC195" i="1"/>
  <c r="AQ195" i="1"/>
  <c r="AO195" i="1"/>
  <c r="AM195" i="1"/>
  <c r="AK195" i="1"/>
  <c r="AI195" i="1"/>
  <c r="AE195" i="1"/>
  <c r="AA195" i="1"/>
  <c r="W195" i="1"/>
  <c r="U195" i="1"/>
  <c r="S195" i="1"/>
  <c r="Q195" i="1"/>
  <c r="O195" i="1"/>
  <c r="BU194" i="1"/>
  <c r="BM194" i="1"/>
  <c r="AU194" i="1"/>
  <c r="BE193" i="1"/>
  <c r="AQ193" i="1"/>
  <c r="AU193" i="1" s="1"/>
  <c r="BU192" i="1"/>
  <c r="BM192" i="1"/>
  <c r="BE192" i="1"/>
  <c r="AQ192" i="1"/>
  <c r="AU192" i="1" s="1"/>
  <c r="BU191" i="1"/>
  <c r="BM191" i="1"/>
  <c r="BE191" i="1"/>
  <c r="AQ191" i="1"/>
  <c r="AU191" i="1" s="1"/>
  <c r="BU190" i="1"/>
  <c r="BM190" i="1"/>
  <c r="BE190" i="1"/>
  <c r="AQ190" i="1"/>
  <c r="AU190" i="1" s="1"/>
  <c r="BU189" i="1"/>
  <c r="BM189" i="1"/>
  <c r="BE189" i="1"/>
  <c r="AQ189" i="1"/>
  <c r="BU188" i="1"/>
  <c r="BM188" i="1"/>
  <c r="BE188" i="1"/>
  <c r="AQ188" i="1"/>
  <c r="AU188" i="1" s="1"/>
  <c r="BU187" i="1"/>
  <c r="BM187" i="1"/>
  <c r="BE187" i="1"/>
  <c r="AQ187" i="1"/>
  <c r="AU187" i="1" s="1"/>
  <c r="BS186" i="1"/>
  <c r="BK186" i="1"/>
  <c r="BC186" i="1"/>
  <c r="AO186" i="1"/>
  <c r="AM186" i="1"/>
  <c r="AK186" i="1"/>
  <c r="AI186" i="1"/>
  <c r="AE186" i="1"/>
  <c r="AA186" i="1"/>
  <c r="W186" i="1"/>
  <c r="U186" i="1"/>
  <c r="S186" i="1"/>
  <c r="Q186" i="1"/>
  <c r="O186" i="1"/>
  <c r="BU185" i="1"/>
  <c r="BM185" i="1"/>
  <c r="BM175" i="1" s="1"/>
  <c r="BE185" i="1"/>
  <c r="AU185" i="1"/>
  <c r="AU184" i="1"/>
  <c r="AV177" i="1"/>
  <c r="AU176" i="1"/>
  <c r="BW175" i="1"/>
  <c r="BS175" i="1"/>
  <c r="BK175" i="1"/>
  <c r="BC175" i="1"/>
  <c r="AQ175" i="1"/>
  <c r="AO175" i="1"/>
  <c r="AM175" i="1"/>
  <c r="AK175" i="1"/>
  <c r="AI175" i="1"/>
  <c r="AE175" i="1"/>
  <c r="AA175" i="1"/>
  <c r="W175" i="1"/>
  <c r="U175" i="1"/>
  <c r="S175" i="1"/>
  <c r="Q175" i="1"/>
  <c r="O175" i="1"/>
  <c r="BU174" i="1"/>
  <c r="BM174" i="1"/>
  <c r="BE174" i="1"/>
  <c r="AU174" i="1"/>
  <c r="BU173" i="1"/>
  <c r="BM173" i="1"/>
  <c r="BE173" i="1"/>
  <c r="AU173" i="1"/>
  <c r="BU172" i="1"/>
  <c r="BM172" i="1"/>
  <c r="BE172" i="1"/>
  <c r="AU172" i="1"/>
  <c r="BU171" i="1"/>
  <c r="BM171" i="1"/>
  <c r="BE171" i="1"/>
  <c r="AU171" i="1"/>
  <c r="W171" i="1"/>
  <c r="BU170" i="1"/>
  <c r="BM170" i="1"/>
  <c r="BE170" i="1"/>
  <c r="AU170" i="1"/>
  <c r="BU169" i="1"/>
  <c r="BM169" i="1"/>
  <c r="BE169" i="1"/>
  <c r="BU168" i="1"/>
  <c r="BM168" i="1"/>
  <c r="BE168" i="1"/>
  <c r="W168" i="1"/>
  <c r="BU167" i="1"/>
  <c r="BM167" i="1"/>
  <c r="BE167" i="1"/>
  <c r="BU166" i="1"/>
  <c r="BM166" i="1"/>
  <c r="BE166" i="1"/>
  <c r="BU165" i="1"/>
  <c r="BM165" i="1"/>
  <c r="BE165" i="1"/>
  <c r="BU164" i="1"/>
  <c r="BM164" i="1"/>
  <c r="BE164" i="1"/>
  <c r="BU163" i="1"/>
  <c r="BM163" i="1"/>
  <c r="BE163" i="1"/>
  <c r="AV163" i="1"/>
  <c r="BU162" i="1"/>
  <c r="BM162" i="1"/>
  <c r="BE162" i="1"/>
  <c r="AV162" i="1"/>
  <c r="BE161" i="1"/>
  <c r="AV161" i="1"/>
  <c r="BU160" i="1"/>
  <c r="BM160" i="1"/>
  <c r="BE160" i="1"/>
  <c r="BU159" i="1"/>
  <c r="BM159" i="1"/>
  <c r="BE159" i="1"/>
  <c r="BU158" i="1"/>
  <c r="BM158" i="1"/>
  <c r="BE158" i="1"/>
  <c r="BU157" i="1"/>
  <c r="BM157" i="1"/>
  <c r="BE157" i="1"/>
  <c r="W157" i="1"/>
  <c r="BU156" i="1"/>
  <c r="BM156" i="1"/>
  <c r="BE156" i="1"/>
  <c r="W156" i="1"/>
  <c r="BU155" i="1"/>
  <c r="BM155" i="1"/>
  <c r="BE155" i="1"/>
  <c r="BU154" i="1"/>
  <c r="BM154" i="1"/>
  <c r="BE154" i="1"/>
  <c r="W154" i="1"/>
  <c r="BU153" i="1"/>
  <c r="BM153" i="1"/>
  <c r="BE153" i="1"/>
  <c r="BU152" i="1"/>
  <c r="BM152" i="1"/>
  <c r="BE152" i="1"/>
  <c r="BU151" i="1"/>
  <c r="BM151" i="1"/>
  <c r="BE151" i="1"/>
  <c r="W151" i="1"/>
  <c r="BU150" i="1"/>
  <c r="BM150" i="1"/>
  <c r="BE150" i="1"/>
  <c r="BU149" i="1"/>
  <c r="BE149" i="1"/>
  <c r="BU148" i="1"/>
  <c r="BE148" i="1"/>
  <c r="BU147" i="1"/>
  <c r="BM147" i="1"/>
  <c r="BE147" i="1"/>
  <c r="BU146" i="1"/>
  <c r="BY146" i="1" s="1"/>
  <c r="BM146" i="1"/>
  <c r="BE146" i="1"/>
  <c r="AU146" i="1"/>
  <c r="W146" i="1"/>
  <c r="BS145" i="1"/>
  <c r="BK145" i="1"/>
  <c r="BC145" i="1"/>
  <c r="BE145" i="1" s="1"/>
  <c r="BI145" i="1" s="1"/>
  <c r="AQ145" i="1"/>
  <c r="AU145" i="1" s="1"/>
  <c r="AO145" i="1"/>
  <c r="AM145" i="1"/>
  <c r="AK145" i="1"/>
  <c r="AI145" i="1"/>
  <c r="AE145" i="1"/>
  <c r="AA145" i="1"/>
  <c r="Z145" i="1"/>
  <c r="Y145" i="1"/>
  <c r="U145" i="1"/>
  <c r="S145" i="1"/>
  <c r="Q145" i="1"/>
  <c r="O145" i="1"/>
  <c r="BE144" i="1"/>
  <c r="AQ144" i="1"/>
  <c r="BU143" i="1"/>
  <c r="BM143" i="1"/>
  <c r="BE143" i="1"/>
  <c r="AQ143" i="1"/>
  <c r="BE142" i="1"/>
  <c r="U142" i="1"/>
  <c r="BS141" i="1"/>
  <c r="BK141" i="1"/>
  <c r="BC141" i="1"/>
  <c r="BE141" i="1" s="1"/>
  <c r="BI141" i="1" s="1"/>
  <c r="AO141" i="1"/>
  <c r="AM141" i="1"/>
  <c r="AK141" i="1"/>
  <c r="AI141" i="1"/>
  <c r="AE141" i="1"/>
  <c r="AA141" i="1"/>
  <c r="W141" i="1"/>
  <c r="S141" i="1"/>
  <c r="Q141" i="1"/>
  <c r="O141" i="1"/>
  <c r="BU140" i="1"/>
  <c r="BE140" i="1"/>
  <c r="BU139" i="1"/>
  <c r="BM139" i="1"/>
  <c r="BE139" i="1"/>
  <c r="BU138" i="1"/>
  <c r="BM138" i="1"/>
  <c r="BE138" i="1"/>
  <c r="BU137" i="1"/>
  <c r="BM137" i="1"/>
  <c r="BE137" i="1"/>
  <c r="AU137" i="1"/>
  <c r="BU136" i="1"/>
  <c r="BM136" i="1"/>
  <c r="BE136" i="1"/>
  <c r="AU136" i="1"/>
  <c r="BU135" i="1"/>
  <c r="BM135" i="1"/>
  <c r="BE135" i="1"/>
  <c r="AU135" i="1"/>
  <c r="BU134" i="1"/>
  <c r="BM134" i="1"/>
  <c r="BE134" i="1"/>
  <c r="AU134" i="1"/>
  <c r="BS133" i="1"/>
  <c r="BU133" i="1" s="1"/>
  <c r="BY133" i="1" s="1"/>
  <c r="BK133" i="1"/>
  <c r="BC133" i="1"/>
  <c r="BE133" i="1" s="1"/>
  <c r="AQ133" i="1"/>
  <c r="AU133" i="1" s="1"/>
  <c r="AO133" i="1"/>
  <c r="AM133" i="1"/>
  <c r="AK133" i="1"/>
  <c r="AI133" i="1"/>
  <c r="AE133" i="1"/>
  <c r="AA133" i="1"/>
  <c r="W133" i="1"/>
  <c r="U133" i="1"/>
  <c r="S133" i="1"/>
  <c r="Q133" i="1"/>
  <c r="O133" i="1"/>
  <c r="AV128" i="1"/>
  <c r="AV127" i="1"/>
  <c r="AV126" i="1"/>
  <c r="AV125" i="1"/>
  <c r="AV124" i="1"/>
  <c r="AV123" i="1"/>
  <c r="AV122" i="1"/>
  <c r="AV121" i="1"/>
  <c r="U121" i="1"/>
  <c r="BU120" i="1"/>
  <c r="BS120" i="1"/>
  <c r="BM120" i="1"/>
  <c r="BK120" i="1"/>
  <c r="BE120" i="1"/>
  <c r="BC120" i="1"/>
  <c r="AQ120" i="1"/>
  <c r="AO120" i="1"/>
  <c r="AM120" i="1"/>
  <c r="AK120" i="1"/>
  <c r="AI120" i="1"/>
  <c r="AE120" i="1"/>
  <c r="AA120" i="1"/>
  <c r="W120" i="1"/>
  <c r="S120" i="1"/>
  <c r="Q120" i="1"/>
  <c r="O120" i="1"/>
  <c r="AV119" i="1"/>
  <c r="BZ118" i="1"/>
  <c r="BY118" i="1"/>
  <c r="AV118" i="1"/>
  <c r="AU118" i="1"/>
  <c r="AV117" i="1"/>
  <c r="AV116" i="1"/>
  <c r="U116" i="1"/>
  <c r="AV115" i="1"/>
  <c r="AV114" i="1"/>
  <c r="AV113" i="1"/>
  <c r="AV112" i="1"/>
  <c r="U112" i="1"/>
  <c r="Q112" i="1"/>
  <c r="AV109" i="1"/>
  <c r="U109" i="1"/>
  <c r="AV108" i="1"/>
  <c r="AV107" i="1"/>
  <c r="AV106" i="1"/>
  <c r="AV105" i="1"/>
  <c r="U105" i="1"/>
  <c r="BU102" i="1"/>
  <c r="BS102" i="1"/>
  <c r="BM102" i="1"/>
  <c r="BK102" i="1"/>
  <c r="BE102" i="1"/>
  <c r="BC102" i="1"/>
  <c r="AQ102" i="1"/>
  <c r="AO102" i="1"/>
  <c r="AM102" i="1"/>
  <c r="AK102" i="1"/>
  <c r="AI102" i="1"/>
  <c r="AE102" i="1"/>
  <c r="AA102" i="1"/>
  <c r="W102" i="1"/>
  <c r="S102" i="1"/>
  <c r="O102" i="1"/>
  <c r="BU101" i="1"/>
  <c r="BE101" i="1"/>
  <c r="AQ101" i="1"/>
  <c r="AQ98" i="1" s="1"/>
  <c r="W101" i="1"/>
  <c r="BE100" i="1"/>
  <c r="W100" i="1"/>
  <c r="BU99" i="1"/>
  <c r="BE99" i="1"/>
  <c r="BS98" i="1"/>
  <c r="BM98" i="1"/>
  <c r="BK98" i="1"/>
  <c r="BC98" i="1"/>
  <c r="BE98" i="1" s="1"/>
  <c r="AO98" i="1"/>
  <c r="AM98" i="1"/>
  <c r="AK98" i="1"/>
  <c r="AI98" i="1"/>
  <c r="AE98" i="1"/>
  <c r="AA98" i="1"/>
  <c r="Z98" i="1"/>
  <c r="Y98" i="1"/>
  <c r="U98" i="1"/>
  <c r="S98" i="1"/>
  <c r="Q98" i="1"/>
  <c r="O98" i="1"/>
  <c r="BU97" i="1"/>
  <c r="BE97" i="1"/>
  <c r="BU96" i="1"/>
  <c r="BE96" i="1"/>
  <c r="AV96" i="1"/>
  <c r="AE96" i="1"/>
  <c r="U96" i="1"/>
  <c r="BU95" i="1"/>
  <c r="BE95" i="1"/>
  <c r="BE94" i="1"/>
  <c r="AV94" i="1"/>
  <c r="AE94" i="1"/>
  <c r="U94" i="1"/>
  <c r="BE93" i="1"/>
  <c r="AV93" i="1"/>
  <c r="BE92" i="1"/>
  <c r="AV92" i="1"/>
  <c r="AE92" i="1"/>
  <c r="U92" i="1"/>
  <c r="AV91" i="1"/>
  <c r="U91" i="1"/>
  <c r="BS90" i="1"/>
  <c r="BM90" i="1"/>
  <c r="BK90" i="1"/>
  <c r="BC90" i="1"/>
  <c r="AQ90" i="1"/>
  <c r="AO90" i="1"/>
  <c r="AM90" i="1"/>
  <c r="AK90" i="1"/>
  <c r="AI90" i="1"/>
  <c r="AA90" i="1"/>
  <c r="W90" i="1"/>
  <c r="S90" i="1"/>
  <c r="Q90" i="1"/>
  <c r="O90" i="1"/>
  <c r="BU89" i="1"/>
  <c r="BU78" i="1" s="1"/>
  <c r="AU89" i="1"/>
  <c r="AV88" i="1"/>
  <c r="AV87" i="1"/>
  <c r="AE87" i="1"/>
  <c r="O86" i="1"/>
  <c r="AV85" i="1"/>
  <c r="AE85" i="1"/>
  <c r="U85" i="1"/>
  <c r="U78" i="1" s="1"/>
  <c r="O85" i="1"/>
  <c r="AV80" i="1"/>
  <c r="AV79" i="1"/>
  <c r="BS78" i="1"/>
  <c r="BM78" i="1"/>
  <c r="BK78" i="1"/>
  <c r="BE78" i="1"/>
  <c r="BI78" i="1" s="1"/>
  <c r="BC78" i="1"/>
  <c r="AQ78" i="1"/>
  <c r="AO78" i="1"/>
  <c r="AM78" i="1"/>
  <c r="AK78" i="1"/>
  <c r="AI78" i="1"/>
  <c r="AA78" i="1"/>
  <c r="W78" i="1"/>
  <c r="S78" i="1"/>
  <c r="Q78" i="1"/>
  <c r="BU77" i="1"/>
  <c r="BM77" i="1"/>
  <c r="BE77" i="1"/>
  <c r="AQ77" i="1"/>
  <c r="BU76" i="1"/>
  <c r="BM76" i="1"/>
  <c r="BE76" i="1"/>
  <c r="BI76" i="1" s="1"/>
  <c r="AQ76" i="1"/>
  <c r="BU75" i="1"/>
  <c r="BM75" i="1"/>
  <c r="BE75" i="1"/>
  <c r="BI75" i="1" s="1"/>
  <c r="AQ75" i="1"/>
  <c r="BU74" i="1"/>
  <c r="BE74" i="1"/>
  <c r="BI74" i="1" s="1"/>
  <c r="BS73" i="1"/>
  <c r="BU73" i="1" s="1"/>
  <c r="BY73" i="1" s="1"/>
  <c r="BK73" i="1"/>
  <c r="BC73" i="1"/>
  <c r="BE73" i="1" s="1"/>
  <c r="AO73" i="1"/>
  <c r="AM73" i="1"/>
  <c r="AK73" i="1"/>
  <c r="AI73" i="1"/>
  <c r="AE73" i="1"/>
  <c r="AA73" i="1"/>
  <c r="W73" i="1"/>
  <c r="U73" i="1"/>
  <c r="S73" i="1"/>
  <c r="Q73" i="1"/>
  <c r="O73" i="1"/>
  <c r="BU72" i="1"/>
  <c r="BY72" i="1" s="1"/>
  <c r="BM72" i="1"/>
  <c r="BE72" i="1"/>
  <c r="BI72" i="1" s="1"/>
  <c r="AQ72" i="1"/>
  <c r="AU72" i="1" s="1"/>
  <c r="BU71" i="1"/>
  <c r="BM71" i="1"/>
  <c r="BE71" i="1"/>
  <c r="BI71" i="1" s="1"/>
  <c r="AQ71" i="1"/>
  <c r="BU70" i="1"/>
  <c r="BE70" i="1"/>
  <c r="BI70" i="1" s="1"/>
  <c r="AQ70" i="1"/>
  <c r="BU69" i="1"/>
  <c r="BM69" i="1"/>
  <c r="BE69" i="1"/>
  <c r="BI69" i="1" s="1"/>
  <c r="AQ69" i="1"/>
  <c r="BE68" i="1"/>
  <c r="BI68" i="1" s="1"/>
  <c r="AV68" i="1"/>
  <c r="BU67" i="1"/>
  <c r="BM67" i="1"/>
  <c r="BE67" i="1"/>
  <c r="BI67" i="1" s="1"/>
  <c r="AQ67" i="1"/>
  <c r="BU66" i="1"/>
  <c r="BM66" i="1"/>
  <c r="BE66" i="1"/>
  <c r="BI66" i="1" s="1"/>
  <c r="AQ66" i="1"/>
  <c r="BS65" i="1"/>
  <c r="BK65" i="1"/>
  <c r="BC65" i="1"/>
  <c r="BE65" i="1" s="1"/>
  <c r="BI65" i="1" s="1"/>
  <c r="AO65" i="1"/>
  <c r="AM65" i="1"/>
  <c r="AK65" i="1"/>
  <c r="AI65" i="1"/>
  <c r="AE65" i="1"/>
  <c r="AA65" i="1"/>
  <c r="W65" i="1"/>
  <c r="U65" i="1"/>
  <c r="S65" i="1"/>
  <c r="Q65" i="1"/>
  <c r="O65" i="1"/>
  <c r="BU64" i="1"/>
  <c r="BY64" i="1" s="1"/>
  <c r="BM64" i="1"/>
  <c r="BE64" i="1"/>
  <c r="BI64" i="1" s="1"/>
  <c r="AQ64" i="1"/>
  <c r="AU64" i="1" s="1"/>
  <c r="BU63" i="1"/>
  <c r="BY63" i="1" s="1"/>
  <c r="BM63" i="1"/>
  <c r="BE63" i="1"/>
  <c r="BI63" i="1" s="1"/>
  <c r="AQ63" i="1"/>
  <c r="AU63" i="1" s="1"/>
  <c r="BU62" i="1"/>
  <c r="BY62" i="1" s="1"/>
  <c r="BM62" i="1"/>
  <c r="BE62" i="1"/>
  <c r="BI62" i="1" s="1"/>
  <c r="AQ62" i="1"/>
  <c r="AU62" i="1" s="1"/>
  <c r="BU61" i="1"/>
  <c r="BM61" i="1"/>
  <c r="BE61" i="1"/>
  <c r="BI61" i="1" s="1"/>
  <c r="AQ61" i="1"/>
  <c r="BU60" i="1"/>
  <c r="BM60" i="1"/>
  <c r="BE60" i="1"/>
  <c r="BI60" i="1" s="1"/>
  <c r="AQ60" i="1"/>
  <c r="BU59" i="1"/>
  <c r="BM59" i="1"/>
  <c r="BE59" i="1"/>
  <c r="BI59" i="1" s="1"/>
  <c r="AQ59" i="1"/>
  <c r="BU58" i="1"/>
  <c r="BM58" i="1"/>
  <c r="BE58" i="1"/>
  <c r="AQ58" i="1"/>
  <c r="BU57" i="1"/>
  <c r="BM57" i="1"/>
  <c r="BE57" i="1"/>
  <c r="AQ57" i="1"/>
  <c r="BU56" i="1"/>
  <c r="BM56" i="1"/>
  <c r="BE56" i="1"/>
  <c r="AQ56" i="1"/>
  <c r="BU55" i="1"/>
  <c r="BE55" i="1"/>
  <c r="BI55" i="1" s="1"/>
  <c r="AV55" i="1"/>
  <c r="BS54" i="1"/>
  <c r="BU54" i="1" s="1"/>
  <c r="BY54" i="1" s="1"/>
  <c r="BK54" i="1"/>
  <c r="BC54" i="1"/>
  <c r="BE54" i="1" s="1"/>
  <c r="AO54" i="1"/>
  <c r="AM54" i="1"/>
  <c r="AK54" i="1"/>
  <c r="AI54" i="1"/>
  <c r="AE54" i="1"/>
  <c r="AA54" i="1"/>
  <c r="W54" i="1"/>
  <c r="U54" i="1"/>
  <c r="S54" i="1"/>
  <c r="Q54" i="1"/>
  <c r="O54" i="1"/>
  <c r="BU53" i="1"/>
  <c r="BM53" i="1"/>
  <c r="BE53" i="1"/>
  <c r="BI53" i="1" s="1"/>
  <c r="AQ53" i="1"/>
  <c r="AU53" i="1" s="1"/>
  <c r="BU52" i="1"/>
  <c r="BM52" i="1"/>
  <c r="BE52" i="1"/>
  <c r="BI52" i="1" s="1"/>
  <c r="AQ52" i="1"/>
  <c r="AU52" i="1" s="1"/>
  <c r="BU51" i="1"/>
  <c r="BM51" i="1"/>
  <c r="BE51" i="1"/>
  <c r="BI51" i="1" s="1"/>
  <c r="AQ51" i="1"/>
  <c r="AU51" i="1" s="1"/>
  <c r="BX50" i="1"/>
  <c r="BS50" i="1"/>
  <c r="BU50" i="1" s="1"/>
  <c r="BY50" i="1" s="1"/>
  <c r="BP50" i="1"/>
  <c r="BK50" i="1"/>
  <c r="BM50" i="1" s="1"/>
  <c r="BH50" i="1"/>
  <c r="BC50" i="1"/>
  <c r="BE50" i="1" s="1"/>
  <c r="BI50" i="1" s="1"/>
  <c r="AT50" i="1"/>
  <c r="AO50" i="1"/>
  <c r="AQ50" i="1" s="1"/>
  <c r="AM50" i="1"/>
  <c r="AK50" i="1"/>
  <c r="AI50" i="1"/>
  <c r="AE50" i="1"/>
  <c r="AA50" i="1"/>
  <c r="W50" i="1"/>
  <c r="U50" i="1"/>
  <c r="S50" i="1"/>
  <c r="Q50" i="1"/>
  <c r="O50" i="1"/>
  <c r="BU49" i="1"/>
  <c r="BE49" i="1"/>
  <c r="BI49" i="1" s="1"/>
  <c r="AQ49" i="1"/>
  <c r="AU49" i="1" s="1"/>
  <c r="BS48" i="1"/>
  <c r="BU48" i="1" s="1"/>
  <c r="BN48" i="1"/>
  <c r="BM48" i="1"/>
  <c r="BK48" i="1"/>
  <c r="BC48" i="1"/>
  <c r="BE48" i="1" s="1"/>
  <c r="AO48" i="1"/>
  <c r="AQ48" i="1" s="1"/>
  <c r="AM48" i="1"/>
  <c r="AK48" i="1"/>
  <c r="AI48" i="1"/>
  <c r="AE48" i="1"/>
  <c r="AA48" i="1"/>
  <c r="W48" i="1"/>
  <c r="U48" i="1"/>
  <c r="S48" i="1"/>
  <c r="Q48" i="1"/>
  <c r="O48" i="1"/>
  <c r="BE47" i="1"/>
  <c r="AV47" i="1"/>
  <c r="O47" i="1"/>
  <c r="AV46" i="1"/>
  <c r="O46" i="1"/>
  <c r="BE45" i="1"/>
  <c r="AV45" i="1"/>
  <c r="O45" i="1"/>
  <c r="BU44" i="1"/>
  <c r="BS44" i="1"/>
  <c r="BM44" i="1"/>
  <c r="BK44" i="1"/>
  <c r="BC44" i="1"/>
  <c r="AR44" i="1"/>
  <c r="AQ44" i="1"/>
  <c r="AO44" i="1"/>
  <c r="AM44" i="1"/>
  <c r="AK44" i="1"/>
  <c r="AI44" i="1"/>
  <c r="AE44" i="1"/>
  <c r="AA44" i="1"/>
  <c r="W44" i="1"/>
  <c r="U44" i="1"/>
  <c r="S44" i="1"/>
  <c r="Q44" i="1"/>
  <c r="BU43" i="1"/>
  <c r="BE43" i="1"/>
  <c r="AV43" i="1"/>
  <c r="BU42" i="1"/>
  <c r="BE42" i="1"/>
  <c r="AV42" i="1"/>
  <c r="BU41" i="1"/>
  <c r="BE41" i="1"/>
  <c r="AV41" i="1"/>
  <c r="BU40" i="1"/>
  <c r="BE40" i="1"/>
  <c r="AV40" i="1"/>
  <c r="BU39" i="1"/>
  <c r="AV39" i="1"/>
  <c r="AE39" i="1"/>
  <c r="AE38" i="1" s="1"/>
  <c r="BS38" i="1"/>
  <c r="BU38" i="1" s="1"/>
  <c r="BY38" i="1" s="1"/>
  <c r="BN38" i="1"/>
  <c r="BM38" i="1"/>
  <c r="BK38" i="1"/>
  <c r="BC38" i="1"/>
  <c r="AR38" i="1"/>
  <c r="AQ38" i="1"/>
  <c r="AO38" i="1"/>
  <c r="AM38" i="1"/>
  <c r="AK38" i="1"/>
  <c r="AI38" i="1"/>
  <c r="AA38" i="1"/>
  <c r="W38" i="1"/>
  <c r="U38" i="1"/>
  <c r="S38" i="1"/>
  <c r="Q38" i="1"/>
  <c r="O38" i="1"/>
  <c r="AV37" i="1"/>
  <c r="AE37" i="1"/>
  <c r="AE32" i="1" s="1"/>
  <c r="AV36" i="1"/>
  <c r="AV35" i="1"/>
  <c r="U35" i="1"/>
  <c r="AV34" i="1"/>
  <c r="AV33" i="1"/>
  <c r="BV32" i="1"/>
  <c r="BU32" i="1"/>
  <c r="BS32" i="1"/>
  <c r="BN32" i="1"/>
  <c r="BM32" i="1"/>
  <c r="BK32" i="1"/>
  <c r="BE32" i="1"/>
  <c r="BC32" i="1"/>
  <c r="AR32" i="1"/>
  <c r="AQ32" i="1"/>
  <c r="AO32" i="1"/>
  <c r="AM32" i="1"/>
  <c r="AK32" i="1"/>
  <c r="AI32" i="1"/>
  <c r="AA32" i="1"/>
  <c r="W32" i="1"/>
  <c r="S32" i="1"/>
  <c r="Q32" i="1"/>
  <c r="O32" i="1"/>
  <c r="BU31" i="1"/>
  <c r="BE31" i="1"/>
  <c r="U31" i="1"/>
  <c r="BU30" i="1"/>
  <c r="BM30" i="1"/>
  <c r="BE30" i="1"/>
  <c r="BS29" i="1"/>
  <c r="BU29" i="1" s="1"/>
  <c r="BY29" i="1" s="1"/>
  <c r="BK29" i="1"/>
  <c r="BC29" i="1"/>
  <c r="BE29" i="1" s="1"/>
  <c r="AQ29" i="1"/>
  <c r="AO29" i="1"/>
  <c r="AM29" i="1"/>
  <c r="AK29" i="1"/>
  <c r="AI29" i="1"/>
  <c r="AE29" i="1"/>
  <c r="AA29" i="1"/>
  <c r="W29" i="1"/>
  <c r="S29" i="1"/>
  <c r="Q29" i="1"/>
  <c r="O29" i="1"/>
  <c r="AV28" i="1"/>
  <c r="AV27" i="1"/>
  <c r="AV26" i="1"/>
  <c r="AE26" i="1"/>
  <c r="AE25" i="1"/>
  <c r="AE22" i="1"/>
  <c r="AE17" i="1"/>
  <c r="AE16" i="1"/>
  <c r="BU15" i="1"/>
  <c r="BS15" i="1"/>
  <c r="BN15" i="1"/>
  <c r="BM15" i="1"/>
  <c r="BK15" i="1"/>
  <c r="BE15" i="1"/>
  <c r="BC15" i="1"/>
  <c r="AR15" i="1"/>
  <c r="AQ15" i="1"/>
  <c r="AO15" i="1"/>
  <c r="AM15" i="1"/>
  <c r="AK15" i="1"/>
  <c r="AI15" i="1"/>
  <c r="AA15" i="1"/>
  <c r="Z15" i="1"/>
  <c r="Y15" i="1"/>
  <c r="W15" i="1"/>
  <c r="U15" i="1"/>
  <c r="S15" i="1"/>
  <c r="Q15" i="1"/>
  <c r="O15" i="1"/>
  <c r="E15" i="1"/>
  <c r="BB15" i="1" s="1"/>
  <c r="D15" i="1"/>
  <c r="D16" i="1" s="1"/>
  <c r="BT14" i="1"/>
  <c r="BT13" i="1" s="1"/>
  <c r="BL14" i="1"/>
  <c r="BL13" i="1" s="1"/>
  <c r="BD14" i="1"/>
  <c r="BD13" i="1" s="1"/>
  <c r="AP14" i="1"/>
  <c r="AP13" i="1" s="1"/>
  <c r="AN14" i="1"/>
  <c r="AN13" i="1" s="1"/>
  <c r="AL14" i="1"/>
  <c r="AL13" i="1" s="1"/>
  <c r="AJ14" i="1"/>
  <c r="AJ13" i="1" s="1"/>
  <c r="AH14" i="1"/>
  <c r="AH13" i="1" s="1"/>
  <c r="AF14" i="1"/>
  <c r="AF13" i="1" s="1"/>
  <c r="AD14" i="1"/>
  <c r="AD13" i="1" s="1"/>
  <c r="AB14" i="1"/>
  <c r="AB13" i="1" s="1"/>
  <c r="X14" i="1"/>
  <c r="X13" i="1" s="1"/>
  <c r="V14" i="1"/>
  <c r="V13" i="1" s="1"/>
  <c r="T14" i="1"/>
  <c r="T13" i="1" s="1"/>
  <c r="R14" i="1"/>
  <c r="R13" i="1" s="1"/>
  <c r="P14" i="1"/>
  <c r="P13" i="1" s="1"/>
  <c r="BS13" i="1"/>
  <c r="BK13" i="1"/>
  <c r="BC13" i="1"/>
  <c r="AO13" i="1"/>
  <c r="AM13" i="1"/>
  <c r="AK13" i="1"/>
  <c r="AI13" i="1"/>
  <c r="AE13" i="1"/>
  <c r="AA13" i="1"/>
  <c r="W13" i="1"/>
  <c r="U13" i="1"/>
  <c r="S13" i="1"/>
  <c r="Q13" i="1"/>
  <c r="O13" i="1"/>
  <c r="BA54" i="1" l="1"/>
  <c r="AY358" i="1"/>
  <c r="BA145" i="1"/>
  <c r="E16" i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W98" i="1"/>
  <c r="BO317" i="1"/>
  <c r="BQ317" i="1" s="1"/>
  <c r="BM244" i="1"/>
  <c r="BO244" i="1" s="1"/>
  <c r="BQ244" i="1" s="1"/>
  <c r="W298" i="1"/>
  <c r="U227" i="1"/>
  <c r="BU90" i="1"/>
  <c r="BW90" i="1" s="1"/>
  <c r="BY90" i="1" s="1"/>
  <c r="BO98" i="1"/>
  <c r="BQ98" i="1" s="1"/>
  <c r="AS298" i="1"/>
  <c r="BM29" i="1"/>
  <c r="BQ29" i="1" s="1"/>
  <c r="AQ141" i="1"/>
  <c r="AS141" i="1" s="1"/>
  <c r="AU141" i="1" s="1"/>
  <c r="AS264" i="1"/>
  <c r="AS15" i="1"/>
  <c r="AU15" i="1" s="1"/>
  <c r="AS250" i="1"/>
  <c r="AK348" i="1"/>
  <c r="AK358" i="1" s="1"/>
  <c r="BU212" i="1"/>
  <c r="BW212" i="1" s="1"/>
  <c r="BY212" i="1" s="1"/>
  <c r="AS90" i="1"/>
  <c r="AU90" i="1" s="1"/>
  <c r="BO90" i="1"/>
  <c r="BO32" i="1"/>
  <c r="BQ32" i="1" s="1"/>
  <c r="AS278" i="1"/>
  <c r="AU278" i="1" s="1"/>
  <c r="AE15" i="1"/>
  <c r="BW32" i="1"/>
  <c r="BY32" i="1" s="1"/>
  <c r="AS120" i="1"/>
  <c r="AU120" i="1" s="1"/>
  <c r="U200" i="1"/>
  <c r="AS317" i="1"/>
  <c r="BG317" i="1"/>
  <c r="BW317" i="1"/>
  <c r="BY317" i="1" s="1"/>
  <c r="O78" i="1"/>
  <c r="AA358" i="1"/>
  <c r="Y358" i="1"/>
  <c r="BG15" i="1"/>
  <c r="BH15" i="1" s="1"/>
  <c r="AS98" i="1"/>
  <c r="AU98" i="1" s="1"/>
  <c r="BW102" i="1"/>
  <c r="BY102" i="1" s="1"/>
  <c r="BU200" i="1"/>
  <c r="BW200" i="1" s="1"/>
  <c r="BY200" i="1" s="1"/>
  <c r="BG325" i="1"/>
  <c r="BE44" i="1"/>
  <c r="BU65" i="1"/>
  <c r="BW65" i="1" s="1"/>
  <c r="BK358" i="1"/>
  <c r="AS44" i="1"/>
  <c r="AU44" i="1" s="1"/>
  <c r="AQ244" i="1"/>
  <c r="AS244" i="1" s="1"/>
  <c r="AE298" i="1"/>
  <c r="AI358" i="1"/>
  <c r="AM358" i="1"/>
  <c r="BO15" i="1"/>
  <c r="BQ15" i="1" s="1"/>
  <c r="BG32" i="1"/>
  <c r="BI32" i="1" s="1"/>
  <c r="AS38" i="1"/>
  <c r="AU38" i="1" s="1"/>
  <c r="BO38" i="1"/>
  <c r="BQ38" i="1" s="1"/>
  <c r="BW78" i="1"/>
  <c r="BY78" i="1" s="1"/>
  <c r="AQ186" i="1"/>
  <c r="AS186" i="1" s="1"/>
  <c r="AU186" i="1" s="1"/>
  <c r="AS195" i="1"/>
  <c r="AU195" i="1" s="1"/>
  <c r="BO200" i="1"/>
  <c r="BQ200" i="1" s="1"/>
  <c r="AS212" i="1"/>
  <c r="AU212" i="1" s="1"/>
  <c r="BW278" i="1"/>
  <c r="BY278" i="1" s="1"/>
  <c r="AE90" i="1"/>
  <c r="BU195" i="1"/>
  <c r="BW195" i="1" s="1"/>
  <c r="BY195" i="1" s="1"/>
  <c r="BU207" i="1"/>
  <c r="BW207" i="1" s="1"/>
  <c r="BY207" i="1" s="1"/>
  <c r="O44" i="1"/>
  <c r="BU145" i="1"/>
  <c r="BW145" i="1" s="1"/>
  <c r="BY145" i="1" s="1"/>
  <c r="BO175" i="1"/>
  <c r="BQ175" i="1" s="1"/>
  <c r="AS200" i="1"/>
  <c r="AU200" i="1" s="1"/>
  <c r="BO278" i="1"/>
  <c r="BE195" i="1"/>
  <c r="BG195" i="1" s="1"/>
  <c r="BI195" i="1" s="1"/>
  <c r="Z358" i="1"/>
  <c r="AS29" i="1"/>
  <c r="AU29" i="1" s="1"/>
  <c r="BW44" i="1"/>
  <c r="BY44" i="1" s="1"/>
  <c r="BM145" i="1"/>
  <c r="BO145" i="1" s="1"/>
  <c r="BU175" i="1"/>
  <c r="BY175" i="1" s="1"/>
  <c r="BE200" i="1"/>
  <c r="BG200" i="1" s="1"/>
  <c r="BI200" i="1" s="1"/>
  <c r="AO358" i="1"/>
  <c r="BC358" i="1"/>
  <c r="S358" i="1"/>
  <c r="BS358" i="1"/>
  <c r="BW15" i="1"/>
  <c r="BY15" i="1" s="1"/>
  <c r="BM73" i="1"/>
  <c r="BO73" i="1" s="1"/>
  <c r="AS78" i="1"/>
  <c r="AU78" i="1" s="1"/>
  <c r="BO102" i="1"/>
  <c r="BQ102" i="1" s="1"/>
  <c r="BM195" i="1"/>
  <c r="BO195" i="1" s="1"/>
  <c r="BQ195" i="1" s="1"/>
  <c r="BE264" i="1"/>
  <c r="BG264" i="1" s="1"/>
  <c r="BI264" i="1" s="1"/>
  <c r="BG102" i="1"/>
  <c r="BI102" i="1" s="1"/>
  <c r="AS175" i="1"/>
  <c r="AU175" i="1" s="1"/>
  <c r="BE207" i="1"/>
  <c r="BG207" i="1" s="1"/>
  <c r="BI207" i="1" s="1"/>
  <c r="BW225" i="1"/>
  <c r="BG250" i="1"/>
  <c r="BI250" i="1" s="1"/>
  <c r="BO264" i="1"/>
  <c r="BQ264" i="1" s="1"/>
  <c r="BO298" i="1"/>
  <c r="BQ298" i="1" s="1"/>
  <c r="BO341" i="1"/>
  <c r="AU250" i="1"/>
  <c r="BO250" i="1"/>
  <c r="BQ250" i="1" s="1"/>
  <c r="BW264" i="1"/>
  <c r="BY264" i="1" s="1"/>
  <c r="BG278" i="1"/>
  <c r="BI278" i="1" s="1"/>
  <c r="AS331" i="1"/>
  <c r="AU331" i="1" s="1"/>
  <c r="BO331" i="1"/>
  <c r="BQ331" i="1" s="1"/>
  <c r="AH16" i="1"/>
  <c r="X16" i="1"/>
  <c r="D17" i="1"/>
  <c r="AN16" i="1"/>
  <c r="AD16" i="1"/>
  <c r="V16" i="1"/>
  <c r="E30" i="1"/>
  <c r="E31" i="1" s="1"/>
  <c r="E32" i="1" s="1"/>
  <c r="AT15" i="1"/>
  <c r="AV15" i="1" s="1"/>
  <c r="BX15" i="1"/>
  <c r="AT29" i="1"/>
  <c r="U29" i="1"/>
  <c r="BI47" i="1"/>
  <c r="BO48" i="1"/>
  <c r="BQ48" i="1" s="1"/>
  <c r="AQ54" i="1"/>
  <c r="BI57" i="1"/>
  <c r="U120" i="1"/>
  <c r="BI29" i="1"/>
  <c r="BY48" i="1"/>
  <c r="BI58" i="1"/>
  <c r="U90" i="1"/>
  <c r="BE38" i="1"/>
  <c r="BG38" i="1" s="1"/>
  <c r="AU50" i="1"/>
  <c r="BI54" i="1"/>
  <c r="AQ73" i="1"/>
  <c r="BO78" i="1"/>
  <c r="BQ78" i="1" s="1"/>
  <c r="BI98" i="1"/>
  <c r="BM133" i="1"/>
  <c r="BQ133" i="1" s="1"/>
  <c r="AS32" i="1"/>
  <c r="U32" i="1"/>
  <c r="BO44" i="1"/>
  <c r="BI48" i="1"/>
  <c r="BQ50" i="1"/>
  <c r="BI56" i="1"/>
  <c r="BM54" i="1"/>
  <c r="BO54" i="1" s="1"/>
  <c r="BM65" i="1"/>
  <c r="BI77" i="1"/>
  <c r="AQ65" i="1"/>
  <c r="AS65" i="1" s="1"/>
  <c r="AE78" i="1"/>
  <c r="BE90" i="1"/>
  <c r="BI90" i="1" s="1"/>
  <c r="BI133" i="1"/>
  <c r="BI73" i="1"/>
  <c r="BQ90" i="1"/>
  <c r="Q102" i="1"/>
  <c r="Q358" i="1" s="1"/>
  <c r="BU98" i="1"/>
  <c r="BG120" i="1"/>
  <c r="BI120" i="1" s="1"/>
  <c r="BO120" i="1"/>
  <c r="BQ120" i="1" s="1"/>
  <c r="BW120" i="1"/>
  <c r="U102" i="1"/>
  <c r="AS102" i="1"/>
  <c r="U141" i="1"/>
  <c r="BM141" i="1"/>
  <c r="BU141" i="1"/>
  <c r="BY141" i="1" s="1"/>
  <c r="W145" i="1"/>
  <c r="BE175" i="1"/>
  <c r="BG175" i="1" s="1"/>
  <c r="BE186" i="1"/>
  <c r="BG186" i="1" s="1"/>
  <c r="BM186" i="1"/>
  <c r="BU186" i="1"/>
  <c r="BW186" i="1" s="1"/>
  <c r="AU189" i="1"/>
  <c r="BO207" i="1"/>
  <c r="U207" i="1"/>
  <c r="AS207" i="1"/>
  <c r="BY225" i="1"/>
  <c r="BI225" i="1"/>
  <c r="BI244" i="1"/>
  <c r="BO225" i="1"/>
  <c r="BQ225" i="1" s="1"/>
  <c r="BE212" i="1"/>
  <c r="BM212" i="1"/>
  <c r="AU264" i="1"/>
  <c r="BQ278" i="1"/>
  <c r="AU298" i="1"/>
  <c r="BI298" i="1"/>
  <c r="BU298" i="1"/>
  <c r="BW298" i="1" s="1"/>
  <c r="AU317" i="1"/>
  <c r="BI317" i="1"/>
  <c r="BI325" i="1"/>
  <c r="BM325" i="1"/>
  <c r="BO325" i="1" s="1"/>
  <c r="BU325" i="1"/>
  <c r="BW331" i="1"/>
  <c r="AS341" i="1"/>
  <c r="BQ341" i="1"/>
  <c r="BY348" i="1"/>
  <c r="BU341" i="1"/>
  <c r="BI348" i="1"/>
  <c r="BI15" i="1" l="1"/>
  <c r="AX17" i="1"/>
  <c r="AX16" i="1"/>
  <c r="BP15" i="1"/>
  <c r="BR15" i="1" s="1"/>
  <c r="AJ16" i="1"/>
  <c r="P16" i="1"/>
  <c r="BT16" i="1"/>
  <c r="BB32" i="1"/>
  <c r="BX29" i="1"/>
  <c r="AF16" i="1"/>
  <c r="BL16" i="1"/>
  <c r="BD16" i="1"/>
  <c r="T16" i="1"/>
  <c r="AU244" i="1"/>
  <c r="BH29" i="1"/>
  <c r="AB16" i="1"/>
  <c r="AL16" i="1"/>
  <c r="R16" i="1"/>
  <c r="AP16" i="1"/>
  <c r="E33" i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O358" i="1"/>
  <c r="AT32" i="1"/>
  <c r="AV32" i="1" s="1"/>
  <c r="BP32" i="1"/>
  <c r="BR32" i="1" s="1"/>
  <c r="BH32" i="1"/>
  <c r="BX32" i="1"/>
  <c r="BZ32" i="1" s="1"/>
  <c r="BY65" i="1"/>
  <c r="BG44" i="1"/>
  <c r="BI44" i="1" s="1"/>
  <c r="BQ73" i="1"/>
  <c r="BU358" i="1"/>
  <c r="BQ145" i="1"/>
  <c r="U358" i="1"/>
  <c r="BW341" i="1"/>
  <c r="BQ207" i="1"/>
  <c r="AU207" i="1"/>
  <c r="BO141" i="1"/>
  <c r="BO65" i="1"/>
  <c r="BM358" i="1"/>
  <c r="AE358" i="1"/>
  <c r="BQ44" i="1"/>
  <c r="AU32" i="1"/>
  <c r="BW325" i="1"/>
  <c r="BY325" i="1" s="1"/>
  <c r="BI186" i="1"/>
  <c r="AU65" i="1"/>
  <c r="AS73" i="1"/>
  <c r="AU73" i="1" s="1"/>
  <c r="D18" i="1"/>
  <c r="BL17" i="1"/>
  <c r="AN17" i="1"/>
  <c r="AL17" i="1"/>
  <c r="AJ17" i="1"/>
  <c r="T17" i="1"/>
  <c r="BT17" i="1"/>
  <c r="AP17" i="1"/>
  <c r="AH17" i="1"/>
  <c r="X17" i="1"/>
  <c r="R17" i="1"/>
  <c r="P17" i="1"/>
  <c r="BD17" i="1"/>
  <c r="AF17" i="1"/>
  <c r="AD17" i="1"/>
  <c r="AB17" i="1"/>
  <c r="V17" i="1"/>
  <c r="BQ325" i="1"/>
  <c r="AU102" i="1"/>
  <c r="BQ54" i="1"/>
  <c r="BE358" i="1"/>
  <c r="W358" i="1"/>
  <c r="AU341" i="1"/>
  <c r="BY331" i="1"/>
  <c r="BY298" i="1"/>
  <c r="BO212" i="1"/>
  <c r="BG212" i="1"/>
  <c r="BY186" i="1"/>
  <c r="BI175" i="1"/>
  <c r="BO186" i="1"/>
  <c r="BY120" i="1"/>
  <c r="BW98" i="1"/>
  <c r="BY98" i="1" s="1"/>
  <c r="BI38" i="1"/>
  <c r="AS54" i="1"/>
  <c r="AQ358" i="1"/>
  <c r="BP38" i="1" l="1"/>
  <c r="BR38" i="1" s="1"/>
  <c r="AX18" i="1"/>
  <c r="BB38" i="1"/>
  <c r="BG358" i="1"/>
  <c r="BH38" i="1"/>
  <c r="BX38" i="1"/>
  <c r="AT38" i="1"/>
  <c r="AV38" i="1" s="1"/>
  <c r="BO358" i="1"/>
  <c r="AS358" i="1"/>
  <c r="D19" i="1"/>
  <c r="BL18" i="1"/>
  <c r="BD18" i="1"/>
  <c r="AD18" i="1"/>
  <c r="AB18" i="1"/>
  <c r="V18" i="1"/>
  <c r="BT18" i="1"/>
  <c r="AN18" i="1"/>
  <c r="AL18" i="1"/>
  <c r="AJ18" i="1"/>
  <c r="AF18" i="1"/>
  <c r="T18" i="1"/>
  <c r="AP18" i="1"/>
  <c r="AH18" i="1"/>
  <c r="X18" i="1"/>
  <c r="R18" i="1"/>
  <c r="BF18" i="1"/>
  <c r="P18" i="1"/>
  <c r="BI212" i="1"/>
  <c r="E45" i="1"/>
  <c r="E46" i="1" s="1"/>
  <c r="E47" i="1" s="1"/>
  <c r="E48" i="1" s="1"/>
  <c r="BX44" i="1"/>
  <c r="AT44" i="1"/>
  <c r="BH44" i="1"/>
  <c r="AU54" i="1"/>
  <c r="BW358" i="1"/>
  <c r="BP44" i="1"/>
  <c r="BQ65" i="1"/>
  <c r="BQ141" i="1"/>
  <c r="BQ186" i="1"/>
  <c r="BQ212" i="1"/>
  <c r="BY341" i="1"/>
  <c r="BY358" i="1" s="1"/>
  <c r="BB48" i="1" l="1"/>
  <c r="BX48" i="1"/>
  <c r="BH48" i="1"/>
  <c r="AX19" i="1"/>
  <c r="AV44" i="1"/>
  <c r="AU358" i="1"/>
  <c r="E49" i="1"/>
  <c r="E50" i="1" s="1"/>
  <c r="BP48" i="1"/>
  <c r="BR48" i="1" s="1"/>
  <c r="BF19" i="1"/>
  <c r="AD19" i="1"/>
  <c r="AB19" i="1"/>
  <c r="V19" i="1"/>
  <c r="D20" i="1"/>
  <c r="BL19" i="1"/>
  <c r="BD19" i="1"/>
  <c r="AF19" i="1"/>
  <c r="T19" i="1"/>
  <c r="BT19" i="1"/>
  <c r="AN19" i="1"/>
  <c r="AL19" i="1"/>
  <c r="AJ19" i="1"/>
  <c r="X19" i="1"/>
  <c r="R19" i="1"/>
  <c r="AP19" i="1"/>
  <c r="AH19" i="1"/>
  <c r="P19" i="1"/>
  <c r="BQ358" i="1"/>
  <c r="BI358" i="1"/>
  <c r="AX20" i="1" l="1"/>
  <c r="E51" i="1"/>
  <c r="E52" i="1" s="1"/>
  <c r="E53" i="1" s="1"/>
  <c r="E54" i="1" s="1"/>
  <c r="D21" i="1"/>
  <c r="BL20" i="1"/>
  <c r="BD20" i="1"/>
  <c r="AD20" i="1"/>
  <c r="AB20" i="1"/>
  <c r="BT20" i="1"/>
  <c r="AF20" i="1"/>
  <c r="AN20" i="1"/>
  <c r="AL20" i="1"/>
  <c r="AJ20" i="1"/>
  <c r="BF20" i="1"/>
  <c r="P20" i="1"/>
  <c r="AP20" i="1"/>
  <c r="V20" i="1"/>
  <c r="T20" i="1"/>
  <c r="AH20" i="1"/>
  <c r="X20" i="1"/>
  <c r="R20" i="1"/>
  <c r="BB54" i="1" l="1"/>
  <c r="AX21" i="1"/>
  <c r="BF21" i="1"/>
  <c r="AP21" i="1"/>
  <c r="AH21" i="1"/>
  <c r="AD21" i="1"/>
  <c r="AB21" i="1"/>
  <c r="V21" i="1"/>
  <c r="D22" i="1"/>
  <c r="BL21" i="1"/>
  <c r="BD21" i="1"/>
  <c r="T21" i="1"/>
  <c r="BT21" i="1"/>
  <c r="AF21" i="1"/>
  <c r="X21" i="1"/>
  <c r="R21" i="1"/>
  <c r="AL21" i="1"/>
  <c r="P21" i="1"/>
  <c r="AN21" i="1"/>
  <c r="AJ21" i="1"/>
  <c r="BH54" i="1"/>
  <c r="BX54" i="1"/>
  <c r="E55" i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BP54" i="1"/>
  <c r="AT54" i="1"/>
  <c r="BB65" i="1" l="1"/>
  <c r="AX22" i="1"/>
  <c r="E66" i="1"/>
  <c r="E67" i="1" s="1"/>
  <c r="E68" i="1" s="1"/>
  <c r="E69" i="1" s="1"/>
  <c r="E70" i="1" s="1"/>
  <c r="E71" i="1" s="1"/>
  <c r="E72" i="1" s="1"/>
  <c r="E73" i="1" s="1"/>
  <c r="BH65" i="1"/>
  <c r="BX65" i="1"/>
  <c r="AT65" i="1"/>
  <c r="BP65" i="1"/>
  <c r="P22" i="1"/>
  <c r="BD22" i="1"/>
  <c r="AF22" i="1"/>
  <c r="AD22" i="1"/>
  <c r="AB22" i="1"/>
  <c r="V22" i="1"/>
  <c r="D23" i="1"/>
  <c r="BL22" i="1"/>
  <c r="AN22" i="1"/>
  <c r="AL22" i="1"/>
  <c r="AJ22" i="1"/>
  <c r="T22" i="1"/>
  <c r="BT22" i="1"/>
  <c r="AH22" i="1"/>
  <c r="X22" i="1"/>
  <c r="AP22" i="1"/>
  <c r="R22" i="1"/>
  <c r="AX23" i="1" l="1"/>
  <c r="AZ23" i="1"/>
  <c r="BB73" i="1"/>
  <c r="AN23" i="1"/>
  <c r="AL23" i="1"/>
  <c r="AJ23" i="1"/>
  <c r="X23" i="1"/>
  <c r="R23" i="1"/>
  <c r="BF23" i="1"/>
  <c r="AP23" i="1"/>
  <c r="AH23" i="1"/>
  <c r="P23" i="1"/>
  <c r="D24" i="1"/>
  <c r="BL23" i="1"/>
  <c r="BD23" i="1"/>
  <c r="AD23" i="1"/>
  <c r="AB23" i="1"/>
  <c r="V23" i="1"/>
  <c r="BT23" i="1"/>
  <c r="AF23" i="1"/>
  <c r="T23" i="1"/>
  <c r="BX73" i="1"/>
  <c r="BH73" i="1"/>
  <c r="E74" i="1"/>
  <c r="E75" i="1" s="1"/>
  <c r="E76" i="1" s="1"/>
  <c r="E77" i="1" s="1"/>
  <c r="E78" i="1" s="1"/>
  <c r="BP73" i="1"/>
  <c r="AT73" i="1"/>
  <c r="AZ15" i="1" l="1"/>
  <c r="AX24" i="1"/>
  <c r="BB78" i="1"/>
  <c r="E79" i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AT78" i="1"/>
  <c r="BX78" i="1"/>
  <c r="BP78" i="1"/>
  <c r="D25" i="1"/>
  <c r="BL24" i="1"/>
  <c r="AN24" i="1"/>
  <c r="AL24" i="1"/>
  <c r="AJ24" i="1"/>
  <c r="X24" i="1"/>
  <c r="R24" i="1"/>
  <c r="BT24" i="1"/>
  <c r="AP24" i="1"/>
  <c r="AH24" i="1"/>
  <c r="P24" i="1"/>
  <c r="AD24" i="1"/>
  <c r="AB24" i="1"/>
  <c r="V24" i="1"/>
  <c r="T24" i="1"/>
  <c r="BD24" i="1"/>
  <c r="AF24" i="1"/>
  <c r="AX25" i="1" l="1"/>
  <c r="BB90" i="1"/>
  <c r="E91" i="1"/>
  <c r="E92" i="1" s="1"/>
  <c r="E93" i="1" s="1"/>
  <c r="E94" i="1" s="1"/>
  <c r="E95" i="1" s="1"/>
  <c r="E96" i="1" s="1"/>
  <c r="E97" i="1" s="1"/>
  <c r="E98" i="1" s="1"/>
  <c r="BP90" i="1"/>
  <c r="AT90" i="1"/>
  <c r="BX90" i="1"/>
  <c r="D26" i="1"/>
  <c r="BL25" i="1"/>
  <c r="AD25" i="1"/>
  <c r="AB25" i="1"/>
  <c r="V25" i="1"/>
  <c r="BT25" i="1"/>
  <c r="AN25" i="1"/>
  <c r="AL25" i="1"/>
  <c r="AJ25" i="1"/>
  <c r="T25" i="1"/>
  <c r="AP25" i="1"/>
  <c r="AH25" i="1"/>
  <c r="X25" i="1"/>
  <c r="R25" i="1"/>
  <c r="P25" i="1"/>
  <c r="BD25" i="1"/>
  <c r="AF25" i="1"/>
  <c r="AX26" i="1" l="1"/>
  <c r="BB98" i="1"/>
  <c r="BT26" i="1"/>
  <c r="AD26" i="1"/>
  <c r="AB26" i="1"/>
  <c r="V26" i="1"/>
  <c r="AN26" i="1"/>
  <c r="AL26" i="1"/>
  <c r="AJ26" i="1"/>
  <c r="T26" i="1"/>
  <c r="D27" i="1"/>
  <c r="BD26" i="1"/>
  <c r="AP26" i="1"/>
  <c r="AH26" i="1"/>
  <c r="X26" i="1"/>
  <c r="R26" i="1"/>
  <c r="BV26" i="1"/>
  <c r="P26" i="1"/>
  <c r="BL26" i="1"/>
  <c r="AF26" i="1"/>
  <c r="E99" i="1"/>
  <c r="E100" i="1" s="1"/>
  <c r="E101" i="1" s="1"/>
  <c r="E102" i="1" s="1"/>
  <c r="BH98" i="1"/>
  <c r="BP98" i="1"/>
  <c r="AT98" i="1"/>
  <c r="BX98" i="1"/>
  <c r="AX27" i="1" l="1"/>
  <c r="BB102" i="1"/>
  <c r="BV27" i="1"/>
  <c r="BL27" i="1"/>
  <c r="AF27" i="1"/>
  <c r="X27" i="1"/>
  <c r="R27" i="1"/>
  <c r="BT27" i="1"/>
  <c r="AN27" i="1"/>
  <c r="AL27" i="1"/>
  <c r="AJ27" i="1"/>
  <c r="P27" i="1"/>
  <c r="AP27" i="1"/>
  <c r="AH27" i="1"/>
  <c r="AD27" i="1"/>
  <c r="AB27" i="1"/>
  <c r="V27" i="1"/>
  <c r="D28" i="1"/>
  <c r="BD27" i="1"/>
  <c r="T27" i="1"/>
  <c r="E103" i="1"/>
  <c r="E104" i="1" s="1"/>
  <c r="E105" i="1" s="1"/>
  <c r="E106" i="1" s="1"/>
  <c r="E107" i="1" s="1"/>
  <c r="E108" i="1" s="1"/>
  <c r="E109" i="1" s="1"/>
  <c r="BH102" i="1"/>
  <c r="BP102" i="1"/>
  <c r="BX102" i="1"/>
  <c r="AT102" i="1"/>
  <c r="AX28" i="1" l="1"/>
  <c r="AX15" i="1" s="1"/>
  <c r="E110" i="1"/>
  <c r="E111" i="1"/>
  <c r="E112" i="1" s="1"/>
  <c r="E113" i="1" s="1"/>
  <c r="E114" i="1" s="1"/>
  <c r="E115" i="1" s="1"/>
  <c r="E116" i="1" s="1"/>
  <c r="E117" i="1" s="1"/>
  <c r="E118" i="1" s="1"/>
  <c r="E119" i="1" s="1"/>
  <c r="E120" i="1" s="1"/>
  <c r="D29" i="1"/>
  <c r="T28" i="1"/>
  <c r="T15" i="1" s="1"/>
  <c r="BF28" i="1"/>
  <c r="AF28" i="1"/>
  <c r="AF15" i="1" s="1"/>
  <c r="X28" i="1"/>
  <c r="X15" i="1" s="1"/>
  <c r="R28" i="1"/>
  <c r="R15" i="1" s="1"/>
  <c r="BV28" i="1"/>
  <c r="BV15" i="1" s="1"/>
  <c r="BL28" i="1"/>
  <c r="BL15" i="1" s="1"/>
  <c r="BD28" i="1"/>
  <c r="BD15" i="1" s="1"/>
  <c r="AN28" i="1"/>
  <c r="AN15" i="1" s="1"/>
  <c r="AL28" i="1"/>
  <c r="AL15" i="1" s="1"/>
  <c r="AJ28" i="1"/>
  <c r="AJ15" i="1" s="1"/>
  <c r="P28" i="1"/>
  <c r="P15" i="1" s="1"/>
  <c r="AP28" i="1"/>
  <c r="AP15" i="1" s="1"/>
  <c r="AB28" i="1"/>
  <c r="AB15" i="1" s="1"/>
  <c r="V28" i="1"/>
  <c r="V15" i="1" s="1"/>
  <c r="AH28" i="1"/>
  <c r="AH15" i="1" s="1"/>
  <c r="BT28" i="1"/>
  <c r="BT15" i="1" s="1"/>
  <c r="AD28" i="1"/>
  <c r="AD15" i="1" s="1"/>
  <c r="BB120" i="1" l="1"/>
  <c r="BZ15" i="1"/>
  <c r="BF15" i="1"/>
  <c r="E121" i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AT120" i="1"/>
  <c r="BX120" i="1"/>
  <c r="BH120" i="1"/>
  <c r="BP120" i="1"/>
  <c r="D30" i="1"/>
  <c r="BF29" i="1"/>
  <c r="BJ29" i="1" s="1"/>
  <c r="BB133" i="1" l="1"/>
  <c r="BX133" i="1"/>
  <c r="BH133" i="1"/>
  <c r="AZ30" i="1"/>
  <c r="AZ29" i="1" s="1"/>
  <c r="AX30" i="1"/>
  <c r="AT133" i="1"/>
  <c r="E134" i="1"/>
  <c r="E135" i="1" s="1"/>
  <c r="E136" i="1" s="1"/>
  <c r="E137" i="1" s="1"/>
  <c r="E138" i="1" s="1"/>
  <c r="E139" i="1" s="1"/>
  <c r="E140" i="1" s="1"/>
  <c r="E141" i="1" s="1"/>
  <c r="BT30" i="1"/>
  <c r="AR30" i="1"/>
  <c r="AN30" i="1"/>
  <c r="AF30" i="1"/>
  <c r="X30" i="1"/>
  <c r="R30" i="1"/>
  <c r="BL30" i="1"/>
  <c r="AP30" i="1"/>
  <c r="AL30" i="1"/>
  <c r="AJ30" i="1"/>
  <c r="P30" i="1"/>
  <c r="BD30" i="1"/>
  <c r="AH30" i="1"/>
  <c r="AD30" i="1"/>
  <c r="AB30" i="1"/>
  <c r="V30" i="1"/>
  <c r="T30" i="1"/>
  <c r="D31" i="1"/>
  <c r="BN30" i="1"/>
  <c r="BF30" i="1"/>
  <c r="BV30" i="1"/>
  <c r="BJ15" i="1"/>
  <c r="BB141" i="1" l="1"/>
  <c r="AX31" i="1"/>
  <c r="AX29" i="1" s="1"/>
  <c r="BN29" i="1"/>
  <c r="BT31" i="1"/>
  <c r="BT29" i="1" s="1"/>
  <c r="BD31" i="1"/>
  <c r="BD29" i="1" s="1"/>
  <c r="AF31" i="1"/>
  <c r="AF29" i="1" s="1"/>
  <c r="X31" i="1"/>
  <c r="X29" i="1" s="1"/>
  <c r="T31" i="1"/>
  <c r="T29" i="1" s="1"/>
  <c r="AR31" i="1"/>
  <c r="AV31" i="1" s="1"/>
  <c r="AN31" i="1"/>
  <c r="AN29" i="1" s="1"/>
  <c r="AL31" i="1"/>
  <c r="AL29" i="1" s="1"/>
  <c r="AJ31" i="1"/>
  <c r="AJ29" i="1" s="1"/>
  <c r="R31" i="1"/>
  <c r="R29" i="1" s="1"/>
  <c r="AP31" i="1"/>
  <c r="AP29" i="1" s="1"/>
  <c r="AH31" i="1"/>
  <c r="AH29" i="1" s="1"/>
  <c r="AD31" i="1"/>
  <c r="AD29" i="1" s="1"/>
  <c r="AB31" i="1"/>
  <c r="AB29" i="1" s="1"/>
  <c r="P31" i="1"/>
  <c r="P29" i="1" s="1"/>
  <c r="BL31" i="1"/>
  <c r="BL29" i="1" s="1"/>
  <c r="D32" i="1"/>
  <c r="D33" i="1" s="1"/>
  <c r="BF31" i="1"/>
  <c r="V31" i="1"/>
  <c r="V29" i="1" s="1"/>
  <c r="BV31" i="1"/>
  <c r="AV30" i="1"/>
  <c r="BH141" i="1"/>
  <c r="E142" i="1"/>
  <c r="E143" i="1" s="1"/>
  <c r="E144" i="1" s="1"/>
  <c r="E145" i="1" s="1"/>
  <c r="BX141" i="1"/>
  <c r="AT141" i="1"/>
  <c r="BP141" i="1"/>
  <c r="AX33" i="1" l="1"/>
  <c r="BB145" i="1"/>
  <c r="AR29" i="1"/>
  <c r="AV29" i="1" s="1"/>
  <c r="BV29" i="1"/>
  <c r="AT145" i="1"/>
  <c r="E146" i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BH145" i="1"/>
  <c r="BX145" i="1"/>
  <c r="BP145" i="1"/>
  <c r="BR29" i="1"/>
  <c r="BL33" i="1"/>
  <c r="BD33" i="1"/>
  <c r="T33" i="1"/>
  <c r="BT33" i="1"/>
  <c r="AF33" i="1"/>
  <c r="X33" i="1"/>
  <c r="R33" i="1"/>
  <c r="AN33" i="1"/>
  <c r="AL33" i="1"/>
  <c r="AJ33" i="1"/>
  <c r="P33" i="1"/>
  <c r="BF33" i="1"/>
  <c r="V33" i="1"/>
  <c r="AH33" i="1"/>
  <c r="D34" i="1"/>
  <c r="AD33" i="1"/>
  <c r="AP33" i="1"/>
  <c r="AB33" i="1"/>
  <c r="BB175" i="1" l="1"/>
  <c r="AX34" i="1"/>
  <c r="BL34" i="1"/>
  <c r="BD34" i="1"/>
  <c r="T34" i="1"/>
  <c r="BT34" i="1"/>
  <c r="AF34" i="1"/>
  <c r="X34" i="1"/>
  <c r="R34" i="1"/>
  <c r="AN34" i="1"/>
  <c r="AL34" i="1"/>
  <c r="AJ34" i="1"/>
  <c r="P34" i="1"/>
  <c r="D35" i="1"/>
  <c r="AD34" i="1"/>
  <c r="AP34" i="1"/>
  <c r="AB34" i="1"/>
  <c r="BF34" i="1"/>
  <c r="V34" i="1"/>
  <c r="AH34" i="1"/>
  <c r="E176" i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BP175" i="1"/>
  <c r="BX175" i="1"/>
  <c r="AT175" i="1"/>
  <c r="BH175" i="1"/>
  <c r="BZ29" i="1"/>
  <c r="AX35" i="1" l="1"/>
  <c r="E187" i="1"/>
  <c r="E188" i="1" s="1"/>
  <c r="E189" i="1" s="1"/>
  <c r="E190" i="1" s="1"/>
  <c r="E191" i="1" s="1"/>
  <c r="E192" i="1" s="1"/>
  <c r="E193" i="1" s="1"/>
  <c r="E194" i="1" s="1"/>
  <c r="E195" i="1" s="1"/>
  <c r="AT186" i="1"/>
  <c r="BH186" i="1"/>
  <c r="BX186" i="1"/>
  <c r="BP186" i="1"/>
  <c r="D36" i="1"/>
  <c r="BL35" i="1"/>
  <c r="BD35" i="1"/>
  <c r="AF35" i="1"/>
  <c r="X35" i="1"/>
  <c r="T35" i="1"/>
  <c r="BT35" i="1"/>
  <c r="AJ35" i="1"/>
  <c r="R35" i="1"/>
  <c r="AN35" i="1"/>
  <c r="AL35" i="1"/>
  <c r="AH35" i="1"/>
  <c r="AD35" i="1"/>
  <c r="AB35" i="1"/>
  <c r="P35" i="1"/>
  <c r="BF35" i="1"/>
  <c r="AP35" i="1"/>
  <c r="V35" i="1"/>
  <c r="BB195" i="1" l="1"/>
  <c r="AX36" i="1"/>
  <c r="AN36" i="1"/>
  <c r="AL36" i="1"/>
  <c r="AH36" i="1"/>
  <c r="AD36" i="1"/>
  <c r="AB36" i="1"/>
  <c r="V36" i="1"/>
  <c r="BF36" i="1"/>
  <c r="AP36" i="1"/>
  <c r="T36" i="1"/>
  <c r="D37" i="1"/>
  <c r="BL36" i="1"/>
  <c r="BD36" i="1"/>
  <c r="AF36" i="1"/>
  <c r="X36" i="1"/>
  <c r="R36" i="1"/>
  <c r="BT36" i="1"/>
  <c r="P36" i="1"/>
  <c r="AJ36" i="1"/>
  <c r="E196" i="1"/>
  <c r="E197" i="1" s="1"/>
  <c r="E198" i="1" s="1"/>
  <c r="E199" i="1" s="1"/>
  <c r="E200" i="1" s="1"/>
  <c r="BP195" i="1"/>
  <c r="BH195" i="1"/>
  <c r="AT195" i="1"/>
  <c r="BX195" i="1"/>
  <c r="AX37" i="1" l="1"/>
  <c r="AX32" i="1" s="1"/>
  <c r="BB200" i="1"/>
  <c r="BF32" i="1"/>
  <c r="E201" i="1"/>
  <c r="E202" i="1" s="1"/>
  <c r="E203" i="1" s="1"/>
  <c r="E204" i="1" s="1"/>
  <c r="E205" i="1" s="1"/>
  <c r="E206" i="1" s="1"/>
  <c r="E207" i="1" s="1"/>
  <c r="BH200" i="1"/>
  <c r="BX200" i="1"/>
  <c r="BP200" i="1"/>
  <c r="AT200" i="1"/>
  <c r="D38" i="1"/>
  <c r="BL37" i="1"/>
  <c r="BL32" i="1" s="1"/>
  <c r="AJ37" i="1"/>
  <c r="AJ32" i="1" s="1"/>
  <c r="X37" i="1"/>
  <c r="X32" i="1" s="1"/>
  <c r="R37" i="1"/>
  <c r="R32" i="1" s="1"/>
  <c r="BT37" i="1"/>
  <c r="BT32" i="1" s="1"/>
  <c r="AN37" i="1"/>
  <c r="AN32" i="1" s="1"/>
  <c r="AL37" i="1"/>
  <c r="AL32" i="1" s="1"/>
  <c r="AH37" i="1"/>
  <c r="AH32" i="1" s="1"/>
  <c r="P37" i="1"/>
  <c r="P32" i="1" s="1"/>
  <c r="AP37" i="1"/>
  <c r="AP32" i="1" s="1"/>
  <c r="AD37" i="1"/>
  <c r="AD32" i="1" s="1"/>
  <c r="AB37" i="1"/>
  <c r="AB32" i="1" s="1"/>
  <c r="V37" i="1"/>
  <c r="V32" i="1" s="1"/>
  <c r="BD37" i="1"/>
  <c r="BD32" i="1" s="1"/>
  <c r="AF37" i="1"/>
  <c r="AF32" i="1" s="1"/>
  <c r="T37" i="1"/>
  <c r="T32" i="1" s="1"/>
  <c r="BB207" i="1" l="1"/>
  <c r="D39" i="1"/>
  <c r="BV38" i="1"/>
  <c r="BF38" i="1"/>
  <c r="BJ38" i="1" s="1"/>
  <c r="E208" i="1"/>
  <c r="E209" i="1" s="1"/>
  <c r="E210" i="1" s="1"/>
  <c r="E211" i="1" s="1"/>
  <c r="E212" i="1" s="1"/>
  <c r="BX207" i="1"/>
  <c r="AT207" i="1"/>
  <c r="BP207" i="1"/>
  <c r="BH207" i="1"/>
  <c r="BJ32" i="1"/>
  <c r="AX39" i="1" l="1"/>
  <c r="BB212" i="1"/>
  <c r="BZ38" i="1"/>
  <c r="AN39" i="1"/>
  <c r="AL39" i="1"/>
  <c r="AH39" i="1"/>
  <c r="P39" i="1"/>
  <c r="BF39" i="1"/>
  <c r="AP39" i="1"/>
  <c r="AD39" i="1"/>
  <c r="AB39" i="1"/>
  <c r="V39" i="1"/>
  <c r="BL39" i="1"/>
  <c r="BD39" i="1"/>
  <c r="T39" i="1"/>
  <c r="R39" i="1"/>
  <c r="D40" i="1"/>
  <c r="BT39" i="1"/>
  <c r="X39" i="1"/>
  <c r="AJ39" i="1"/>
  <c r="BV39" i="1"/>
  <c r="AF39" i="1"/>
  <c r="E213" i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BH225" i="1" s="1"/>
  <c r="BX212" i="1"/>
  <c r="AT212" i="1"/>
  <c r="BH212" i="1"/>
  <c r="BP212" i="1"/>
  <c r="BB225" i="1" l="1"/>
  <c r="AX40" i="1"/>
  <c r="AZ40" i="1"/>
  <c r="E226" i="1"/>
  <c r="E227" i="1" s="1"/>
  <c r="BX225" i="1"/>
  <c r="BZ225" i="1" s="1"/>
  <c r="BP225" i="1"/>
  <c r="T40" i="1"/>
  <c r="AF40" i="1"/>
  <c r="X40" i="1"/>
  <c r="R40" i="1"/>
  <c r="D41" i="1"/>
  <c r="BL40" i="1"/>
  <c r="AN40" i="1"/>
  <c r="AL40" i="1"/>
  <c r="AJ40" i="1"/>
  <c r="P40" i="1"/>
  <c r="AP40" i="1"/>
  <c r="AB40" i="1"/>
  <c r="V40" i="1"/>
  <c r="BT40" i="1"/>
  <c r="AH40" i="1"/>
  <c r="BD40" i="1"/>
  <c r="AD40" i="1"/>
  <c r="BV40" i="1"/>
  <c r="BF40" i="1"/>
  <c r="BB227" i="1" l="1"/>
  <c r="AZ41" i="1"/>
  <c r="AX41" i="1"/>
  <c r="BP227" i="1"/>
  <c r="AT227" i="1"/>
  <c r="BX227" i="1"/>
  <c r="E228" i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BH227" i="1"/>
  <c r="AF41" i="1"/>
  <c r="X41" i="1"/>
  <c r="R41" i="1"/>
  <c r="D42" i="1"/>
  <c r="BL41" i="1"/>
  <c r="AN41" i="1"/>
  <c r="AL41" i="1"/>
  <c r="AJ41" i="1"/>
  <c r="P41" i="1"/>
  <c r="BT41" i="1"/>
  <c r="BD41" i="1"/>
  <c r="AP41" i="1"/>
  <c r="AH41" i="1"/>
  <c r="AD41" i="1"/>
  <c r="AB41" i="1"/>
  <c r="V41" i="1"/>
  <c r="T41" i="1"/>
  <c r="BF41" i="1"/>
  <c r="BV41" i="1"/>
  <c r="BB244" i="1" l="1"/>
  <c r="AZ42" i="1"/>
  <c r="AX42" i="1"/>
  <c r="AJ42" i="1"/>
  <c r="P42" i="1"/>
  <c r="D43" i="1"/>
  <c r="BL42" i="1"/>
  <c r="AN42" i="1"/>
  <c r="AL42" i="1"/>
  <c r="AH42" i="1"/>
  <c r="AD42" i="1"/>
  <c r="AB42" i="1"/>
  <c r="V42" i="1"/>
  <c r="BT42" i="1"/>
  <c r="BD42" i="1"/>
  <c r="AP42" i="1"/>
  <c r="T42" i="1"/>
  <c r="X42" i="1"/>
  <c r="AF42" i="1"/>
  <c r="R42" i="1"/>
  <c r="BF42" i="1"/>
  <c r="BV42" i="1"/>
  <c r="E245" i="1"/>
  <c r="E246" i="1" s="1"/>
  <c r="E247" i="1" s="1"/>
  <c r="E248" i="1" s="1"/>
  <c r="E249" i="1" s="1"/>
  <c r="E250" i="1" s="1"/>
  <c r="BH244" i="1"/>
  <c r="AT244" i="1"/>
  <c r="BP244" i="1"/>
  <c r="BB250" i="1" l="1"/>
  <c r="AZ43" i="1"/>
  <c r="AZ38" i="1" s="1"/>
  <c r="AX43" i="1"/>
  <c r="AX38" i="1" s="1"/>
  <c r="E251" i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BX250" i="1"/>
  <c r="BH250" i="1"/>
  <c r="AT250" i="1"/>
  <c r="BP250" i="1"/>
  <c r="BT43" i="1"/>
  <c r="BT38" i="1" s="1"/>
  <c r="BD43" i="1"/>
  <c r="BD38" i="1" s="1"/>
  <c r="AP43" i="1"/>
  <c r="AP38" i="1" s="1"/>
  <c r="AL43" i="1"/>
  <c r="AL38" i="1" s="1"/>
  <c r="AJ43" i="1"/>
  <c r="AJ38" i="1" s="1"/>
  <c r="P43" i="1"/>
  <c r="P38" i="1" s="1"/>
  <c r="AH43" i="1"/>
  <c r="AH38" i="1" s="1"/>
  <c r="AD43" i="1"/>
  <c r="AD38" i="1" s="1"/>
  <c r="AB43" i="1"/>
  <c r="AB38" i="1" s="1"/>
  <c r="V43" i="1"/>
  <c r="V38" i="1" s="1"/>
  <c r="T43" i="1"/>
  <c r="T38" i="1" s="1"/>
  <c r="BL43" i="1"/>
  <c r="BL38" i="1" s="1"/>
  <c r="AN43" i="1"/>
  <c r="AN38" i="1" s="1"/>
  <c r="X43" i="1"/>
  <c r="X38" i="1" s="1"/>
  <c r="D44" i="1"/>
  <c r="D45" i="1" s="1"/>
  <c r="AF43" i="1"/>
  <c r="AF38" i="1" s="1"/>
  <c r="R43" i="1"/>
  <c r="R38" i="1" s="1"/>
  <c r="BV43" i="1"/>
  <c r="BF43" i="1"/>
  <c r="BB264" i="1" l="1"/>
  <c r="AX45" i="1"/>
  <c r="D46" i="1"/>
  <c r="AP45" i="1"/>
  <c r="AL45" i="1"/>
  <c r="AH45" i="1"/>
  <c r="AD45" i="1"/>
  <c r="AB45" i="1"/>
  <c r="V45" i="1"/>
  <c r="BV45" i="1"/>
  <c r="BN45" i="1"/>
  <c r="BF45" i="1"/>
  <c r="T45" i="1"/>
  <c r="BT45" i="1"/>
  <c r="BL45" i="1"/>
  <c r="AF45" i="1"/>
  <c r="X45" i="1"/>
  <c r="R45" i="1"/>
  <c r="AN45" i="1"/>
  <c r="AJ45" i="1"/>
  <c r="BD45" i="1"/>
  <c r="P45" i="1"/>
  <c r="E265" i="1"/>
  <c r="E266" i="1" s="1"/>
  <c r="E267" i="1" s="1"/>
  <c r="E268" i="1" s="1"/>
  <c r="E269" i="1" s="1"/>
  <c r="E270" i="1" s="1"/>
  <c r="E271" i="1" s="1"/>
  <c r="E272" i="1" s="1"/>
  <c r="E273" i="1" s="1"/>
  <c r="E274" i="1" s="1"/>
  <c r="E275" i="1" s="1"/>
  <c r="E276" i="1" s="1"/>
  <c r="E277" i="1" s="1"/>
  <c r="E278" i="1" s="1"/>
  <c r="AT264" i="1"/>
  <c r="BH264" i="1"/>
  <c r="BP264" i="1"/>
  <c r="BX264" i="1"/>
  <c r="BB278" i="1" l="1"/>
  <c r="AX46" i="1"/>
  <c r="D47" i="1"/>
  <c r="BD46" i="1"/>
  <c r="AP46" i="1"/>
  <c r="T46" i="1"/>
  <c r="BV46" i="1"/>
  <c r="BV44" i="1" s="1"/>
  <c r="BL46" i="1"/>
  <c r="AF46" i="1"/>
  <c r="X46" i="1"/>
  <c r="R46" i="1"/>
  <c r="BT46" i="1"/>
  <c r="AJ46" i="1"/>
  <c r="AD46" i="1"/>
  <c r="AL46" i="1"/>
  <c r="AB46" i="1"/>
  <c r="AN46" i="1"/>
  <c r="V46" i="1"/>
  <c r="AH46" i="1"/>
  <c r="P46" i="1"/>
  <c r="E279" i="1"/>
  <c r="E280" i="1" s="1"/>
  <c r="E281" i="1" s="1"/>
  <c r="E282" i="1" s="1"/>
  <c r="E283" i="1" s="1"/>
  <c r="E284" i="1" s="1"/>
  <c r="E285" i="1" s="1"/>
  <c r="E286" i="1" s="1"/>
  <c r="E287" i="1" s="1"/>
  <c r="E288" i="1" s="1"/>
  <c r="E289" i="1" s="1"/>
  <c r="E290" i="1" s="1"/>
  <c r="E291" i="1" s="1"/>
  <c r="E292" i="1" s="1"/>
  <c r="E293" i="1" s="1"/>
  <c r="E294" i="1" s="1"/>
  <c r="E295" i="1" s="1"/>
  <c r="E296" i="1" s="1"/>
  <c r="E297" i="1" s="1"/>
  <c r="E298" i="1" s="1"/>
  <c r="BP278" i="1"/>
  <c r="BX278" i="1"/>
  <c r="BH278" i="1"/>
  <c r="AT278" i="1"/>
  <c r="AX47" i="1" l="1"/>
  <c r="AX44" i="1" s="1"/>
  <c r="BB298" i="1"/>
  <c r="D48" i="1"/>
  <c r="BD47" i="1"/>
  <c r="BD44" i="1" s="1"/>
  <c r="AP47" i="1"/>
  <c r="AP44" i="1" s="1"/>
  <c r="T47" i="1"/>
  <c r="T44" i="1" s="1"/>
  <c r="AF47" i="1"/>
  <c r="AF44" i="1" s="1"/>
  <c r="X47" i="1"/>
  <c r="X44" i="1" s="1"/>
  <c r="R47" i="1"/>
  <c r="R44" i="1" s="1"/>
  <c r="BN47" i="1"/>
  <c r="AJ47" i="1"/>
  <c r="AJ44" i="1" s="1"/>
  <c r="BT47" i="1"/>
  <c r="BT44" i="1" s="1"/>
  <c r="AL47" i="1"/>
  <c r="AL44" i="1" s="1"/>
  <c r="AB47" i="1"/>
  <c r="AB44" i="1" s="1"/>
  <c r="AN47" i="1"/>
  <c r="AN44" i="1" s="1"/>
  <c r="V47" i="1"/>
  <c r="V44" i="1" s="1"/>
  <c r="BL47" i="1"/>
  <c r="BL44" i="1" s="1"/>
  <c r="AH47" i="1"/>
  <c r="AH44" i="1" s="1"/>
  <c r="AD47" i="1"/>
  <c r="AD44" i="1" s="1"/>
  <c r="BF47" i="1"/>
  <c r="P47" i="1"/>
  <c r="P44" i="1" s="1"/>
  <c r="BZ44" i="1"/>
  <c r="E299" i="1"/>
  <c r="E300" i="1" s="1"/>
  <c r="E301" i="1" s="1"/>
  <c r="E302" i="1" s="1"/>
  <c r="E303" i="1" s="1"/>
  <c r="E304" i="1" s="1"/>
  <c r="E305" i="1" s="1"/>
  <c r="E306" i="1" s="1"/>
  <c r="E307" i="1" s="1"/>
  <c r="E308" i="1" s="1"/>
  <c r="E309" i="1" s="1"/>
  <c r="E310" i="1" s="1"/>
  <c r="E311" i="1" s="1"/>
  <c r="E312" i="1" s="1"/>
  <c r="E313" i="1" s="1"/>
  <c r="E314" i="1" s="1"/>
  <c r="E315" i="1" s="1"/>
  <c r="E316" i="1" s="1"/>
  <c r="E317" i="1" s="1"/>
  <c r="BH298" i="1"/>
  <c r="BP298" i="1"/>
  <c r="AT298" i="1"/>
  <c r="BX298" i="1"/>
  <c r="BB317" i="1" l="1"/>
  <c r="BN44" i="1"/>
  <c r="BJ47" i="1"/>
  <c r="BF44" i="1"/>
  <c r="E318" i="1"/>
  <c r="E319" i="1" s="1"/>
  <c r="E320" i="1" s="1"/>
  <c r="E321" i="1" s="1"/>
  <c r="E322" i="1" s="1"/>
  <c r="E323" i="1" s="1"/>
  <c r="E324" i="1" s="1"/>
  <c r="E325" i="1" s="1"/>
  <c r="BH317" i="1"/>
  <c r="BP317" i="1"/>
  <c r="BX317" i="1"/>
  <c r="AT317" i="1"/>
  <c r="D49" i="1"/>
  <c r="BF48" i="1"/>
  <c r="BV48" i="1"/>
  <c r="BB325" i="1" l="1"/>
  <c r="AX49" i="1"/>
  <c r="AX48" i="1" s="1"/>
  <c r="AZ49" i="1"/>
  <c r="AZ48" i="1" s="1"/>
  <c r="E326" i="1"/>
  <c r="E327" i="1" s="1"/>
  <c r="E328" i="1" s="1"/>
  <c r="E329" i="1" s="1"/>
  <c r="E330" i="1" s="1"/>
  <c r="E331" i="1" s="1"/>
  <c r="BH325" i="1"/>
  <c r="BP325" i="1"/>
  <c r="BX325" i="1"/>
  <c r="D50" i="1"/>
  <c r="T49" i="1"/>
  <c r="T48" i="1" s="1"/>
  <c r="BV49" i="1"/>
  <c r="BF49" i="1"/>
  <c r="BJ49" i="1" s="1"/>
  <c r="AR49" i="1"/>
  <c r="AF49" i="1"/>
  <c r="AF48" i="1" s="1"/>
  <c r="X49" i="1"/>
  <c r="X48" i="1" s="1"/>
  <c r="R49" i="1"/>
  <c r="R48" i="1" s="1"/>
  <c r="BL49" i="1"/>
  <c r="BL48" i="1" s="1"/>
  <c r="AN49" i="1"/>
  <c r="AN48" i="1" s="1"/>
  <c r="AJ49" i="1"/>
  <c r="AJ48" i="1" s="1"/>
  <c r="P49" i="1"/>
  <c r="P48" i="1" s="1"/>
  <c r="AP49" i="1"/>
  <c r="AP48" i="1" s="1"/>
  <c r="V49" i="1"/>
  <c r="V48" i="1" s="1"/>
  <c r="BT49" i="1"/>
  <c r="BT48" i="1" s="1"/>
  <c r="AH49" i="1"/>
  <c r="AH48" i="1" s="1"/>
  <c r="AD49" i="1"/>
  <c r="AD48" i="1" s="1"/>
  <c r="BD49" i="1"/>
  <c r="BD48" i="1" s="1"/>
  <c r="AL49" i="1"/>
  <c r="AL48" i="1" s="1"/>
  <c r="AB49" i="1"/>
  <c r="AB48" i="1" s="1"/>
  <c r="BJ44" i="1"/>
  <c r="BR44" i="1"/>
  <c r="AZ50" i="1" l="1"/>
  <c r="BB331" i="1"/>
  <c r="E332" i="1"/>
  <c r="E333" i="1" s="1"/>
  <c r="E334" i="1" s="1"/>
  <c r="E335" i="1" s="1"/>
  <c r="E336" i="1" s="1"/>
  <c r="E337" i="1" s="1"/>
  <c r="E338" i="1" s="1"/>
  <c r="E339" i="1" s="1"/>
  <c r="E340" i="1" s="1"/>
  <c r="E341" i="1" s="1"/>
  <c r="BP331" i="1"/>
  <c r="AT331" i="1"/>
  <c r="BX331" i="1"/>
  <c r="AR48" i="1"/>
  <c r="AV49" i="1"/>
  <c r="D51" i="1"/>
  <c r="BF50" i="1"/>
  <c r="BJ50" i="1" s="1"/>
  <c r="BV50" i="1"/>
  <c r="AR50" i="1"/>
  <c r="AV50" i="1" s="1"/>
  <c r="BN50" i="1"/>
  <c r="BB341" i="1" l="1"/>
  <c r="AX51" i="1"/>
  <c r="AZ51" i="1"/>
  <c r="AN51" i="1"/>
  <c r="AF51" i="1"/>
  <c r="X51" i="1"/>
  <c r="R51" i="1"/>
  <c r="BT51" i="1"/>
  <c r="BF51" i="1"/>
  <c r="BJ51" i="1" s="1"/>
  <c r="AP51" i="1"/>
  <c r="AL51" i="1"/>
  <c r="AJ51" i="1"/>
  <c r="P51" i="1"/>
  <c r="D52" i="1"/>
  <c r="BL51" i="1"/>
  <c r="AH51" i="1"/>
  <c r="AD51" i="1"/>
  <c r="AB51" i="1"/>
  <c r="V51" i="1"/>
  <c r="BV51" i="1"/>
  <c r="AR51" i="1"/>
  <c r="AV51" i="1" s="1"/>
  <c r="T51" i="1"/>
  <c r="BD51" i="1"/>
  <c r="BN51" i="1"/>
  <c r="E342" i="1"/>
  <c r="BH341" i="1"/>
  <c r="BP341" i="1"/>
  <c r="AT341" i="1"/>
  <c r="AT358" i="1" s="1"/>
  <c r="BX341" i="1"/>
  <c r="BR50" i="1"/>
  <c r="BZ50" i="1"/>
  <c r="BZ48" i="1"/>
  <c r="BJ48" i="1"/>
  <c r="AX52" i="1" l="1"/>
  <c r="AZ52" i="1"/>
  <c r="AN52" i="1"/>
  <c r="AF52" i="1"/>
  <c r="X52" i="1"/>
  <c r="R52" i="1"/>
  <c r="BT52" i="1"/>
  <c r="BF52" i="1"/>
  <c r="BJ52" i="1" s="1"/>
  <c r="AP52" i="1"/>
  <c r="AL52" i="1"/>
  <c r="AJ52" i="1"/>
  <c r="P52" i="1"/>
  <c r="D53" i="1"/>
  <c r="BL52" i="1"/>
  <c r="AH52" i="1"/>
  <c r="AD52" i="1"/>
  <c r="AB52" i="1"/>
  <c r="V52" i="1"/>
  <c r="BD52" i="1"/>
  <c r="BV52" i="1"/>
  <c r="AR52" i="1"/>
  <c r="AV52" i="1" s="1"/>
  <c r="T52" i="1"/>
  <c r="BN52" i="1"/>
  <c r="E343" i="1"/>
  <c r="E344" i="1" s="1"/>
  <c r="E345" i="1" s="1"/>
  <c r="AX53" i="1" l="1"/>
  <c r="AX50" i="1" s="1"/>
  <c r="AZ53" i="1"/>
  <c r="AN53" i="1"/>
  <c r="AN50" i="1" s="1"/>
  <c r="AF53" i="1"/>
  <c r="AF50" i="1" s="1"/>
  <c r="X53" i="1"/>
  <c r="X50" i="1" s="1"/>
  <c r="R53" i="1"/>
  <c r="R50" i="1" s="1"/>
  <c r="BT53" i="1"/>
  <c r="BT50" i="1" s="1"/>
  <c r="BF53" i="1"/>
  <c r="BJ53" i="1" s="1"/>
  <c r="AP53" i="1"/>
  <c r="AP50" i="1" s="1"/>
  <c r="AL53" i="1"/>
  <c r="AL50" i="1" s="1"/>
  <c r="AJ53" i="1"/>
  <c r="AJ50" i="1" s="1"/>
  <c r="P53" i="1"/>
  <c r="P50" i="1" s="1"/>
  <c r="D54" i="1"/>
  <c r="BL53" i="1"/>
  <c r="BL50" i="1" s="1"/>
  <c r="AH53" i="1"/>
  <c r="AH50" i="1" s="1"/>
  <c r="AD53" i="1"/>
  <c r="AD50" i="1" s="1"/>
  <c r="AB53" i="1"/>
  <c r="AB50" i="1" s="1"/>
  <c r="V53" i="1"/>
  <c r="V50" i="1" s="1"/>
  <c r="BD53" i="1"/>
  <c r="BD50" i="1" s="1"/>
  <c r="BV53" i="1"/>
  <c r="AR53" i="1"/>
  <c r="AV53" i="1" s="1"/>
  <c r="T53" i="1"/>
  <c r="T50" i="1" s="1"/>
  <c r="BN53" i="1"/>
  <c r="E346" i="1"/>
  <c r="E347" i="1" s="1"/>
  <c r="E348" i="1" s="1"/>
  <c r="BH348" i="1" l="1"/>
  <c r="BP348" i="1"/>
  <c r="BX348" i="1"/>
  <c r="BB50" i="1"/>
  <c r="E349" i="1"/>
  <c r="E350" i="1" s="1"/>
  <c r="E351" i="1" s="1"/>
  <c r="E352" i="1" s="1"/>
  <c r="E353" i="1" s="1"/>
  <c r="E354" i="1" s="1"/>
  <c r="E355" i="1" s="1"/>
  <c r="E356" i="1" s="1"/>
  <c r="E357" i="1" s="1"/>
  <c r="D55" i="1"/>
  <c r="BV54" i="1"/>
  <c r="BF54" i="1"/>
  <c r="AZ55" i="1" l="1"/>
  <c r="AX55" i="1"/>
  <c r="BJ54" i="1"/>
  <c r="AH55" i="1"/>
  <c r="AD55" i="1"/>
  <c r="AB55" i="1"/>
  <c r="V55" i="1"/>
  <c r="D56" i="1"/>
  <c r="BL55" i="1"/>
  <c r="T55" i="1"/>
  <c r="BT55" i="1"/>
  <c r="BD55" i="1"/>
  <c r="AN55" i="1"/>
  <c r="AF55" i="1"/>
  <c r="X55" i="1"/>
  <c r="R55" i="1"/>
  <c r="AP55" i="1"/>
  <c r="AJ55" i="1"/>
  <c r="AL55" i="1"/>
  <c r="P55" i="1"/>
  <c r="BF55" i="1"/>
  <c r="BJ55" i="1" s="1"/>
  <c r="BV55" i="1"/>
  <c r="BZ54" i="1"/>
  <c r="AX56" i="1" l="1"/>
  <c r="AZ56" i="1"/>
  <c r="BD56" i="1"/>
  <c r="AP56" i="1"/>
  <c r="AL56" i="1"/>
  <c r="AJ56" i="1"/>
  <c r="P56" i="1"/>
  <c r="D57" i="1"/>
  <c r="BN56" i="1"/>
  <c r="AH56" i="1"/>
  <c r="AD56" i="1"/>
  <c r="AB56" i="1"/>
  <c r="V56" i="1"/>
  <c r="BT56" i="1"/>
  <c r="T56" i="1"/>
  <c r="AN56" i="1"/>
  <c r="X56" i="1"/>
  <c r="AF56" i="1"/>
  <c r="R56" i="1"/>
  <c r="BL56" i="1"/>
  <c r="AR56" i="1"/>
  <c r="BV56" i="1"/>
  <c r="BF56" i="1"/>
  <c r="BJ56" i="1" s="1"/>
  <c r="AX57" i="1" l="1"/>
  <c r="AZ57" i="1"/>
  <c r="AV56" i="1"/>
  <c r="BD57" i="1"/>
  <c r="AP57" i="1"/>
  <c r="AL57" i="1"/>
  <c r="AJ57" i="1"/>
  <c r="P57" i="1"/>
  <c r="D58" i="1"/>
  <c r="BN57" i="1"/>
  <c r="AH57" i="1"/>
  <c r="AD57" i="1"/>
  <c r="AB57" i="1"/>
  <c r="V57" i="1"/>
  <c r="BT57" i="1"/>
  <c r="T57" i="1"/>
  <c r="AF57" i="1"/>
  <c r="R57" i="1"/>
  <c r="BL57" i="1"/>
  <c r="AN57" i="1"/>
  <c r="X57" i="1"/>
  <c r="BV57" i="1"/>
  <c r="BF57" i="1"/>
  <c r="BJ57" i="1" s="1"/>
  <c r="AR57" i="1"/>
  <c r="AV57" i="1" s="1"/>
  <c r="AX58" i="1" l="1"/>
  <c r="AZ58" i="1"/>
  <c r="BL58" i="1"/>
  <c r="D59" i="1"/>
  <c r="BV58" i="1"/>
  <c r="BD58" i="1"/>
  <c r="AP58" i="1"/>
  <c r="AL58" i="1"/>
  <c r="AJ58" i="1"/>
  <c r="P58" i="1"/>
  <c r="AH58" i="1"/>
  <c r="AD58" i="1"/>
  <c r="AB58" i="1"/>
  <c r="V58" i="1"/>
  <c r="BT58" i="1"/>
  <c r="T58" i="1"/>
  <c r="AF58" i="1"/>
  <c r="R58" i="1"/>
  <c r="AN58" i="1"/>
  <c r="X58" i="1"/>
  <c r="AR58" i="1"/>
  <c r="AV58" i="1" s="1"/>
  <c r="BN58" i="1"/>
  <c r="BF58" i="1"/>
  <c r="BJ58" i="1" s="1"/>
  <c r="AX59" i="1" l="1"/>
  <c r="AZ59" i="1"/>
  <c r="BL59" i="1"/>
  <c r="AN59" i="1"/>
  <c r="AF59" i="1"/>
  <c r="X59" i="1"/>
  <c r="R59" i="1"/>
  <c r="D60" i="1"/>
  <c r="AH59" i="1"/>
  <c r="AD59" i="1"/>
  <c r="AB59" i="1"/>
  <c r="V59" i="1"/>
  <c r="BV59" i="1"/>
  <c r="BD59" i="1"/>
  <c r="AR59" i="1"/>
  <c r="AV59" i="1" s="1"/>
  <c r="AL59" i="1"/>
  <c r="AJ59" i="1"/>
  <c r="P59" i="1"/>
  <c r="BT59" i="1"/>
  <c r="BF59" i="1"/>
  <c r="BJ59" i="1" s="1"/>
  <c r="T59" i="1"/>
  <c r="AP59" i="1"/>
  <c r="BN59" i="1"/>
  <c r="AX60" i="1" l="1"/>
  <c r="D61" i="1"/>
  <c r="AN60" i="1"/>
  <c r="AF60" i="1"/>
  <c r="X60" i="1"/>
  <c r="R60" i="1"/>
  <c r="BL60" i="1"/>
  <c r="AH60" i="1"/>
  <c r="AD60" i="1"/>
  <c r="AB60" i="1"/>
  <c r="V60" i="1"/>
  <c r="BV60" i="1"/>
  <c r="BD60" i="1"/>
  <c r="AR60" i="1"/>
  <c r="AL60" i="1"/>
  <c r="AJ60" i="1"/>
  <c r="P60" i="1"/>
  <c r="BT60" i="1"/>
  <c r="BF60" i="1"/>
  <c r="BJ60" i="1" s="1"/>
  <c r="T60" i="1"/>
  <c r="AP60" i="1"/>
  <c r="BN60" i="1"/>
  <c r="AX61" i="1" l="1"/>
  <c r="AZ61" i="1"/>
  <c r="AV60" i="1"/>
  <c r="D62" i="1"/>
  <c r="AH61" i="1"/>
  <c r="AD61" i="1"/>
  <c r="AB61" i="1"/>
  <c r="V61" i="1"/>
  <c r="BL61" i="1"/>
  <c r="AN61" i="1"/>
  <c r="AF61" i="1"/>
  <c r="X61" i="1"/>
  <c r="R61" i="1"/>
  <c r="BV61" i="1"/>
  <c r="BD61" i="1"/>
  <c r="AR61" i="1"/>
  <c r="AV61" i="1" s="1"/>
  <c r="AL61" i="1"/>
  <c r="AJ61" i="1"/>
  <c r="P61" i="1"/>
  <c r="BT61" i="1"/>
  <c r="BF61" i="1"/>
  <c r="BJ61" i="1" s="1"/>
  <c r="T61" i="1"/>
  <c r="AP61" i="1"/>
  <c r="BN61" i="1"/>
  <c r="AX62" i="1" l="1"/>
  <c r="AZ62" i="1"/>
  <c r="D63" i="1"/>
  <c r="BL62" i="1"/>
  <c r="AH62" i="1"/>
  <c r="AD62" i="1"/>
  <c r="AB62" i="1"/>
  <c r="V62" i="1"/>
  <c r="AN62" i="1"/>
  <c r="AF62" i="1"/>
  <c r="X62" i="1"/>
  <c r="R62" i="1"/>
  <c r="BT62" i="1"/>
  <c r="BF62" i="1"/>
  <c r="BJ62" i="1" s="1"/>
  <c r="AR62" i="1"/>
  <c r="AV62" i="1" s="1"/>
  <c r="AL62" i="1"/>
  <c r="AJ62" i="1"/>
  <c r="P62" i="1"/>
  <c r="T62" i="1"/>
  <c r="AP62" i="1"/>
  <c r="BV62" i="1"/>
  <c r="BZ62" i="1" s="1"/>
  <c r="BD62" i="1"/>
  <c r="BN62" i="1"/>
  <c r="AX63" i="1" l="1"/>
  <c r="AZ63" i="1"/>
  <c r="D64" i="1"/>
  <c r="BL63" i="1"/>
  <c r="AH63" i="1"/>
  <c r="AD63" i="1"/>
  <c r="AB63" i="1"/>
  <c r="V63" i="1"/>
  <c r="AN63" i="1"/>
  <c r="AF63" i="1"/>
  <c r="X63" i="1"/>
  <c r="R63" i="1"/>
  <c r="T63" i="1"/>
  <c r="BV63" i="1"/>
  <c r="BZ63" i="1" s="1"/>
  <c r="BD63" i="1"/>
  <c r="AP63" i="1"/>
  <c r="BT63" i="1"/>
  <c r="AJ63" i="1"/>
  <c r="BF63" i="1"/>
  <c r="BJ63" i="1" s="1"/>
  <c r="AR63" i="1"/>
  <c r="AV63" i="1" s="1"/>
  <c r="AL63" i="1"/>
  <c r="P63" i="1"/>
  <c r="BN63" i="1"/>
  <c r="AX64" i="1" l="1"/>
  <c r="AX54" i="1" s="1"/>
  <c r="AZ64" i="1"/>
  <c r="AZ54" i="1" s="1"/>
  <c r="BL64" i="1"/>
  <c r="BL54" i="1" s="1"/>
  <c r="AH64" i="1"/>
  <c r="AH54" i="1" s="1"/>
  <c r="AD64" i="1"/>
  <c r="AD54" i="1" s="1"/>
  <c r="AB64" i="1"/>
  <c r="AB54" i="1" s="1"/>
  <c r="V64" i="1"/>
  <c r="V54" i="1" s="1"/>
  <c r="D65" i="1"/>
  <c r="AN64" i="1"/>
  <c r="AN54" i="1" s="1"/>
  <c r="AF64" i="1"/>
  <c r="AF54" i="1" s="1"/>
  <c r="X64" i="1"/>
  <c r="X54" i="1" s="1"/>
  <c r="R64" i="1"/>
  <c r="R54" i="1" s="1"/>
  <c r="BV64" i="1"/>
  <c r="BZ64" i="1" s="1"/>
  <c r="BD64" i="1"/>
  <c r="BD54" i="1" s="1"/>
  <c r="AR64" i="1"/>
  <c r="AL64" i="1"/>
  <c r="AL54" i="1" s="1"/>
  <c r="AJ64" i="1"/>
  <c r="AJ54" i="1" s="1"/>
  <c r="P64" i="1"/>
  <c r="P54" i="1" s="1"/>
  <c r="T64" i="1"/>
  <c r="T54" i="1" s="1"/>
  <c r="BT64" i="1"/>
  <c r="BT54" i="1" s="1"/>
  <c r="AP64" i="1"/>
  <c r="AP54" i="1" s="1"/>
  <c r="BF64" i="1"/>
  <c r="BJ64" i="1" s="1"/>
  <c r="BN64" i="1"/>
  <c r="D66" i="1" l="1"/>
  <c r="BF65" i="1"/>
  <c r="BN54" i="1"/>
  <c r="AV64" i="1"/>
  <c r="AR54" i="1"/>
  <c r="AZ66" i="1" l="1"/>
  <c r="AX66" i="1"/>
  <c r="BD66" i="1"/>
  <c r="T66" i="1"/>
  <c r="BT66" i="1"/>
  <c r="AP66" i="1"/>
  <c r="AL66" i="1"/>
  <c r="AJ66" i="1"/>
  <c r="P66" i="1"/>
  <c r="BN66" i="1"/>
  <c r="AN66" i="1"/>
  <c r="AD66" i="1"/>
  <c r="V66" i="1"/>
  <c r="D67" i="1"/>
  <c r="BL66" i="1"/>
  <c r="AH66" i="1"/>
  <c r="AB66" i="1"/>
  <c r="AF66" i="1"/>
  <c r="X66" i="1"/>
  <c r="R66" i="1"/>
  <c r="AR66" i="1"/>
  <c r="BV66" i="1"/>
  <c r="BF66" i="1"/>
  <c r="BJ66" i="1" s="1"/>
  <c r="AV54" i="1"/>
  <c r="BR54" i="1"/>
  <c r="BJ65" i="1"/>
  <c r="AX67" i="1" l="1"/>
  <c r="AZ67" i="1"/>
  <c r="AV66" i="1"/>
  <c r="BT67" i="1"/>
  <c r="AP67" i="1"/>
  <c r="AL67" i="1"/>
  <c r="AJ67" i="1"/>
  <c r="P67" i="1"/>
  <c r="BD67" i="1"/>
  <c r="T67" i="1"/>
  <c r="D68" i="1"/>
  <c r="BL67" i="1"/>
  <c r="AH67" i="1"/>
  <c r="AB67" i="1"/>
  <c r="AF67" i="1"/>
  <c r="X67" i="1"/>
  <c r="R67" i="1"/>
  <c r="BN67" i="1"/>
  <c r="AN67" i="1"/>
  <c r="AD67" i="1"/>
  <c r="V67" i="1"/>
  <c r="BF67" i="1"/>
  <c r="BJ67" i="1" s="1"/>
  <c r="AR67" i="1"/>
  <c r="AV67" i="1" s="1"/>
  <c r="BV67" i="1"/>
  <c r="AX68" i="1" l="1"/>
  <c r="BT68" i="1"/>
  <c r="BD68" i="1"/>
  <c r="T68" i="1"/>
  <c r="D69" i="1"/>
  <c r="AN68" i="1"/>
  <c r="AL68" i="1"/>
  <c r="AJ68" i="1"/>
  <c r="P68" i="1"/>
  <c r="BL68" i="1"/>
  <c r="AD68" i="1"/>
  <c r="V68" i="1"/>
  <c r="BV68" i="1"/>
  <c r="AH68" i="1"/>
  <c r="AB68" i="1"/>
  <c r="X68" i="1"/>
  <c r="R68" i="1"/>
  <c r="AP68" i="1"/>
  <c r="AF68" i="1"/>
  <c r="BF68" i="1"/>
  <c r="BJ68" i="1" s="1"/>
  <c r="AX69" i="1" l="1"/>
  <c r="AZ69" i="1"/>
  <c r="BD69" i="1"/>
  <c r="AN69" i="1"/>
  <c r="AF69" i="1"/>
  <c r="X69" i="1"/>
  <c r="R69" i="1"/>
  <c r="BT69" i="1"/>
  <c r="AH69" i="1"/>
  <c r="AD69" i="1"/>
  <c r="AB69" i="1"/>
  <c r="V69" i="1"/>
  <c r="D70" i="1"/>
  <c r="BL69" i="1"/>
  <c r="T69" i="1"/>
  <c r="AP69" i="1"/>
  <c r="BN69" i="1"/>
  <c r="AJ69" i="1"/>
  <c r="AR69" i="1"/>
  <c r="AL69" i="1"/>
  <c r="P69" i="1"/>
  <c r="BF69" i="1"/>
  <c r="BJ69" i="1" s="1"/>
  <c r="BV69" i="1"/>
  <c r="AZ70" i="1" l="1"/>
  <c r="AX70" i="1"/>
  <c r="AV69" i="1"/>
  <c r="BD70" i="1"/>
  <c r="AP70" i="1"/>
  <c r="AL70" i="1"/>
  <c r="AJ70" i="1"/>
  <c r="P70" i="1"/>
  <c r="D71" i="1"/>
  <c r="BN70" i="1"/>
  <c r="T70" i="1"/>
  <c r="BV70" i="1"/>
  <c r="BL70" i="1"/>
  <c r="AN70" i="1"/>
  <c r="AD70" i="1"/>
  <c r="V70" i="1"/>
  <c r="BT70" i="1"/>
  <c r="AH70" i="1"/>
  <c r="AB70" i="1"/>
  <c r="AF70" i="1"/>
  <c r="X70" i="1"/>
  <c r="R70" i="1"/>
  <c r="BF70" i="1"/>
  <c r="BJ70" i="1" s="1"/>
  <c r="AR70" i="1"/>
  <c r="AV70" i="1" s="1"/>
  <c r="AZ71" i="1" l="1"/>
  <c r="AX71" i="1"/>
  <c r="D72" i="1"/>
  <c r="AN71" i="1"/>
  <c r="AF71" i="1"/>
  <c r="X71" i="1"/>
  <c r="R71" i="1"/>
  <c r="BL71" i="1"/>
  <c r="AH71" i="1"/>
  <c r="AD71" i="1"/>
  <c r="AB71" i="1"/>
  <c r="V71" i="1"/>
  <c r="BT71" i="1"/>
  <c r="BF71" i="1"/>
  <c r="BJ71" i="1" s="1"/>
  <c r="AR71" i="1"/>
  <c r="AV71" i="1" s="1"/>
  <c r="AL71" i="1"/>
  <c r="AJ71" i="1"/>
  <c r="P71" i="1"/>
  <c r="BV71" i="1"/>
  <c r="BD71" i="1"/>
  <c r="T71" i="1"/>
  <c r="AP71" i="1"/>
  <c r="BN71" i="1"/>
  <c r="AX72" i="1" l="1"/>
  <c r="AX65" i="1" s="1"/>
  <c r="AZ72" i="1"/>
  <c r="AZ65" i="1" s="1"/>
  <c r="AH72" i="1"/>
  <c r="AH65" i="1" s="1"/>
  <c r="AD72" i="1"/>
  <c r="AD65" i="1" s="1"/>
  <c r="AB72" i="1"/>
  <c r="AB65" i="1" s="1"/>
  <c r="V72" i="1"/>
  <c r="V65" i="1" s="1"/>
  <c r="D73" i="1"/>
  <c r="BL72" i="1"/>
  <c r="BL65" i="1" s="1"/>
  <c r="AN72" i="1"/>
  <c r="AN65" i="1" s="1"/>
  <c r="AF72" i="1"/>
  <c r="AF65" i="1" s="1"/>
  <c r="X72" i="1"/>
  <c r="X65" i="1" s="1"/>
  <c r="R72" i="1"/>
  <c r="R65" i="1" s="1"/>
  <c r="T72" i="1"/>
  <c r="T65" i="1" s="1"/>
  <c r="BT72" i="1"/>
  <c r="BT65" i="1" s="1"/>
  <c r="BF72" i="1"/>
  <c r="BJ72" i="1" s="1"/>
  <c r="AP72" i="1"/>
  <c r="AP65" i="1" s="1"/>
  <c r="BV72" i="1"/>
  <c r="BD72" i="1"/>
  <c r="BD65" i="1" s="1"/>
  <c r="AR72" i="1"/>
  <c r="AV72" i="1" s="1"/>
  <c r="AL72" i="1"/>
  <c r="AL65" i="1" s="1"/>
  <c r="P72" i="1"/>
  <c r="P65" i="1" s="1"/>
  <c r="AJ72" i="1"/>
  <c r="AJ65" i="1" s="1"/>
  <c r="BN72" i="1"/>
  <c r="AR65" i="1" l="1"/>
  <c r="BZ72" i="1"/>
  <c r="BV65" i="1"/>
  <c r="D74" i="1"/>
  <c r="BF73" i="1"/>
  <c r="BV73" i="1"/>
  <c r="BZ73" i="1" s="1"/>
  <c r="BN65" i="1"/>
  <c r="AX74" i="1" l="1"/>
  <c r="AV65" i="1"/>
  <c r="BT74" i="1"/>
  <c r="BL74" i="1"/>
  <c r="AF74" i="1"/>
  <c r="X74" i="1"/>
  <c r="R74" i="1"/>
  <c r="AP74" i="1"/>
  <c r="AL74" i="1"/>
  <c r="AH74" i="1"/>
  <c r="AD74" i="1"/>
  <c r="AB74" i="1"/>
  <c r="V74" i="1"/>
  <c r="BN74" i="1"/>
  <c r="BD74" i="1"/>
  <c r="AJ74" i="1"/>
  <c r="P74" i="1"/>
  <c r="D75" i="1"/>
  <c r="AR74" i="1"/>
  <c r="T74" i="1"/>
  <c r="BF74" i="1"/>
  <c r="BJ74" i="1" s="1"/>
  <c r="AN74" i="1"/>
  <c r="BV74" i="1"/>
  <c r="BR65" i="1"/>
  <c r="BJ73" i="1"/>
  <c r="BZ65" i="1"/>
  <c r="AX75" i="1" l="1"/>
  <c r="AZ75" i="1"/>
  <c r="AV74" i="1"/>
  <c r="BT75" i="1"/>
  <c r="T75" i="1"/>
  <c r="BD75" i="1"/>
  <c r="AP75" i="1"/>
  <c r="AL75" i="1"/>
  <c r="AJ75" i="1"/>
  <c r="P75" i="1"/>
  <c r="BN75" i="1"/>
  <c r="AF75" i="1"/>
  <c r="X75" i="1"/>
  <c r="R75" i="1"/>
  <c r="AN75" i="1"/>
  <c r="AD75" i="1"/>
  <c r="V75" i="1"/>
  <c r="D76" i="1"/>
  <c r="BL75" i="1"/>
  <c r="AH75" i="1"/>
  <c r="AB75" i="1"/>
  <c r="AR75" i="1"/>
  <c r="AV75" i="1" s="1"/>
  <c r="BV75" i="1"/>
  <c r="BF75" i="1"/>
  <c r="BJ75" i="1" s="1"/>
  <c r="AX76" i="1" l="1"/>
  <c r="AZ76" i="1"/>
  <c r="BT76" i="1"/>
  <c r="T76" i="1"/>
  <c r="BD76" i="1"/>
  <c r="AP76" i="1"/>
  <c r="AL76" i="1"/>
  <c r="AJ76" i="1"/>
  <c r="P76" i="1"/>
  <c r="D77" i="1"/>
  <c r="BL76" i="1"/>
  <c r="AH76" i="1"/>
  <c r="AB76" i="1"/>
  <c r="AF76" i="1"/>
  <c r="X76" i="1"/>
  <c r="R76" i="1"/>
  <c r="BN76" i="1"/>
  <c r="AN76" i="1"/>
  <c r="AD76" i="1"/>
  <c r="V76" i="1"/>
  <c r="AR76" i="1"/>
  <c r="AV76" i="1" s="1"/>
  <c r="BF76" i="1"/>
  <c r="BJ76" i="1" s="1"/>
  <c r="BV76" i="1"/>
  <c r="AX77" i="1" l="1"/>
  <c r="AX73" i="1" s="1"/>
  <c r="AZ77" i="1"/>
  <c r="AZ73" i="1" s="1"/>
  <c r="BT77" i="1"/>
  <c r="BT73" i="1" s="1"/>
  <c r="T77" i="1"/>
  <c r="T73" i="1" s="1"/>
  <c r="BD77" i="1"/>
  <c r="AP77" i="1"/>
  <c r="AP73" i="1" s="1"/>
  <c r="AL77" i="1"/>
  <c r="AJ77" i="1"/>
  <c r="AJ73" i="1" s="1"/>
  <c r="P77" i="1"/>
  <c r="AN77" i="1"/>
  <c r="AN73" i="1" s="1"/>
  <c r="AD77" i="1"/>
  <c r="AD73" i="1" s="1"/>
  <c r="V77" i="1"/>
  <c r="V73" i="1" s="1"/>
  <c r="D78" i="1"/>
  <c r="D79" i="1" s="1"/>
  <c r="BL77" i="1"/>
  <c r="BL73" i="1" s="1"/>
  <c r="AH77" i="1"/>
  <c r="AH73" i="1" s="1"/>
  <c r="AB77" i="1"/>
  <c r="AB73" i="1" s="1"/>
  <c r="AF77" i="1"/>
  <c r="AF73" i="1" s="1"/>
  <c r="X77" i="1"/>
  <c r="X73" i="1" s="1"/>
  <c r="BN77" i="1"/>
  <c r="R77" i="1"/>
  <c r="R73" i="1" s="1"/>
  <c r="AR77" i="1"/>
  <c r="BF77" i="1"/>
  <c r="BJ77" i="1" s="1"/>
  <c r="BV77" i="1"/>
  <c r="P73" i="1"/>
  <c r="AL73" i="1"/>
  <c r="BD73" i="1"/>
  <c r="AX79" i="1" l="1"/>
  <c r="AP79" i="1"/>
  <c r="T79" i="1"/>
  <c r="BV79" i="1"/>
  <c r="BN79" i="1"/>
  <c r="BF79" i="1"/>
  <c r="AJ79" i="1"/>
  <c r="P79" i="1"/>
  <c r="BL79" i="1"/>
  <c r="AL79" i="1"/>
  <c r="AH79" i="1"/>
  <c r="AB79" i="1"/>
  <c r="AF79" i="1"/>
  <c r="X79" i="1"/>
  <c r="R79" i="1"/>
  <c r="D80" i="1"/>
  <c r="BT79" i="1"/>
  <c r="BD79" i="1"/>
  <c r="AD79" i="1"/>
  <c r="V79" i="1"/>
  <c r="AN79" i="1"/>
  <c r="AV77" i="1"/>
  <c r="AR73" i="1"/>
  <c r="BN73" i="1"/>
  <c r="AX80" i="1" l="1"/>
  <c r="BR73" i="1"/>
  <c r="AV73" i="1"/>
  <c r="BT80" i="1"/>
  <c r="BL80" i="1"/>
  <c r="BD80" i="1"/>
  <c r="AN80" i="1"/>
  <c r="AL80" i="1"/>
  <c r="AH80" i="1"/>
  <c r="AD80" i="1"/>
  <c r="AB80" i="1"/>
  <c r="V80" i="1"/>
  <c r="P80" i="1"/>
  <c r="D81" i="1"/>
  <c r="AF80" i="1"/>
  <c r="X80" i="1"/>
  <c r="T80" i="1"/>
  <c r="BV80" i="1"/>
  <c r="AP80" i="1"/>
  <c r="R80" i="1"/>
  <c r="BF80" i="1"/>
  <c r="AJ80" i="1"/>
  <c r="BN80" i="1"/>
  <c r="AX81" i="1" l="1"/>
  <c r="BV81" i="1"/>
  <c r="BN81" i="1"/>
  <c r="BF81" i="1"/>
  <c r="AF81" i="1"/>
  <c r="X81" i="1"/>
  <c r="R81" i="1"/>
  <c r="D82" i="1"/>
  <c r="AR81" i="1"/>
  <c r="AN81" i="1"/>
  <c r="AL81" i="1"/>
  <c r="AH81" i="1"/>
  <c r="AD81" i="1"/>
  <c r="AB81" i="1"/>
  <c r="V81" i="1"/>
  <c r="BT81" i="1"/>
  <c r="BD81" i="1"/>
  <c r="AP81" i="1"/>
  <c r="BL81" i="1"/>
  <c r="AJ81" i="1"/>
  <c r="P81" i="1"/>
  <c r="T81" i="1"/>
  <c r="AX82" i="1" l="1"/>
  <c r="BV82" i="1"/>
  <c r="BN82" i="1"/>
  <c r="BF82" i="1"/>
  <c r="AF82" i="1"/>
  <c r="X82" i="1"/>
  <c r="R82" i="1"/>
  <c r="D83" i="1"/>
  <c r="AR82" i="1"/>
  <c r="AV82" i="1" s="1"/>
  <c r="AN82" i="1"/>
  <c r="AL82" i="1"/>
  <c r="AH82" i="1"/>
  <c r="AD82" i="1"/>
  <c r="AB82" i="1"/>
  <c r="V82" i="1"/>
  <c r="BL82" i="1"/>
  <c r="AJ82" i="1"/>
  <c r="P82" i="1"/>
  <c r="T82" i="1"/>
  <c r="BD82" i="1"/>
  <c r="BT82" i="1"/>
  <c r="AP82" i="1"/>
  <c r="AV81" i="1"/>
  <c r="AX83" i="1" l="1"/>
  <c r="AF83" i="1"/>
  <c r="X83" i="1"/>
  <c r="R83" i="1"/>
  <c r="BT83" i="1"/>
  <c r="BL83" i="1"/>
  <c r="BD83" i="1"/>
  <c r="AR83" i="1"/>
  <c r="AN83" i="1"/>
  <c r="AL83" i="1"/>
  <c r="AH83" i="1"/>
  <c r="AD83" i="1"/>
  <c r="AB83" i="1"/>
  <c r="V83" i="1"/>
  <c r="BV83" i="1"/>
  <c r="AJ83" i="1"/>
  <c r="P83" i="1"/>
  <c r="D84" i="1"/>
  <c r="T83" i="1"/>
  <c r="BF83" i="1"/>
  <c r="AP83" i="1"/>
  <c r="BN83" i="1"/>
  <c r="AX84" i="1" l="1"/>
  <c r="AV83" i="1"/>
  <c r="BT84" i="1"/>
  <c r="BL84" i="1"/>
  <c r="BD84" i="1"/>
  <c r="T84" i="1"/>
  <c r="AR84" i="1"/>
  <c r="AV84" i="1" s="1"/>
  <c r="AN84" i="1"/>
  <c r="AL84" i="1"/>
  <c r="AJ84" i="1"/>
  <c r="P84" i="1"/>
  <c r="BN84" i="1"/>
  <c r="AP84" i="1"/>
  <c r="AF84" i="1"/>
  <c r="X84" i="1"/>
  <c r="R84" i="1"/>
  <c r="BV84" i="1"/>
  <c r="AD84" i="1"/>
  <c r="V84" i="1"/>
  <c r="D85" i="1"/>
  <c r="BF84" i="1"/>
  <c r="AH84" i="1"/>
  <c r="AB84" i="1"/>
  <c r="AX85" i="1" l="1"/>
  <c r="BF85" i="1"/>
  <c r="BT85" i="1"/>
  <c r="AN85" i="1"/>
  <c r="AL85" i="1"/>
  <c r="AH85" i="1"/>
  <c r="R85" i="1"/>
  <c r="BL85" i="1"/>
  <c r="AJ85" i="1"/>
  <c r="BV85" i="1"/>
  <c r="AB85" i="1"/>
  <c r="D86" i="1"/>
  <c r="BD85" i="1"/>
  <c r="AP85" i="1"/>
  <c r="X85" i="1"/>
  <c r="P85" i="1"/>
  <c r="AD85" i="1"/>
  <c r="V85" i="1"/>
  <c r="T85" i="1"/>
  <c r="AF85" i="1"/>
  <c r="AX86" i="1" l="1"/>
  <c r="D87" i="1"/>
  <c r="AJ86" i="1"/>
  <c r="R86" i="1"/>
  <c r="BV86" i="1"/>
  <c r="BL86" i="1"/>
  <c r="AP86" i="1"/>
  <c r="BD86" i="1"/>
  <c r="AD86" i="1"/>
  <c r="V86" i="1"/>
  <c r="AN86" i="1"/>
  <c r="AL86" i="1"/>
  <c r="AH86" i="1"/>
  <c r="AB86" i="1"/>
  <c r="P86" i="1"/>
  <c r="X86" i="1"/>
  <c r="BT86" i="1"/>
  <c r="T86" i="1"/>
  <c r="AR86" i="1"/>
  <c r="AF86" i="1"/>
  <c r="AX87" i="1" l="1"/>
  <c r="AV86" i="1"/>
  <c r="BD87" i="1"/>
  <c r="AP87" i="1"/>
  <c r="AD87" i="1"/>
  <c r="AB87" i="1"/>
  <c r="V87" i="1"/>
  <c r="BT87" i="1"/>
  <c r="AJ87" i="1"/>
  <c r="X87" i="1"/>
  <c r="R87" i="1"/>
  <c r="D88" i="1"/>
  <c r="AF87" i="1"/>
  <c r="P87" i="1"/>
  <c r="T87" i="1"/>
  <c r="BL87" i="1"/>
  <c r="AN87" i="1"/>
  <c r="AL87" i="1"/>
  <c r="AH87" i="1"/>
  <c r="AX88" i="1" l="1"/>
  <c r="BT88" i="1"/>
  <c r="AJ88" i="1"/>
  <c r="P88" i="1"/>
  <c r="BF88" i="1"/>
  <c r="AP88" i="1"/>
  <c r="T88" i="1"/>
  <c r="D89" i="1"/>
  <c r="BD88" i="1"/>
  <c r="AD88" i="1"/>
  <c r="V88" i="1"/>
  <c r="AN88" i="1"/>
  <c r="BL88" i="1"/>
  <c r="AL88" i="1"/>
  <c r="AH88" i="1"/>
  <c r="AB88" i="1"/>
  <c r="R88" i="1"/>
  <c r="AF88" i="1"/>
  <c r="X88" i="1"/>
  <c r="AZ89" i="1" l="1"/>
  <c r="AZ78" i="1" s="1"/>
  <c r="AX89" i="1"/>
  <c r="AX78" i="1" s="1"/>
  <c r="BT89" i="1"/>
  <c r="BT78" i="1" s="1"/>
  <c r="BL89" i="1"/>
  <c r="BL78" i="1" s="1"/>
  <c r="BD89" i="1"/>
  <c r="BD78" i="1" s="1"/>
  <c r="T89" i="1"/>
  <c r="T78" i="1" s="1"/>
  <c r="D90" i="1"/>
  <c r="D91" i="1" s="1"/>
  <c r="AR89" i="1"/>
  <c r="AN89" i="1"/>
  <c r="AN78" i="1" s="1"/>
  <c r="AL89" i="1"/>
  <c r="AL78" i="1" s="1"/>
  <c r="AJ89" i="1"/>
  <c r="AJ78" i="1" s="1"/>
  <c r="P89" i="1"/>
  <c r="P78" i="1" s="1"/>
  <c r="AD89" i="1"/>
  <c r="AD78" i="1" s="1"/>
  <c r="V89" i="1"/>
  <c r="V78" i="1" s="1"/>
  <c r="BF89" i="1"/>
  <c r="BN89" i="1"/>
  <c r="AH89" i="1"/>
  <c r="AH78" i="1" s="1"/>
  <c r="AB89" i="1"/>
  <c r="AB78" i="1" s="1"/>
  <c r="AP89" i="1"/>
  <c r="AP78" i="1" s="1"/>
  <c r="AF89" i="1"/>
  <c r="AF78" i="1" s="1"/>
  <c r="X89" i="1"/>
  <c r="X78" i="1" s="1"/>
  <c r="R89" i="1"/>
  <c r="R78" i="1" s="1"/>
  <c r="BV89" i="1"/>
  <c r="AX91" i="1" l="1"/>
  <c r="BN78" i="1"/>
  <c r="BV78" i="1"/>
  <c r="AV89" i="1"/>
  <c r="AR78" i="1"/>
  <c r="BD91" i="1"/>
  <c r="BT91" i="1"/>
  <c r="AN91" i="1"/>
  <c r="AL91" i="1"/>
  <c r="AJ91" i="1"/>
  <c r="R91" i="1"/>
  <c r="AP91" i="1"/>
  <c r="AF91" i="1"/>
  <c r="X91" i="1"/>
  <c r="P91" i="1"/>
  <c r="BL91" i="1"/>
  <c r="AD91" i="1"/>
  <c r="V91" i="1"/>
  <c r="T91" i="1"/>
  <c r="D92" i="1"/>
  <c r="AH91" i="1"/>
  <c r="AB91" i="1"/>
  <c r="BF78" i="1"/>
  <c r="AX92" i="1" l="1"/>
  <c r="AV78" i="1"/>
  <c r="BR78" i="1"/>
  <c r="BZ78" i="1"/>
  <c r="BJ78" i="1"/>
  <c r="AD92" i="1"/>
  <c r="AB92" i="1"/>
  <c r="P92" i="1"/>
  <c r="BT92" i="1"/>
  <c r="BL92" i="1"/>
  <c r="AN92" i="1"/>
  <c r="AL92" i="1"/>
  <c r="AJ92" i="1"/>
  <c r="X92" i="1"/>
  <c r="T92" i="1"/>
  <c r="AP92" i="1"/>
  <c r="AF92" i="1"/>
  <c r="D93" i="1"/>
  <c r="BF92" i="1"/>
  <c r="R92" i="1"/>
  <c r="BD92" i="1"/>
  <c r="BN92" i="1"/>
  <c r="AH92" i="1"/>
  <c r="V92" i="1"/>
  <c r="AX93" i="1" l="1"/>
  <c r="BT93" i="1"/>
  <c r="BL93" i="1"/>
  <c r="AN93" i="1"/>
  <c r="AL93" i="1"/>
  <c r="AJ93" i="1"/>
  <c r="P93" i="1"/>
  <c r="T93" i="1"/>
  <c r="D94" i="1"/>
  <c r="AP93" i="1"/>
  <c r="AF93" i="1"/>
  <c r="X93" i="1"/>
  <c r="R93" i="1"/>
  <c r="BF93" i="1"/>
  <c r="AD93" i="1"/>
  <c r="V93" i="1"/>
  <c r="BN93" i="1"/>
  <c r="AH93" i="1"/>
  <c r="AB93" i="1"/>
  <c r="BD93" i="1"/>
  <c r="AX94" i="1" l="1"/>
  <c r="D95" i="1"/>
  <c r="BL94" i="1"/>
  <c r="AN94" i="1"/>
  <c r="AL94" i="1"/>
  <c r="AJ94" i="1"/>
  <c r="X94" i="1"/>
  <c r="T94" i="1"/>
  <c r="AD94" i="1"/>
  <c r="AB94" i="1"/>
  <c r="P94" i="1"/>
  <c r="BD94" i="1"/>
  <c r="AH94" i="1"/>
  <c r="BT94" i="1"/>
  <c r="AP94" i="1"/>
  <c r="AF94" i="1"/>
  <c r="BF94" i="1"/>
  <c r="R94" i="1"/>
  <c r="V94" i="1"/>
  <c r="AX95" i="1" l="1"/>
  <c r="BL95" i="1"/>
  <c r="AP95" i="1"/>
  <c r="AH95" i="1"/>
  <c r="AD95" i="1"/>
  <c r="AB95" i="1"/>
  <c r="V95" i="1"/>
  <c r="AF95" i="1"/>
  <c r="X95" i="1"/>
  <c r="R95" i="1"/>
  <c r="BV95" i="1"/>
  <c r="AR95" i="1"/>
  <c r="T95" i="1"/>
  <c r="D96" i="1"/>
  <c r="BD95" i="1"/>
  <c r="BT95" i="1"/>
  <c r="AN95" i="1"/>
  <c r="BF95" i="1"/>
  <c r="AL95" i="1"/>
  <c r="P95" i="1"/>
  <c r="AJ95" i="1"/>
  <c r="AX96" i="1" l="1"/>
  <c r="AV95" i="1"/>
  <c r="D97" i="1"/>
  <c r="AD96" i="1"/>
  <c r="AB96" i="1"/>
  <c r="P96" i="1"/>
  <c r="BL96" i="1"/>
  <c r="AN96" i="1"/>
  <c r="AL96" i="1"/>
  <c r="AJ96" i="1"/>
  <c r="X96" i="1"/>
  <c r="T96" i="1"/>
  <c r="R96" i="1"/>
  <c r="BV96" i="1"/>
  <c r="BD96" i="1"/>
  <c r="AH96" i="1"/>
  <c r="AP96" i="1"/>
  <c r="AF96" i="1"/>
  <c r="BT96" i="1"/>
  <c r="BF96" i="1"/>
  <c r="V96" i="1"/>
  <c r="AZ97" i="1" l="1"/>
  <c r="AZ90" i="1" s="1"/>
  <c r="AX97" i="1"/>
  <c r="AX90" i="1" s="1"/>
  <c r="BD97" i="1"/>
  <c r="BD90" i="1" s="1"/>
  <c r="AP97" i="1"/>
  <c r="AP90" i="1" s="1"/>
  <c r="AH97" i="1"/>
  <c r="AH90" i="1" s="1"/>
  <c r="AD97" i="1"/>
  <c r="AD90" i="1" s="1"/>
  <c r="AB97" i="1"/>
  <c r="AB90" i="1" s="1"/>
  <c r="V97" i="1"/>
  <c r="V90" i="1" s="1"/>
  <c r="BN97" i="1"/>
  <c r="AF97" i="1"/>
  <c r="AF90" i="1" s="1"/>
  <c r="X97" i="1"/>
  <c r="X90" i="1" s="1"/>
  <c r="R97" i="1"/>
  <c r="R90" i="1" s="1"/>
  <c r="BV97" i="1"/>
  <c r="BV90" i="1" s="1"/>
  <c r="BL97" i="1"/>
  <c r="BL90" i="1" s="1"/>
  <c r="AR97" i="1"/>
  <c r="T97" i="1"/>
  <c r="T90" i="1" s="1"/>
  <c r="D98" i="1"/>
  <c r="BT97" i="1"/>
  <c r="BT90" i="1" s="1"/>
  <c r="AN97" i="1"/>
  <c r="AN90" i="1" s="1"/>
  <c r="AL97" i="1"/>
  <c r="AL90" i="1" s="1"/>
  <c r="P97" i="1"/>
  <c r="P90" i="1" s="1"/>
  <c r="AJ97" i="1"/>
  <c r="AJ90" i="1" s="1"/>
  <c r="BF97" i="1"/>
  <c r="BZ90" i="1" l="1"/>
  <c r="D99" i="1"/>
  <c r="BF98" i="1"/>
  <c r="BJ98" i="1" s="1"/>
  <c r="AV97" i="1"/>
  <c r="AR90" i="1"/>
  <c r="BN90" i="1"/>
  <c r="BF90" i="1"/>
  <c r="AX99" i="1" l="1"/>
  <c r="AV90" i="1"/>
  <c r="BJ90" i="1"/>
  <c r="BR90" i="1"/>
  <c r="AR99" i="1"/>
  <c r="AN99" i="1"/>
  <c r="AF99" i="1"/>
  <c r="X99" i="1"/>
  <c r="R99" i="1"/>
  <c r="D100" i="1"/>
  <c r="BL99" i="1"/>
  <c r="AH99" i="1"/>
  <c r="AD99" i="1"/>
  <c r="AB99" i="1"/>
  <c r="V99" i="1"/>
  <c r="AP99" i="1"/>
  <c r="BV99" i="1"/>
  <c r="BD99" i="1"/>
  <c r="AL99" i="1"/>
  <c r="AJ99" i="1"/>
  <c r="P99" i="1"/>
  <c r="T99" i="1"/>
  <c r="BF99" i="1"/>
  <c r="BT99" i="1"/>
  <c r="AX100" i="1" l="1"/>
  <c r="AP100" i="1"/>
  <c r="AL100" i="1"/>
  <c r="AJ100" i="1"/>
  <c r="R100" i="1"/>
  <c r="BT100" i="1"/>
  <c r="BL100" i="1"/>
  <c r="V100" i="1"/>
  <c r="BN100" i="1"/>
  <c r="BD100" i="1"/>
  <c r="AR100" i="1"/>
  <c r="AV100" i="1" s="1"/>
  <c r="AH100" i="1"/>
  <c r="AB100" i="1"/>
  <c r="BV100" i="1"/>
  <c r="AF100" i="1"/>
  <c r="X100" i="1"/>
  <c r="P100" i="1"/>
  <c r="AN100" i="1"/>
  <c r="AD100" i="1"/>
  <c r="D101" i="1"/>
  <c r="BF100" i="1"/>
  <c r="T100" i="1"/>
  <c r="AV99" i="1"/>
  <c r="AZ101" i="1" l="1"/>
  <c r="AZ98" i="1" s="1"/>
  <c r="AX101" i="1"/>
  <c r="AX98" i="1" s="1"/>
  <c r="BD101" i="1"/>
  <c r="BD98" i="1" s="1"/>
  <c r="BT101" i="1"/>
  <c r="BT98" i="1" s="1"/>
  <c r="AN101" i="1"/>
  <c r="AN98" i="1" s="1"/>
  <c r="AF101" i="1"/>
  <c r="AF98" i="1" s="1"/>
  <c r="T101" i="1"/>
  <c r="T98" i="1" s="1"/>
  <c r="BN101" i="1"/>
  <c r="AH101" i="1"/>
  <c r="AH98" i="1" s="1"/>
  <c r="AD101" i="1"/>
  <c r="AD98" i="1" s="1"/>
  <c r="AB101" i="1"/>
  <c r="AB98" i="1" s="1"/>
  <c r="P101" i="1"/>
  <c r="P98" i="1" s="1"/>
  <c r="D102" i="1"/>
  <c r="D103" i="1" s="1"/>
  <c r="AR101" i="1"/>
  <c r="AL101" i="1"/>
  <c r="AL98" i="1" s="1"/>
  <c r="AJ101" i="1"/>
  <c r="AJ98" i="1" s="1"/>
  <c r="BL101" i="1"/>
  <c r="BL98" i="1" s="1"/>
  <c r="AP101" i="1"/>
  <c r="AP98" i="1" s="1"/>
  <c r="R101" i="1"/>
  <c r="R98" i="1" s="1"/>
  <c r="BF101" i="1"/>
  <c r="V101" i="1"/>
  <c r="V98" i="1" s="1"/>
  <c r="X101" i="1"/>
  <c r="X98" i="1" s="1"/>
  <c r="BV101" i="1"/>
  <c r="BV98" i="1" s="1"/>
  <c r="AX103" i="1" l="1"/>
  <c r="BN98" i="1"/>
  <c r="BR98" i="1" s="1"/>
  <c r="BZ98" i="1"/>
  <c r="AV101" i="1"/>
  <c r="AR98" i="1"/>
  <c r="BV103" i="1"/>
  <c r="BL103" i="1"/>
  <c r="BD103" i="1"/>
  <c r="AR103" i="1"/>
  <c r="AN103" i="1"/>
  <c r="AF103" i="1"/>
  <c r="X103" i="1"/>
  <c r="R103" i="1"/>
  <c r="BF103" i="1"/>
  <c r="AL103" i="1"/>
  <c r="V103" i="1"/>
  <c r="T103" i="1"/>
  <c r="P103" i="1"/>
  <c r="AJ103" i="1"/>
  <c r="AD103" i="1"/>
  <c r="AP103" i="1"/>
  <c r="AH103" i="1"/>
  <c r="BT103" i="1"/>
  <c r="D104" i="1"/>
  <c r="AB103" i="1"/>
  <c r="AX104" i="1" l="1"/>
  <c r="BT104" i="1"/>
  <c r="AR104" i="1"/>
  <c r="AV104" i="1" s="1"/>
  <c r="AN104" i="1"/>
  <c r="AJ104" i="1"/>
  <c r="R104" i="1"/>
  <c r="BF104" i="1"/>
  <c r="AP104" i="1"/>
  <c r="V104" i="1"/>
  <c r="D105" i="1"/>
  <c r="BL104" i="1"/>
  <c r="AD104" i="1"/>
  <c r="AL104" i="1"/>
  <c r="AF104" i="1"/>
  <c r="P104" i="1"/>
  <c r="AB104" i="1"/>
  <c r="AH104" i="1"/>
  <c r="BV104" i="1"/>
  <c r="BD104" i="1"/>
  <c r="X104" i="1"/>
  <c r="T104" i="1"/>
  <c r="AV103" i="1"/>
  <c r="AV98" i="1"/>
  <c r="AX105" i="1" l="1"/>
  <c r="BT105" i="1"/>
  <c r="AH105" i="1"/>
  <c r="AD105" i="1"/>
  <c r="AB105" i="1"/>
  <c r="P105" i="1"/>
  <c r="D106" i="1"/>
  <c r="BL105" i="1"/>
  <c r="AJ105" i="1"/>
  <c r="X105" i="1"/>
  <c r="BF105" i="1"/>
  <c r="AL105" i="1"/>
  <c r="AF105" i="1"/>
  <c r="T105" i="1"/>
  <c r="BV105" i="1"/>
  <c r="BD105" i="1"/>
  <c r="AP105" i="1"/>
  <c r="R105" i="1"/>
  <c r="AN105" i="1"/>
  <c r="V105" i="1"/>
  <c r="AX106" i="1" l="1"/>
  <c r="BV106" i="1"/>
  <c r="BL106" i="1"/>
  <c r="BD106" i="1"/>
  <c r="AP106" i="1"/>
  <c r="AL106" i="1"/>
  <c r="AJ106" i="1"/>
  <c r="P106" i="1"/>
  <c r="BF106" i="1"/>
  <c r="V106" i="1"/>
  <c r="T106" i="1"/>
  <c r="AD106" i="1"/>
  <c r="AB106" i="1"/>
  <c r="R106" i="1"/>
  <c r="BT106" i="1"/>
  <c r="AH106" i="1"/>
  <c r="X106" i="1"/>
  <c r="D107" i="1"/>
  <c r="AF106" i="1"/>
  <c r="AN106" i="1"/>
  <c r="AX107" i="1" l="1"/>
  <c r="BT107" i="1"/>
  <c r="AF107" i="1"/>
  <c r="X107" i="1"/>
  <c r="R107" i="1"/>
  <c r="BD107" i="1"/>
  <c r="AN107" i="1"/>
  <c r="AH107" i="1"/>
  <c r="BV107" i="1"/>
  <c r="AP107" i="1"/>
  <c r="AL107" i="1"/>
  <c r="AB107" i="1"/>
  <c r="BL107" i="1"/>
  <c r="AJ107" i="1"/>
  <c r="V107" i="1"/>
  <c r="P107" i="1"/>
  <c r="D108" i="1"/>
  <c r="BF107" i="1"/>
  <c r="AD107" i="1"/>
  <c r="T107" i="1"/>
  <c r="AX108" i="1" l="1"/>
  <c r="AF108" i="1"/>
  <c r="X108" i="1"/>
  <c r="R108" i="1"/>
  <c r="BT108" i="1"/>
  <c r="AH108" i="1"/>
  <c r="BF108" i="1"/>
  <c r="AB108" i="1"/>
  <c r="D109" i="1"/>
  <c r="BD108" i="1"/>
  <c r="AN108" i="1"/>
  <c r="AL108" i="1"/>
  <c r="V108" i="1"/>
  <c r="P108" i="1"/>
  <c r="AD108" i="1"/>
  <c r="BL108" i="1"/>
  <c r="T108" i="1"/>
  <c r="AJ108" i="1"/>
  <c r="BV108" i="1"/>
  <c r="AP108" i="1"/>
  <c r="AX109" i="1" l="1"/>
  <c r="BV109" i="1"/>
  <c r="BL109" i="1"/>
  <c r="BD109" i="1"/>
  <c r="AP109" i="1"/>
  <c r="AH109" i="1"/>
  <c r="AD109" i="1"/>
  <c r="AB109" i="1"/>
  <c r="P109" i="1"/>
  <c r="D111" i="1"/>
  <c r="AN109" i="1"/>
  <c r="R109" i="1"/>
  <c r="BT109" i="1"/>
  <c r="T109" i="1"/>
  <c r="AJ109" i="1"/>
  <c r="X109" i="1"/>
  <c r="D110" i="1"/>
  <c r="BF109" i="1"/>
  <c r="AL109" i="1"/>
  <c r="AF109" i="1"/>
  <c r="V109" i="1"/>
  <c r="AZ111" i="1" l="1"/>
  <c r="AX111" i="1"/>
  <c r="AX110" i="1"/>
  <c r="AZ110" i="1"/>
  <c r="T110" i="1"/>
  <c r="BV110" i="1"/>
  <c r="BN110" i="1"/>
  <c r="BF110" i="1"/>
  <c r="AP110" i="1"/>
  <c r="AH110" i="1"/>
  <c r="AN110" i="1"/>
  <c r="AB110" i="1"/>
  <c r="AL110" i="1"/>
  <c r="AF110" i="1"/>
  <c r="V110" i="1"/>
  <c r="P110" i="1"/>
  <c r="BT110" i="1"/>
  <c r="BD110" i="1"/>
  <c r="AD110" i="1"/>
  <c r="AR110" i="1"/>
  <c r="R110" i="1"/>
  <c r="AJ110" i="1"/>
  <c r="BL110" i="1"/>
  <c r="X110" i="1"/>
  <c r="T111" i="1"/>
  <c r="BT111" i="1"/>
  <c r="BL111" i="1"/>
  <c r="BD111" i="1"/>
  <c r="AL111" i="1"/>
  <c r="AF111" i="1"/>
  <c r="V111" i="1"/>
  <c r="R111" i="1"/>
  <c r="P111" i="1"/>
  <c r="AR111" i="1"/>
  <c r="AV111" i="1" s="1"/>
  <c r="AJ111" i="1"/>
  <c r="AD111" i="1"/>
  <c r="X111" i="1"/>
  <c r="BV111" i="1"/>
  <c r="AP111" i="1"/>
  <c r="AH111" i="1"/>
  <c r="D112" i="1"/>
  <c r="AN111" i="1"/>
  <c r="BF111" i="1"/>
  <c r="AB111" i="1"/>
  <c r="BN111" i="1"/>
  <c r="AX112" i="1" l="1"/>
  <c r="BV102" i="1"/>
  <c r="BZ102" i="1" s="1"/>
  <c r="BF102" i="1"/>
  <c r="AV110" i="1"/>
  <c r="AR102" i="1"/>
  <c r="D113" i="1"/>
  <c r="BL112" i="1"/>
  <c r="AJ112" i="1"/>
  <c r="BT112" i="1"/>
  <c r="AN112" i="1"/>
  <c r="AH112" i="1"/>
  <c r="X112" i="1"/>
  <c r="AP112" i="1"/>
  <c r="AL112" i="1"/>
  <c r="AF112" i="1"/>
  <c r="AB112" i="1"/>
  <c r="T112" i="1"/>
  <c r="V112" i="1"/>
  <c r="BD112" i="1"/>
  <c r="AD112" i="1"/>
  <c r="P112" i="1"/>
  <c r="R112" i="1"/>
  <c r="AX113" i="1" l="1"/>
  <c r="BJ102" i="1"/>
  <c r="AP113" i="1"/>
  <c r="AH113" i="1"/>
  <c r="AD113" i="1"/>
  <c r="AB113" i="1"/>
  <c r="V113" i="1"/>
  <c r="BT113" i="1"/>
  <c r="T113" i="1"/>
  <c r="BD113" i="1"/>
  <c r="AN113" i="1"/>
  <c r="D114" i="1"/>
  <c r="AJ113" i="1"/>
  <c r="X113" i="1"/>
  <c r="AL113" i="1"/>
  <c r="AF113" i="1"/>
  <c r="P113" i="1"/>
  <c r="BL113" i="1"/>
  <c r="R113" i="1"/>
  <c r="AV102" i="1"/>
  <c r="AX114" i="1" l="1"/>
  <c r="D115" i="1"/>
  <c r="BL114" i="1"/>
  <c r="AF114" i="1"/>
  <c r="X114" i="1"/>
  <c r="R114" i="1"/>
  <c r="AB114" i="1"/>
  <c r="BD114" i="1"/>
  <c r="AH114" i="1"/>
  <c r="T114" i="1"/>
  <c r="BT114" i="1"/>
  <c r="AP114" i="1"/>
  <c r="AJ114" i="1"/>
  <c r="AN114" i="1"/>
  <c r="AL114" i="1"/>
  <c r="V114" i="1"/>
  <c r="P114" i="1"/>
  <c r="AD114" i="1"/>
  <c r="AX115" i="1" l="1"/>
  <c r="AP115" i="1"/>
  <c r="AH115" i="1"/>
  <c r="AD115" i="1"/>
  <c r="AB115" i="1"/>
  <c r="V115" i="1"/>
  <c r="D116" i="1"/>
  <c r="BL115" i="1"/>
  <c r="AJ115" i="1"/>
  <c r="X115" i="1"/>
  <c r="AL115" i="1"/>
  <c r="AF115" i="1"/>
  <c r="R115" i="1"/>
  <c r="P115" i="1"/>
  <c r="AN115" i="1"/>
  <c r="BT115" i="1"/>
  <c r="T115" i="1"/>
  <c r="BD115" i="1"/>
  <c r="AX116" i="1" l="1"/>
  <c r="BT116" i="1"/>
  <c r="AN116" i="1"/>
  <c r="AL116" i="1"/>
  <c r="AJ116" i="1"/>
  <c r="R116" i="1"/>
  <c r="BD116" i="1"/>
  <c r="AB116" i="1"/>
  <c r="T116" i="1"/>
  <c r="P116" i="1"/>
  <c r="D117" i="1"/>
  <c r="AP116" i="1"/>
  <c r="AH116" i="1"/>
  <c r="X116" i="1"/>
  <c r="BL116" i="1"/>
  <c r="AD116" i="1"/>
  <c r="V116" i="1"/>
  <c r="AX117" i="1" l="1"/>
  <c r="AZ117" i="1"/>
  <c r="T117" i="1"/>
  <c r="BN117" i="1"/>
  <c r="BD117" i="1"/>
  <c r="AJ117" i="1"/>
  <c r="AD117" i="1"/>
  <c r="X117" i="1"/>
  <c r="AL117" i="1"/>
  <c r="AF117" i="1"/>
  <c r="V117" i="1"/>
  <c r="R117" i="1"/>
  <c r="P117" i="1"/>
  <c r="AP117" i="1"/>
  <c r="AH117" i="1"/>
  <c r="BT117" i="1"/>
  <c r="AN117" i="1"/>
  <c r="D118" i="1"/>
  <c r="BL117" i="1"/>
  <c r="AB117" i="1"/>
  <c r="AZ118" i="1" l="1"/>
  <c r="AZ102" i="1" s="1"/>
  <c r="AX118" i="1"/>
  <c r="AP118" i="1"/>
  <c r="AL118" i="1"/>
  <c r="AJ118" i="1"/>
  <c r="P118" i="1"/>
  <c r="AH118" i="1"/>
  <c r="X118" i="1"/>
  <c r="BT118" i="1"/>
  <c r="BL118" i="1"/>
  <c r="AN118" i="1"/>
  <c r="AF118" i="1"/>
  <c r="AB118" i="1"/>
  <c r="R118" i="1"/>
  <c r="BD118" i="1"/>
  <c r="V118" i="1"/>
  <c r="D119" i="1"/>
  <c r="BN118" i="1"/>
  <c r="AD118" i="1"/>
  <c r="T118" i="1"/>
  <c r="AX119" i="1" l="1"/>
  <c r="AX102" i="1" s="1"/>
  <c r="BN102" i="1"/>
  <c r="BR102" i="1" s="1"/>
  <c r="BD119" i="1"/>
  <c r="BD102" i="1" s="1"/>
  <c r="T119" i="1"/>
  <c r="T102" i="1" s="1"/>
  <c r="D120" i="1"/>
  <c r="D121" i="1" s="1"/>
  <c r="BT119" i="1"/>
  <c r="BT102" i="1" s="1"/>
  <c r="AB119" i="1"/>
  <c r="AB102" i="1" s="1"/>
  <c r="AH119" i="1"/>
  <c r="AH102" i="1" s="1"/>
  <c r="BL119" i="1"/>
  <c r="BL102" i="1" s="1"/>
  <c r="AD119" i="1"/>
  <c r="AD102" i="1" s="1"/>
  <c r="R119" i="1"/>
  <c r="R102" i="1" s="1"/>
  <c r="AP119" i="1"/>
  <c r="AP102" i="1" s="1"/>
  <c r="AJ119" i="1"/>
  <c r="AJ102" i="1" s="1"/>
  <c r="X119" i="1"/>
  <c r="X102" i="1" s="1"/>
  <c r="AN119" i="1"/>
  <c r="AN102" i="1" s="1"/>
  <c r="AF119" i="1"/>
  <c r="AF102" i="1" s="1"/>
  <c r="V119" i="1"/>
  <c r="V102" i="1" s="1"/>
  <c r="P119" i="1"/>
  <c r="P102" i="1" s="1"/>
  <c r="AL119" i="1"/>
  <c r="AL102" i="1" s="1"/>
  <c r="AX121" i="1" l="1"/>
  <c r="BV121" i="1"/>
  <c r="BN121" i="1"/>
  <c r="BF121" i="1"/>
  <c r="AN121" i="1"/>
  <c r="AL121" i="1"/>
  <c r="AH121" i="1"/>
  <c r="AD121" i="1"/>
  <c r="AB121" i="1"/>
  <c r="P121" i="1"/>
  <c r="BT121" i="1"/>
  <c r="AP121" i="1"/>
  <c r="D122" i="1"/>
  <c r="BD121" i="1"/>
  <c r="R121" i="1"/>
  <c r="BL121" i="1"/>
  <c r="T121" i="1"/>
  <c r="AJ121" i="1"/>
  <c r="X121" i="1"/>
  <c r="AF121" i="1"/>
  <c r="V121" i="1"/>
  <c r="AX122" i="1" l="1"/>
  <c r="AF122" i="1"/>
  <c r="X122" i="1"/>
  <c r="R122" i="1"/>
  <c r="D123" i="1"/>
  <c r="BV122" i="1"/>
  <c r="BN122" i="1"/>
  <c r="BF122" i="1"/>
  <c r="AN122" i="1"/>
  <c r="AJ122" i="1"/>
  <c r="AD122" i="1"/>
  <c r="AP122" i="1"/>
  <c r="AL122" i="1"/>
  <c r="V122" i="1"/>
  <c r="T122" i="1"/>
  <c r="P122" i="1"/>
  <c r="AH122" i="1"/>
  <c r="BT122" i="1"/>
  <c r="BD122" i="1"/>
  <c r="BL122" i="1"/>
  <c r="AB122" i="1"/>
  <c r="AX123" i="1" l="1"/>
  <c r="BD123" i="1"/>
  <c r="T123" i="1"/>
  <c r="BL123" i="1"/>
  <c r="AP123" i="1"/>
  <c r="AL123" i="1"/>
  <c r="AF123" i="1"/>
  <c r="V123" i="1"/>
  <c r="R123" i="1"/>
  <c r="P123" i="1"/>
  <c r="AN123" i="1"/>
  <c r="AJ123" i="1"/>
  <c r="AD123" i="1"/>
  <c r="X123" i="1"/>
  <c r="BT123" i="1"/>
  <c r="AH123" i="1"/>
  <c r="D124" i="1"/>
  <c r="AB123" i="1"/>
  <c r="AX124" i="1" l="1"/>
  <c r="AN124" i="1"/>
  <c r="AL124" i="1"/>
  <c r="AJ124" i="1"/>
  <c r="P124" i="1"/>
  <c r="AP124" i="1"/>
  <c r="AH124" i="1"/>
  <c r="X124" i="1"/>
  <c r="D125" i="1"/>
  <c r="BL124" i="1"/>
  <c r="BD124" i="1"/>
  <c r="AF124" i="1"/>
  <c r="AB124" i="1"/>
  <c r="R124" i="1"/>
  <c r="AD124" i="1"/>
  <c r="BT124" i="1"/>
  <c r="T124" i="1"/>
  <c r="BF124" i="1"/>
  <c r="V124" i="1"/>
  <c r="AX125" i="1" l="1"/>
  <c r="BT125" i="1"/>
  <c r="AF125" i="1"/>
  <c r="X125" i="1"/>
  <c r="R125" i="1"/>
  <c r="BF125" i="1"/>
  <c r="AN125" i="1"/>
  <c r="AJ125" i="1"/>
  <c r="AD125" i="1"/>
  <c r="BL125" i="1"/>
  <c r="AP125" i="1"/>
  <c r="AL125" i="1"/>
  <c r="V125" i="1"/>
  <c r="T125" i="1"/>
  <c r="P125" i="1"/>
  <c r="BD125" i="1"/>
  <c r="D126" i="1"/>
  <c r="AB125" i="1"/>
  <c r="AH125" i="1"/>
  <c r="AX126" i="1" l="1"/>
  <c r="T126" i="1"/>
  <c r="BF126" i="1"/>
  <c r="AB126" i="1"/>
  <c r="D127" i="1"/>
  <c r="BV126" i="1"/>
  <c r="BL126" i="1"/>
  <c r="AH126" i="1"/>
  <c r="AD126" i="1"/>
  <c r="BN126" i="1"/>
  <c r="R126" i="1"/>
  <c r="AP126" i="1"/>
  <c r="AJ126" i="1"/>
  <c r="X126" i="1"/>
  <c r="BD126" i="1"/>
  <c r="AL126" i="1"/>
  <c r="BT126" i="1"/>
  <c r="AN126" i="1"/>
  <c r="AF126" i="1"/>
  <c r="V126" i="1"/>
  <c r="P126" i="1"/>
  <c r="AX127" i="1" l="1"/>
  <c r="BT127" i="1"/>
  <c r="BL127" i="1"/>
  <c r="BD127" i="1"/>
  <c r="AN127" i="1"/>
  <c r="AL127" i="1"/>
  <c r="AJ127" i="1"/>
  <c r="P127" i="1"/>
  <c r="BV127" i="1"/>
  <c r="AD127" i="1"/>
  <c r="BF127" i="1"/>
  <c r="V127" i="1"/>
  <c r="T127" i="1"/>
  <c r="AP127" i="1"/>
  <c r="AB127" i="1"/>
  <c r="R127" i="1"/>
  <c r="AH127" i="1"/>
  <c r="X127" i="1"/>
  <c r="D128" i="1"/>
  <c r="AF127" i="1"/>
  <c r="BN127" i="1"/>
  <c r="AX128" i="1" l="1"/>
  <c r="AZ128" i="1"/>
  <c r="D129" i="1"/>
  <c r="AN128" i="1"/>
  <c r="AL128" i="1"/>
  <c r="AJ128" i="1"/>
  <c r="P128" i="1"/>
  <c r="BV128" i="1"/>
  <c r="BL128" i="1"/>
  <c r="AF128" i="1"/>
  <c r="AB128" i="1"/>
  <c r="R128" i="1"/>
  <c r="BF128" i="1"/>
  <c r="AP128" i="1"/>
  <c r="AH128" i="1"/>
  <c r="X128" i="1"/>
  <c r="BT128" i="1"/>
  <c r="BD128" i="1"/>
  <c r="V128" i="1"/>
  <c r="AD128" i="1"/>
  <c r="BN128" i="1"/>
  <c r="T128" i="1"/>
  <c r="AZ129" i="1" l="1"/>
  <c r="AX129" i="1"/>
  <c r="BT129" i="1"/>
  <c r="BL129" i="1"/>
  <c r="BD129" i="1"/>
  <c r="AP129" i="1"/>
  <c r="AH129" i="1"/>
  <c r="AD129" i="1"/>
  <c r="AB129" i="1"/>
  <c r="V129" i="1"/>
  <c r="D130" i="1"/>
  <c r="BN129" i="1"/>
  <c r="AL129" i="1"/>
  <c r="AF129" i="1"/>
  <c r="R129" i="1"/>
  <c r="P129" i="1"/>
  <c r="AR129" i="1"/>
  <c r="AJ129" i="1"/>
  <c r="X129" i="1"/>
  <c r="BV129" i="1"/>
  <c r="BF129" i="1"/>
  <c r="T129" i="1"/>
  <c r="AN129" i="1"/>
  <c r="AZ130" i="1" l="1"/>
  <c r="AX130" i="1"/>
  <c r="AV129" i="1"/>
  <c r="BV130" i="1"/>
  <c r="BN130" i="1"/>
  <c r="BF130" i="1"/>
  <c r="AR130" i="1"/>
  <c r="AV130" i="1" s="1"/>
  <c r="AN130" i="1"/>
  <c r="AL130" i="1"/>
  <c r="AJ130" i="1"/>
  <c r="P130" i="1"/>
  <c r="D131" i="1"/>
  <c r="BD130" i="1"/>
  <c r="V130" i="1"/>
  <c r="T130" i="1"/>
  <c r="BT130" i="1"/>
  <c r="AD130" i="1"/>
  <c r="AP130" i="1"/>
  <c r="AB130" i="1"/>
  <c r="R130" i="1"/>
  <c r="BL130" i="1"/>
  <c r="AH130" i="1"/>
  <c r="X130" i="1"/>
  <c r="AF130" i="1"/>
  <c r="AZ131" i="1" l="1"/>
  <c r="AX131" i="1"/>
  <c r="AF131" i="1"/>
  <c r="X131" i="1"/>
  <c r="R131" i="1"/>
  <c r="D132" i="1"/>
  <c r="BV131" i="1"/>
  <c r="BN131" i="1"/>
  <c r="BF131" i="1"/>
  <c r="AP131" i="1"/>
  <c r="AL131" i="1"/>
  <c r="V131" i="1"/>
  <c r="T131" i="1"/>
  <c r="P131" i="1"/>
  <c r="BT131" i="1"/>
  <c r="AN131" i="1"/>
  <c r="AJ131" i="1"/>
  <c r="AD131" i="1"/>
  <c r="AR131" i="1"/>
  <c r="AV131" i="1" s="1"/>
  <c r="AB131" i="1"/>
  <c r="BL131" i="1"/>
  <c r="AH131" i="1"/>
  <c r="BD131" i="1"/>
  <c r="AX132" i="1" l="1"/>
  <c r="AX120" i="1" s="1"/>
  <c r="AZ132" i="1"/>
  <c r="AZ120" i="1" s="1"/>
  <c r="D133" i="1"/>
  <c r="T132" i="1"/>
  <c r="T120" i="1" s="1"/>
  <c r="BF132" i="1"/>
  <c r="AP132" i="1"/>
  <c r="AP120" i="1" s="1"/>
  <c r="AL132" i="1"/>
  <c r="AL120" i="1" s="1"/>
  <c r="AF132" i="1"/>
  <c r="AF120" i="1" s="1"/>
  <c r="V132" i="1"/>
  <c r="V120" i="1" s="1"/>
  <c r="R132" i="1"/>
  <c r="R120" i="1" s="1"/>
  <c r="P132" i="1"/>
  <c r="P120" i="1" s="1"/>
  <c r="BN132" i="1"/>
  <c r="BD132" i="1"/>
  <c r="BD120" i="1" s="1"/>
  <c r="AB132" i="1"/>
  <c r="AB120" i="1" s="1"/>
  <c r="BV132" i="1"/>
  <c r="BV120" i="1" s="1"/>
  <c r="BL132" i="1"/>
  <c r="BL120" i="1" s="1"/>
  <c r="AN132" i="1"/>
  <c r="AN120" i="1" s="1"/>
  <c r="AJ132" i="1"/>
  <c r="AJ120" i="1" s="1"/>
  <c r="AD132" i="1"/>
  <c r="AD120" i="1" s="1"/>
  <c r="X132" i="1"/>
  <c r="X120" i="1" s="1"/>
  <c r="AH132" i="1"/>
  <c r="AH120" i="1" s="1"/>
  <c r="BT132" i="1"/>
  <c r="BT120" i="1" s="1"/>
  <c r="AR132" i="1"/>
  <c r="BZ120" i="1" l="1"/>
  <c r="BN120" i="1"/>
  <c r="BF120" i="1"/>
  <c r="D134" i="1"/>
  <c r="BV133" i="1"/>
  <c r="BF133" i="1"/>
  <c r="AV132" i="1"/>
  <c r="AR120" i="1"/>
  <c r="AX134" i="1" l="1"/>
  <c r="BD134" i="1"/>
  <c r="AH134" i="1"/>
  <c r="AD134" i="1"/>
  <c r="AB134" i="1"/>
  <c r="V134" i="1"/>
  <c r="D135" i="1"/>
  <c r="BT134" i="1"/>
  <c r="BL134" i="1"/>
  <c r="AL134" i="1"/>
  <c r="AF134" i="1"/>
  <c r="R134" i="1"/>
  <c r="P134" i="1"/>
  <c r="AN134" i="1"/>
  <c r="AR134" i="1"/>
  <c r="AJ134" i="1"/>
  <c r="X134" i="1"/>
  <c r="AP134" i="1"/>
  <c r="T134" i="1"/>
  <c r="BN134" i="1"/>
  <c r="BF134" i="1"/>
  <c r="BV134" i="1"/>
  <c r="BJ120" i="1"/>
  <c r="AV120" i="1"/>
  <c r="BR120" i="1"/>
  <c r="AX135" i="1" l="1"/>
  <c r="AV134" i="1"/>
  <c r="T135" i="1"/>
  <c r="AL135" i="1"/>
  <c r="AF135" i="1"/>
  <c r="V135" i="1"/>
  <c r="R135" i="1"/>
  <c r="P135" i="1"/>
  <c r="BV135" i="1"/>
  <c r="BF135" i="1"/>
  <c r="AN135" i="1"/>
  <c r="AB135" i="1"/>
  <c r="D136" i="1"/>
  <c r="AR135" i="1"/>
  <c r="AV135" i="1" s="1"/>
  <c r="AJ135" i="1"/>
  <c r="AD135" i="1"/>
  <c r="X135" i="1"/>
  <c r="BL135" i="1"/>
  <c r="BT135" i="1"/>
  <c r="BD135" i="1"/>
  <c r="AP135" i="1"/>
  <c r="AH135" i="1"/>
  <c r="BN135" i="1"/>
  <c r="AX136" i="1" l="1"/>
  <c r="BT136" i="1"/>
  <c r="AR136" i="1"/>
  <c r="AV136" i="1" s="1"/>
  <c r="AN136" i="1"/>
  <c r="AJ136" i="1"/>
  <c r="D137" i="1"/>
  <c r="AH136" i="1"/>
  <c r="X136" i="1"/>
  <c r="R136" i="1"/>
  <c r="AF136" i="1"/>
  <c r="BL136" i="1"/>
  <c r="BD136" i="1"/>
  <c r="AD136" i="1"/>
  <c r="AL136" i="1"/>
  <c r="V136" i="1"/>
  <c r="T136" i="1"/>
  <c r="P136" i="1"/>
  <c r="BN136" i="1"/>
  <c r="AB136" i="1"/>
  <c r="BV136" i="1"/>
  <c r="AP136" i="1"/>
  <c r="BF136" i="1"/>
  <c r="AX137" i="1" l="1"/>
  <c r="BT137" i="1"/>
  <c r="AP137" i="1"/>
  <c r="AL137" i="1"/>
  <c r="AJ137" i="1"/>
  <c r="P137" i="1"/>
  <c r="V137" i="1"/>
  <c r="T137" i="1"/>
  <c r="BN137" i="1"/>
  <c r="AD137" i="1"/>
  <c r="X137" i="1"/>
  <c r="R137" i="1"/>
  <c r="BD137" i="1"/>
  <c r="AR137" i="1"/>
  <c r="BL137" i="1"/>
  <c r="AH137" i="1"/>
  <c r="AB137" i="1"/>
  <c r="D138" i="1"/>
  <c r="AN137" i="1"/>
  <c r="AF137" i="1"/>
  <c r="BV137" i="1"/>
  <c r="BF137" i="1"/>
  <c r="AX138" i="1" l="1"/>
  <c r="AN138" i="1"/>
  <c r="AJ138" i="1"/>
  <c r="P138" i="1"/>
  <c r="BV138" i="1"/>
  <c r="AD138" i="1"/>
  <c r="AB138" i="1"/>
  <c r="BD138" i="1"/>
  <c r="AF138" i="1"/>
  <c r="X138" i="1"/>
  <c r="T138" i="1"/>
  <c r="BL138" i="1"/>
  <c r="V138" i="1"/>
  <c r="R138" i="1"/>
  <c r="AL138" i="1"/>
  <c r="AP138" i="1"/>
  <c r="AH138" i="1"/>
  <c r="D139" i="1"/>
  <c r="BT138" i="1"/>
  <c r="BN138" i="1"/>
  <c r="BF138" i="1"/>
  <c r="AV137" i="1"/>
  <c r="AR133" i="1"/>
  <c r="AX139" i="1" l="1"/>
  <c r="AV133" i="1"/>
  <c r="D140" i="1"/>
  <c r="BL139" i="1"/>
  <c r="AP139" i="1"/>
  <c r="AL139" i="1"/>
  <c r="BT139" i="1"/>
  <c r="AN139" i="1"/>
  <c r="AF139" i="1"/>
  <c r="X139" i="1"/>
  <c r="R139" i="1"/>
  <c r="AH139" i="1"/>
  <c r="BN139" i="1"/>
  <c r="AB139" i="1"/>
  <c r="P139" i="1"/>
  <c r="BV139" i="1"/>
  <c r="BD139" i="1"/>
  <c r="T139" i="1"/>
  <c r="AD139" i="1"/>
  <c r="V139" i="1"/>
  <c r="AJ139" i="1"/>
  <c r="BF139" i="1"/>
  <c r="AX140" i="1" l="1"/>
  <c r="AX133" i="1" s="1"/>
  <c r="AZ140" i="1"/>
  <c r="AZ133" i="1" s="1"/>
  <c r="BN133" i="1"/>
  <c r="BT140" i="1"/>
  <c r="BT133" i="1" s="1"/>
  <c r="BD140" i="1"/>
  <c r="BD133" i="1" s="1"/>
  <c r="AP140" i="1"/>
  <c r="AP133" i="1" s="1"/>
  <c r="AL140" i="1"/>
  <c r="AL133" i="1" s="1"/>
  <c r="AH140" i="1"/>
  <c r="AH133" i="1" s="1"/>
  <c r="AD140" i="1"/>
  <c r="AD133" i="1" s="1"/>
  <c r="AB140" i="1"/>
  <c r="AB133" i="1" s="1"/>
  <c r="V140" i="1"/>
  <c r="V133" i="1" s="1"/>
  <c r="BL140" i="1"/>
  <c r="BL133" i="1" s="1"/>
  <c r="AN140" i="1"/>
  <c r="AN133" i="1" s="1"/>
  <c r="AJ140" i="1"/>
  <c r="AJ133" i="1" s="1"/>
  <c r="P140" i="1"/>
  <c r="P133" i="1" s="1"/>
  <c r="BF140" i="1"/>
  <c r="AF140" i="1"/>
  <c r="AF133" i="1" s="1"/>
  <c r="X140" i="1"/>
  <c r="X133" i="1" s="1"/>
  <c r="R140" i="1"/>
  <c r="R133" i="1" s="1"/>
  <c r="T140" i="1"/>
  <c r="T133" i="1" s="1"/>
  <c r="D141" i="1"/>
  <c r="BV140" i="1"/>
  <c r="BR133" i="1"/>
  <c r="D142" i="1" l="1"/>
  <c r="BF141" i="1"/>
  <c r="AZ142" i="1" l="1"/>
  <c r="AX142" i="1"/>
  <c r="BD142" i="1"/>
  <c r="AR142" i="1"/>
  <c r="AN142" i="1"/>
  <c r="BV142" i="1"/>
  <c r="BN142" i="1"/>
  <c r="BF142" i="1"/>
  <c r="AP142" i="1"/>
  <c r="AL142" i="1"/>
  <c r="AJ142" i="1"/>
  <c r="R142" i="1"/>
  <c r="D143" i="1"/>
  <c r="BT142" i="1"/>
  <c r="BL142" i="1"/>
  <c r="AH142" i="1"/>
  <c r="AD142" i="1"/>
  <c r="AB142" i="1"/>
  <c r="P142" i="1"/>
  <c r="X142" i="1"/>
  <c r="AF142" i="1"/>
  <c r="T142" i="1"/>
  <c r="V142" i="1"/>
  <c r="BZ133" i="1"/>
  <c r="BJ133" i="1"/>
  <c r="BJ141" i="1"/>
  <c r="AZ143" i="1" l="1"/>
  <c r="AX143" i="1"/>
  <c r="BD143" i="1"/>
  <c r="T143" i="1"/>
  <c r="D144" i="1"/>
  <c r="AN143" i="1"/>
  <c r="AF143" i="1"/>
  <c r="X143" i="1"/>
  <c r="R143" i="1"/>
  <c r="BT143" i="1"/>
  <c r="BF143" i="1"/>
  <c r="AP143" i="1"/>
  <c r="AL143" i="1"/>
  <c r="AJ143" i="1"/>
  <c r="P143" i="1"/>
  <c r="BL143" i="1"/>
  <c r="AH143" i="1"/>
  <c r="AD143" i="1"/>
  <c r="AB143" i="1"/>
  <c r="V143" i="1"/>
  <c r="BV143" i="1"/>
  <c r="BV141" i="1" s="1"/>
  <c r="AR143" i="1"/>
  <c r="AV143" i="1" s="1"/>
  <c r="BN143" i="1"/>
  <c r="AV142" i="1"/>
  <c r="AX144" i="1" l="1"/>
  <c r="AX141" i="1" s="1"/>
  <c r="AZ144" i="1"/>
  <c r="AZ141" i="1" s="1"/>
  <c r="BZ141" i="1"/>
  <c r="AP144" i="1"/>
  <c r="AP141" i="1" s="1"/>
  <c r="AL144" i="1"/>
  <c r="AL141" i="1" s="1"/>
  <c r="AJ144" i="1"/>
  <c r="AJ141" i="1" s="1"/>
  <c r="P144" i="1"/>
  <c r="P141" i="1" s="1"/>
  <c r="D145" i="1"/>
  <c r="BN144" i="1"/>
  <c r="AH144" i="1"/>
  <c r="AH141" i="1" s="1"/>
  <c r="AD144" i="1"/>
  <c r="AD141" i="1" s="1"/>
  <c r="AB144" i="1"/>
  <c r="AB141" i="1" s="1"/>
  <c r="V144" i="1"/>
  <c r="V141" i="1" s="1"/>
  <c r="BT144" i="1"/>
  <c r="BT141" i="1" s="1"/>
  <c r="BL144" i="1"/>
  <c r="BL141" i="1" s="1"/>
  <c r="AR144" i="1"/>
  <c r="T144" i="1"/>
  <c r="T141" i="1" s="1"/>
  <c r="BD144" i="1"/>
  <c r="BD141" i="1" s="1"/>
  <c r="AN144" i="1"/>
  <c r="AN141" i="1" s="1"/>
  <c r="AF144" i="1"/>
  <c r="AF141" i="1" s="1"/>
  <c r="X144" i="1"/>
  <c r="X141" i="1" s="1"/>
  <c r="R144" i="1"/>
  <c r="R141" i="1" s="1"/>
  <c r="BF144" i="1"/>
  <c r="D146" i="1" l="1"/>
  <c r="BF145" i="1"/>
  <c r="BN141" i="1"/>
  <c r="AV144" i="1"/>
  <c r="AR141" i="1"/>
  <c r="AX146" i="1" l="1"/>
  <c r="AZ146" i="1"/>
  <c r="BR141" i="1"/>
  <c r="AV141" i="1"/>
  <c r="BJ145" i="1"/>
  <c r="BT146" i="1"/>
  <c r="V146" i="1"/>
  <c r="D147" i="1"/>
  <c r="BL146" i="1"/>
  <c r="AR146" i="1"/>
  <c r="AN146" i="1"/>
  <c r="AF146" i="1"/>
  <c r="T146" i="1"/>
  <c r="BV146" i="1"/>
  <c r="BD146" i="1"/>
  <c r="AP146" i="1"/>
  <c r="AL146" i="1"/>
  <c r="AJ146" i="1"/>
  <c r="R146" i="1"/>
  <c r="AH146" i="1"/>
  <c r="AD146" i="1"/>
  <c r="AB146" i="1"/>
  <c r="P146" i="1"/>
  <c r="BF146" i="1"/>
  <c r="X146" i="1"/>
  <c r="BN146" i="1"/>
  <c r="AZ147" i="1" l="1"/>
  <c r="AX147" i="1"/>
  <c r="BZ146" i="1"/>
  <c r="AV146" i="1"/>
  <c r="BT147" i="1"/>
  <c r="AP147" i="1"/>
  <c r="AL147" i="1"/>
  <c r="AJ147" i="1"/>
  <c r="P147" i="1"/>
  <c r="BL147" i="1"/>
  <c r="AH147" i="1"/>
  <c r="AD147" i="1"/>
  <c r="AB147" i="1"/>
  <c r="V147" i="1"/>
  <c r="BV147" i="1"/>
  <c r="BD147" i="1"/>
  <c r="T147" i="1"/>
  <c r="D148" i="1"/>
  <c r="AR147" i="1"/>
  <c r="AV147" i="1" s="1"/>
  <c r="AN147" i="1"/>
  <c r="AF147" i="1"/>
  <c r="X147" i="1"/>
  <c r="R147" i="1"/>
  <c r="BF147" i="1"/>
  <c r="BN147" i="1"/>
  <c r="AX148" i="1" l="1"/>
  <c r="AZ148" i="1"/>
  <c r="BD148" i="1"/>
  <c r="T148" i="1"/>
  <c r="AR148" i="1"/>
  <c r="AV148" i="1" s="1"/>
  <c r="AN148" i="1"/>
  <c r="AF148" i="1"/>
  <c r="X148" i="1"/>
  <c r="R148" i="1"/>
  <c r="D149" i="1"/>
  <c r="BN148" i="1"/>
  <c r="BF148" i="1"/>
  <c r="AP148" i="1"/>
  <c r="AL148" i="1"/>
  <c r="AJ148" i="1"/>
  <c r="P148" i="1"/>
  <c r="BT148" i="1"/>
  <c r="BL148" i="1"/>
  <c r="AH148" i="1"/>
  <c r="AD148" i="1"/>
  <c r="AB148" i="1"/>
  <c r="V148" i="1"/>
  <c r="BV148" i="1"/>
  <c r="AX149" i="1" l="1"/>
  <c r="BT149" i="1"/>
  <c r="BL149" i="1"/>
  <c r="AR149" i="1"/>
  <c r="AN149" i="1"/>
  <c r="AF149" i="1"/>
  <c r="X149" i="1"/>
  <c r="R149" i="1"/>
  <c r="BD149" i="1"/>
  <c r="AP149" i="1"/>
  <c r="AL149" i="1"/>
  <c r="AJ149" i="1"/>
  <c r="P149" i="1"/>
  <c r="BV149" i="1"/>
  <c r="AH149" i="1"/>
  <c r="AD149" i="1"/>
  <c r="AB149" i="1"/>
  <c r="V149" i="1"/>
  <c r="D150" i="1"/>
  <c r="BN149" i="1"/>
  <c r="T149" i="1"/>
  <c r="BF149" i="1"/>
  <c r="AX150" i="1" l="1"/>
  <c r="AZ150" i="1"/>
  <c r="BD150" i="1"/>
  <c r="T150" i="1"/>
  <c r="D151" i="1"/>
  <c r="AR150" i="1"/>
  <c r="AV150" i="1" s="1"/>
  <c r="AN150" i="1"/>
  <c r="AF150" i="1"/>
  <c r="X150" i="1"/>
  <c r="R150" i="1"/>
  <c r="BT150" i="1"/>
  <c r="BF150" i="1"/>
  <c r="AP150" i="1"/>
  <c r="AL150" i="1"/>
  <c r="AJ150" i="1"/>
  <c r="P150" i="1"/>
  <c r="BL150" i="1"/>
  <c r="AH150" i="1"/>
  <c r="AD150" i="1"/>
  <c r="AB150" i="1"/>
  <c r="V150" i="1"/>
  <c r="BN150" i="1"/>
  <c r="BV150" i="1"/>
  <c r="AV149" i="1"/>
  <c r="AZ151" i="1" l="1"/>
  <c r="AX151" i="1"/>
  <c r="BL151" i="1"/>
  <c r="AH151" i="1"/>
  <c r="AD151" i="1"/>
  <c r="AB151" i="1"/>
  <c r="P151" i="1"/>
  <c r="BD151" i="1"/>
  <c r="V151" i="1"/>
  <c r="D152" i="1"/>
  <c r="BN151" i="1"/>
  <c r="AR151" i="1"/>
  <c r="AN151" i="1"/>
  <c r="AF151" i="1"/>
  <c r="X151" i="1"/>
  <c r="T151" i="1"/>
  <c r="BT151" i="1"/>
  <c r="AP151" i="1"/>
  <c r="AL151" i="1"/>
  <c r="AJ151" i="1"/>
  <c r="R151" i="1"/>
  <c r="BV151" i="1"/>
  <c r="BF151" i="1"/>
  <c r="AX152" i="1" l="1"/>
  <c r="AZ152" i="1"/>
  <c r="AV151" i="1"/>
  <c r="D153" i="1"/>
  <c r="AR152" i="1"/>
  <c r="AV152" i="1" s="1"/>
  <c r="AN152" i="1"/>
  <c r="AF152" i="1"/>
  <c r="X152" i="1"/>
  <c r="R152" i="1"/>
  <c r="BT152" i="1"/>
  <c r="AP152" i="1"/>
  <c r="AL152" i="1"/>
  <c r="AJ152" i="1"/>
  <c r="P152" i="1"/>
  <c r="BL152" i="1"/>
  <c r="AH152" i="1"/>
  <c r="AD152" i="1"/>
  <c r="AB152" i="1"/>
  <c r="V152" i="1"/>
  <c r="BD152" i="1"/>
  <c r="T152" i="1"/>
  <c r="BV152" i="1"/>
  <c r="BN152" i="1"/>
  <c r="BF152" i="1"/>
  <c r="AX153" i="1" l="1"/>
  <c r="AZ153" i="1"/>
  <c r="BT153" i="1"/>
  <c r="AH153" i="1"/>
  <c r="AD153" i="1"/>
  <c r="AB153" i="1"/>
  <c r="V153" i="1"/>
  <c r="BL153" i="1"/>
  <c r="T153" i="1"/>
  <c r="BV153" i="1"/>
  <c r="BD153" i="1"/>
  <c r="AR153" i="1"/>
  <c r="AV153" i="1" s="1"/>
  <c r="AN153" i="1"/>
  <c r="AF153" i="1"/>
  <c r="X153" i="1"/>
  <c r="R153" i="1"/>
  <c r="D154" i="1"/>
  <c r="AP153" i="1"/>
  <c r="AL153" i="1"/>
  <c r="AJ153" i="1"/>
  <c r="P153" i="1"/>
  <c r="BF153" i="1"/>
  <c r="BN153" i="1"/>
  <c r="AZ154" i="1" l="1"/>
  <c r="AX154" i="1"/>
  <c r="D155" i="1"/>
  <c r="AR154" i="1"/>
  <c r="AV154" i="1" s="1"/>
  <c r="AN154" i="1"/>
  <c r="AF154" i="1"/>
  <c r="T154" i="1"/>
  <c r="BT154" i="1"/>
  <c r="AP154" i="1"/>
  <c r="AL154" i="1"/>
  <c r="AJ154" i="1"/>
  <c r="R154" i="1"/>
  <c r="BL154" i="1"/>
  <c r="AH154" i="1"/>
  <c r="AD154" i="1"/>
  <c r="AB154" i="1"/>
  <c r="P154" i="1"/>
  <c r="BD154" i="1"/>
  <c r="V154" i="1"/>
  <c r="BN154" i="1"/>
  <c r="BF154" i="1"/>
  <c r="X154" i="1"/>
  <c r="BV154" i="1"/>
  <c r="AX155" i="1" l="1"/>
  <c r="AZ155" i="1"/>
  <c r="BL155" i="1"/>
  <c r="AH155" i="1"/>
  <c r="AD155" i="1"/>
  <c r="AB155" i="1"/>
  <c r="V155" i="1"/>
  <c r="BD155" i="1"/>
  <c r="T155" i="1"/>
  <c r="D156" i="1"/>
  <c r="BN155" i="1"/>
  <c r="AR155" i="1"/>
  <c r="AV155" i="1" s="1"/>
  <c r="AN155" i="1"/>
  <c r="AF155" i="1"/>
  <c r="X155" i="1"/>
  <c r="R155" i="1"/>
  <c r="BT155" i="1"/>
  <c r="AP155" i="1"/>
  <c r="AL155" i="1"/>
  <c r="AJ155" i="1"/>
  <c r="P155" i="1"/>
  <c r="BV155" i="1"/>
  <c r="BF155" i="1"/>
  <c r="AZ156" i="1" l="1"/>
  <c r="AX156" i="1"/>
  <c r="BT156" i="1"/>
  <c r="AP156" i="1"/>
  <c r="AL156" i="1"/>
  <c r="AJ156" i="1"/>
  <c r="R156" i="1"/>
  <c r="BL156" i="1"/>
  <c r="AH156" i="1"/>
  <c r="AD156" i="1"/>
  <c r="AB156" i="1"/>
  <c r="P156" i="1"/>
  <c r="BV156" i="1"/>
  <c r="BD156" i="1"/>
  <c r="V156" i="1"/>
  <c r="D157" i="1"/>
  <c r="AR156" i="1"/>
  <c r="AV156" i="1" s="1"/>
  <c r="AN156" i="1"/>
  <c r="AF156" i="1"/>
  <c r="T156" i="1"/>
  <c r="BN156" i="1"/>
  <c r="BF156" i="1"/>
  <c r="X156" i="1"/>
  <c r="AX157" i="1" l="1"/>
  <c r="AZ157" i="1"/>
  <c r="D158" i="1"/>
  <c r="AR157" i="1"/>
  <c r="AV157" i="1" s="1"/>
  <c r="AN157" i="1"/>
  <c r="AF157" i="1"/>
  <c r="T157" i="1"/>
  <c r="BT157" i="1"/>
  <c r="AP157" i="1"/>
  <c r="AL157" i="1"/>
  <c r="AJ157" i="1"/>
  <c r="R157" i="1"/>
  <c r="BL157" i="1"/>
  <c r="AH157" i="1"/>
  <c r="AD157" i="1"/>
  <c r="AB157" i="1"/>
  <c r="P157" i="1"/>
  <c r="BD157" i="1"/>
  <c r="V157" i="1"/>
  <c r="BN157" i="1"/>
  <c r="BF157" i="1"/>
  <c r="X157" i="1"/>
  <c r="BV157" i="1"/>
  <c r="AX158" i="1" l="1"/>
  <c r="D159" i="1"/>
  <c r="AH158" i="1"/>
  <c r="AD158" i="1"/>
  <c r="AB158" i="1"/>
  <c r="V158" i="1"/>
  <c r="BT158" i="1"/>
  <c r="T158" i="1"/>
  <c r="BL158" i="1"/>
  <c r="AR158" i="1"/>
  <c r="AV158" i="1" s="1"/>
  <c r="AN158" i="1"/>
  <c r="AF158" i="1"/>
  <c r="X158" i="1"/>
  <c r="R158" i="1"/>
  <c r="BD158" i="1"/>
  <c r="AP158" i="1"/>
  <c r="AL158" i="1"/>
  <c r="AJ158" i="1"/>
  <c r="P158" i="1"/>
  <c r="BV158" i="1"/>
  <c r="BN158" i="1"/>
  <c r="BF158" i="1"/>
  <c r="AX159" i="1" l="1"/>
  <c r="AZ159" i="1"/>
  <c r="D160" i="1"/>
  <c r="AH159" i="1"/>
  <c r="AD159" i="1"/>
  <c r="AB159" i="1"/>
  <c r="V159" i="1"/>
  <c r="BT159" i="1"/>
  <c r="T159" i="1"/>
  <c r="BL159" i="1"/>
  <c r="AR159" i="1"/>
  <c r="AV159" i="1" s="1"/>
  <c r="AN159" i="1"/>
  <c r="AF159" i="1"/>
  <c r="X159" i="1"/>
  <c r="R159" i="1"/>
  <c r="BD159" i="1"/>
  <c r="AP159" i="1"/>
  <c r="AL159" i="1"/>
  <c r="AJ159" i="1"/>
  <c r="P159" i="1"/>
  <c r="BF159" i="1"/>
  <c r="BN159" i="1"/>
  <c r="BV159" i="1"/>
  <c r="AZ160" i="1" l="1"/>
  <c r="AX160" i="1"/>
  <c r="BT160" i="1"/>
  <c r="AH160" i="1"/>
  <c r="AD160" i="1"/>
  <c r="AB160" i="1"/>
  <c r="V160" i="1"/>
  <c r="BL160" i="1"/>
  <c r="T160" i="1"/>
  <c r="BV160" i="1"/>
  <c r="BD160" i="1"/>
  <c r="AR160" i="1"/>
  <c r="AV160" i="1" s="1"/>
  <c r="AN160" i="1"/>
  <c r="AF160" i="1"/>
  <c r="X160" i="1"/>
  <c r="R160" i="1"/>
  <c r="D161" i="1"/>
  <c r="AP160" i="1"/>
  <c r="AL160" i="1"/>
  <c r="AJ160" i="1"/>
  <c r="P160" i="1"/>
  <c r="BN160" i="1"/>
  <c r="BF160" i="1"/>
  <c r="AX161" i="1" l="1"/>
  <c r="BV161" i="1"/>
  <c r="BL161" i="1"/>
  <c r="AP161" i="1"/>
  <c r="T161" i="1"/>
  <c r="BT161" i="1"/>
  <c r="BD161" i="1"/>
  <c r="AF161" i="1"/>
  <c r="X161" i="1"/>
  <c r="R161" i="1"/>
  <c r="AJ161" i="1"/>
  <c r="P161" i="1"/>
  <c r="D162" i="1"/>
  <c r="AN161" i="1"/>
  <c r="AL161" i="1"/>
  <c r="AH161" i="1"/>
  <c r="AD161" i="1"/>
  <c r="AB161" i="1"/>
  <c r="V161" i="1"/>
  <c r="BF161" i="1"/>
  <c r="AZ162" i="1" l="1"/>
  <c r="AX162" i="1"/>
  <c r="BD162" i="1"/>
  <c r="AN162" i="1"/>
  <c r="T162" i="1"/>
  <c r="D163" i="1"/>
  <c r="AP162" i="1"/>
  <c r="AF162" i="1"/>
  <c r="X162" i="1"/>
  <c r="R162" i="1"/>
  <c r="BT162" i="1"/>
  <c r="BF162" i="1"/>
  <c r="AL162" i="1"/>
  <c r="AJ162" i="1"/>
  <c r="P162" i="1"/>
  <c r="BL162" i="1"/>
  <c r="AH162" i="1"/>
  <c r="AD162" i="1"/>
  <c r="AB162" i="1"/>
  <c r="V162" i="1"/>
  <c r="BV162" i="1"/>
  <c r="BN162" i="1"/>
  <c r="AX163" i="1" l="1"/>
  <c r="AZ163" i="1"/>
  <c r="D164" i="1"/>
  <c r="AP163" i="1"/>
  <c r="AL163" i="1"/>
  <c r="AJ163" i="1"/>
  <c r="P163" i="1"/>
  <c r="BT163" i="1"/>
  <c r="AH163" i="1"/>
  <c r="AD163" i="1"/>
  <c r="AB163" i="1"/>
  <c r="V163" i="1"/>
  <c r="BL163" i="1"/>
  <c r="T163" i="1"/>
  <c r="BD163" i="1"/>
  <c r="AN163" i="1"/>
  <c r="AF163" i="1"/>
  <c r="X163" i="1"/>
  <c r="R163" i="1"/>
  <c r="BF163" i="1"/>
  <c r="BV163" i="1"/>
  <c r="BN163" i="1"/>
  <c r="AX164" i="1" l="1"/>
  <c r="AZ164" i="1"/>
  <c r="BL164" i="1"/>
  <c r="AH164" i="1"/>
  <c r="AD164" i="1"/>
  <c r="AB164" i="1"/>
  <c r="V164" i="1"/>
  <c r="BD164" i="1"/>
  <c r="T164" i="1"/>
  <c r="D165" i="1"/>
  <c r="BN164" i="1"/>
  <c r="AR164" i="1"/>
  <c r="AV164" i="1" s="1"/>
  <c r="AN164" i="1"/>
  <c r="AF164" i="1"/>
  <c r="X164" i="1"/>
  <c r="R164" i="1"/>
  <c r="BT164" i="1"/>
  <c r="AP164" i="1"/>
  <c r="AL164" i="1"/>
  <c r="AJ164" i="1"/>
  <c r="P164" i="1"/>
  <c r="BF164" i="1"/>
  <c r="BV164" i="1"/>
  <c r="AX165" i="1" l="1"/>
  <c r="AZ165" i="1"/>
  <c r="D166" i="1"/>
  <c r="AR165" i="1"/>
  <c r="AV165" i="1" s="1"/>
  <c r="AN165" i="1"/>
  <c r="AF165" i="1"/>
  <c r="X165" i="1"/>
  <c r="R165" i="1"/>
  <c r="BT165" i="1"/>
  <c r="AP165" i="1"/>
  <c r="AL165" i="1"/>
  <c r="AJ165" i="1"/>
  <c r="P165" i="1"/>
  <c r="BL165" i="1"/>
  <c r="AH165" i="1"/>
  <c r="AD165" i="1"/>
  <c r="AB165" i="1"/>
  <c r="V165" i="1"/>
  <c r="BD165" i="1"/>
  <c r="T165" i="1"/>
  <c r="BV165" i="1"/>
  <c r="BN165" i="1"/>
  <c r="BF165" i="1"/>
  <c r="AX166" i="1" l="1"/>
  <c r="AZ166" i="1"/>
  <c r="BL166" i="1"/>
  <c r="AH166" i="1"/>
  <c r="AD166" i="1"/>
  <c r="AB166" i="1"/>
  <c r="V166" i="1"/>
  <c r="BD166" i="1"/>
  <c r="T166" i="1"/>
  <c r="D167" i="1"/>
  <c r="BN166" i="1"/>
  <c r="AR166" i="1"/>
  <c r="AV166" i="1" s="1"/>
  <c r="AN166" i="1"/>
  <c r="AF166" i="1"/>
  <c r="X166" i="1"/>
  <c r="R166" i="1"/>
  <c r="BT166" i="1"/>
  <c r="AP166" i="1"/>
  <c r="AL166" i="1"/>
  <c r="AJ166" i="1"/>
  <c r="P166" i="1"/>
  <c r="BF166" i="1"/>
  <c r="BV166" i="1"/>
  <c r="AX167" i="1" l="1"/>
  <c r="AZ167" i="1"/>
  <c r="D168" i="1"/>
  <c r="AR167" i="1"/>
  <c r="AV167" i="1" s="1"/>
  <c r="AN167" i="1"/>
  <c r="AF167" i="1"/>
  <c r="X167" i="1"/>
  <c r="R167" i="1"/>
  <c r="BT167" i="1"/>
  <c r="AP167" i="1"/>
  <c r="AL167" i="1"/>
  <c r="AJ167" i="1"/>
  <c r="P167" i="1"/>
  <c r="BL167" i="1"/>
  <c r="AH167" i="1"/>
  <c r="AD167" i="1"/>
  <c r="AB167" i="1"/>
  <c r="V167" i="1"/>
  <c r="BD167" i="1"/>
  <c r="T167" i="1"/>
  <c r="BN167" i="1"/>
  <c r="BV167" i="1"/>
  <c r="BF167" i="1"/>
  <c r="AZ168" i="1" l="1"/>
  <c r="AX168" i="1"/>
  <c r="BV168" i="1"/>
  <c r="BD168" i="1"/>
  <c r="V168" i="1"/>
  <c r="D169" i="1"/>
  <c r="AR168" i="1"/>
  <c r="AV168" i="1" s="1"/>
  <c r="AN168" i="1"/>
  <c r="AF168" i="1"/>
  <c r="T168" i="1"/>
  <c r="BT168" i="1"/>
  <c r="BF168" i="1"/>
  <c r="AP168" i="1"/>
  <c r="AL168" i="1"/>
  <c r="AJ168" i="1"/>
  <c r="R168" i="1"/>
  <c r="BL168" i="1"/>
  <c r="AH168" i="1"/>
  <c r="AD168" i="1"/>
  <c r="AB168" i="1"/>
  <c r="P168" i="1"/>
  <c r="X168" i="1"/>
  <c r="BN168" i="1"/>
  <c r="AX169" i="1" l="1"/>
  <c r="AZ169" i="1"/>
  <c r="BT169" i="1"/>
  <c r="BF169" i="1"/>
  <c r="AP169" i="1"/>
  <c r="AL169" i="1"/>
  <c r="AJ169" i="1"/>
  <c r="P169" i="1"/>
  <c r="BL169" i="1"/>
  <c r="AH169" i="1"/>
  <c r="AD169" i="1"/>
  <c r="AB169" i="1"/>
  <c r="V169" i="1"/>
  <c r="BV169" i="1"/>
  <c r="BD169" i="1"/>
  <c r="T169" i="1"/>
  <c r="D170" i="1"/>
  <c r="AR169" i="1"/>
  <c r="AV169" i="1" s="1"/>
  <c r="AN169" i="1"/>
  <c r="AF169" i="1"/>
  <c r="X169" i="1"/>
  <c r="R169" i="1"/>
  <c r="BN169" i="1"/>
  <c r="AZ170" i="1" l="1"/>
  <c r="AX170" i="1"/>
  <c r="BD170" i="1"/>
  <c r="T170" i="1"/>
  <c r="AR170" i="1"/>
  <c r="AV170" i="1" s="1"/>
  <c r="AN170" i="1"/>
  <c r="AF170" i="1"/>
  <c r="X170" i="1"/>
  <c r="R170" i="1"/>
  <c r="AP170" i="1"/>
  <c r="AL170" i="1"/>
  <c r="AJ170" i="1"/>
  <c r="P170" i="1"/>
  <c r="D171" i="1"/>
  <c r="BT170" i="1"/>
  <c r="BL170" i="1"/>
  <c r="AH170" i="1"/>
  <c r="AD170" i="1"/>
  <c r="AB170" i="1"/>
  <c r="V170" i="1"/>
  <c r="BV170" i="1"/>
  <c r="BF170" i="1"/>
  <c r="BN170" i="1"/>
  <c r="AX171" i="1" l="1"/>
  <c r="AZ171" i="1"/>
  <c r="D172" i="1"/>
  <c r="BL171" i="1"/>
  <c r="AR171" i="1"/>
  <c r="AV171" i="1" s="1"/>
  <c r="AN171" i="1"/>
  <c r="AF171" i="1"/>
  <c r="T171" i="1"/>
  <c r="BV171" i="1"/>
  <c r="BN171" i="1"/>
  <c r="BF171" i="1"/>
  <c r="AJ171" i="1"/>
  <c r="AD171" i="1"/>
  <c r="AP171" i="1"/>
  <c r="AH171" i="1"/>
  <c r="BT171" i="1"/>
  <c r="BD171" i="1"/>
  <c r="AL171" i="1"/>
  <c r="AB171" i="1"/>
  <c r="V171" i="1"/>
  <c r="R171" i="1"/>
  <c r="P171" i="1"/>
  <c r="X171" i="1"/>
  <c r="AX172" i="1" l="1"/>
  <c r="AZ172" i="1"/>
  <c r="AH172" i="1"/>
  <c r="AD172" i="1"/>
  <c r="AB172" i="1"/>
  <c r="V172" i="1"/>
  <c r="D173" i="1"/>
  <c r="AP172" i="1"/>
  <c r="T172" i="1"/>
  <c r="BT172" i="1"/>
  <c r="BL172" i="1"/>
  <c r="BD172" i="1"/>
  <c r="AL172" i="1"/>
  <c r="AF172" i="1"/>
  <c r="R172" i="1"/>
  <c r="P172" i="1"/>
  <c r="AN172" i="1"/>
  <c r="BV172" i="1"/>
  <c r="AR172" i="1"/>
  <c r="AV172" i="1" s="1"/>
  <c r="AJ172" i="1"/>
  <c r="X172" i="1"/>
  <c r="BF172" i="1"/>
  <c r="BN172" i="1"/>
  <c r="AX173" i="1" l="1"/>
  <c r="AZ173" i="1"/>
  <c r="BD173" i="1"/>
  <c r="AP173" i="1"/>
  <c r="AL173" i="1"/>
  <c r="AJ173" i="1"/>
  <c r="D174" i="1"/>
  <c r="BL173" i="1"/>
  <c r="AR173" i="1"/>
  <c r="AV173" i="1" s="1"/>
  <c r="AN173" i="1"/>
  <c r="AF173" i="1"/>
  <c r="X173" i="1"/>
  <c r="R173" i="1"/>
  <c r="BT173" i="1"/>
  <c r="BF173" i="1"/>
  <c r="V173" i="1"/>
  <c r="T173" i="1"/>
  <c r="P173" i="1"/>
  <c r="AB173" i="1"/>
  <c r="AD173" i="1"/>
  <c r="AH173" i="1"/>
  <c r="BV173" i="1"/>
  <c r="BN173" i="1"/>
  <c r="AX174" i="1" l="1"/>
  <c r="AX145" i="1" s="1"/>
  <c r="AZ174" i="1"/>
  <c r="AZ145" i="1" s="1"/>
  <c r="BT174" i="1"/>
  <c r="BT145" i="1" s="1"/>
  <c r="T174" i="1"/>
  <c r="T145" i="1" s="1"/>
  <c r="AH174" i="1"/>
  <c r="AH145" i="1" s="1"/>
  <c r="AD174" i="1"/>
  <c r="AD145" i="1" s="1"/>
  <c r="AB174" i="1"/>
  <c r="AB145" i="1" s="1"/>
  <c r="V174" i="1"/>
  <c r="V145" i="1" s="1"/>
  <c r="AR174" i="1"/>
  <c r="AF174" i="1"/>
  <c r="AF145" i="1" s="1"/>
  <c r="X174" i="1"/>
  <c r="X145" i="1" s="1"/>
  <c r="R174" i="1"/>
  <c r="R145" i="1" s="1"/>
  <c r="D175" i="1"/>
  <c r="D176" i="1" s="1"/>
  <c r="AP174" i="1"/>
  <c r="AP145" i="1" s="1"/>
  <c r="BV174" i="1"/>
  <c r="BD174" i="1"/>
  <c r="BD145" i="1" s="1"/>
  <c r="AN174" i="1"/>
  <c r="AN145" i="1" s="1"/>
  <c r="BL174" i="1"/>
  <c r="BL145" i="1" s="1"/>
  <c r="AL174" i="1"/>
  <c r="AL145" i="1" s="1"/>
  <c r="AJ174" i="1"/>
  <c r="AJ145" i="1" s="1"/>
  <c r="P174" i="1"/>
  <c r="P145" i="1" s="1"/>
  <c r="BN174" i="1"/>
  <c r="BF174" i="1"/>
  <c r="AX176" i="1" l="1"/>
  <c r="AZ176" i="1"/>
  <c r="BV145" i="1"/>
  <c r="AV174" i="1"/>
  <c r="AR145" i="1"/>
  <c r="BN145" i="1"/>
  <c r="AP176" i="1"/>
  <c r="AL176" i="1"/>
  <c r="AJ176" i="1"/>
  <c r="P176" i="1"/>
  <c r="D177" i="1"/>
  <c r="BV176" i="1"/>
  <c r="BN176" i="1"/>
  <c r="BF176" i="1"/>
  <c r="AH176" i="1"/>
  <c r="AD176" i="1"/>
  <c r="AB176" i="1"/>
  <c r="V176" i="1"/>
  <c r="AR176" i="1"/>
  <c r="AN176" i="1"/>
  <c r="AF176" i="1"/>
  <c r="X176" i="1"/>
  <c r="R176" i="1"/>
  <c r="BT176" i="1"/>
  <c r="BD176" i="1"/>
  <c r="T176" i="1"/>
  <c r="BL176" i="1"/>
  <c r="AX177" i="1" l="1"/>
  <c r="AN177" i="1"/>
  <c r="AL177" i="1"/>
  <c r="AJ177" i="1"/>
  <c r="P177" i="1"/>
  <c r="BF177" i="1"/>
  <c r="AP177" i="1"/>
  <c r="AH177" i="1"/>
  <c r="AD177" i="1"/>
  <c r="AB177" i="1"/>
  <c r="V177" i="1"/>
  <c r="BT177" i="1"/>
  <c r="AF177" i="1"/>
  <c r="X177" i="1"/>
  <c r="R177" i="1"/>
  <c r="D178" i="1"/>
  <c r="BD177" i="1"/>
  <c r="BL177" i="1"/>
  <c r="T177" i="1"/>
  <c r="BR145" i="1"/>
  <c r="AV145" i="1"/>
  <c r="BZ145" i="1"/>
  <c r="AV176" i="1"/>
  <c r="AZ178" i="1" l="1"/>
  <c r="AX178" i="1"/>
  <c r="BF178" i="1"/>
  <c r="AF178" i="1"/>
  <c r="X178" i="1"/>
  <c r="R178" i="1"/>
  <c r="D179" i="1"/>
  <c r="BL178" i="1"/>
  <c r="BD178" i="1"/>
  <c r="AR178" i="1"/>
  <c r="AN178" i="1"/>
  <c r="AL178" i="1"/>
  <c r="AJ178" i="1"/>
  <c r="P178" i="1"/>
  <c r="T178" i="1"/>
  <c r="V178" i="1"/>
  <c r="BT178" i="1"/>
  <c r="AH178" i="1"/>
  <c r="AD178" i="1"/>
  <c r="AP178" i="1"/>
  <c r="AB178" i="1"/>
  <c r="AX179" i="1" l="1"/>
  <c r="AZ179" i="1"/>
  <c r="AV178" i="1"/>
  <c r="AJ179" i="1"/>
  <c r="P179" i="1"/>
  <c r="BD179" i="1"/>
  <c r="AR179" i="1"/>
  <c r="AV179" i="1" s="1"/>
  <c r="AN179" i="1"/>
  <c r="AL179" i="1"/>
  <c r="AH179" i="1"/>
  <c r="AD179" i="1"/>
  <c r="AB179" i="1"/>
  <c r="V179" i="1"/>
  <c r="D180" i="1"/>
  <c r="BL179" i="1"/>
  <c r="AP179" i="1"/>
  <c r="T179" i="1"/>
  <c r="BT179" i="1"/>
  <c r="AF179" i="1"/>
  <c r="X179" i="1"/>
  <c r="R179" i="1"/>
  <c r="AZ180" i="1" l="1"/>
  <c r="AX180" i="1"/>
  <c r="BT180" i="1"/>
  <c r="BL180" i="1"/>
  <c r="BD180" i="1"/>
  <c r="AR180" i="1"/>
  <c r="AV180" i="1" s="1"/>
  <c r="AN180" i="1"/>
  <c r="AF180" i="1"/>
  <c r="X180" i="1"/>
  <c r="R180" i="1"/>
  <c r="D181" i="1"/>
  <c r="AP180" i="1"/>
  <c r="AL180" i="1"/>
  <c r="AJ180" i="1"/>
  <c r="P180" i="1"/>
  <c r="AH180" i="1"/>
  <c r="AD180" i="1"/>
  <c r="AB180" i="1"/>
  <c r="V180" i="1"/>
  <c r="BV180" i="1"/>
  <c r="BN180" i="1"/>
  <c r="BF180" i="1"/>
  <c r="T180" i="1"/>
  <c r="AX181" i="1" l="1"/>
  <c r="AZ181" i="1"/>
  <c r="AR181" i="1"/>
  <c r="AV181" i="1" s="1"/>
  <c r="AN181" i="1"/>
  <c r="AL181" i="1"/>
  <c r="AJ181" i="1"/>
  <c r="P181" i="1"/>
  <c r="BV181" i="1"/>
  <c r="BN181" i="1"/>
  <c r="BF181" i="1"/>
  <c r="AP181" i="1"/>
  <c r="AH181" i="1"/>
  <c r="AD181" i="1"/>
  <c r="AB181" i="1"/>
  <c r="V181" i="1"/>
  <c r="D182" i="1"/>
  <c r="BT181" i="1"/>
  <c r="BL181" i="1"/>
  <c r="BD181" i="1"/>
  <c r="T181" i="1"/>
  <c r="AF181" i="1"/>
  <c r="X181" i="1"/>
  <c r="R181" i="1"/>
  <c r="AZ182" i="1" l="1"/>
  <c r="AX182" i="1"/>
  <c r="D183" i="1"/>
  <c r="BT182" i="1"/>
  <c r="BL182" i="1"/>
  <c r="BD182" i="1"/>
  <c r="AR182" i="1"/>
  <c r="AN182" i="1"/>
  <c r="AF182" i="1"/>
  <c r="X182" i="1"/>
  <c r="R182" i="1"/>
  <c r="AP182" i="1"/>
  <c r="AL182" i="1"/>
  <c r="AJ182" i="1"/>
  <c r="P182" i="1"/>
  <c r="AH182" i="1"/>
  <c r="AD182" i="1"/>
  <c r="AB182" i="1"/>
  <c r="V182" i="1"/>
  <c r="BV182" i="1"/>
  <c r="BN182" i="1"/>
  <c r="BF182" i="1"/>
  <c r="T182" i="1"/>
  <c r="AX183" i="1" l="1"/>
  <c r="AZ183" i="1"/>
  <c r="AH183" i="1"/>
  <c r="AD183" i="1"/>
  <c r="AB183" i="1"/>
  <c r="V183" i="1"/>
  <c r="BV183" i="1"/>
  <c r="BN183" i="1"/>
  <c r="BF183" i="1"/>
  <c r="T183" i="1"/>
  <c r="D184" i="1"/>
  <c r="BT183" i="1"/>
  <c r="BL183" i="1"/>
  <c r="BD183" i="1"/>
  <c r="AR183" i="1"/>
  <c r="AV183" i="1" s="1"/>
  <c r="AN183" i="1"/>
  <c r="AF183" i="1"/>
  <c r="X183" i="1"/>
  <c r="R183" i="1"/>
  <c r="AP183" i="1"/>
  <c r="AL183" i="1"/>
  <c r="AJ183" i="1"/>
  <c r="P183" i="1"/>
  <c r="AV182" i="1"/>
  <c r="AZ184" i="1" l="1"/>
  <c r="AX184" i="1"/>
  <c r="D185" i="1"/>
  <c r="AR184" i="1"/>
  <c r="AV184" i="1" s="1"/>
  <c r="AN184" i="1"/>
  <c r="AF184" i="1"/>
  <c r="X184" i="1"/>
  <c r="R184" i="1"/>
  <c r="BV184" i="1"/>
  <c r="BN184" i="1"/>
  <c r="BF184" i="1"/>
  <c r="AP184" i="1"/>
  <c r="AL184" i="1"/>
  <c r="AJ184" i="1"/>
  <c r="P184" i="1"/>
  <c r="BT184" i="1"/>
  <c r="BL184" i="1"/>
  <c r="BD184" i="1"/>
  <c r="AH184" i="1"/>
  <c r="AD184" i="1"/>
  <c r="AB184" i="1"/>
  <c r="V184" i="1"/>
  <c r="T184" i="1"/>
  <c r="AX185" i="1" l="1"/>
  <c r="AX175" i="1" s="1"/>
  <c r="AZ185" i="1"/>
  <c r="AZ175" i="1" s="1"/>
  <c r="AH185" i="1"/>
  <c r="AH175" i="1" s="1"/>
  <c r="AD185" i="1"/>
  <c r="AD175" i="1" s="1"/>
  <c r="AB185" i="1"/>
  <c r="AB175" i="1" s="1"/>
  <c r="V185" i="1"/>
  <c r="V175" i="1" s="1"/>
  <c r="BT185" i="1"/>
  <c r="BT175" i="1" s="1"/>
  <c r="T185" i="1"/>
  <c r="T175" i="1" s="1"/>
  <c r="D186" i="1"/>
  <c r="BL185" i="1"/>
  <c r="BL175" i="1" s="1"/>
  <c r="AR185" i="1"/>
  <c r="AN185" i="1"/>
  <c r="AN175" i="1" s="1"/>
  <c r="AF185" i="1"/>
  <c r="AF175" i="1" s="1"/>
  <c r="X185" i="1"/>
  <c r="X175" i="1" s="1"/>
  <c r="R185" i="1"/>
  <c r="R175" i="1" s="1"/>
  <c r="BD185" i="1"/>
  <c r="BD175" i="1" s="1"/>
  <c r="AP185" i="1"/>
  <c r="AP175" i="1" s="1"/>
  <c r="AL185" i="1"/>
  <c r="AL175" i="1" s="1"/>
  <c r="AJ185" i="1"/>
  <c r="AJ175" i="1" s="1"/>
  <c r="P185" i="1"/>
  <c r="P175" i="1" s="1"/>
  <c r="BN185" i="1"/>
  <c r="BV185" i="1"/>
  <c r="BF185" i="1"/>
  <c r="AV185" i="1" l="1"/>
  <c r="AR175" i="1"/>
  <c r="BV175" i="1"/>
  <c r="BN175" i="1"/>
  <c r="D187" i="1"/>
  <c r="BF175" i="1"/>
  <c r="AX187" i="1" l="1"/>
  <c r="AZ187" i="1"/>
  <c r="BJ175" i="1"/>
  <c r="BZ175" i="1"/>
  <c r="BT187" i="1"/>
  <c r="AP187" i="1"/>
  <c r="AL187" i="1"/>
  <c r="AJ187" i="1"/>
  <c r="P187" i="1"/>
  <c r="BL187" i="1"/>
  <c r="AH187" i="1"/>
  <c r="AD187" i="1"/>
  <c r="AB187" i="1"/>
  <c r="V187" i="1"/>
  <c r="D188" i="1"/>
  <c r="BV187" i="1"/>
  <c r="BD187" i="1"/>
  <c r="AR187" i="1"/>
  <c r="T187" i="1"/>
  <c r="AN187" i="1"/>
  <c r="AF187" i="1"/>
  <c r="X187" i="1"/>
  <c r="R187" i="1"/>
  <c r="BN187" i="1"/>
  <c r="BF187" i="1"/>
  <c r="BR175" i="1"/>
  <c r="AV175" i="1"/>
  <c r="AZ188" i="1" l="1"/>
  <c r="AX188" i="1"/>
  <c r="AN188" i="1"/>
  <c r="AF188" i="1"/>
  <c r="X188" i="1"/>
  <c r="R188" i="1"/>
  <c r="BT188" i="1"/>
  <c r="AP188" i="1"/>
  <c r="AL188" i="1"/>
  <c r="AJ188" i="1"/>
  <c r="P188" i="1"/>
  <c r="BL188" i="1"/>
  <c r="AH188" i="1"/>
  <c r="AD188" i="1"/>
  <c r="AB188" i="1"/>
  <c r="V188" i="1"/>
  <c r="D189" i="1"/>
  <c r="BD188" i="1"/>
  <c r="T188" i="1"/>
  <c r="BV188" i="1"/>
  <c r="BN188" i="1"/>
  <c r="AR188" i="1"/>
  <c r="AV188" i="1" s="1"/>
  <c r="BF188" i="1"/>
  <c r="AV187" i="1"/>
  <c r="AZ189" i="1" l="1"/>
  <c r="AX189" i="1"/>
  <c r="D190" i="1"/>
  <c r="BD189" i="1"/>
  <c r="T189" i="1"/>
  <c r="AN189" i="1"/>
  <c r="AF189" i="1"/>
  <c r="X189" i="1"/>
  <c r="R189" i="1"/>
  <c r="BT189" i="1"/>
  <c r="BF189" i="1"/>
  <c r="AP189" i="1"/>
  <c r="AL189" i="1"/>
  <c r="AJ189" i="1"/>
  <c r="P189" i="1"/>
  <c r="BL189" i="1"/>
  <c r="AH189" i="1"/>
  <c r="AD189" i="1"/>
  <c r="AB189" i="1"/>
  <c r="V189" i="1"/>
  <c r="BN189" i="1"/>
  <c r="BV189" i="1"/>
  <c r="AR189" i="1"/>
  <c r="AX190" i="1" l="1"/>
  <c r="AZ190" i="1"/>
  <c r="BL190" i="1"/>
  <c r="AH190" i="1"/>
  <c r="AD190" i="1"/>
  <c r="AB190" i="1"/>
  <c r="V190" i="1"/>
  <c r="D191" i="1"/>
  <c r="BD190" i="1"/>
  <c r="T190" i="1"/>
  <c r="BN190" i="1"/>
  <c r="AN190" i="1"/>
  <c r="AF190" i="1"/>
  <c r="X190" i="1"/>
  <c r="R190" i="1"/>
  <c r="BT190" i="1"/>
  <c r="AP190" i="1"/>
  <c r="AL190" i="1"/>
  <c r="AJ190" i="1"/>
  <c r="P190" i="1"/>
  <c r="BF190" i="1"/>
  <c r="AR190" i="1"/>
  <c r="AV190" i="1" s="1"/>
  <c r="BV190" i="1"/>
  <c r="AV189" i="1"/>
  <c r="AX191" i="1" l="1"/>
  <c r="AZ191" i="1"/>
  <c r="BT191" i="1"/>
  <c r="AP191" i="1"/>
  <c r="AL191" i="1"/>
  <c r="AJ191" i="1"/>
  <c r="P191" i="1"/>
  <c r="BL191" i="1"/>
  <c r="AH191" i="1"/>
  <c r="AD191" i="1"/>
  <c r="AB191" i="1"/>
  <c r="V191" i="1"/>
  <c r="D192" i="1"/>
  <c r="BV191" i="1"/>
  <c r="BD191" i="1"/>
  <c r="AR191" i="1"/>
  <c r="T191" i="1"/>
  <c r="AN191" i="1"/>
  <c r="AF191" i="1"/>
  <c r="X191" i="1"/>
  <c r="R191" i="1"/>
  <c r="BN191" i="1"/>
  <c r="BF191" i="1"/>
  <c r="AZ192" i="1" l="1"/>
  <c r="AX192" i="1"/>
  <c r="AN192" i="1"/>
  <c r="AF192" i="1"/>
  <c r="X192" i="1"/>
  <c r="R192" i="1"/>
  <c r="BT192" i="1"/>
  <c r="AP192" i="1"/>
  <c r="AL192" i="1"/>
  <c r="AJ192" i="1"/>
  <c r="P192" i="1"/>
  <c r="BL192" i="1"/>
  <c r="AH192" i="1"/>
  <c r="AD192" i="1"/>
  <c r="AB192" i="1"/>
  <c r="V192" i="1"/>
  <c r="D193" i="1"/>
  <c r="BD192" i="1"/>
  <c r="T192" i="1"/>
  <c r="AR192" i="1"/>
  <c r="AV192" i="1" s="1"/>
  <c r="BN192" i="1"/>
  <c r="BF192" i="1"/>
  <c r="BV192" i="1"/>
  <c r="AV191" i="1"/>
  <c r="AZ193" i="1" l="1"/>
  <c r="AX193" i="1"/>
  <c r="T193" i="1"/>
  <c r="BV193" i="1"/>
  <c r="BL193" i="1"/>
  <c r="AF193" i="1"/>
  <c r="X193" i="1"/>
  <c r="R193" i="1"/>
  <c r="D194" i="1"/>
  <c r="BT193" i="1"/>
  <c r="BD193" i="1"/>
  <c r="AN193" i="1"/>
  <c r="AL193" i="1"/>
  <c r="AJ193" i="1"/>
  <c r="P193" i="1"/>
  <c r="AP193" i="1"/>
  <c r="AH193" i="1"/>
  <c r="AD193" i="1"/>
  <c r="AB193" i="1"/>
  <c r="V193" i="1"/>
  <c r="BF193" i="1"/>
  <c r="AR193" i="1"/>
  <c r="AX194" i="1" l="1"/>
  <c r="AX186" i="1" s="1"/>
  <c r="AZ194" i="1"/>
  <c r="AZ186" i="1" s="1"/>
  <c r="D195" i="1"/>
  <c r="D196" i="1" s="1"/>
  <c r="AR194" i="1"/>
  <c r="AV194" i="1" s="1"/>
  <c r="AN194" i="1"/>
  <c r="AN186" i="1" s="1"/>
  <c r="AF194" i="1"/>
  <c r="AF186" i="1" s="1"/>
  <c r="X194" i="1"/>
  <c r="X186" i="1" s="1"/>
  <c r="R194" i="1"/>
  <c r="R186" i="1" s="1"/>
  <c r="AP194" i="1"/>
  <c r="AP186" i="1" s="1"/>
  <c r="AL194" i="1"/>
  <c r="AL186" i="1" s="1"/>
  <c r="AJ194" i="1"/>
  <c r="AJ186" i="1" s="1"/>
  <c r="P194" i="1"/>
  <c r="P186" i="1" s="1"/>
  <c r="BT194" i="1"/>
  <c r="BT186" i="1" s="1"/>
  <c r="BD194" i="1"/>
  <c r="BD186" i="1" s="1"/>
  <c r="AH194" i="1"/>
  <c r="AH186" i="1" s="1"/>
  <c r="AD194" i="1"/>
  <c r="AD186" i="1" s="1"/>
  <c r="AB194" i="1"/>
  <c r="AB186" i="1" s="1"/>
  <c r="V194" i="1"/>
  <c r="V186" i="1" s="1"/>
  <c r="BL194" i="1"/>
  <c r="BL186" i="1" s="1"/>
  <c r="T194" i="1"/>
  <c r="T186" i="1" s="1"/>
  <c r="BN194" i="1"/>
  <c r="BV194" i="1"/>
  <c r="AV193" i="1"/>
  <c r="AR186" i="1"/>
  <c r="BF186" i="1"/>
  <c r="AX196" i="1" l="1"/>
  <c r="AZ196" i="1"/>
  <c r="BA186" i="1"/>
  <c r="BB186" i="1"/>
  <c r="BL196" i="1"/>
  <c r="AH196" i="1"/>
  <c r="AD196" i="1"/>
  <c r="AB196" i="1"/>
  <c r="V196" i="1"/>
  <c r="BD196" i="1"/>
  <c r="T196" i="1"/>
  <c r="D197" i="1"/>
  <c r="BN196" i="1"/>
  <c r="AR196" i="1"/>
  <c r="AN196" i="1"/>
  <c r="AF196" i="1"/>
  <c r="X196" i="1"/>
  <c r="R196" i="1"/>
  <c r="BT196" i="1"/>
  <c r="AP196" i="1"/>
  <c r="AL196" i="1"/>
  <c r="AJ196" i="1"/>
  <c r="P196" i="1"/>
  <c r="BV196" i="1"/>
  <c r="BF196" i="1"/>
  <c r="AV186" i="1"/>
  <c r="BJ186" i="1"/>
  <c r="BV186" i="1"/>
  <c r="BN186" i="1"/>
  <c r="AX197" i="1" l="1"/>
  <c r="BR186" i="1"/>
  <c r="AV196" i="1"/>
  <c r="BZ186" i="1"/>
  <c r="AF197" i="1"/>
  <c r="X197" i="1"/>
  <c r="R197" i="1"/>
  <c r="D198" i="1"/>
  <c r="BF197" i="1"/>
  <c r="AJ197" i="1"/>
  <c r="P197" i="1"/>
  <c r="BL197" i="1"/>
  <c r="BD197" i="1"/>
  <c r="AN197" i="1"/>
  <c r="AL197" i="1"/>
  <c r="AH197" i="1"/>
  <c r="AD197" i="1"/>
  <c r="AB197" i="1"/>
  <c r="V197" i="1"/>
  <c r="BT197" i="1"/>
  <c r="AP197" i="1"/>
  <c r="T197" i="1"/>
  <c r="AZ198" i="1" l="1"/>
  <c r="AX198" i="1"/>
  <c r="AP198" i="1"/>
  <c r="AL198" i="1"/>
  <c r="AJ198" i="1"/>
  <c r="P198" i="1"/>
  <c r="D199" i="1"/>
  <c r="BT198" i="1"/>
  <c r="AH198" i="1"/>
  <c r="AD198" i="1"/>
  <c r="AB198" i="1"/>
  <c r="V198" i="1"/>
  <c r="BL198" i="1"/>
  <c r="T198" i="1"/>
  <c r="BD198" i="1"/>
  <c r="AN198" i="1"/>
  <c r="AF198" i="1"/>
  <c r="X198" i="1"/>
  <c r="R198" i="1"/>
  <c r="BV198" i="1"/>
  <c r="BN198" i="1"/>
  <c r="BF198" i="1"/>
  <c r="AX199" i="1" l="1"/>
  <c r="AX195" i="1" s="1"/>
  <c r="AZ199" i="1"/>
  <c r="AZ195" i="1" s="1"/>
  <c r="D200" i="1"/>
  <c r="D201" i="1" s="1"/>
  <c r="BT199" i="1"/>
  <c r="BT195" i="1" s="1"/>
  <c r="AP199" i="1"/>
  <c r="AP195" i="1" s="1"/>
  <c r="AL199" i="1"/>
  <c r="AL195" i="1" s="1"/>
  <c r="AJ199" i="1"/>
  <c r="AJ195" i="1" s="1"/>
  <c r="P199" i="1"/>
  <c r="P195" i="1" s="1"/>
  <c r="BL199" i="1"/>
  <c r="BL195" i="1" s="1"/>
  <c r="AH199" i="1"/>
  <c r="AD199" i="1"/>
  <c r="AD195" i="1" s="1"/>
  <c r="AB199" i="1"/>
  <c r="AB195" i="1" s="1"/>
  <c r="V199" i="1"/>
  <c r="V195" i="1" s="1"/>
  <c r="BV199" i="1"/>
  <c r="BV195" i="1" s="1"/>
  <c r="BD199" i="1"/>
  <c r="BD195" i="1" s="1"/>
  <c r="T199" i="1"/>
  <c r="T195" i="1" s="1"/>
  <c r="AR199" i="1"/>
  <c r="AN199" i="1"/>
  <c r="AN195" i="1" s="1"/>
  <c r="AF199" i="1"/>
  <c r="AF195" i="1" s="1"/>
  <c r="X199" i="1"/>
  <c r="X195" i="1" s="1"/>
  <c r="R199" i="1"/>
  <c r="R195" i="1" s="1"/>
  <c r="BN199" i="1"/>
  <c r="BF199" i="1"/>
  <c r="AH195" i="1"/>
  <c r="AZ201" i="1" l="1"/>
  <c r="AX201" i="1"/>
  <c r="BZ195" i="1"/>
  <c r="AV199" i="1"/>
  <c r="AR195" i="1"/>
  <c r="BN195" i="1"/>
  <c r="BF195" i="1"/>
  <c r="BD201" i="1"/>
  <c r="AP201" i="1"/>
  <c r="AH201" i="1"/>
  <c r="AD201" i="1"/>
  <c r="AB201" i="1"/>
  <c r="V201" i="1"/>
  <c r="T201" i="1"/>
  <c r="BN201" i="1"/>
  <c r="BF201" i="1"/>
  <c r="AF201" i="1"/>
  <c r="X201" i="1"/>
  <c r="R201" i="1"/>
  <c r="D202" i="1"/>
  <c r="BT201" i="1"/>
  <c r="BL201" i="1"/>
  <c r="AR201" i="1"/>
  <c r="AN201" i="1"/>
  <c r="AL201" i="1"/>
  <c r="AJ201" i="1"/>
  <c r="P201" i="1"/>
  <c r="BV201" i="1"/>
  <c r="AX202" i="1" l="1"/>
  <c r="AZ202" i="1"/>
  <c r="BD202" i="1"/>
  <c r="AP202" i="1"/>
  <c r="T202" i="1"/>
  <c r="AF202" i="1"/>
  <c r="X202" i="1"/>
  <c r="R202" i="1"/>
  <c r="BN202" i="1"/>
  <c r="BF202" i="1"/>
  <c r="AJ202" i="1"/>
  <c r="P202" i="1"/>
  <c r="D203" i="1"/>
  <c r="BT202" i="1"/>
  <c r="BL202" i="1"/>
  <c r="AR202" i="1"/>
  <c r="AV202" i="1" s="1"/>
  <c r="AN202" i="1"/>
  <c r="AL202" i="1"/>
  <c r="AH202" i="1"/>
  <c r="AD202" i="1"/>
  <c r="AB202" i="1"/>
  <c r="V202" i="1"/>
  <c r="BV202" i="1"/>
  <c r="BR195" i="1"/>
  <c r="AV201" i="1"/>
  <c r="AV195" i="1"/>
  <c r="BJ195" i="1"/>
  <c r="AZ203" i="1" l="1"/>
  <c r="AZ200" i="1" s="1"/>
  <c r="AX203" i="1"/>
  <c r="BV203" i="1"/>
  <c r="T203" i="1"/>
  <c r="BN203" i="1"/>
  <c r="AF203" i="1"/>
  <c r="X203" i="1"/>
  <c r="R203" i="1"/>
  <c r="D204" i="1"/>
  <c r="BT203" i="1"/>
  <c r="BL203" i="1"/>
  <c r="AR203" i="1"/>
  <c r="AN203" i="1"/>
  <c r="AL203" i="1"/>
  <c r="AJ203" i="1"/>
  <c r="P203" i="1"/>
  <c r="BD203" i="1"/>
  <c r="AP203" i="1"/>
  <c r="AH203" i="1"/>
  <c r="AD203" i="1"/>
  <c r="AB203" i="1"/>
  <c r="V203" i="1"/>
  <c r="BF203" i="1"/>
  <c r="BN200" i="1"/>
  <c r="AX204" i="1" l="1"/>
  <c r="BR200" i="1"/>
  <c r="D205" i="1"/>
  <c r="BL204" i="1"/>
  <c r="AJ204" i="1"/>
  <c r="R204" i="1"/>
  <c r="BT204" i="1"/>
  <c r="AN204" i="1"/>
  <c r="AL204" i="1"/>
  <c r="AH204" i="1"/>
  <c r="AD204" i="1"/>
  <c r="AB204" i="1"/>
  <c r="P204" i="1"/>
  <c r="AP204" i="1"/>
  <c r="BD204" i="1"/>
  <c r="AF204" i="1"/>
  <c r="X204" i="1"/>
  <c r="T204" i="1"/>
  <c r="V204" i="1"/>
  <c r="AV203" i="1"/>
  <c r="AR200" i="1"/>
  <c r="AX205" i="1" l="1"/>
  <c r="BT205" i="1"/>
  <c r="AH205" i="1"/>
  <c r="AP205" i="1"/>
  <c r="AL205" i="1"/>
  <c r="AF205" i="1"/>
  <c r="V205" i="1"/>
  <c r="AB205" i="1"/>
  <c r="T205" i="1"/>
  <c r="D206" i="1"/>
  <c r="BL205" i="1"/>
  <c r="BD205" i="1"/>
  <c r="AN205" i="1"/>
  <c r="AJ205" i="1"/>
  <c r="AD205" i="1"/>
  <c r="X205" i="1"/>
  <c r="R205" i="1"/>
  <c r="P205" i="1"/>
  <c r="BF205" i="1"/>
  <c r="AV200" i="1"/>
  <c r="AX206" i="1" l="1"/>
  <c r="AX200" i="1" s="1"/>
  <c r="BV206" i="1"/>
  <c r="BV200" i="1" s="1"/>
  <c r="BL206" i="1"/>
  <c r="BL200" i="1" s="1"/>
  <c r="AJ206" i="1"/>
  <c r="AJ200" i="1" s="1"/>
  <c r="P206" i="1"/>
  <c r="P200" i="1" s="1"/>
  <c r="BD206" i="1"/>
  <c r="BD200" i="1" s="1"/>
  <c r="AP206" i="1"/>
  <c r="AP200" i="1" s="1"/>
  <c r="AL206" i="1"/>
  <c r="AL200" i="1" s="1"/>
  <c r="AF206" i="1"/>
  <c r="AF200" i="1" s="1"/>
  <c r="AB206" i="1"/>
  <c r="AB200" i="1" s="1"/>
  <c r="R206" i="1"/>
  <c r="R200" i="1" s="1"/>
  <c r="AD206" i="1"/>
  <c r="AD200" i="1" s="1"/>
  <c r="D207" i="1"/>
  <c r="D208" i="1" s="1"/>
  <c r="BT206" i="1"/>
  <c r="BT200" i="1" s="1"/>
  <c r="AN206" i="1"/>
  <c r="AN200" i="1" s="1"/>
  <c r="AH206" i="1"/>
  <c r="AH200" i="1" s="1"/>
  <c r="X206" i="1"/>
  <c r="X200" i="1" s="1"/>
  <c r="V206" i="1"/>
  <c r="V200" i="1" s="1"/>
  <c r="T206" i="1"/>
  <c r="T200" i="1" s="1"/>
  <c r="BF206" i="1"/>
  <c r="AX208" i="1" l="1"/>
  <c r="AZ208" i="1"/>
  <c r="BZ200" i="1"/>
  <c r="AH208" i="1"/>
  <c r="AD208" i="1"/>
  <c r="AB208" i="1"/>
  <c r="V208" i="1"/>
  <c r="BN208" i="1"/>
  <c r="T208" i="1"/>
  <c r="BD208" i="1"/>
  <c r="AP208" i="1"/>
  <c r="AL208" i="1"/>
  <c r="AJ208" i="1"/>
  <c r="P208" i="1"/>
  <c r="BL208" i="1"/>
  <c r="AF208" i="1"/>
  <c r="R208" i="1"/>
  <c r="D209" i="1"/>
  <c r="BT208" i="1"/>
  <c r="AR208" i="1"/>
  <c r="AN208" i="1"/>
  <c r="X208" i="1"/>
  <c r="BV208" i="1"/>
  <c r="BF208" i="1"/>
  <c r="BF200" i="1"/>
  <c r="AX209" i="1" l="1"/>
  <c r="AN209" i="1"/>
  <c r="AL209" i="1"/>
  <c r="AJ209" i="1"/>
  <c r="R209" i="1"/>
  <c r="D210" i="1"/>
  <c r="BF209" i="1"/>
  <c r="AP209" i="1"/>
  <c r="AH209" i="1"/>
  <c r="AD209" i="1"/>
  <c r="AB209" i="1"/>
  <c r="P209" i="1"/>
  <c r="BT209" i="1"/>
  <c r="AF209" i="1"/>
  <c r="X209" i="1"/>
  <c r="T209" i="1"/>
  <c r="BD209" i="1"/>
  <c r="BL209" i="1"/>
  <c r="V209" i="1"/>
  <c r="BN207" i="1"/>
  <c r="AV208" i="1"/>
  <c r="BJ200" i="1"/>
  <c r="AZ210" i="1" l="1"/>
  <c r="AX210" i="1"/>
  <c r="D211" i="1"/>
  <c r="BT210" i="1"/>
  <c r="BD210" i="1"/>
  <c r="AP210" i="1"/>
  <c r="AL210" i="1"/>
  <c r="AJ210" i="1"/>
  <c r="P210" i="1"/>
  <c r="AH210" i="1"/>
  <c r="AD210" i="1"/>
  <c r="AB210" i="1"/>
  <c r="V210" i="1"/>
  <c r="BL210" i="1"/>
  <c r="AR210" i="1"/>
  <c r="AN210" i="1"/>
  <c r="AF210" i="1"/>
  <c r="X210" i="1"/>
  <c r="R210" i="1"/>
  <c r="BV210" i="1"/>
  <c r="BF210" i="1"/>
  <c r="T210" i="1"/>
  <c r="BR207" i="1"/>
  <c r="AZ211" i="1" l="1"/>
  <c r="AZ207" i="1" s="1"/>
  <c r="AX211" i="1"/>
  <c r="AX207" i="1" s="1"/>
  <c r="AH211" i="1"/>
  <c r="AH207" i="1" s="1"/>
  <c r="AD211" i="1"/>
  <c r="AD207" i="1" s="1"/>
  <c r="AB211" i="1"/>
  <c r="AB207" i="1" s="1"/>
  <c r="V211" i="1"/>
  <c r="V207" i="1" s="1"/>
  <c r="BL211" i="1"/>
  <c r="BL207" i="1" s="1"/>
  <c r="T211" i="1"/>
  <c r="T207" i="1" s="1"/>
  <c r="D212" i="1"/>
  <c r="D213" i="1" s="1"/>
  <c r="BT211" i="1"/>
  <c r="BT207" i="1" s="1"/>
  <c r="AP211" i="1"/>
  <c r="AP207" i="1" s="1"/>
  <c r="AL211" i="1"/>
  <c r="AL207" i="1" s="1"/>
  <c r="AJ211" i="1"/>
  <c r="AJ207" i="1" s="1"/>
  <c r="P211" i="1"/>
  <c r="P207" i="1" s="1"/>
  <c r="AF211" i="1"/>
  <c r="AF207" i="1" s="1"/>
  <c r="R211" i="1"/>
  <c r="R207" i="1" s="1"/>
  <c r="BD211" i="1"/>
  <c r="BD207" i="1" s="1"/>
  <c r="AR211" i="1"/>
  <c r="AV211" i="1" s="1"/>
  <c r="AN211" i="1"/>
  <c r="AN207" i="1" s="1"/>
  <c r="X211" i="1"/>
  <c r="X207" i="1" s="1"/>
  <c r="BF211" i="1"/>
  <c r="BV211" i="1"/>
  <c r="BV207" i="1" s="1"/>
  <c r="AV210" i="1"/>
  <c r="AX213" i="1" l="1"/>
  <c r="AR207" i="1"/>
  <c r="AV207" i="1" s="1"/>
  <c r="BZ207" i="1"/>
  <c r="BF207" i="1"/>
  <c r="D214" i="1"/>
  <c r="BL213" i="1"/>
  <c r="AF213" i="1"/>
  <c r="X213" i="1"/>
  <c r="R213" i="1"/>
  <c r="BT213" i="1"/>
  <c r="AN213" i="1"/>
  <c r="AL213" i="1"/>
  <c r="AJ213" i="1"/>
  <c r="P213" i="1"/>
  <c r="AP213" i="1"/>
  <c r="AH213" i="1"/>
  <c r="AD213" i="1"/>
  <c r="AB213" i="1"/>
  <c r="V213" i="1"/>
  <c r="BD213" i="1"/>
  <c r="T213" i="1"/>
  <c r="AX214" i="1" l="1"/>
  <c r="BL214" i="1"/>
  <c r="AP214" i="1"/>
  <c r="AH214" i="1"/>
  <c r="AD214" i="1"/>
  <c r="AB214" i="1"/>
  <c r="V214" i="1"/>
  <c r="BT214" i="1"/>
  <c r="BD214" i="1"/>
  <c r="T214" i="1"/>
  <c r="D215" i="1"/>
  <c r="AF214" i="1"/>
  <c r="X214" i="1"/>
  <c r="R214" i="1"/>
  <c r="AN214" i="1"/>
  <c r="AL214" i="1"/>
  <c r="AJ214" i="1"/>
  <c r="P214" i="1"/>
  <c r="BF214" i="1"/>
  <c r="BJ207" i="1"/>
  <c r="AX215" i="1" l="1"/>
  <c r="AF215" i="1"/>
  <c r="X215" i="1"/>
  <c r="R215" i="1"/>
  <c r="AN215" i="1"/>
  <c r="AL215" i="1"/>
  <c r="AJ215" i="1"/>
  <c r="P215" i="1"/>
  <c r="D216" i="1"/>
  <c r="BL215" i="1"/>
  <c r="AP215" i="1"/>
  <c r="AH215" i="1"/>
  <c r="AD215" i="1"/>
  <c r="AB215" i="1"/>
  <c r="V215" i="1"/>
  <c r="BT215" i="1"/>
  <c r="BD215" i="1"/>
  <c r="T215" i="1"/>
  <c r="BF215" i="1"/>
  <c r="AX216" i="1" l="1"/>
  <c r="AZ216" i="1"/>
  <c r="BD216" i="1"/>
  <c r="AR216" i="1"/>
  <c r="AN216" i="1"/>
  <c r="AF216" i="1"/>
  <c r="X216" i="1"/>
  <c r="R216" i="1"/>
  <c r="AP216" i="1"/>
  <c r="AL216" i="1"/>
  <c r="AJ216" i="1"/>
  <c r="P216" i="1"/>
  <c r="D217" i="1"/>
  <c r="BT216" i="1"/>
  <c r="BF216" i="1"/>
  <c r="AH216" i="1"/>
  <c r="AD216" i="1"/>
  <c r="AB216" i="1"/>
  <c r="V216" i="1"/>
  <c r="BL216" i="1"/>
  <c r="T216" i="1"/>
  <c r="BN216" i="1"/>
  <c r="BV216" i="1"/>
  <c r="AX217" i="1" l="1"/>
  <c r="AZ217" i="1"/>
  <c r="BD217" i="1"/>
  <c r="AR217" i="1"/>
  <c r="AV217" i="1" s="1"/>
  <c r="AN217" i="1"/>
  <c r="AF217" i="1"/>
  <c r="X217" i="1"/>
  <c r="R217" i="1"/>
  <c r="AP217" i="1"/>
  <c r="AL217" i="1"/>
  <c r="AJ217" i="1"/>
  <c r="P217" i="1"/>
  <c r="D218" i="1"/>
  <c r="BT217" i="1"/>
  <c r="BF217" i="1"/>
  <c r="AH217" i="1"/>
  <c r="AD217" i="1"/>
  <c r="AB217" i="1"/>
  <c r="V217" i="1"/>
  <c r="BL217" i="1"/>
  <c r="T217" i="1"/>
  <c r="BN217" i="1"/>
  <c r="BV217" i="1"/>
  <c r="AV216" i="1"/>
  <c r="AX218" i="1" l="1"/>
  <c r="AZ218" i="1"/>
  <c r="BD218" i="1"/>
  <c r="AR218" i="1"/>
  <c r="AN218" i="1"/>
  <c r="AF218" i="1"/>
  <c r="X218" i="1"/>
  <c r="R218" i="1"/>
  <c r="AP218" i="1"/>
  <c r="AL218" i="1"/>
  <c r="AJ218" i="1"/>
  <c r="P218" i="1"/>
  <c r="D219" i="1"/>
  <c r="BT218" i="1"/>
  <c r="BF218" i="1"/>
  <c r="AH218" i="1"/>
  <c r="AD218" i="1"/>
  <c r="AB218" i="1"/>
  <c r="V218" i="1"/>
  <c r="BL218" i="1"/>
  <c r="T218" i="1"/>
  <c r="BV218" i="1"/>
  <c r="BN218" i="1"/>
  <c r="AX219" i="1" l="1"/>
  <c r="AZ219" i="1"/>
  <c r="AV218" i="1"/>
  <c r="BT219" i="1"/>
  <c r="AR219" i="1"/>
  <c r="AV219" i="1" s="1"/>
  <c r="AN219" i="1"/>
  <c r="AF219" i="1"/>
  <c r="X219" i="1"/>
  <c r="R219" i="1"/>
  <c r="BL219" i="1"/>
  <c r="AP219" i="1"/>
  <c r="AL219" i="1"/>
  <c r="AJ219" i="1"/>
  <c r="P219" i="1"/>
  <c r="D220" i="1"/>
  <c r="BV219" i="1"/>
  <c r="BZ219" i="1" s="1"/>
  <c r="BD219" i="1"/>
  <c r="AH219" i="1"/>
  <c r="AD219" i="1"/>
  <c r="AB219" i="1"/>
  <c r="V219" i="1"/>
  <c r="T219" i="1"/>
  <c r="BF219" i="1"/>
  <c r="BN219" i="1"/>
  <c r="AX220" i="1" l="1"/>
  <c r="AZ220" i="1"/>
  <c r="BD220" i="1"/>
  <c r="AR220" i="1"/>
  <c r="AV220" i="1" s="1"/>
  <c r="AN220" i="1"/>
  <c r="AF220" i="1"/>
  <c r="X220" i="1"/>
  <c r="R220" i="1"/>
  <c r="AP220" i="1"/>
  <c r="AL220" i="1"/>
  <c r="AJ220" i="1"/>
  <c r="P220" i="1"/>
  <c r="D221" i="1"/>
  <c r="BT220" i="1"/>
  <c r="BF220" i="1"/>
  <c r="AH220" i="1"/>
  <c r="AD220" i="1"/>
  <c r="AB220" i="1"/>
  <c r="V220" i="1"/>
  <c r="BL220" i="1"/>
  <c r="T220" i="1"/>
  <c r="BN220" i="1"/>
  <c r="BV220" i="1"/>
  <c r="AX221" i="1" l="1"/>
  <c r="AZ221" i="1"/>
  <c r="BD221" i="1"/>
  <c r="AR221" i="1"/>
  <c r="AN221" i="1"/>
  <c r="AF221" i="1"/>
  <c r="X221" i="1"/>
  <c r="R221" i="1"/>
  <c r="AP221" i="1"/>
  <c r="AL221" i="1"/>
  <c r="AJ221" i="1"/>
  <c r="P221" i="1"/>
  <c r="D222" i="1"/>
  <c r="BT221" i="1"/>
  <c r="BF221" i="1"/>
  <c r="AH221" i="1"/>
  <c r="AD221" i="1"/>
  <c r="AB221" i="1"/>
  <c r="V221" i="1"/>
  <c r="BL221" i="1"/>
  <c r="T221" i="1"/>
  <c r="BV221" i="1"/>
  <c r="BN221" i="1"/>
  <c r="AX222" i="1" l="1"/>
  <c r="AZ222" i="1"/>
  <c r="BD222" i="1"/>
  <c r="AR222" i="1"/>
  <c r="AV222" i="1" s="1"/>
  <c r="AN222" i="1"/>
  <c r="AF222" i="1"/>
  <c r="X222" i="1"/>
  <c r="R222" i="1"/>
  <c r="AP222" i="1"/>
  <c r="AL222" i="1"/>
  <c r="AJ222" i="1"/>
  <c r="P222" i="1"/>
  <c r="D223" i="1"/>
  <c r="BT222" i="1"/>
  <c r="BF222" i="1"/>
  <c r="AH222" i="1"/>
  <c r="AD222" i="1"/>
  <c r="AB222" i="1"/>
  <c r="V222" i="1"/>
  <c r="BL222" i="1"/>
  <c r="T222" i="1"/>
  <c r="BV222" i="1"/>
  <c r="BN222" i="1"/>
  <c r="AV221" i="1"/>
  <c r="AX223" i="1" l="1"/>
  <c r="AZ223" i="1"/>
  <c r="BD223" i="1"/>
  <c r="AR223" i="1"/>
  <c r="AN223" i="1"/>
  <c r="AF223" i="1"/>
  <c r="X223" i="1"/>
  <c r="R223" i="1"/>
  <c r="AP223" i="1"/>
  <c r="AL223" i="1"/>
  <c r="AJ223" i="1"/>
  <c r="P223" i="1"/>
  <c r="D224" i="1"/>
  <c r="BT223" i="1"/>
  <c r="BF223" i="1"/>
  <c r="AH223" i="1"/>
  <c r="AD223" i="1"/>
  <c r="AB223" i="1"/>
  <c r="V223" i="1"/>
  <c r="BL223" i="1"/>
  <c r="T223" i="1"/>
  <c r="BV223" i="1"/>
  <c r="BN223" i="1"/>
  <c r="AX224" i="1" l="1"/>
  <c r="AX212" i="1" s="1"/>
  <c r="AZ224" i="1"/>
  <c r="AZ212" i="1" s="1"/>
  <c r="BD224" i="1"/>
  <c r="BD212" i="1" s="1"/>
  <c r="AR224" i="1"/>
  <c r="AV224" i="1" s="1"/>
  <c r="AN224" i="1"/>
  <c r="AN212" i="1" s="1"/>
  <c r="AF224" i="1"/>
  <c r="AF212" i="1" s="1"/>
  <c r="X224" i="1"/>
  <c r="X212" i="1" s="1"/>
  <c r="R224" i="1"/>
  <c r="R212" i="1" s="1"/>
  <c r="AP224" i="1"/>
  <c r="AP212" i="1" s="1"/>
  <c r="AL224" i="1"/>
  <c r="AL212" i="1" s="1"/>
  <c r="AJ224" i="1"/>
  <c r="AJ212" i="1" s="1"/>
  <c r="P224" i="1"/>
  <c r="P212" i="1" s="1"/>
  <c r="D225" i="1"/>
  <c r="BT224" i="1"/>
  <c r="BT212" i="1" s="1"/>
  <c r="BF224" i="1"/>
  <c r="AH224" i="1"/>
  <c r="AH212" i="1" s="1"/>
  <c r="AD224" i="1"/>
  <c r="AD212" i="1" s="1"/>
  <c r="AB224" i="1"/>
  <c r="AB212" i="1" s="1"/>
  <c r="V224" i="1"/>
  <c r="V212" i="1" s="1"/>
  <c r="BL224" i="1"/>
  <c r="BL212" i="1" s="1"/>
  <c r="T224" i="1"/>
  <c r="T212" i="1" s="1"/>
  <c r="BV224" i="1"/>
  <c r="BV212" i="1" s="1"/>
  <c r="BN224" i="1"/>
  <c r="AV223" i="1"/>
  <c r="AR212" i="1"/>
  <c r="BZ212" i="1" l="1"/>
  <c r="AV212" i="1"/>
  <c r="D226" i="1"/>
  <c r="BN225" i="1"/>
  <c r="BR225" i="1" s="1"/>
  <c r="BF225" i="1"/>
  <c r="BF212" i="1"/>
  <c r="BN212" i="1"/>
  <c r="AX226" i="1" l="1"/>
  <c r="AX225" i="1" s="1"/>
  <c r="AZ226" i="1"/>
  <c r="AZ225" i="1" s="1"/>
  <c r="BR212" i="1"/>
  <c r="BT226" i="1"/>
  <c r="BT225" i="1" s="1"/>
  <c r="AN226" i="1"/>
  <c r="AN225" i="1" s="1"/>
  <c r="AF226" i="1"/>
  <c r="AF225" i="1" s="1"/>
  <c r="X226" i="1"/>
  <c r="X225" i="1" s="1"/>
  <c r="R226" i="1"/>
  <c r="R225" i="1" s="1"/>
  <c r="D227" i="1"/>
  <c r="D228" i="1" s="1"/>
  <c r="BL226" i="1"/>
  <c r="BL225" i="1" s="1"/>
  <c r="AP226" i="1"/>
  <c r="AP225" i="1" s="1"/>
  <c r="AL226" i="1"/>
  <c r="AL225" i="1" s="1"/>
  <c r="AJ226" i="1"/>
  <c r="AJ225" i="1" s="1"/>
  <c r="P226" i="1"/>
  <c r="P225" i="1" s="1"/>
  <c r="BD226" i="1"/>
  <c r="BD225" i="1" s="1"/>
  <c r="AH226" i="1"/>
  <c r="AH225" i="1" s="1"/>
  <c r="AD226" i="1"/>
  <c r="AD225" i="1" s="1"/>
  <c r="AB226" i="1"/>
  <c r="AB225" i="1" s="1"/>
  <c r="V226" i="1"/>
  <c r="V225" i="1" s="1"/>
  <c r="T226" i="1"/>
  <c r="T225" i="1" s="1"/>
  <c r="BF226" i="1"/>
  <c r="BN226" i="1"/>
  <c r="BJ212" i="1"/>
  <c r="AX228" i="1" l="1"/>
  <c r="T228" i="1"/>
  <c r="BD228" i="1"/>
  <c r="AF228" i="1"/>
  <c r="X228" i="1"/>
  <c r="R228" i="1"/>
  <c r="D229" i="1"/>
  <c r="BL228" i="1"/>
  <c r="AN228" i="1"/>
  <c r="AL228" i="1"/>
  <c r="AJ228" i="1"/>
  <c r="P228" i="1"/>
  <c r="BT228" i="1"/>
  <c r="AP228" i="1"/>
  <c r="AH228" i="1"/>
  <c r="AD228" i="1"/>
  <c r="AB228" i="1"/>
  <c r="V228" i="1"/>
  <c r="AX229" i="1" l="1"/>
  <c r="BJ225" i="1"/>
  <c r="D230" i="1"/>
  <c r="BD229" i="1"/>
  <c r="AF229" i="1"/>
  <c r="X229" i="1"/>
  <c r="R229" i="1"/>
  <c r="BL229" i="1"/>
  <c r="AN229" i="1"/>
  <c r="AL229" i="1"/>
  <c r="AJ229" i="1"/>
  <c r="P229" i="1"/>
  <c r="BT229" i="1"/>
  <c r="AP229" i="1"/>
  <c r="AH229" i="1"/>
  <c r="AD229" i="1"/>
  <c r="AB229" i="1"/>
  <c r="V229" i="1"/>
  <c r="T229" i="1"/>
  <c r="AX230" i="1" l="1"/>
  <c r="D231" i="1"/>
  <c r="BL230" i="1"/>
  <c r="AN230" i="1"/>
  <c r="AL230" i="1"/>
  <c r="AH230" i="1"/>
  <c r="AD230" i="1"/>
  <c r="AB230" i="1"/>
  <c r="V230" i="1"/>
  <c r="BT230" i="1"/>
  <c r="AP230" i="1"/>
  <c r="T230" i="1"/>
  <c r="AF230" i="1"/>
  <c r="X230" i="1"/>
  <c r="R230" i="1"/>
  <c r="BD230" i="1"/>
  <c r="AJ230" i="1"/>
  <c r="P230" i="1"/>
  <c r="AX231" i="1" l="1"/>
  <c r="D232" i="1"/>
  <c r="BL231" i="1"/>
  <c r="AN231" i="1"/>
  <c r="AL231" i="1"/>
  <c r="AH231" i="1"/>
  <c r="AD231" i="1"/>
  <c r="AB231" i="1"/>
  <c r="V231" i="1"/>
  <c r="BT231" i="1"/>
  <c r="AP231" i="1"/>
  <c r="T231" i="1"/>
  <c r="AF231" i="1"/>
  <c r="X231" i="1"/>
  <c r="R231" i="1"/>
  <c r="BD231" i="1"/>
  <c r="AJ231" i="1"/>
  <c r="P231" i="1"/>
  <c r="AX232" i="1" l="1"/>
  <c r="BT232" i="1"/>
  <c r="AP232" i="1"/>
  <c r="AH232" i="1"/>
  <c r="AD232" i="1"/>
  <c r="AB232" i="1"/>
  <c r="V232" i="1"/>
  <c r="T232" i="1"/>
  <c r="BD232" i="1"/>
  <c r="AF232" i="1"/>
  <c r="X232" i="1"/>
  <c r="R232" i="1"/>
  <c r="D233" i="1"/>
  <c r="BL232" i="1"/>
  <c r="AN232" i="1"/>
  <c r="AL232" i="1"/>
  <c r="AJ232" i="1"/>
  <c r="P232" i="1"/>
  <c r="AX233" i="1" l="1"/>
  <c r="BT233" i="1"/>
  <c r="AP233" i="1"/>
  <c r="T233" i="1"/>
  <c r="AF233" i="1"/>
  <c r="X233" i="1"/>
  <c r="R233" i="1"/>
  <c r="BD233" i="1"/>
  <c r="AJ233" i="1"/>
  <c r="P233" i="1"/>
  <c r="D234" i="1"/>
  <c r="BL233" i="1"/>
  <c r="AN233" i="1"/>
  <c r="AL233" i="1"/>
  <c r="AH233" i="1"/>
  <c r="AD233" i="1"/>
  <c r="AB233" i="1"/>
  <c r="V233" i="1"/>
  <c r="AX234" i="1" l="1"/>
  <c r="AZ234" i="1"/>
  <c r="BL234" i="1"/>
  <c r="BD234" i="1"/>
  <c r="T234" i="1"/>
  <c r="BT234" i="1"/>
  <c r="AR234" i="1"/>
  <c r="AN234" i="1"/>
  <c r="AF234" i="1"/>
  <c r="X234" i="1"/>
  <c r="R234" i="1"/>
  <c r="AP234" i="1"/>
  <c r="AL234" i="1"/>
  <c r="AJ234" i="1"/>
  <c r="P234" i="1"/>
  <c r="D235" i="1"/>
  <c r="BF234" i="1"/>
  <c r="AH234" i="1"/>
  <c r="AD234" i="1"/>
  <c r="AB234" i="1"/>
  <c r="V234" i="1"/>
  <c r="AX235" i="1" l="1"/>
  <c r="AV234" i="1"/>
  <c r="BL235" i="1"/>
  <c r="BD235" i="1"/>
  <c r="T235" i="1"/>
  <c r="BT235" i="1"/>
  <c r="AF235" i="1"/>
  <c r="X235" i="1"/>
  <c r="R235" i="1"/>
  <c r="AN235" i="1"/>
  <c r="AL235" i="1"/>
  <c r="AJ235" i="1"/>
  <c r="P235" i="1"/>
  <c r="D236" i="1"/>
  <c r="BF235" i="1"/>
  <c r="AP235" i="1"/>
  <c r="AH235" i="1"/>
  <c r="AD235" i="1"/>
  <c r="AB235" i="1"/>
  <c r="V235" i="1"/>
  <c r="AX236" i="1" l="1"/>
  <c r="BT236" i="1"/>
  <c r="T236" i="1"/>
  <c r="AF236" i="1"/>
  <c r="X236" i="1"/>
  <c r="R236" i="1"/>
  <c r="D237" i="1"/>
  <c r="BF236" i="1"/>
  <c r="AR236" i="1"/>
  <c r="AN236" i="1"/>
  <c r="AL236" i="1"/>
  <c r="AJ236" i="1"/>
  <c r="P236" i="1"/>
  <c r="BL236" i="1"/>
  <c r="BD236" i="1"/>
  <c r="AP236" i="1"/>
  <c r="AH236" i="1"/>
  <c r="AD236" i="1"/>
  <c r="AB236" i="1"/>
  <c r="V236" i="1"/>
  <c r="AX237" i="1" l="1"/>
  <c r="AV236" i="1"/>
  <c r="BD237" i="1"/>
  <c r="AJ237" i="1"/>
  <c r="R237" i="1"/>
  <c r="D238" i="1"/>
  <c r="BL237" i="1"/>
  <c r="AN237" i="1"/>
  <c r="AL237" i="1"/>
  <c r="AH237" i="1"/>
  <c r="AD237" i="1"/>
  <c r="AB237" i="1"/>
  <c r="V237" i="1"/>
  <c r="P237" i="1"/>
  <c r="BT237" i="1"/>
  <c r="AP237" i="1"/>
  <c r="AF237" i="1"/>
  <c r="X237" i="1"/>
  <c r="T237" i="1"/>
  <c r="AX238" i="1" l="1"/>
  <c r="BT238" i="1"/>
  <c r="AP238" i="1"/>
  <c r="AH238" i="1"/>
  <c r="AD238" i="1"/>
  <c r="AB238" i="1"/>
  <c r="P238" i="1"/>
  <c r="D239" i="1"/>
  <c r="BD238" i="1"/>
  <c r="AF238" i="1"/>
  <c r="X238" i="1"/>
  <c r="T238" i="1"/>
  <c r="BV238" i="1"/>
  <c r="BL238" i="1"/>
  <c r="AN238" i="1"/>
  <c r="AL238" i="1"/>
  <c r="AJ238" i="1"/>
  <c r="R238" i="1"/>
  <c r="V238" i="1"/>
  <c r="AX239" i="1" l="1"/>
  <c r="BD239" i="1"/>
  <c r="BV239" i="1"/>
  <c r="D240" i="1"/>
  <c r="AF239" i="1"/>
  <c r="X239" i="1"/>
  <c r="R239" i="1"/>
  <c r="BL239" i="1"/>
  <c r="AN239" i="1"/>
  <c r="AL239" i="1"/>
  <c r="AJ239" i="1"/>
  <c r="P239" i="1"/>
  <c r="BT239" i="1"/>
  <c r="AH239" i="1"/>
  <c r="AD239" i="1"/>
  <c r="AB239" i="1"/>
  <c r="V239" i="1"/>
  <c r="AP239" i="1"/>
  <c r="T239" i="1"/>
  <c r="AX240" i="1" l="1"/>
  <c r="D241" i="1"/>
  <c r="AF240" i="1"/>
  <c r="X240" i="1"/>
  <c r="T240" i="1"/>
  <c r="BD240" i="1"/>
  <c r="AJ240" i="1"/>
  <c r="R240" i="1"/>
  <c r="BT240" i="1"/>
  <c r="AP240" i="1"/>
  <c r="AD240" i="1"/>
  <c r="AL240" i="1"/>
  <c r="AB240" i="1"/>
  <c r="BL240" i="1"/>
  <c r="AN240" i="1"/>
  <c r="V240" i="1"/>
  <c r="P240" i="1"/>
  <c r="BV240" i="1"/>
  <c r="AH240" i="1"/>
  <c r="AX241" i="1" l="1"/>
  <c r="BT241" i="1"/>
  <c r="AP241" i="1"/>
  <c r="AF241" i="1"/>
  <c r="X241" i="1"/>
  <c r="T241" i="1"/>
  <c r="D242" i="1"/>
  <c r="BL241" i="1"/>
  <c r="AN241" i="1"/>
  <c r="AL241" i="1"/>
  <c r="AH241" i="1"/>
  <c r="AD241" i="1"/>
  <c r="AB241" i="1"/>
  <c r="V241" i="1"/>
  <c r="P241" i="1"/>
  <c r="BD241" i="1"/>
  <c r="AJ241" i="1"/>
  <c r="R241" i="1"/>
  <c r="AX242" i="1" l="1"/>
  <c r="BD242" i="1"/>
  <c r="T242" i="1"/>
  <c r="D243" i="1"/>
  <c r="BL242" i="1"/>
  <c r="AN242" i="1"/>
  <c r="AL242" i="1"/>
  <c r="AJ242" i="1"/>
  <c r="X242" i="1"/>
  <c r="R242" i="1"/>
  <c r="BT242" i="1"/>
  <c r="AP242" i="1"/>
  <c r="AD242" i="1"/>
  <c r="AB242" i="1"/>
  <c r="V242" i="1"/>
  <c r="AH242" i="1"/>
  <c r="P242" i="1"/>
  <c r="AF242" i="1"/>
  <c r="AX243" i="1" l="1"/>
  <c r="AX227" i="1" s="1"/>
  <c r="AZ243" i="1"/>
  <c r="AZ227" i="1" s="1"/>
  <c r="BV243" i="1"/>
  <c r="BV227" i="1" s="1"/>
  <c r="BN243" i="1"/>
  <c r="BF243" i="1"/>
  <c r="AP243" i="1"/>
  <c r="AP227" i="1" s="1"/>
  <c r="AL243" i="1"/>
  <c r="AL227" i="1" s="1"/>
  <c r="AJ243" i="1"/>
  <c r="AJ227" i="1" s="1"/>
  <c r="P243" i="1"/>
  <c r="P227" i="1" s="1"/>
  <c r="BT243" i="1"/>
  <c r="BT227" i="1" s="1"/>
  <c r="BL243" i="1"/>
  <c r="BL227" i="1" s="1"/>
  <c r="BD243" i="1"/>
  <c r="BD227" i="1" s="1"/>
  <c r="AH243" i="1"/>
  <c r="AH227" i="1" s="1"/>
  <c r="AD243" i="1"/>
  <c r="AD227" i="1" s="1"/>
  <c r="AB243" i="1"/>
  <c r="AB227" i="1" s="1"/>
  <c r="V243" i="1"/>
  <c r="V227" i="1" s="1"/>
  <c r="D244" i="1"/>
  <c r="T243" i="1"/>
  <c r="T227" i="1" s="1"/>
  <c r="AR243" i="1"/>
  <c r="AN243" i="1"/>
  <c r="AN227" i="1" s="1"/>
  <c r="AF243" i="1"/>
  <c r="AF227" i="1" s="1"/>
  <c r="X243" i="1"/>
  <c r="X227" i="1" s="1"/>
  <c r="R243" i="1"/>
  <c r="R227" i="1" s="1"/>
  <c r="AV243" i="1" l="1"/>
  <c r="AR227" i="1"/>
  <c r="BN227" i="1"/>
  <c r="BF227" i="1"/>
  <c r="D245" i="1"/>
  <c r="BF244" i="1"/>
  <c r="BJ244" i="1" s="1"/>
  <c r="BZ227" i="1"/>
  <c r="AX245" i="1" l="1"/>
  <c r="AZ245" i="1"/>
  <c r="D246" i="1"/>
  <c r="BT245" i="1"/>
  <c r="BF245" i="1"/>
  <c r="AP245" i="1"/>
  <c r="AL245" i="1"/>
  <c r="AJ245" i="1"/>
  <c r="P245" i="1"/>
  <c r="BL245" i="1"/>
  <c r="AH245" i="1"/>
  <c r="AD245" i="1"/>
  <c r="AB245" i="1"/>
  <c r="V245" i="1"/>
  <c r="BD245" i="1"/>
  <c r="T245" i="1"/>
  <c r="BV245" i="1"/>
  <c r="AN245" i="1"/>
  <c r="AF245" i="1"/>
  <c r="X245" i="1"/>
  <c r="R245" i="1"/>
  <c r="BN245" i="1"/>
  <c r="BJ227" i="1"/>
  <c r="AV227" i="1"/>
  <c r="BR227" i="1"/>
  <c r="AX246" i="1" l="1"/>
  <c r="AZ246" i="1"/>
  <c r="BL246" i="1"/>
  <c r="AH246" i="1"/>
  <c r="AD246" i="1"/>
  <c r="AB246" i="1"/>
  <c r="V246" i="1"/>
  <c r="BD246" i="1"/>
  <c r="T246" i="1"/>
  <c r="BV246" i="1"/>
  <c r="BN246" i="1"/>
  <c r="AN246" i="1"/>
  <c r="AF246" i="1"/>
  <c r="X246" i="1"/>
  <c r="R246" i="1"/>
  <c r="D247" i="1"/>
  <c r="BT246" i="1"/>
  <c r="AP246" i="1"/>
  <c r="AL246" i="1"/>
  <c r="AJ246" i="1"/>
  <c r="P246" i="1"/>
  <c r="BF246" i="1"/>
  <c r="AX247" i="1" l="1"/>
  <c r="AZ247" i="1"/>
  <c r="D248" i="1"/>
  <c r="BL247" i="1"/>
  <c r="T247" i="1"/>
  <c r="BT247" i="1"/>
  <c r="BD247" i="1"/>
  <c r="AN247" i="1"/>
  <c r="AF247" i="1"/>
  <c r="X247" i="1"/>
  <c r="R247" i="1"/>
  <c r="AP247" i="1"/>
  <c r="AL247" i="1"/>
  <c r="AJ247" i="1"/>
  <c r="P247" i="1"/>
  <c r="AH247" i="1"/>
  <c r="AD247" i="1"/>
  <c r="AB247" i="1"/>
  <c r="V247" i="1"/>
  <c r="BF247" i="1"/>
  <c r="AX248" i="1" l="1"/>
  <c r="AZ248" i="1"/>
  <c r="D249" i="1"/>
  <c r="BT248" i="1"/>
  <c r="BF248" i="1"/>
  <c r="AH248" i="1"/>
  <c r="AD248" i="1"/>
  <c r="AB248" i="1"/>
  <c r="V248" i="1"/>
  <c r="BL248" i="1"/>
  <c r="T248" i="1"/>
  <c r="BD248" i="1"/>
  <c r="AN248" i="1"/>
  <c r="AF248" i="1"/>
  <c r="X248" i="1"/>
  <c r="R248" i="1"/>
  <c r="BV248" i="1"/>
  <c r="AP248" i="1"/>
  <c r="AL248" i="1"/>
  <c r="AJ248" i="1"/>
  <c r="P248" i="1"/>
  <c r="AR248" i="1"/>
  <c r="BN248" i="1"/>
  <c r="AX249" i="1" l="1"/>
  <c r="AX244" i="1" s="1"/>
  <c r="AZ249" i="1"/>
  <c r="AZ244" i="1" s="1"/>
  <c r="D250" i="1"/>
  <c r="D251" i="1" s="1"/>
  <c r="BT249" i="1"/>
  <c r="BT244" i="1" s="1"/>
  <c r="BF249" i="1"/>
  <c r="AH249" i="1"/>
  <c r="AH244" i="1" s="1"/>
  <c r="AD249" i="1"/>
  <c r="AD244" i="1" s="1"/>
  <c r="AB249" i="1"/>
  <c r="AB244" i="1" s="1"/>
  <c r="V249" i="1"/>
  <c r="V244" i="1" s="1"/>
  <c r="BL249" i="1"/>
  <c r="BL244" i="1" s="1"/>
  <c r="T249" i="1"/>
  <c r="T244" i="1" s="1"/>
  <c r="BD249" i="1"/>
  <c r="BD244" i="1" s="1"/>
  <c r="AN249" i="1"/>
  <c r="AN244" i="1" s="1"/>
  <c r="AF249" i="1"/>
  <c r="AF244" i="1" s="1"/>
  <c r="X249" i="1"/>
  <c r="X244" i="1" s="1"/>
  <c r="R249" i="1"/>
  <c r="R244" i="1" s="1"/>
  <c r="BV249" i="1"/>
  <c r="BV244" i="1" s="1"/>
  <c r="AP249" i="1"/>
  <c r="AP244" i="1" s="1"/>
  <c r="AL249" i="1"/>
  <c r="AL244" i="1" s="1"/>
  <c r="AJ249" i="1"/>
  <c r="AJ244" i="1" s="1"/>
  <c r="P249" i="1"/>
  <c r="P244" i="1" s="1"/>
  <c r="BN249" i="1"/>
  <c r="AR249" i="1"/>
  <c r="AV249" i="1" s="1"/>
  <c r="AV248" i="1"/>
  <c r="AZ251" i="1" l="1"/>
  <c r="AX251" i="1"/>
  <c r="AR244" i="1"/>
  <c r="AV244" i="1" s="1"/>
  <c r="BZ244" i="1"/>
  <c r="BN244" i="1"/>
  <c r="D252" i="1"/>
  <c r="BV251" i="1"/>
  <c r="BL251" i="1"/>
  <c r="BD251" i="1"/>
  <c r="T251" i="1"/>
  <c r="BT251" i="1"/>
  <c r="AR251" i="1"/>
  <c r="AN251" i="1"/>
  <c r="AF251" i="1"/>
  <c r="X251" i="1"/>
  <c r="R251" i="1"/>
  <c r="AP251" i="1"/>
  <c r="AL251" i="1"/>
  <c r="AJ251" i="1"/>
  <c r="P251" i="1"/>
  <c r="BF251" i="1"/>
  <c r="AH251" i="1"/>
  <c r="AD251" i="1"/>
  <c r="AB251" i="1"/>
  <c r="V251" i="1"/>
  <c r="AX252" i="1" l="1"/>
  <c r="BR244" i="1"/>
  <c r="D253" i="1"/>
  <c r="BL252" i="1"/>
  <c r="BD252" i="1"/>
  <c r="AP252" i="1"/>
  <c r="AH252" i="1"/>
  <c r="AD252" i="1"/>
  <c r="AB252" i="1"/>
  <c r="V252" i="1"/>
  <c r="BT252" i="1"/>
  <c r="T252" i="1"/>
  <c r="AF252" i="1"/>
  <c r="X252" i="1"/>
  <c r="R252" i="1"/>
  <c r="BF252" i="1"/>
  <c r="AR252" i="1"/>
  <c r="AV252" i="1" s="1"/>
  <c r="AN252" i="1"/>
  <c r="AL252" i="1"/>
  <c r="AJ252" i="1"/>
  <c r="P252" i="1"/>
  <c r="AV251" i="1"/>
  <c r="AX253" i="1" l="1"/>
  <c r="D254" i="1"/>
  <c r="BL253" i="1"/>
  <c r="BD253" i="1"/>
  <c r="AP253" i="1"/>
  <c r="AH253" i="1"/>
  <c r="AD253" i="1"/>
  <c r="AB253" i="1"/>
  <c r="V253" i="1"/>
  <c r="BT253" i="1"/>
  <c r="T253" i="1"/>
  <c r="AF253" i="1"/>
  <c r="X253" i="1"/>
  <c r="R253" i="1"/>
  <c r="BF253" i="1"/>
  <c r="AR253" i="1"/>
  <c r="AN253" i="1"/>
  <c r="AL253" i="1"/>
  <c r="AJ253" i="1"/>
  <c r="P253" i="1"/>
  <c r="AX254" i="1" l="1"/>
  <c r="BD254" i="1"/>
  <c r="AP254" i="1"/>
  <c r="AH254" i="1"/>
  <c r="AD254" i="1"/>
  <c r="AB254" i="1"/>
  <c r="V254" i="1"/>
  <c r="D255" i="1"/>
  <c r="BL254" i="1"/>
  <c r="T254" i="1"/>
  <c r="BT254" i="1"/>
  <c r="AF254" i="1"/>
  <c r="X254" i="1"/>
  <c r="R254" i="1"/>
  <c r="AR254" i="1"/>
  <c r="AV254" i="1" s="1"/>
  <c r="AN254" i="1"/>
  <c r="AL254" i="1"/>
  <c r="AJ254" i="1"/>
  <c r="P254" i="1"/>
  <c r="AV253" i="1"/>
  <c r="AX255" i="1" l="1"/>
  <c r="AR255" i="1"/>
  <c r="AN255" i="1"/>
  <c r="AL255" i="1"/>
  <c r="AJ255" i="1"/>
  <c r="P255" i="1"/>
  <c r="BD255" i="1"/>
  <c r="AP255" i="1"/>
  <c r="AH255" i="1"/>
  <c r="AD255" i="1"/>
  <c r="AB255" i="1"/>
  <c r="V255" i="1"/>
  <c r="D256" i="1"/>
  <c r="BL255" i="1"/>
  <c r="T255" i="1"/>
  <c r="BT255" i="1"/>
  <c r="AF255" i="1"/>
  <c r="X255" i="1"/>
  <c r="R255" i="1"/>
  <c r="AX256" i="1" l="1"/>
  <c r="AV255" i="1"/>
  <c r="BV256" i="1"/>
  <c r="BL256" i="1"/>
  <c r="AF256" i="1"/>
  <c r="X256" i="1"/>
  <c r="R256" i="1"/>
  <c r="BT256" i="1"/>
  <c r="AN256" i="1"/>
  <c r="AL256" i="1"/>
  <c r="AJ256" i="1"/>
  <c r="P256" i="1"/>
  <c r="AP256" i="1"/>
  <c r="AH256" i="1"/>
  <c r="AD256" i="1"/>
  <c r="AB256" i="1"/>
  <c r="V256" i="1"/>
  <c r="D257" i="1"/>
  <c r="BD256" i="1"/>
  <c r="T256" i="1"/>
  <c r="AX257" i="1" l="1"/>
  <c r="AZ257" i="1"/>
  <c r="BV257" i="1"/>
  <c r="BL257" i="1"/>
  <c r="BD257" i="1"/>
  <c r="T257" i="1"/>
  <c r="BT257" i="1"/>
  <c r="AF257" i="1"/>
  <c r="X257" i="1"/>
  <c r="R257" i="1"/>
  <c r="D258" i="1"/>
  <c r="AR257" i="1"/>
  <c r="AN257" i="1"/>
  <c r="AL257" i="1"/>
  <c r="AJ257" i="1"/>
  <c r="P257" i="1"/>
  <c r="BF257" i="1"/>
  <c r="AP257" i="1"/>
  <c r="AH257" i="1"/>
  <c r="AD257" i="1"/>
  <c r="AB257" i="1"/>
  <c r="V257" i="1"/>
  <c r="AZ258" i="1" l="1"/>
  <c r="AX258" i="1"/>
  <c r="AV257" i="1"/>
  <c r="AF258" i="1"/>
  <c r="X258" i="1"/>
  <c r="R258" i="1"/>
  <c r="BF258" i="1"/>
  <c r="AR258" i="1"/>
  <c r="AV258" i="1" s="1"/>
  <c r="AN258" i="1"/>
  <c r="AL258" i="1"/>
  <c r="AJ258" i="1"/>
  <c r="P258" i="1"/>
  <c r="D259" i="1"/>
  <c r="BV258" i="1"/>
  <c r="BL258" i="1"/>
  <c r="BD258" i="1"/>
  <c r="AP258" i="1"/>
  <c r="AH258" i="1"/>
  <c r="AD258" i="1"/>
  <c r="AB258" i="1"/>
  <c r="V258" i="1"/>
  <c r="BT258" i="1"/>
  <c r="T258" i="1"/>
  <c r="AX259" i="1" l="1"/>
  <c r="BF259" i="1"/>
  <c r="AF259" i="1"/>
  <c r="X259" i="1"/>
  <c r="R259" i="1"/>
  <c r="D260" i="1"/>
  <c r="BV259" i="1"/>
  <c r="BL259" i="1"/>
  <c r="BD259" i="1"/>
  <c r="AR259" i="1"/>
  <c r="AV259" i="1" s="1"/>
  <c r="AN259" i="1"/>
  <c r="AL259" i="1"/>
  <c r="AJ259" i="1"/>
  <c r="P259" i="1"/>
  <c r="BT259" i="1"/>
  <c r="AP259" i="1"/>
  <c r="AH259" i="1"/>
  <c r="AD259" i="1"/>
  <c r="AB259" i="1"/>
  <c r="V259" i="1"/>
  <c r="T259" i="1"/>
  <c r="AX260" i="1" l="1"/>
  <c r="BT260" i="1"/>
  <c r="BL260" i="1"/>
  <c r="BD260" i="1"/>
  <c r="AP260" i="1"/>
  <c r="AL260" i="1"/>
  <c r="AJ260" i="1"/>
  <c r="P260" i="1"/>
  <c r="AH260" i="1"/>
  <c r="AD260" i="1"/>
  <c r="AB260" i="1"/>
  <c r="V260" i="1"/>
  <c r="D261" i="1"/>
  <c r="T260" i="1"/>
  <c r="BV260" i="1"/>
  <c r="BN260" i="1"/>
  <c r="BF260" i="1"/>
  <c r="AR260" i="1"/>
  <c r="AV260" i="1" s="1"/>
  <c r="AN260" i="1"/>
  <c r="AF260" i="1"/>
  <c r="X260" i="1"/>
  <c r="R260" i="1"/>
  <c r="AX261" i="1" l="1"/>
  <c r="D262" i="1"/>
  <c r="AN261" i="1"/>
  <c r="AF261" i="1"/>
  <c r="X261" i="1"/>
  <c r="R261" i="1"/>
  <c r="BV261" i="1"/>
  <c r="BN261" i="1"/>
  <c r="BF261" i="1"/>
  <c r="AP261" i="1"/>
  <c r="AL261" i="1"/>
  <c r="AJ261" i="1"/>
  <c r="P261" i="1"/>
  <c r="BT261" i="1"/>
  <c r="BL261" i="1"/>
  <c r="BD261" i="1"/>
  <c r="AH261" i="1"/>
  <c r="AD261" i="1"/>
  <c r="AB261" i="1"/>
  <c r="V261" i="1"/>
  <c r="T261" i="1"/>
  <c r="AX262" i="1" l="1"/>
  <c r="AZ262" i="1"/>
  <c r="D263" i="1"/>
  <c r="BV262" i="1"/>
  <c r="BN262" i="1"/>
  <c r="BF262" i="1"/>
  <c r="AR262" i="1"/>
  <c r="AV262" i="1" s="1"/>
  <c r="AN262" i="1"/>
  <c r="AF262" i="1"/>
  <c r="X262" i="1"/>
  <c r="BD262" i="1"/>
  <c r="AL262" i="1"/>
  <c r="V262" i="1"/>
  <c r="BL262" i="1"/>
  <c r="AB262" i="1"/>
  <c r="T262" i="1"/>
  <c r="BT262" i="1"/>
  <c r="AJ262" i="1"/>
  <c r="AD262" i="1"/>
  <c r="R262" i="1"/>
  <c r="AP262" i="1"/>
  <c r="AH262" i="1"/>
  <c r="P262" i="1"/>
  <c r="AZ263" i="1" l="1"/>
  <c r="AZ250" i="1" s="1"/>
  <c r="AX263" i="1"/>
  <c r="AX250" i="1" s="1"/>
  <c r="D264" i="1"/>
  <c r="D265" i="1" s="1"/>
  <c r="BV263" i="1"/>
  <c r="BN263" i="1"/>
  <c r="BF263" i="1"/>
  <c r="BT263" i="1"/>
  <c r="BT250" i="1" s="1"/>
  <c r="BL263" i="1"/>
  <c r="BL250" i="1" s="1"/>
  <c r="BD263" i="1"/>
  <c r="BD250" i="1" s="1"/>
  <c r="AR263" i="1"/>
  <c r="AN263" i="1"/>
  <c r="AN250" i="1" s="1"/>
  <c r="AH263" i="1"/>
  <c r="AH250" i="1" s="1"/>
  <c r="AD263" i="1"/>
  <c r="AD250" i="1" s="1"/>
  <c r="AB263" i="1"/>
  <c r="AB250" i="1" s="1"/>
  <c r="V263" i="1"/>
  <c r="V250" i="1" s="1"/>
  <c r="AP263" i="1"/>
  <c r="AP250" i="1" s="1"/>
  <c r="AL263" i="1"/>
  <c r="AL250" i="1" s="1"/>
  <c r="AF263" i="1"/>
  <c r="AF250" i="1" s="1"/>
  <c r="R263" i="1"/>
  <c r="R250" i="1" s="1"/>
  <c r="P263" i="1"/>
  <c r="P250" i="1" s="1"/>
  <c r="AJ263" i="1"/>
  <c r="AJ250" i="1" s="1"/>
  <c r="X263" i="1"/>
  <c r="X250" i="1" s="1"/>
  <c r="T263" i="1"/>
  <c r="T250" i="1" s="1"/>
  <c r="AX265" i="1" l="1"/>
  <c r="AZ265" i="1"/>
  <c r="BN250" i="1"/>
  <c r="BR250" i="1" s="1"/>
  <c r="AV263" i="1"/>
  <c r="AR250" i="1"/>
  <c r="BV250" i="1"/>
  <c r="BF250" i="1"/>
  <c r="BD265" i="1"/>
  <c r="AR265" i="1"/>
  <c r="AN265" i="1"/>
  <c r="AF265" i="1"/>
  <c r="X265" i="1"/>
  <c r="R265" i="1"/>
  <c r="AP265" i="1"/>
  <c r="AL265" i="1"/>
  <c r="AJ265" i="1"/>
  <c r="P265" i="1"/>
  <c r="D266" i="1"/>
  <c r="BV265" i="1"/>
  <c r="BN265" i="1"/>
  <c r="BF265" i="1"/>
  <c r="AH265" i="1"/>
  <c r="AD265" i="1"/>
  <c r="AB265" i="1"/>
  <c r="V265" i="1"/>
  <c r="BT265" i="1"/>
  <c r="BL265" i="1"/>
  <c r="T265" i="1"/>
  <c r="AX266" i="1" l="1"/>
  <c r="AZ266" i="1"/>
  <c r="BJ250" i="1"/>
  <c r="BT266" i="1"/>
  <c r="BL266" i="1"/>
  <c r="BD266" i="1"/>
  <c r="AF266" i="1"/>
  <c r="X266" i="1"/>
  <c r="R266" i="1"/>
  <c r="D267" i="1"/>
  <c r="AN266" i="1"/>
  <c r="AL266" i="1"/>
  <c r="AJ266" i="1"/>
  <c r="P266" i="1"/>
  <c r="AP266" i="1"/>
  <c r="AH266" i="1"/>
  <c r="AD266" i="1"/>
  <c r="AB266" i="1"/>
  <c r="V266" i="1"/>
  <c r="BN266" i="1"/>
  <c r="BF266" i="1"/>
  <c r="BJ266" i="1" s="1"/>
  <c r="T266" i="1"/>
  <c r="BZ250" i="1"/>
  <c r="AV265" i="1"/>
  <c r="AV250" i="1"/>
  <c r="AX267" i="1" l="1"/>
  <c r="BV267" i="1"/>
  <c r="BL267" i="1"/>
  <c r="BD267" i="1"/>
  <c r="AN267" i="1"/>
  <c r="AL267" i="1"/>
  <c r="AJ267" i="1"/>
  <c r="P267" i="1"/>
  <c r="BT267" i="1"/>
  <c r="AP267" i="1"/>
  <c r="AH267" i="1"/>
  <c r="AD267" i="1"/>
  <c r="AB267" i="1"/>
  <c r="V267" i="1"/>
  <c r="T267" i="1"/>
  <c r="D268" i="1"/>
  <c r="BF267" i="1"/>
  <c r="AF267" i="1"/>
  <c r="X267" i="1"/>
  <c r="R267" i="1"/>
  <c r="AX268" i="1" l="1"/>
  <c r="BV268" i="1"/>
  <c r="BN268" i="1"/>
  <c r="T268" i="1"/>
  <c r="D269" i="1"/>
  <c r="BT268" i="1"/>
  <c r="BL268" i="1"/>
  <c r="AR268" i="1"/>
  <c r="AN268" i="1"/>
  <c r="AF268" i="1"/>
  <c r="X268" i="1"/>
  <c r="R268" i="1"/>
  <c r="BD268" i="1"/>
  <c r="AP268" i="1"/>
  <c r="AL268" i="1"/>
  <c r="AJ268" i="1"/>
  <c r="P268" i="1"/>
  <c r="AH268" i="1"/>
  <c r="AD268" i="1"/>
  <c r="AB268" i="1"/>
  <c r="V268" i="1"/>
  <c r="BF268" i="1"/>
  <c r="AX269" i="1" l="1"/>
  <c r="AZ269" i="1"/>
  <c r="AV268" i="1"/>
  <c r="D270" i="1"/>
  <c r="BT269" i="1"/>
  <c r="BL269" i="1"/>
  <c r="AP269" i="1"/>
  <c r="AL269" i="1"/>
  <c r="AJ269" i="1"/>
  <c r="P269" i="1"/>
  <c r="BD269" i="1"/>
  <c r="AH269" i="1"/>
  <c r="AD269" i="1"/>
  <c r="AB269" i="1"/>
  <c r="V269" i="1"/>
  <c r="T269" i="1"/>
  <c r="BV269" i="1"/>
  <c r="BN269" i="1"/>
  <c r="AR269" i="1"/>
  <c r="AV269" i="1" s="1"/>
  <c r="AN269" i="1"/>
  <c r="AF269" i="1"/>
  <c r="X269" i="1"/>
  <c r="R269" i="1"/>
  <c r="BF269" i="1"/>
  <c r="AX270" i="1" l="1"/>
  <c r="AZ270" i="1"/>
  <c r="BD270" i="1"/>
  <c r="AH270" i="1"/>
  <c r="AD270" i="1"/>
  <c r="AB270" i="1"/>
  <c r="V270" i="1"/>
  <c r="T270" i="1"/>
  <c r="BV270" i="1"/>
  <c r="BN270" i="1"/>
  <c r="BF270" i="1"/>
  <c r="AR270" i="1"/>
  <c r="AV270" i="1" s="1"/>
  <c r="AN270" i="1"/>
  <c r="AF270" i="1"/>
  <c r="X270" i="1"/>
  <c r="R270" i="1"/>
  <c r="D271" i="1"/>
  <c r="BT270" i="1"/>
  <c r="BL270" i="1"/>
  <c r="AP270" i="1"/>
  <c r="AL270" i="1"/>
  <c r="AJ270" i="1"/>
  <c r="P270" i="1"/>
  <c r="AZ271" i="1" l="1"/>
  <c r="AX271" i="1"/>
  <c r="BT271" i="1"/>
  <c r="BL271" i="1"/>
  <c r="T271" i="1"/>
  <c r="BD271" i="1"/>
  <c r="AR271" i="1"/>
  <c r="AN271" i="1"/>
  <c r="AF271" i="1"/>
  <c r="X271" i="1"/>
  <c r="R271" i="1"/>
  <c r="D272" i="1"/>
  <c r="AP271" i="1"/>
  <c r="AL271" i="1"/>
  <c r="AJ271" i="1"/>
  <c r="P271" i="1"/>
  <c r="BV271" i="1"/>
  <c r="BN271" i="1"/>
  <c r="AH271" i="1"/>
  <c r="AD271" i="1"/>
  <c r="AB271" i="1"/>
  <c r="V271" i="1"/>
  <c r="BF271" i="1"/>
  <c r="AX272" i="1" l="1"/>
  <c r="BV272" i="1"/>
  <c r="BN272" i="1"/>
  <c r="AR272" i="1"/>
  <c r="AV272" i="1" s="1"/>
  <c r="AN272" i="1"/>
  <c r="AF272" i="1"/>
  <c r="X272" i="1"/>
  <c r="R272" i="1"/>
  <c r="BT272" i="1"/>
  <c r="BL272" i="1"/>
  <c r="AP272" i="1"/>
  <c r="AL272" i="1"/>
  <c r="AJ272" i="1"/>
  <c r="P272" i="1"/>
  <c r="BD272" i="1"/>
  <c r="AH272" i="1"/>
  <c r="AD272" i="1"/>
  <c r="AB272" i="1"/>
  <c r="V272" i="1"/>
  <c r="D273" i="1"/>
  <c r="T272" i="1"/>
  <c r="BF272" i="1"/>
  <c r="AV271" i="1"/>
  <c r="AX273" i="1" l="1"/>
  <c r="AZ273" i="1"/>
  <c r="BD273" i="1"/>
  <c r="AR273" i="1"/>
  <c r="AN273" i="1"/>
  <c r="AF273" i="1"/>
  <c r="X273" i="1"/>
  <c r="T273" i="1"/>
  <c r="D274" i="1"/>
  <c r="AP273" i="1"/>
  <c r="AL273" i="1"/>
  <c r="AJ273" i="1"/>
  <c r="R273" i="1"/>
  <c r="BV273" i="1"/>
  <c r="BN273" i="1"/>
  <c r="BF273" i="1"/>
  <c r="AH273" i="1"/>
  <c r="AD273" i="1"/>
  <c r="AB273" i="1"/>
  <c r="P273" i="1"/>
  <c r="BT273" i="1"/>
  <c r="BL273" i="1"/>
  <c r="V273" i="1"/>
  <c r="AZ274" i="1" l="1"/>
  <c r="AX274" i="1"/>
  <c r="D275" i="1"/>
  <c r="AP274" i="1"/>
  <c r="AL274" i="1"/>
  <c r="AJ274" i="1"/>
  <c r="P274" i="1"/>
  <c r="BV274" i="1"/>
  <c r="BN274" i="1"/>
  <c r="AH274" i="1"/>
  <c r="AD274" i="1"/>
  <c r="AB274" i="1"/>
  <c r="V274" i="1"/>
  <c r="BT274" i="1"/>
  <c r="BL274" i="1"/>
  <c r="T274" i="1"/>
  <c r="BD274" i="1"/>
  <c r="AR274" i="1"/>
  <c r="AV274" i="1" s="1"/>
  <c r="AN274" i="1"/>
  <c r="AF274" i="1"/>
  <c r="X274" i="1"/>
  <c r="R274" i="1"/>
  <c r="BF274" i="1"/>
  <c r="AV273" i="1"/>
  <c r="AX275" i="1" l="1"/>
  <c r="AZ275" i="1"/>
  <c r="BT275" i="1"/>
  <c r="BL275" i="1"/>
  <c r="AH275" i="1"/>
  <c r="AD275" i="1"/>
  <c r="AB275" i="1"/>
  <c r="V275" i="1"/>
  <c r="BD275" i="1"/>
  <c r="T275" i="1"/>
  <c r="D276" i="1"/>
  <c r="AR275" i="1"/>
  <c r="AV275" i="1" s="1"/>
  <c r="AN275" i="1"/>
  <c r="AF275" i="1"/>
  <c r="X275" i="1"/>
  <c r="R275" i="1"/>
  <c r="BV275" i="1"/>
  <c r="BN275" i="1"/>
  <c r="AP275" i="1"/>
  <c r="AL275" i="1"/>
  <c r="AJ275" i="1"/>
  <c r="P275" i="1"/>
  <c r="BF275" i="1"/>
  <c r="AZ276" i="1" l="1"/>
  <c r="AX276" i="1"/>
  <c r="D277" i="1"/>
  <c r="AR276" i="1"/>
  <c r="AV276" i="1" s="1"/>
  <c r="AN276" i="1"/>
  <c r="AF276" i="1"/>
  <c r="X276" i="1"/>
  <c r="R276" i="1"/>
  <c r="BV276" i="1"/>
  <c r="BN276" i="1"/>
  <c r="AP276" i="1"/>
  <c r="AL276" i="1"/>
  <c r="AJ276" i="1"/>
  <c r="P276" i="1"/>
  <c r="BT276" i="1"/>
  <c r="BL276" i="1"/>
  <c r="AH276" i="1"/>
  <c r="AD276" i="1"/>
  <c r="AB276" i="1"/>
  <c r="V276" i="1"/>
  <c r="BD276" i="1"/>
  <c r="T276" i="1"/>
  <c r="BF276" i="1"/>
  <c r="AZ277" i="1" l="1"/>
  <c r="AZ264" i="1" s="1"/>
  <c r="AX277" i="1"/>
  <c r="AX264" i="1" s="1"/>
  <c r="BT277" i="1"/>
  <c r="BT264" i="1" s="1"/>
  <c r="BL277" i="1"/>
  <c r="BL264" i="1" s="1"/>
  <c r="AH277" i="1"/>
  <c r="AH264" i="1" s="1"/>
  <c r="AD277" i="1"/>
  <c r="AD264" i="1" s="1"/>
  <c r="AB277" i="1"/>
  <c r="AB264" i="1" s="1"/>
  <c r="V277" i="1"/>
  <c r="V264" i="1" s="1"/>
  <c r="BD277" i="1"/>
  <c r="BD264" i="1" s="1"/>
  <c r="T277" i="1"/>
  <c r="T264" i="1" s="1"/>
  <c r="D278" i="1"/>
  <c r="D279" i="1" s="1"/>
  <c r="AR277" i="1"/>
  <c r="AN277" i="1"/>
  <c r="AN264" i="1" s="1"/>
  <c r="AF277" i="1"/>
  <c r="AF264" i="1" s="1"/>
  <c r="X277" i="1"/>
  <c r="X264" i="1" s="1"/>
  <c r="R277" i="1"/>
  <c r="R264" i="1" s="1"/>
  <c r="BV277" i="1"/>
  <c r="BN277" i="1"/>
  <c r="AP277" i="1"/>
  <c r="AP264" i="1" s="1"/>
  <c r="AL277" i="1"/>
  <c r="AL264" i="1" s="1"/>
  <c r="AJ277" i="1"/>
  <c r="AJ264" i="1" s="1"/>
  <c r="P277" i="1"/>
  <c r="P264" i="1" s="1"/>
  <c r="BF277" i="1"/>
  <c r="AX279" i="1" l="1"/>
  <c r="AV277" i="1"/>
  <c r="AR264" i="1"/>
  <c r="BN264" i="1"/>
  <c r="BF264" i="1"/>
  <c r="BV264" i="1"/>
  <c r="D280" i="1"/>
  <c r="AR279" i="1"/>
  <c r="AN279" i="1"/>
  <c r="AL279" i="1"/>
  <c r="AJ279" i="1"/>
  <c r="P279" i="1"/>
  <c r="BT279" i="1"/>
  <c r="BL279" i="1"/>
  <c r="BD279" i="1"/>
  <c r="AF279" i="1"/>
  <c r="X279" i="1"/>
  <c r="R279" i="1"/>
  <c r="BN279" i="1"/>
  <c r="AP279" i="1"/>
  <c r="T279" i="1"/>
  <c r="AD279" i="1"/>
  <c r="V279" i="1"/>
  <c r="BV279" i="1"/>
  <c r="BF279" i="1"/>
  <c r="AH279" i="1"/>
  <c r="AB279" i="1"/>
  <c r="AX280" i="1" l="1"/>
  <c r="BR264" i="1"/>
  <c r="AV264" i="1"/>
  <c r="D281" i="1"/>
  <c r="AP280" i="1"/>
  <c r="AH280" i="1"/>
  <c r="AD280" i="1"/>
  <c r="AB280" i="1"/>
  <c r="V280" i="1"/>
  <c r="BV280" i="1"/>
  <c r="BN280" i="1"/>
  <c r="BF280" i="1"/>
  <c r="BJ280" i="1" s="1"/>
  <c r="AR280" i="1"/>
  <c r="AV280" i="1" s="1"/>
  <c r="AN280" i="1"/>
  <c r="AL280" i="1"/>
  <c r="AJ280" i="1"/>
  <c r="P280" i="1"/>
  <c r="BL280" i="1"/>
  <c r="T280" i="1"/>
  <c r="AF280" i="1"/>
  <c r="X280" i="1"/>
  <c r="R280" i="1"/>
  <c r="BT280" i="1"/>
  <c r="BD280" i="1"/>
  <c r="BZ264" i="1"/>
  <c r="AV279" i="1"/>
  <c r="BJ264" i="1"/>
  <c r="AX281" i="1" l="1"/>
  <c r="D282" i="1"/>
  <c r="BD281" i="1"/>
  <c r="AP281" i="1"/>
  <c r="AH281" i="1"/>
  <c r="AD281" i="1"/>
  <c r="AB281" i="1"/>
  <c r="V281" i="1"/>
  <c r="BV281" i="1"/>
  <c r="BL281" i="1"/>
  <c r="T281" i="1"/>
  <c r="AN281" i="1"/>
  <c r="AL281" i="1"/>
  <c r="AJ281" i="1"/>
  <c r="P281" i="1"/>
  <c r="BT281" i="1"/>
  <c r="X281" i="1"/>
  <c r="AF281" i="1"/>
  <c r="R281" i="1"/>
  <c r="AX282" i="1" l="1"/>
  <c r="AZ282" i="1"/>
  <c r="BD282" i="1"/>
  <c r="AH282" i="1"/>
  <c r="AD282" i="1"/>
  <c r="AB282" i="1"/>
  <c r="V282" i="1"/>
  <c r="BV282" i="1"/>
  <c r="BL282" i="1"/>
  <c r="T282" i="1"/>
  <c r="D283" i="1"/>
  <c r="BT282" i="1"/>
  <c r="AR282" i="1"/>
  <c r="AN282" i="1"/>
  <c r="AF282" i="1"/>
  <c r="X282" i="1"/>
  <c r="R282" i="1"/>
  <c r="AP282" i="1"/>
  <c r="AL282" i="1"/>
  <c r="AJ282" i="1"/>
  <c r="P282" i="1"/>
  <c r="AX283" i="1" l="1"/>
  <c r="AZ283" i="1"/>
  <c r="AV282" i="1"/>
  <c r="D284" i="1"/>
  <c r="BT283" i="1"/>
  <c r="AR283" i="1"/>
  <c r="AV283" i="1" s="1"/>
  <c r="AN283" i="1"/>
  <c r="AF283" i="1"/>
  <c r="X283" i="1"/>
  <c r="R283" i="1"/>
  <c r="AP283" i="1"/>
  <c r="AL283" i="1"/>
  <c r="AJ283" i="1"/>
  <c r="P283" i="1"/>
  <c r="BD283" i="1"/>
  <c r="AH283" i="1"/>
  <c r="AD283" i="1"/>
  <c r="AB283" i="1"/>
  <c r="V283" i="1"/>
  <c r="BV283" i="1"/>
  <c r="BL283" i="1"/>
  <c r="T283" i="1"/>
  <c r="AX284" i="1" l="1"/>
  <c r="AZ284" i="1"/>
  <c r="D285" i="1"/>
  <c r="BF284" i="1"/>
  <c r="AH284" i="1"/>
  <c r="AD284" i="1"/>
  <c r="AB284" i="1"/>
  <c r="V284" i="1"/>
  <c r="BV284" i="1"/>
  <c r="BL284" i="1"/>
  <c r="BD284" i="1"/>
  <c r="T284" i="1"/>
  <c r="BT284" i="1"/>
  <c r="AR284" i="1"/>
  <c r="AV284" i="1" s="1"/>
  <c r="AN284" i="1"/>
  <c r="AF284" i="1"/>
  <c r="X284" i="1"/>
  <c r="R284" i="1"/>
  <c r="AP284" i="1"/>
  <c r="AL284" i="1"/>
  <c r="AJ284" i="1"/>
  <c r="P284" i="1"/>
  <c r="AX285" i="1" l="1"/>
  <c r="AZ285" i="1"/>
  <c r="D286" i="1"/>
  <c r="BF285" i="1"/>
  <c r="AH285" i="1"/>
  <c r="AD285" i="1"/>
  <c r="AB285" i="1"/>
  <c r="V285" i="1"/>
  <c r="BV285" i="1"/>
  <c r="BL285" i="1"/>
  <c r="BD285" i="1"/>
  <c r="T285" i="1"/>
  <c r="BT285" i="1"/>
  <c r="AR285" i="1"/>
  <c r="AN285" i="1"/>
  <c r="AF285" i="1"/>
  <c r="X285" i="1"/>
  <c r="R285" i="1"/>
  <c r="AP285" i="1"/>
  <c r="AL285" i="1"/>
  <c r="AJ285" i="1"/>
  <c r="P285" i="1"/>
  <c r="AZ286" i="1" l="1"/>
  <c r="AX286" i="1"/>
  <c r="AV285" i="1"/>
  <c r="BV286" i="1"/>
  <c r="BN286" i="1"/>
  <c r="BF286" i="1"/>
  <c r="AH286" i="1"/>
  <c r="AD286" i="1"/>
  <c r="AB286" i="1"/>
  <c r="V286" i="1"/>
  <c r="BT286" i="1"/>
  <c r="BL286" i="1"/>
  <c r="BD286" i="1"/>
  <c r="T286" i="1"/>
  <c r="AR286" i="1"/>
  <c r="AV286" i="1" s="1"/>
  <c r="AN286" i="1"/>
  <c r="AF286" i="1"/>
  <c r="X286" i="1"/>
  <c r="R286" i="1"/>
  <c r="D287" i="1"/>
  <c r="AP286" i="1"/>
  <c r="AL286" i="1"/>
  <c r="AJ286" i="1"/>
  <c r="P286" i="1"/>
  <c r="AX287" i="1" l="1"/>
  <c r="AZ287" i="1"/>
  <c r="BT287" i="1"/>
  <c r="BL287" i="1"/>
  <c r="BD287" i="1"/>
  <c r="T287" i="1"/>
  <c r="AR287" i="1"/>
  <c r="AV287" i="1" s="1"/>
  <c r="AN287" i="1"/>
  <c r="AF287" i="1"/>
  <c r="X287" i="1"/>
  <c r="R287" i="1"/>
  <c r="D288" i="1"/>
  <c r="AP287" i="1"/>
  <c r="AL287" i="1"/>
  <c r="AJ287" i="1"/>
  <c r="P287" i="1"/>
  <c r="BV287" i="1"/>
  <c r="BN287" i="1"/>
  <c r="BF287" i="1"/>
  <c r="AH287" i="1"/>
  <c r="AD287" i="1"/>
  <c r="AB287" i="1"/>
  <c r="V287" i="1"/>
  <c r="AX288" i="1" l="1"/>
  <c r="AZ288" i="1"/>
  <c r="AR288" i="1"/>
  <c r="AV288" i="1" s="1"/>
  <c r="AN288" i="1"/>
  <c r="AF288" i="1"/>
  <c r="X288" i="1"/>
  <c r="R288" i="1"/>
  <c r="D289" i="1"/>
  <c r="AP288" i="1"/>
  <c r="AL288" i="1"/>
  <c r="AJ288" i="1"/>
  <c r="P288" i="1"/>
  <c r="BV288" i="1"/>
  <c r="BN288" i="1"/>
  <c r="BF288" i="1"/>
  <c r="AH288" i="1"/>
  <c r="AD288" i="1"/>
  <c r="AB288" i="1"/>
  <c r="V288" i="1"/>
  <c r="BT288" i="1"/>
  <c r="BL288" i="1"/>
  <c r="BD288" i="1"/>
  <c r="T288" i="1"/>
  <c r="AX289" i="1" l="1"/>
  <c r="AZ289" i="1"/>
  <c r="BN289" i="1"/>
  <c r="BF289" i="1"/>
  <c r="AR289" i="1"/>
  <c r="AV289" i="1" s="1"/>
  <c r="AN289" i="1"/>
  <c r="AL289" i="1"/>
  <c r="AJ289" i="1"/>
  <c r="P289" i="1"/>
  <c r="BT289" i="1"/>
  <c r="BL289" i="1"/>
  <c r="BD289" i="1"/>
  <c r="AP289" i="1"/>
  <c r="AH289" i="1"/>
  <c r="AD289" i="1"/>
  <c r="AB289" i="1"/>
  <c r="V289" i="1"/>
  <c r="T289" i="1"/>
  <c r="D290" i="1"/>
  <c r="AF289" i="1"/>
  <c r="X289" i="1"/>
  <c r="R289" i="1"/>
  <c r="AX290" i="1" l="1"/>
  <c r="BD290" i="1"/>
  <c r="T290" i="1"/>
  <c r="D291" i="1"/>
  <c r="BL290" i="1"/>
  <c r="AJ290" i="1"/>
  <c r="X290" i="1"/>
  <c r="R290" i="1"/>
  <c r="BT290" i="1"/>
  <c r="AN290" i="1"/>
  <c r="AL290" i="1"/>
  <c r="AH290" i="1"/>
  <c r="P290" i="1"/>
  <c r="AP290" i="1"/>
  <c r="AD290" i="1"/>
  <c r="AB290" i="1"/>
  <c r="V290" i="1"/>
  <c r="AF290" i="1"/>
  <c r="AX291" i="1" l="1"/>
  <c r="AN291" i="1"/>
  <c r="AL291" i="1"/>
  <c r="AJ291" i="1"/>
  <c r="P291" i="1"/>
  <c r="AP291" i="1"/>
  <c r="AH291" i="1"/>
  <c r="AD291" i="1"/>
  <c r="AB291" i="1"/>
  <c r="V291" i="1"/>
  <c r="D292" i="1"/>
  <c r="BN291" i="1"/>
  <c r="BD291" i="1"/>
  <c r="T291" i="1"/>
  <c r="BT291" i="1"/>
  <c r="BL291" i="1"/>
  <c r="AF291" i="1"/>
  <c r="X291" i="1"/>
  <c r="R291" i="1"/>
  <c r="AX292" i="1" l="1"/>
  <c r="BT292" i="1"/>
  <c r="BL292" i="1"/>
  <c r="AF292" i="1"/>
  <c r="X292" i="1"/>
  <c r="R292" i="1"/>
  <c r="AN292" i="1"/>
  <c r="AL292" i="1"/>
  <c r="AJ292" i="1"/>
  <c r="P292" i="1"/>
  <c r="AP292" i="1"/>
  <c r="AH292" i="1"/>
  <c r="AD292" i="1"/>
  <c r="AB292" i="1"/>
  <c r="V292" i="1"/>
  <c r="D293" i="1"/>
  <c r="BN292" i="1"/>
  <c r="BD292" i="1"/>
  <c r="T292" i="1"/>
  <c r="AX293" i="1" l="1"/>
  <c r="BT293" i="1"/>
  <c r="BL293" i="1"/>
  <c r="T293" i="1"/>
  <c r="AF293" i="1"/>
  <c r="X293" i="1"/>
  <c r="R293" i="1"/>
  <c r="D294" i="1"/>
  <c r="AN293" i="1"/>
  <c r="AL293" i="1"/>
  <c r="AJ293" i="1"/>
  <c r="P293" i="1"/>
  <c r="BV293" i="1"/>
  <c r="BN293" i="1"/>
  <c r="BD293" i="1"/>
  <c r="AP293" i="1"/>
  <c r="AH293" i="1"/>
  <c r="AD293" i="1"/>
  <c r="AB293" i="1"/>
  <c r="V293" i="1"/>
  <c r="AX294" i="1" l="1"/>
  <c r="AF294" i="1"/>
  <c r="X294" i="1"/>
  <c r="R294" i="1"/>
  <c r="D295" i="1"/>
  <c r="AN294" i="1"/>
  <c r="AL294" i="1"/>
  <c r="AJ294" i="1"/>
  <c r="P294" i="1"/>
  <c r="BV294" i="1"/>
  <c r="BN294" i="1"/>
  <c r="BD294" i="1"/>
  <c r="AP294" i="1"/>
  <c r="AH294" i="1"/>
  <c r="AD294" i="1"/>
  <c r="AB294" i="1"/>
  <c r="V294" i="1"/>
  <c r="BT294" i="1"/>
  <c r="BL294" i="1"/>
  <c r="T294" i="1"/>
  <c r="AX295" i="1" l="1"/>
  <c r="AR295" i="1"/>
  <c r="AV295" i="1" s="1"/>
  <c r="AN295" i="1"/>
  <c r="AL295" i="1"/>
  <c r="AJ295" i="1"/>
  <c r="P295" i="1"/>
  <c r="BV295" i="1"/>
  <c r="BN295" i="1"/>
  <c r="BF295" i="1"/>
  <c r="AP295" i="1"/>
  <c r="AH295" i="1"/>
  <c r="AD295" i="1"/>
  <c r="AB295" i="1"/>
  <c r="V295" i="1"/>
  <c r="BT295" i="1"/>
  <c r="BL295" i="1"/>
  <c r="BD295" i="1"/>
  <c r="T295" i="1"/>
  <c r="D296" i="1"/>
  <c r="AF295" i="1"/>
  <c r="X295" i="1"/>
  <c r="R295" i="1"/>
  <c r="AX296" i="1" l="1"/>
  <c r="AN296" i="1"/>
  <c r="AL296" i="1"/>
  <c r="AJ296" i="1"/>
  <c r="P296" i="1"/>
  <c r="D297" i="1"/>
  <c r="BT296" i="1"/>
  <c r="BL296" i="1"/>
  <c r="BD296" i="1"/>
  <c r="AF296" i="1"/>
  <c r="AB296" i="1"/>
  <c r="R296" i="1"/>
  <c r="AD296" i="1"/>
  <c r="AP296" i="1"/>
  <c r="AH296" i="1"/>
  <c r="X296" i="1"/>
  <c r="BN296" i="1"/>
  <c r="BF296" i="1"/>
  <c r="BJ296" i="1" s="1"/>
  <c r="V296" i="1"/>
  <c r="T296" i="1"/>
  <c r="AX297" i="1" l="1"/>
  <c r="AX278" i="1" s="1"/>
  <c r="AZ297" i="1"/>
  <c r="AZ278" i="1" s="1"/>
  <c r="AP297" i="1"/>
  <c r="AP278" i="1" s="1"/>
  <c r="AH297" i="1"/>
  <c r="AH278" i="1" s="1"/>
  <c r="AD297" i="1"/>
  <c r="AD278" i="1" s="1"/>
  <c r="AB297" i="1"/>
  <c r="AB278" i="1" s="1"/>
  <c r="V297" i="1"/>
  <c r="V278" i="1" s="1"/>
  <c r="BT297" i="1"/>
  <c r="BT278" i="1" s="1"/>
  <c r="BL297" i="1"/>
  <c r="BL278" i="1" s="1"/>
  <c r="BD297" i="1"/>
  <c r="BD278" i="1" s="1"/>
  <c r="AR297" i="1"/>
  <c r="AN297" i="1"/>
  <c r="AN278" i="1" s="1"/>
  <c r="AL297" i="1"/>
  <c r="AL278" i="1" s="1"/>
  <c r="AJ297" i="1"/>
  <c r="AJ278" i="1" s="1"/>
  <c r="P297" i="1"/>
  <c r="P278" i="1" s="1"/>
  <c r="D298" i="1"/>
  <c r="T297" i="1"/>
  <c r="T278" i="1" s="1"/>
  <c r="BV297" i="1"/>
  <c r="BF297" i="1"/>
  <c r="AF297" i="1"/>
  <c r="AF278" i="1" s="1"/>
  <c r="X297" i="1"/>
  <c r="X278" i="1" s="1"/>
  <c r="R297" i="1"/>
  <c r="R278" i="1" s="1"/>
  <c r="BN297" i="1"/>
  <c r="BN278" i="1" l="1"/>
  <c r="AV297" i="1"/>
  <c r="AR278" i="1"/>
  <c r="BJ297" i="1"/>
  <c r="BF278" i="1"/>
  <c r="D299" i="1"/>
  <c r="BF298" i="1"/>
  <c r="BJ298" i="1" s="1"/>
  <c r="BV278" i="1"/>
  <c r="AX299" i="1" l="1"/>
  <c r="AP299" i="1"/>
  <c r="AL299" i="1"/>
  <c r="AJ299" i="1"/>
  <c r="P299" i="1"/>
  <c r="AH299" i="1"/>
  <c r="AD299" i="1"/>
  <c r="AB299" i="1"/>
  <c r="V299" i="1"/>
  <c r="BL299" i="1"/>
  <c r="T299" i="1"/>
  <c r="D300" i="1"/>
  <c r="BT299" i="1"/>
  <c r="BD299" i="1"/>
  <c r="AR299" i="1"/>
  <c r="AN299" i="1"/>
  <c r="AF299" i="1"/>
  <c r="X299" i="1"/>
  <c r="R299" i="1"/>
  <c r="BF299" i="1"/>
  <c r="BV299" i="1"/>
  <c r="BR278" i="1"/>
  <c r="BZ278" i="1"/>
  <c r="BJ278" i="1"/>
  <c r="AV278" i="1"/>
  <c r="AX300" i="1" l="1"/>
  <c r="T300" i="1"/>
  <c r="BL300" i="1"/>
  <c r="AR300" i="1"/>
  <c r="AV300" i="1" s="1"/>
  <c r="AN300" i="1"/>
  <c r="AF300" i="1"/>
  <c r="X300" i="1"/>
  <c r="R300" i="1"/>
  <c r="D301" i="1"/>
  <c r="BT300" i="1"/>
  <c r="BD300" i="1"/>
  <c r="AP300" i="1"/>
  <c r="AL300" i="1"/>
  <c r="AJ300" i="1"/>
  <c r="P300" i="1"/>
  <c r="AH300" i="1"/>
  <c r="AD300" i="1"/>
  <c r="AB300" i="1"/>
  <c r="V300" i="1"/>
  <c r="BV300" i="1"/>
  <c r="BF300" i="1"/>
  <c r="AV299" i="1"/>
  <c r="AX301" i="1" l="1"/>
  <c r="D302" i="1"/>
  <c r="BT301" i="1"/>
  <c r="BL301" i="1"/>
  <c r="AR301" i="1"/>
  <c r="AN301" i="1"/>
  <c r="AF301" i="1"/>
  <c r="X301" i="1"/>
  <c r="R301" i="1"/>
  <c r="BD301" i="1"/>
  <c r="AP301" i="1"/>
  <c r="AL301" i="1"/>
  <c r="AJ301" i="1"/>
  <c r="P301" i="1"/>
  <c r="BV301" i="1"/>
  <c r="AH301" i="1"/>
  <c r="AD301" i="1"/>
  <c r="AB301" i="1"/>
  <c r="V301" i="1"/>
  <c r="BN301" i="1"/>
  <c r="T301" i="1"/>
  <c r="BF301" i="1"/>
  <c r="AX302" i="1" l="1"/>
  <c r="AZ302" i="1"/>
  <c r="AV301" i="1"/>
  <c r="BD302" i="1"/>
  <c r="AH302" i="1"/>
  <c r="AD302" i="1"/>
  <c r="AB302" i="1"/>
  <c r="V302" i="1"/>
  <c r="D303" i="1"/>
  <c r="T302" i="1"/>
  <c r="BN302" i="1"/>
  <c r="BF302" i="1"/>
  <c r="AR302" i="1"/>
  <c r="AV302" i="1" s="1"/>
  <c r="AN302" i="1"/>
  <c r="AF302" i="1"/>
  <c r="X302" i="1"/>
  <c r="R302" i="1"/>
  <c r="BT302" i="1"/>
  <c r="BL302" i="1"/>
  <c r="AP302" i="1"/>
  <c r="AL302" i="1"/>
  <c r="AJ302" i="1"/>
  <c r="P302" i="1"/>
  <c r="BV302" i="1"/>
  <c r="AX303" i="1" l="1"/>
  <c r="AZ303" i="1"/>
  <c r="D304" i="1"/>
  <c r="AP303" i="1"/>
  <c r="AL303" i="1"/>
  <c r="AJ303" i="1"/>
  <c r="P303" i="1"/>
  <c r="BL303" i="1"/>
  <c r="AH303" i="1"/>
  <c r="AD303" i="1"/>
  <c r="AB303" i="1"/>
  <c r="V303" i="1"/>
  <c r="BT303" i="1"/>
  <c r="BD303" i="1"/>
  <c r="T303" i="1"/>
  <c r="AR303" i="1"/>
  <c r="AV303" i="1" s="1"/>
  <c r="AN303" i="1"/>
  <c r="AF303" i="1"/>
  <c r="X303" i="1"/>
  <c r="R303" i="1"/>
  <c r="BF303" i="1"/>
  <c r="BV303" i="1"/>
  <c r="AZ304" i="1" l="1"/>
  <c r="AX304" i="1"/>
  <c r="BT304" i="1"/>
  <c r="BL304" i="1"/>
  <c r="AH304" i="1"/>
  <c r="AD304" i="1"/>
  <c r="AB304" i="1"/>
  <c r="V304" i="1"/>
  <c r="BD304" i="1"/>
  <c r="T304" i="1"/>
  <c r="D305" i="1"/>
  <c r="BV304" i="1"/>
  <c r="AR304" i="1"/>
  <c r="AN304" i="1"/>
  <c r="AF304" i="1"/>
  <c r="X304" i="1"/>
  <c r="R304" i="1"/>
  <c r="BN304" i="1"/>
  <c r="AP304" i="1"/>
  <c r="AL304" i="1"/>
  <c r="AJ304" i="1"/>
  <c r="P304" i="1"/>
  <c r="BF304" i="1"/>
  <c r="AX305" i="1" l="1"/>
  <c r="AZ305" i="1"/>
  <c r="BD305" i="1"/>
  <c r="AN305" i="1"/>
  <c r="AF305" i="1"/>
  <c r="X305" i="1"/>
  <c r="R305" i="1"/>
  <c r="D306" i="1"/>
  <c r="BV305" i="1"/>
  <c r="AP305" i="1"/>
  <c r="AL305" i="1"/>
  <c r="AJ305" i="1"/>
  <c r="P305" i="1"/>
  <c r="BN305" i="1"/>
  <c r="BF305" i="1"/>
  <c r="AH305" i="1"/>
  <c r="AD305" i="1"/>
  <c r="AB305" i="1"/>
  <c r="V305" i="1"/>
  <c r="BT305" i="1"/>
  <c r="BL305" i="1"/>
  <c r="T305" i="1"/>
  <c r="AV304" i="1"/>
  <c r="AX306" i="1" l="1"/>
  <c r="AZ306" i="1"/>
  <c r="BD306" i="1"/>
  <c r="AP306" i="1"/>
  <c r="AL306" i="1"/>
  <c r="AJ306" i="1"/>
  <c r="P306" i="1"/>
  <c r="BV306" i="1"/>
  <c r="AH306" i="1"/>
  <c r="AD306" i="1"/>
  <c r="AB306" i="1"/>
  <c r="V306" i="1"/>
  <c r="BN306" i="1"/>
  <c r="BF306" i="1"/>
  <c r="T306" i="1"/>
  <c r="D307" i="1"/>
  <c r="BT306" i="1"/>
  <c r="BL306" i="1"/>
  <c r="AN306" i="1"/>
  <c r="AF306" i="1"/>
  <c r="X306" i="1"/>
  <c r="R306" i="1"/>
  <c r="AX307" i="1" l="1"/>
  <c r="AZ307" i="1"/>
  <c r="T307" i="1"/>
  <c r="BN307" i="1"/>
  <c r="BF307" i="1"/>
  <c r="AF307" i="1"/>
  <c r="X307" i="1"/>
  <c r="R307" i="1"/>
  <c r="BT307" i="1"/>
  <c r="BL307" i="1"/>
  <c r="AN307" i="1"/>
  <c r="AL307" i="1"/>
  <c r="AJ307" i="1"/>
  <c r="P307" i="1"/>
  <c r="D308" i="1"/>
  <c r="BD307" i="1"/>
  <c r="AP307" i="1"/>
  <c r="AH307" i="1"/>
  <c r="AD307" i="1"/>
  <c r="AB307" i="1"/>
  <c r="V307" i="1"/>
  <c r="BV307" i="1"/>
  <c r="AX308" i="1" l="1"/>
  <c r="AZ308" i="1"/>
  <c r="T308" i="1"/>
  <c r="BN308" i="1"/>
  <c r="BF308" i="1"/>
  <c r="AF308" i="1"/>
  <c r="X308" i="1"/>
  <c r="R308" i="1"/>
  <c r="D309" i="1"/>
  <c r="BT308" i="1"/>
  <c r="BL308" i="1"/>
  <c r="AN308" i="1"/>
  <c r="AL308" i="1"/>
  <c r="AJ308" i="1"/>
  <c r="P308" i="1"/>
  <c r="BD308" i="1"/>
  <c r="AP308" i="1"/>
  <c r="AH308" i="1"/>
  <c r="AD308" i="1"/>
  <c r="AB308" i="1"/>
  <c r="V308" i="1"/>
  <c r="BV308" i="1"/>
  <c r="AX309" i="1" l="1"/>
  <c r="AF309" i="1"/>
  <c r="X309" i="1"/>
  <c r="R309" i="1"/>
  <c r="D310" i="1"/>
  <c r="BF309" i="1"/>
  <c r="AN309" i="1"/>
  <c r="AL309" i="1"/>
  <c r="AJ309" i="1"/>
  <c r="P309" i="1"/>
  <c r="BL309" i="1"/>
  <c r="AP309" i="1"/>
  <c r="AH309" i="1"/>
  <c r="AD309" i="1"/>
  <c r="AB309" i="1"/>
  <c r="V309" i="1"/>
  <c r="BT309" i="1"/>
  <c r="BD309" i="1"/>
  <c r="T309" i="1"/>
  <c r="AX310" i="1" l="1"/>
  <c r="BT310" i="1"/>
  <c r="BD310" i="1"/>
  <c r="AH310" i="1"/>
  <c r="AD310" i="1"/>
  <c r="AB310" i="1"/>
  <c r="V310" i="1"/>
  <c r="BV310" i="1"/>
  <c r="BL310" i="1"/>
  <c r="AP310" i="1"/>
  <c r="AL310" i="1"/>
  <c r="AJ310" i="1"/>
  <c r="P310" i="1"/>
  <c r="AF310" i="1"/>
  <c r="X310" i="1"/>
  <c r="AN310" i="1"/>
  <c r="T310" i="1"/>
  <c r="D311" i="1"/>
  <c r="BF310" i="1"/>
  <c r="R310" i="1"/>
  <c r="AX311" i="1" l="1"/>
  <c r="BV311" i="1"/>
  <c r="BL311" i="1"/>
  <c r="AP311" i="1"/>
  <c r="AL311" i="1"/>
  <c r="AJ311" i="1"/>
  <c r="P311" i="1"/>
  <c r="BF311" i="1"/>
  <c r="AN311" i="1"/>
  <c r="AF311" i="1"/>
  <c r="X311" i="1"/>
  <c r="R311" i="1"/>
  <c r="BD311" i="1"/>
  <c r="AH311" i="1"/>
  <c r="AB311" i="1"/>
  <c r="T311" i="1"/>
  <c r="D312" i="1"/>
  <c r="BT311" i="1"/>
  <c r="AD311" i="1"/>
  <c r="V311" i="1"/>
  <c r="AX312" i="1" l="1"/>
  <c r="BV312" i="1"/>
  <c r="BL312" i="1"/>
  <c r="AR312" i="1"/>
  <c r="AN312" i="1"/>
  <c r="AF312" i="1"/>
  <c r="X312" i="1"/>
  <c r="R312" i="1"/>
  <c r="BF312" i="1"/>
  <c r="T312" i="1"/>
  <c r="D313" i="1"/>
  <c r="BT312" i="1"/>
  <c r="AL312" i="1"/>
  <c r="AJ312" i="1"/>
  <c r="P312" i="1"/>
  <c r="AH312" i="1"/>
  <c r="AB312" i="1"/>
  <c r="BD312" i="1"/>
  <c r="AP312" i="1"/>
  <c r="AD312" i="1"/>
  <c r="V312" i="1"/>
  <c r="AX313" i="1" l="1"/>
  <c r="AV312" i="1"/>
  <c r="AN313" i="1"/>
  <c r="AF313" i="1"/>
  <c r="X313" i="1"/>
  <c r="R313" i="1"/>
  <c r="BD313" i="1"/>
  <c r="T313" i="1"/>
  <c r="BN313" i="1"/>
  <c r="AD313" i="1"/>
  <c r="V313" i="1"/>
  <c r="BV313" i="1"/>
  <c r="BL313" i="1"/>
  <c r="AL313" i="1"/>
  <c r="AJ313" i="1"/>
  <c r="P313" i="1"/>
  <c r="BT313" i="1"/>
  <c r="BF313" i="1"/>
  <c r="AH313" i="1"/>
  <c r="AB313" i="1"/>
  <c r="D314" i="1"/>
  <c r="AP313" i="1"/>
  <c r="AX314" i="1" l="1"/>
  <c r="BT314" i="1"/>
  <c r="BL314" i="1"/>
  <c r="AD314" i="1"/>
  <c r="AB314" i="1"/>
  <c r="P314" i="1"/>
  <c r="BN314" i="1"/>
  <c r="BF314" i="1"/>
  <c r="AH314" i="1"/>
  <c r="R314" i="1"/>
  <c r="D315" i="1"/>
  <c r="BD314" i="1"/>
  <c r="BV314" i="1"/>
  <c r="AP314" i="1"/>
  <c r="X314" i="1"/>
  <c r="AN314" i="1"/>
  <c r="T314" i="1"/>
  <c r="AL314" i="1"/>
  <c r="AJ314" i="1"/>
  <c r="V314" i="1"/>
  <c r="AF314" i="1"/>
  <c r="AZ315" i="1" l="1"/>
  <c r="AX315" i="1"/>
  <c r="BN315" i="1"/>
  <c r="AP315" i="1"/>
  <c r="AL315" i="1"/>
  <c r="AJ315" i="1"/>
  <c r="R315" i="1"/>
  <c r="AN315" i="1"/>
  <c r="AF315" i="1"/>
  <c r="T315" i="1"/>
  <c r="BT315" i="1"/>
  <c r="AH315" i="1"/>
  <c r="AB315" i="1"/>
  <c r="V315" i="1"/>
  <c r="P315" i="1"/>
  <c r="D316" i="1"/>
  <c r="BD315" i="1"/>
  <c r="AD315" i="1"/>
  <c r="BL315" i="1"/>
  <c r="X315" i="1"/>
  <c r="BF315" i="1"/>
  <c r="BV315" i="1"/>
  <c r="AX316" i="1" l="1"/>
  <c r="AX298" i="1" s="1"/>
  <c r="AZ316" i="1"/>
  <c r="AZ298" i="1" s="1"/>
  <c r="BT316" i="1"/>
  <c r="BT298" i="1" s="1"/>
  <c r="BL316" i="1"/>
  <c r="BL298" i="1" s="1"/>
  <c r="AH316" i="1"/>
  <c r="AH298" i="1" s="1"/>
  <c r="P316" i="1"/>
  <c r="P298" i="1" s="1"/>
  <c r="BD316" i="1"/>
  <c r="BD298" i="1" s="1"/>
  <c r="AD316" i="1"/>
  <c r="AD298" i="1" s="1"/>
  <c r="AB316" i="1"/>
  <c r="AB298" i="1" s="1"/>
  <c r="D317" i="1"/>
  <c r="D318" i="1" s="1"/>
  <c r="BV316" i="1"/>
  <c r="AR316" i="1"/>
  <c r="BN316" i="1"/>
  <c r="AP316" i="1"/>
  <c r="AP298" i="1" s="1"/>
  <c r="AL316" i="1"/>
  <c r="AL298" i="1" s="1"/>
  <c r="AJ316" i="1"/>
  <c r="AJ298" i="1" s="1"/>
  <c r="X316" i="1"/>
  <c r="X298" i="1" s="1"/>
  <c r="R316" i="1"/>
  <c r="R298" i="1" s="1"/>
  <c r="AN316" i="1"/>
  <c r="AN298" i="1" s="1"/>
  <c r="T316" i="1"/>
  <c r="T298" i="1" s="1"/>
  <c r="AF316" i="1"/>
  <c r="AF298" i="1" s="1"/>
  <c r="V316" i="1"/>
  <c r="V298" i="1" s="1"/>
  <c r="BF316" i="1"/>
  <c r="AX318" i="1" l="1"/>
  <c r="AZ318" i="1"/>
  <c r="BN298" i="1"/>
  <c r="BV298" i="1"/>
  <c r="AV316" i="1"/>
  <c r="AR298" i="1"/>
  <c r="D319" i="1"/>
  <c r="AF318" i="1"/>
  <c r="X318" i="1"/>
  <c r="R318" i="1"/>
  <c r="BV318" i="1"/>
  <c r="BN318" i="1"/>
  <c r="BD318" i="1"/>
  <c r="AN318" i="1"/>
  <c r="AL318" i="1"/>
  <c r="AJ318" i="1"/>
  <c r="P318" i="1"/>
  <c r="BT318" i="1"/>
  <c r="BL318" i="1"/>
  <c r="AP318" i="1"/>
  <c r="AH318" i="1"/>
  <c r="AD318" i="1"/>
  <c r="AB318" i="1"/>
  <c r="V318" i="1"/>
  <c r="T318" i="1"/>
  <c r="AX319" i="1" l="1"/>
  <c r="BF319" i="1"/>
  <c r="AP319" i="1"/>
  <c r="AH319" i="1"/>
  <c r="AD319" i="1"/>
  <c r="AB319" i="1"/>
  <c r="V319" i="1"/>
  <c r="D320" i="1"/>
  <c r="BL319" i="1"/>
  <c r="BD319" i="1"/>
  <c r="T319" i="1"/>
  <c r="BT319" i="1"/>
  <c r="AF319" i="1"/>
  <c r="X319" i="1"/>
  <c r="R319" i="1"/>
  <c r="AN319" i="1"/>
  <c r="AL319" i="1"/>
  <c r="AJ319" i="1"/>
  <c r="P319" i="1"/>
  <c r="AV298" i="1"/>
  <c r="BZ298" i="1"/>
  <c r="BR298" i="1"/>
  <c r="AX320" i="1" l="1"/>
  <c r="BV320" i="1"/>
  <c r="BN320" i="1"/>
  <c r="BF320" i="1"/>
  <c r="AP320" i="1"/>
  <c r="AL320" i="1"/>
  <c r="AJ320" i="1"/>
  <c r="P320" i="1"/>
  <c r="BT320" i="1"/>
  <c r="BL320" i="1"/>
  <c r="BD320" i="1"/>
  <c r="AH320" i="1"/>
  <c r="AD320" i="1"/>
  <c r="AB320" i="1"/>
  <c r="V320" i="1"/>
  <c r="D321" i="1"/>
  <c r="T320" i="1"/>
  <c r="AN320" i="1"/>
  <c r="AF320" i="1"/>
  <c r="X320" i="1"/>
  <c r="R320" i="1"/>
  <c r="AX321" i="1" l="1"/>
  <c r="AN321" i="1"/>
  <c r="AF321" i="1"/>
  <c r="X321" i="1"/>
  <c r="R321" i="1"/>
  <c r="BV321" i="1"/>
  <c r="BN321" i="1"/>
  <c r="BF321" i="1"/>
  <c r="AP321" i="1"/>
  <c r="AL321" i="1"/>
  <c r="AJ321" i="1"/>
  <c r="P321" i="1"/>
  <c r="BT321" i="1"/>
  <c r="BL321" i="1"/>
  <c r="BD321" i="1"/>
  <c r="AH321" i="1"/>
  <c r="AD321" i="1"/>
  <c r="AB321" i="1"/>
  <c r="V321" i="1"/>
  <c r="D322" i="1"/>
  <c r="T321" i="1"/>
  <c r="AZ322" i="1" l="1"/>
  <c r="AX322" i="1"/>
  <c r="BV322" i="1"/>
  <c r="BN322" i="1"/>
  <c r="BF322" i="1"/>
  <c r="T322" i="1"/>
  <c r="BT322" i="1"/>
  <c r="BL322" i="1"/>
  <c r="BD322" i="1"/>
  <c r="AR322" i="1"/>
  <c r="AN322" i="1"/>
  <c r="AF322" i="1"/>
  <c r="X322" i="1"/>
  <c r="R322" i="1"/>
  <c r="D323" i="1"/>
  <c r="AP322" i="1"/>
  <c r="AL322" i="1"/>
  <c r="AJ322" i="1"/>
  <c r="P322" i="1"/>
  <c r="AH322" i="1"/>
  <c r="AD322" i="1"/>
  <c r="AB322" i="1"/>
  <c r="V322" i="1"/>
  <c r="AX323" i="1" l="1"/>
  <c r="AZ323" i="1"/>
  <c r="BT323" i="1"/>
  <c r="BL323" i="1"/>
  <c r="BD323" i="1"/>
  <c r="D324" i="1"/>
  <c r="BF323" i="1"/>
  <c r="AN323" i="1"/>
  <c r="AF323" i="1"/>
  <c r="X323" i="1"/>
  <c r="R323" i="1"/>
  <c r="BN323" i="1"/>
  <c r="AR323" i="1"/>
  <c r="AV323" i="1" s="1"/>
  <c r="AJ323" i="1"/>
  <c r="P323" i="1"/>
  <c r="BV323" i="1"/>
  <c r="AP323" i="1"/>
  <c r="AH323" i="1"/>
  <c r="AD323" i="1"/>
  <c r="AB323" i="1"/>
  <c r="V323" i="1"/>
  <c r="AL323" i="1"/>
  <c r="T323" i="1"/>
  <c r="AV322" i="1"/>
  <c r="AZ324" i="1" l="1"/>
  <c r="AZ317" i="1" s="1"/>
  <c r="AX324" i="1"/>
  <c r="AX317" i="1" s="1"/>
  <c r="D325" i="1"/>
  <c r="D326" i="1" s="1"/>
  <c r="BV324" i="1"/>
  <c r="BN324" i="1"/>
  <c r="BF324" i="1"/>
  <c r="T324" i="1"/>
  <c r="T317" i="1" s="1"/>
  <c r="BT324" i="1"/>
  <c r="BT317" i="1" s="1"/>
  <c r="AL324" i="1"/>
  <c r="AL317" i="1" s="1"/>
  <c r="AF324" i="1"/>
  <c r="AF317" i="1" s="1"/>
  <c r="V324" i="1"/>
  <c r="V317" i="1" s="1"/>
  <c r="R324" i="1"/>
  <c r="R317" i="1" s="1"/>
  <c r="P324" i="1"/>
  <c r="P317" i="1" s="1"/>
  <c r="AN324" i="1"/>
  <c r="AN317" i="1" s="1"/>
  <c r="AB324" i="1"/>
  <c r="AB317" i="1" s="1"/>
  <c r="BD324" i="1"/>
  <c r="BD317" i="1" s="1"/>
  <c r="AR324" i="1"/>
  <c r="AJ324" i="1"/>
  <c r="AJ317" i="1" s="1"/>
  <c r="AD324" i="1"/>
  <c r="AD317" i="1" s="1"/>
  <c r="X324" i="1"/>
  <c r="X317" i="1" s="1"/>
  <c r="BL324" i="1"/>
  <c r="BL317" i="1" s="1"/>
  <c r="AP324" i="1"/>
  <c r="AP317" i="1" s="1"/>
  <c r="AH324" i="1"/>
  <c r="AH317" i="1" s="1"/>
  <c r="BN317" i="1"/>
  <c r="AZ326" i="1" l="1"/>
  <c r="AX326" i="1"/>
  <c r="BF317" i="1"/>
  <c r="AN326" i="1"/>
  <c r="AL326" i="1"/>
  <c r="AJ326" i="1"/>
  <c r="AP326" i="1"/>
  <c r="AH326" i="1"/>
  <c r="AD326" i="1"/>
  <c r="AB326" i="1"/>
  <c r="V326" i="1"/>
  <c r="D327" i="1"/>
  <c r="BT326" i="1"/>
  <c r="BL326" i="1"/>
  <c r="BD326" i="1"/>
  <c r="AF326" i="1"/>
  <c r="X326" i="1"/>
  <c r="R326" i="1"/>
  <c r="BV326" i="1"/>
  <c r="BF326" i="1"/>
  <c r="T326" i="1"/>
  <c r="BN326" i="1"/>
  <c r="P326" i="1"/>
  <c r="AV324" i="1"/>
  <c r="AR317" i="1"/>
  <c r="BV317" i="1"/>
  <c r="BR317" i="1"/>
  <c r="AX327" i="1" l="1"/>
  <c r="AZ327" i="1"/>
  <c r="BZ317" i="1"/>
  <c r="BV327" i="1"/>
  <c r="T327" i="1"/>
  <c r="AR327" i="1"/>
  <c r="AN327" i="1"/>
  <c r="AF327" i="1"/>
  <c r="X327" i="1"/>
  <c r="R327" i="1"/>
  <c r="BT327" i="1"/>
  <c r="BD327" i="1"/>
  <c r="AP327" i="1"/>
  <c r="AL327" i="1"/>
  <c r="AJ327" i="1"/>
  <c r="P327" i="1"/>
  <c r="D328" i="1"/>
  <c r="BL327" i="1"/>
  <c r="AH327" i="1"/>
  <c r="AD327" i="1"/>
  <c r="AB327" i="1"/>
  <c r="V327" i="1"/>
  <c r="BN327" i="1"/>
  <c r="AV317" i="1"/>
  <c r="BJ317" i="1"/>
  <c r="AX328" i="1" l="1"/>
  <c r="AZ328" i="1"/>
  <c r="BN328" i="1"/>
  <c r="T328" i="1"/>
  <c r="BT328" i="1"/>
  <c r="BF328" i="1"/>
  <c r="AR328" i="1"/>
  <c r="AV328" i="1" s="1"/>
  <c r="AN328" i="1"/>
  <c r="AF328" i="1"/>
  <c r="X328" i="1"/>
  <c r="R328" i="1"/>
  <c r="D329" i="1"/>
  <c r="BL328" i="1"/>
  <c r="BD328" i="1"/>
  <c r="AP328" i="1"/>
  <c r="AL328" i="1"/>
  <c r="AJ328" i="1"/>
  <c r="P328" i="1"/>
  <c r="AH328" i="1"/>
  <c r="AD328" i="1"/>
  <c r="AB328" i="1"/>
  <c r="V328" i="1"/>
  <c r="BV328" i="1"/>
  <c r="AV327" i="1"/>
  <c r="AZ329" i="1" l="1"/>
  <c r="AX329" i="1"/>
  <c r="BT329" i="1"/>
  <c r="BF329" i="1"/>
  <c r="AR329" i="1"/>
  <c r="AN329" i="1"/>
  <c r="AF329" i="1"/>
  <c r="X329" i="1"/>
  <c r="R329" i="1"/>
  <c r="D330" i="1"/>
  <c r="BL329" i="1"/>
  <c r="BD329" i="1"/>
  <c r="AP329" i="1"/>
  <c r="AL329" i="1"/>
  <c r="AJ329" i="1"/>
  <c r="P329" i="1"/>
  <c r="BV329" i="1"/>
  <c r="AH329" i="1"/>
  <c r="AD329" i="1"/>
  <c r="AB329" i="1"/>
  <c r="V329" i="1"/>
  <c r="T329" i="1"/>
  <c r="BN329" i="1"/>
  <c r="AX330" i="1" l="1"/>
  <c r="AZ330" i="1"/>
  <c r="D331" i="1"/>
  <c r="D332" i="1" s="1"/>
  <c r="BL330" i="1"/>
  <c r="BL325" i="1" s="1"/>
  <c r="BD330" i="1"/>
  <c r="BD325" i="1" s="1"/>
  <c r="AP330" i="1"/>
  <c r="AP325" i="1" s="1"/>
  <c r="AL330" i="1"/>
  <c r="AL325" i="1" s="1"/>
  <c r="AJ330" i="1"/>
  <c r="AJ325" i="1" s="1"/>
  <c r="P330" i="1"/>
  <c r="P325" i="1" s="1"/>
  <c r="AH330" i="1"/>
  <c r="AH325" i="1" s="1"/>
  <c r="AD330" i="1"/>
  <c r="AD325" i="1" s="1"/>
  <c r="AB330" i="1"/>
  <c r="AB325" i="1" s="1"/>
  <c r="V330" i="1"/>
  <c r="V325" i="1" s="1"/>
  <c r="BN330" i="1"/>
  <c r="T330" i="1"/>
  <c r="T325" i="1" s="1"/>
  <c r="BT330" i="1"/>
  <c r="BT325" i="1" s="1"/>
  <c r="BF330" i="1"/>
  <c r="AR330" i="1"/>
  <c r="AV330" i="1" s="1"/>
  <c r="AN330" i="1"/>
  <c r="AN325" i="1" s="1"/>
  <c r="AF330" i="1"/>
  <c r="AF325" i="1" s="1"/>
  <c r="X330" i="1"/>
  <c r="X325" i="1" s="1"/>
  <c r="R330" i="1"/>
  <c r="R325" i="1" s="1"/>
  <c r="BV330" i="1"/>
  <c r="AV329" i="1"/>
  <c r="AX332" i="1" l="1"/>
  <c r="AZ325" i="1"/>
  <c r="BB330" i="1"/>
  <c r="AX325" i="1"/>
  <c r="BN325" i="1"/>
  <c r="BF325" i="1"/>
  <c r="BF332" i="1"/>
  <c r="AP332" i="1"/>
  <c r="AR332" i="1"/>
  <c r="AN332" i="1"/>
  <c r="AL332" i="1"/>
  <c r="AJ332" i="1"/>
  <c r="P332" i="1"/>
  <c r="D333" i="1"/>
  <c r="BD332" i="1"/>
  <c r="AD332" i="1"/>
  <c r="BL332" i="1"/>
  <c r="AH332" i="1"/>
  <c r="X332" i="1"/>
  <c r="BT332" i="1"/>
  <c r="V332" i="1"/>
  <c r="T332" i="1"/>
  <c r="AF332" i="1"/>
  <c r="AB332" i="1"/>
  <c r="R332" i="1"/>
  <c r="BV325" i="1"/>
  <c r="AR325" i="1"/>
  <c r="AX333" i="1" l="1"/>
  <c r="BT333" i="1"/>
  <c r="AN333" i="1"/>
  <c r="AL333" i="1"/>
  <c r="AJ333" i="1"/>
  <c r="P333" i="1"/>
  <c r="BV333" i="1"/>
  <c r="BL333" i="1"/>
  <c r="AF333" i="1"/>
  <c r="X333" i="1"/>
  <c r="R333" i="1"/>
  <c r="AD333" i="1"/>
  <c r="V333" i="1"/>
  <c r="D334" i="1"/>
  <c r="AH333" i="1"/>
  <c r="AB333" i="1"/>
  <c r="BD333" i="1"/>
  <c r="AP333" i="1"/>
  <c r="T333" i="1"/>
  <c r="AV325" i="1"/>
  <c r="BJ325" i="1"/>
  <c r="BZ325" i="1"/>
  <c r="AV332" i="1"/>
  <c r="BR325" i="1"/>
  <c r="AX334" i="1" l="1"/>
  <c r="BV334" i="1"/>
  <c r="BN334" i="1"/>
  <c r="BF334" i="1"/>
  <c r="AR334" i="1"/>
  <c r="AN334" i="1"/>
  <c r="AF334" i="1"/>
  <c r="X334" i="1"/>
  <c r="R334" i="1"/>
  <c r="T334" i="1"/>
  <c r="BL334" i="1"/>
  <c r="AH334" i="1"/>
  <c r="AB334" i="1"/>
  <c r="D335" i="1"/>
  <c r="BT334" i="1"/>
  <c r="AP334" i="1"/>
  <c r="AD334" i="1"/>
  <c r="V334" i="1"/>
  <c r="BD334" i="1"/>
  <c r="AL334" i="1"/>
  <c r="AJ334" i="1"/>
  <c r="P334" i="1"/>
  <c r="AX335" i="1" l="1"/>
  <c r="AV334" i="1"/>
  <c r="D336" i="1"/>
  <c r="BT335" i="1"/>
  <c r="BL335" i="1"/>
  <c r="BD335" i="1"/>
  <c r="AP335" i="1"/>
  <c r="AL335" i="1"/>
  <c r="AJ335" i="1"/>
  <c r="P335" i="1"/>
  <c r="BV335" i="1"/>
  <c r="BN335" i="1"/>
  <c r="BF335" i="1"/>
  <c r="AR335" i="1"/>
  <c r="AV335" i="1" s="1"/>
  <c r="AN335" i="1"/>
  <c r="AF335" i="1"/>
  <c r="X335" i="1"/>
  <c r="R335" i="1"/>
  <c r="T335" i="1"/>
  <c r="AD335" i="1"/>
  <c r="V335" i="1"/>
  <c r="AH335" i="1"/>
  <c r="AB335" i="1"/>
  <c r="AX336" i="1" l="1"/>
  <c r="AH336" i="1"/>
  <c r="AD336" i="1"/>
  <c r="AB336" i="1"/>
  <c r="V336" i="1"/>
  <c r="T336" i="1"/>
  <c r="BV336" i="1"/>
  <c r="BN336" i="1"/>
  <c r="BF336" i="1"/>
  <c r="AR336" i="1"/>
  <c r="AV336" i="1" s="1"/>
  <c r="AN336" i="1"/>
  <c r="D337" i="1"/>
  <c r="BT336" i="1"/>
  <c r="BL336" i="1"/>
  <c r="BD336" i="1"/>
  <c r="AP336" i="1"/>
  <c r="AL336" i="1"/>
  <c r="AJ336" i="1"/>
  <c r="P336" i="1"/>
  <c r="X336" i="1"/>
  <c r="AF336" i="1"/>
  <c r="R336" i="1"/>
  <c r="AX337" i="1" l="1"/>
  <c r="T337" i="1"/>
  <c r="BV337" i="1"/>
  <c r="BN337" i="1"/>
  <c r="BF337" i="1"/>
  <c r="AR337" i="1"/>
  <c r="AV337" i="1" s="1"/>
  <c r="AN337" i="1"/>
  <c r="AF337" i="1"/>
  <c r="X337" i="1"/>
  <c r="R337" i="1"/>
  <c r="D338" i="1"/>
  <c r="BT337" i="1"/>
  <c r="BL337" i="1"/>
  <c r="BD337" i="1"/>
  <c r="AP337" i="1"/>
  <c r="AL337" i="1"/>
  <c r="AJ337" i="1"/>
  <c r="P337" i="1"/>
  <c r="AH337" i="1"/>
  <c r="AD337" i="1"/>
  <c r="AB337" i="1"/>
  <c r="V337" i="1"/>
  <c r="AX338" i="1" l="1"/>
  <c r="BF338" i="1"/>
  <c r="AN338" i="1"/>
  <c r="AF338" i="1"/>
  <c r="X338" i="1"/>
  <c r="R338" i="1"/>
  <c r="BV338" i="1"/>
  <c r="BL338" i="1"/>
  <c r="BD338" i="1"/>
  <c r="AP338" i="1"/>
  <c r="AL338" i="1"/>
  <c r="AJ338" i="1"/>
  <c r="P338" i="1"/>
  <c r="D339" i="1"/>
  <c r="BT338" i="1"/>
  <c r="AH338" i="1"/>
  <c r="AD338" i="1"/>
  <c r="AB338" i="1"/>
  <c r="V338" i="1"/>
  <c r="T338" i="1"/>
  <c r="AX339" i="1" l="1"/>
  <c r="AZ339" i="1"/>
  <c r="BV339" i="1"/>
  <c r="BN339" i="1"/>
  <c r="BF339" i="1"/>
  <c r="D340" i="1"/>
  <c r="AR339" i="1"/>
  <c r="AN339" i="1"/>
  <c r="AF339" i="1"/>
  <c r="X339" i="1"/>
  <c r="R339" i="1"/>
  <c r="BD339" i="1"/>
  <c r="AP339" i="1"/>
  <c r="AL339" i="1"/>
  <c r="AJ339" i="1"/>
  <c r="P339" i="1"/>
  <c r="BL339" i="1"/>
  <c r="AH339" i="1"/>
  <c r="AD339" i="1"/>
  <c r="AB339" i="1"/>
  <c r="V339" i="1"/>
  <c r="BT339" i="1"/>
  <c r="T339" i="1"/>
  <c r="AX340" i="1" l="1"/>
  <c r="AZ340" i="1"/>
  <c r="AZ331" i="1" s="1"/>
  <c r="BB339" i="1"/>
  <c r="AV339" i="1"/>
  <c r="D341" i="1"/>
  <c r="T340" i="1"/>
  <c r="T331" i="1" s="1"/>
  <c r="BN340" i="1"/>
  <c r="BD340" i="1"/>
  <c r="BD331" i="1" s="1"/>
  <c r="AL340" i="1"/>
  <c r="AL331" i="1" s="1"/>
  <c r="AF340" i="1"/>
  <c r="AF331" i="1" s="1"/>
  <c r="V340" i="1"/>
  <c r="V331" i="1" s="1"/>
  <c r="R340" i="1"/>
  <c r="R331" i="1" s="1"/>
  <c r="P340" i="1"/>
  <c r="P331" i="1" s="1"/>
  <c r="BV340" i="1"/>
  <c r="BL340" i="1"/>
  <c r="BL331" i="1" s="1"/>
  <c r="AN340" i="1"/>
  <c r="AN331" i="1" s="1"/>
  <c r="AB340" i="1"/>
  <c r="AB331" i="1" s="1"/>
  <c r="BT340" i="1"/>
  <c r="BT331" i="1" s="1"/>
  <c r="AR340" i="1"/>
  <c r="AV340" i="1" s="1"/>
  <c r="AJ340" i="1"/>
  <c r="AJ331" i="1" s="1"/>
  <c r="AD340" i="1"/>
  <c r="AD331" i="1" s="1"/>
  <c r="X340" i="1"/>
  <c r="X331" i="1" s="1"/>
  <c r="BF340" i="1"/>
  <c r="AP340" i="1"/>
  <c r="AP331" i="1" s="1"/>
  <c r="AH340" i="1"/>
  <c r="AH331" i="1" s="1"/>
  <c r="BB340" i="1" l="1"/>
  <c r="AX331" i="1"/>
  <c r="BN331" i="1"/>
  <c r="BF331" i="1"/>
  <c r="D342" i="1"/>
  <c r="BF341" i="1"/>
  <c r="BJ341" i="1" s="1"/>
  <c r="BV331" i="1"/>
  <c r="AR331" i="1"/>
  <c r="AX342" i="1" l="1"/>
  <c r="BD342" i="1"/>
  <c r="AR342" i="1"/>
  <c r="AN342" i="1"/>
  <c r="AF342" i="1"/>
  <c r="X342" i="1"/>
  <c r="R342" i="1"/>
  <c r="BT342" i="1"/>
  <c r="BN342" i="1"/>
  <c r="AP342" i="1"/>
  <c r="AL342" i="1"/>
  <c r="D343" i="1"/>
  <c r="T342" i="1"/>
  <c r="BL342" i="1"/>
  <c r="AD342" i="1"/>
  <c r="V342" i="1"/>
  <c r="AJ342" i="1"/>
  <c r="P342" i="1"/>
  <c r="BF342" i="1"/>
  <c r="AH342" i="1"/>
  <c r="AB342" i="1"/>
  <c r="BV342" i="1"/>
  <c r="AV331" i="1"/>
  <c r="BZ331" i="1"/>
  <c r="BJ331" i="1"/>
  <c r="BR331" i="1"/>
  <c r="AX343" i="1" l="1"/>
  <c r="T343" i="1"/>
  <c r="BD343" i="1"/>
  <c r="AR343" i="1"/>
  <c r="AN343" i="1"/>
  <c r="AF343" i="1"/>
  <c r="X343" i="1"/>
  <c r="R343" i="1"/>
  <c r="D344" i="1"/>
  <c r="BT343" i="1"/>
  <c r="BN343" i="1"/>
  <c r="AP343" i="1"/>
  <c r="AL343" i="1"/>
  <c r="AJ343" i="1"/>
  <c r="BL343" i="1"/>
  <c r="AH343" i="1"/>
  <c r="AD343" i="1"/>
  <c r="AB343" i="1"/>
  <c r="V343" i="1"/>
  <c r="P343" i="1"/>
  <c r="BF343" i="1"/>
  <c r="BV343" i="1"/>
  <c r="AX344" i="1" l="1"/>
  <c r="D345" i="1"/>
  <c r="AR344" i="1"/>
  <c r="AN344" i="1"/>
  <c r="AF344" i="1"/>
  <c r="X344" i="1"/>
  <c r="R344" i="1"/>
  <c r="BD344" i="1"/>
  <c r="AP344" i="1"/>
  <c r="AL344" i="1"/>
  <c r="AJ344" i="1"/>
  <c r="P344" i="1"/>
  <c r="BT344" i="1"/>
  <c r="BN344" i="1"/>
  <c r="AH344" i="1"/>
  <c r="AD344" i="1"/>
  <c r="AB344" i="1"/>
  <c r="V344" i="1"/>
  <c r="BL344" i="1"/>
  <c r="T344" i="1"/>
  <c r="BV344" i="1"/>
  <c r="BF344" i="1"/>
  <c r="AX345" i="1" l="1"/>
  <c r="AZ345" i="1"/>
  <c r="BT345" i="1"/>
  <c r="BL345" i="1"/>
  <c r="T345" i="1"/>
  <c r="AN345" i="1"/>
  <c r="AJ345" i="1"/>
  <c r="AD345" i="1"/>
  <c r="X345" i="1"/>
  <c r="D346" i="1"/>
  <c r="AR345" i="1"/>
  <c r="AH345" i="1"/>
  <c r="AP345" i="1"/>
  <c r="AF345" i="1"/>
  <c r="V345" i="1"/>
  <c r="R345" i="1"/>
  <c r="BD345" i="1"/>
  <c r="AL345" i="1"/>
  <c r="AB345" i="1"/>
  <c r="P345" i="1"/>
  <c r="BF345" i="1"/>
  <c r="AX346" i="1" l="1"/>
  <c r="AZ346" i="1"/>
  <c r="BL346" i="1"/>
  <c r="AR346" i="1"/>
  <c r="AN346" i="1"/>
  <c r="D347" i="1"/>
  <c r="BT346" i="1"/>
  <c r="BN346" i="1"/>
  <c r="T346" i="1"/>
  <c r="AH346" i="1"/>
  <c r="AL346" i="1"/>
  <c r="AF346" i="1"/>
  <c r="V346" i="1"/>
  <c r="R346" i="1"/>
  <c r="P346" i="1"/>
  <c r="BD346" i="1"/>
  <c r="AP346" i="1"/>
  <c r="AB346" i="1"/>
  <c r="AJ346" i="1"/>
  <c r="AD346" i="1"/>
  <c r="X346" i="1"/>
  <c r="BV346" i="1"/>
  <c r="BF346" i="1"/>
  <c r="AX347" i="1" l="1"/>
  <c r="AZ347" i="1"/>
  <c r="BL347" i="1"/>
  <c r="BL341" i="1" s="1"/>
  <c r="T347" i="1"/>
  <c r="T341" i="1" s="1"/>
  <c r="D348" i="1"/>
  <c r="BT347" i="1"/>
  <c r="BT341" i="1" s="1"/>
  <c r="BN347" i="1"/>
  <c r="AH347" i="1"/>
  <c r="AH341" i="1" s="1"/>
  <c r="AD347" i="1"/>
  <c r="AD341" i="1" s="1"/>
  <c r="AB347" i="1"/>
  <c r="AB341" i="1" s="1"/>
  <c r="V347" i="1"/>
  <c r="V341" i="1" s="1"/>
  <c r="BD347" i="1"/>
  <c r="BD341" i="1" s="1"/>
  <c r="AR347" i="1"/>
  <c r="AR341" i="1" s="1"/>
  <c r="AV341" i="1" s="1"/>
  <c r="AV358" i="1" s="1"/>
  <c r="AF347" i="1"/>
  <c r="AF341" i="1" s="1"/>
  <c r="X347" i="1"/>
  <c r="X341" i="1" s="1"/>
  <c r="R347" i="1"/>
  <c r="R341" i="1" s="1"/>
  <c r="AP347" i="1"/>
  <c r="AP341" i="1" s="1"/>
  <c r="AN347" i="1"/>
  <c r="AN341" i="1" s="1"/>
  <c r="AL347" i="1"/>
  <c r="AL341" i="1" s="1"/>
  <c r="AJ347" i="1"/>
  <c r="AJ341" i="1" s="1"/>
  <c r="P347" i="1"/>
  <c r="P341" i="1" s="1"/>
  <c r="BF347" i="1"/>
  <c r="BV347" i="1"/>
  <c r="AZ348" i="1" l="1"/>
  <c r="AX341" i="1"/>
  <c r="AZ341" i="1"/>
  <c r="BN348" i="1"/>
  <c r="D349" i="1"/>
  <c r="AR348" i="1"/>
  <c r="AR358" i="1" s="1"/>
  <c r="BF348" i="1"/>
  <c r="BV348" i="1"/>
  <c r="BV341" i="1"/>
  <c r="BZ341" i="1" s="1"/>
  <c r="BN341" i="1"/>
  <c r="BR341" i="1" s="1"/>
  <c r="BA358" i="1" l="1"/>
  <c r="AZ349" i="1"/>
  <c r="AX349" i="1"/>
  <c r="AZ358" i="1"/>
  <c r="BV358" i="1"/>
  <c r="BN358" i="1"/>
  <c r="BF358" i="1"/>
  <c r="T349" i="1"/>
  <c r="BL349" i="1"/>
  <c r="AN349" i="1"/>
  <c r="AF349" i="1"/>
  <c r="X349" i="1"/>
  <c r="R349" i="1"/>
  <c r="AP349" i="1"/>
  <c r="AL349" i="1"/>
  <c r="AJ349" i="1"/>
  <c r="P349" i="1"/>
  <c r="D350" i="1"/>
  <c r="BT349" i="1"/>
  <c r="BD349" i="1"/>
  <c r="AH349" i="1"/>
  <c r="AD349" i="1"/>
  <c r="AB349" i="1"/>
  <c r="V349" i="1"/>
  <c r="AR349" i="1"/>
  <c r="BF349" i="1"/>
  <c r="BN349" i="1"/>
  <c r="BV349" i="1"/>
  <c r="AX350" i="1" l="1"/>
  <c r="AZ350" i="1"/>
  <c r="T350" i="1"/>
  <c r="BL350" i="1"/>
  <c r="AN350" i="1"/>
  <c r="AF350" i="1"/>
  <c r="X350" i="1"/>
  <c r="R350" i="1"/>
  <c r="AP350" i="1"/>
  <c r="AL350" i="1"/>
  <c r="AJ350" i="1"/>
  <c r="P350" i="1"/>
  <c r="D351" i="1"/>
  <c r="BT350" i="1"/>
  <c r="BD350" i="1"/>
  <c r="AH350" i="1"/>
  <c r="AD350" i="1"/>
  <c r="AB350" i="1"/>
  <c r="V350" i="1"/>
  <c r="BF350" i="1"/>
  <c r="AR350" i="1"/>
  <c r="BV350" i="1"/>
  <c r="BN350" i="1"/>
  <c r="AX351" i="1" l="1"/>
  <c r="AZ351" i="1"/>
  <c r="AH351" i="1"/>
  <c r="AD351" i="1"/>
  <c r="AB351" i="1"/>
  <c r="V351" i="1"/>
  <c r="D352" i="1"/>
  <c r="BT351" i="1"/>
  <c r="BD351" i="1"/>
  <c r="AJ351" i="1"/>
  <c r="AP351" i="1"/>
  <c r="T351" i="1"/>
  <c r="BV351" i="1"/>
  <c r="AN351" i="1"/>
  <c r="AF351" i="1"/>
  <c r="X351" i="1"/>
  <c r="R351" i="1"/>
  <c r="P351" i="1"/>
  <c r="BL351" i="1"/>
  <c r="AL351" i="1"/>
  <c r="BN351" i="1"/>
  <c r="BF351" i="1"/>
  <c r="AR351" i="1"/>
  <c r="AX352" i="1" l="1"/>
  <c r="AZ352" i="1"/>
  <c r="T352" i="1"/>
  <c r="D353" i="1"/>
  <c r="BT352" i="1"/>
  <c r="BD352" i="1"/>
  <c r="AH352" i="1"/>
  <c r="AD352" i="1"/>
  <c r="AB352" i="1"/>
  <c r="V352" i="1"/>
  <c r="AP352" i="1"/>
  <c r="AN352" i="1"/>
  <c r="BL352" i="1"/>
  <c r="AL352" i="1"/>
  <c r="AJ352" i="1"/>
  <c r="P352" i="1"/>
  <c r="AF352" i="1"/>
  <c r="X352" i="1"/>
  <c r="R352" i="1"/>
  <c r="BV352" i="1"/>
  <c r="BF352" i="1"/>
  <c r="BN352" i="1"/>
  <c r="AR352" i="1"/>
  <c r="AX353" i="1" l="1"/>
  <c r="AZ353" i="1"/>
  <c r="BL353" i="1"/>
  <c r="AN353" i="1"/>
  <c r="T353" i="1"/>
  <c r="AH353" i="1"/>
  <c r="AD353" i="1"/>
  <c r="AB353" i="1"/>
  <c r="V353" i="1"/>
  <c r="BN353" i="1"/>
  <c r="BD353" i="1"/>
  <c r="AJ353" i="1"/>
  <c r="P353" i="1"/>
  <c r="D354" i="1"/>
  <c r="BT353" i="1"/>
  <c r="AP353" i="1"/>
  <c r="AF353" i="1"/>
  <c r="X353" i="1"/>
  <c r="R353" i="1"/>
  <c r="AR353" i="1"/>
  <c r="AL353" i="1"/>
  <c r="BF353" i="1"/>
  <c r="BV353" i="1"/>
  <c r="AX354" i="1" l="1"/>
  <c r="AZ354" i="1"/>
  <c r="BL354" i="1"/>
  <c r="AN354" i="1"/>
  <c r="AF354" i="1"/>
  <c r="X354" i="1"/>
  <c r="R354" i="1"/>
  <c r="AP354" i="1"/>
  <c r="AL354" i="1"/>
  <c r="AJ354" i="1"/>
  <c r="P354" i="1"/>
  <c r="D355" i="1"/>
  <c r="BT354" i="1"/>
  <c r="BN354" i="1"/>
  <c r="BD354" i="1"/>
  <c r="AH354" i="1"/>
  <c r="AD354" i="1"/>
  <c r="AB354" i="1"/>
  <c r="V354" i="1"/>
  <c r="T354" i="1"/>
  <c r="BF354" i="1"/>
  <c r="BV354" i="1"/>
  <c r="AR354" i="1"/>
  <c r="AZ355" i="1" l="1"/>
  <c r="AX355" i="1"/>
  <c r="BL355" i="1"/>
  <c r="AN355" i="1"/>
  <c r="AF355" i="1"/>
  <c r="X355" i="1"/>
  <c r="R355" i="1"/>
  <c r="AP355" i="1"/>
  <c r="AL355" i="1"/>
  <c r="AJ355" i="1"/>
  <c r="P355" i="1"/>
  <c r="D356" i="1"/>
  <c r="BT355" i="1"/>
  <c r="BN355" i="1"/>
  <c r="BD355" i="1"/>
  <c r="AH355" i="1"/>
  <c r="AD355" i="1"/>
  <c r="AB355" i="1"/>
  <c r="V355" i="1"/>
  <c r="T355" i="1"/>
  <c r="BF355" i="1"/>
  <c r="BV355" i="1"/>
  <c r="AR355" i="1"/>
  <c r="AX356" i="1" l="1"/>
  <c r="AZ356" i="1"/>
  <c r="D357" i="1"/>
  <c r="BT356" i="1"/>
  <c r="BD356" i="1"/>
  <c r="AH356" i="1"/>
  <c r="AD356" i="1"/>
  <c r="AB356" i="1"/>
  <c r="V356" i="1"/>
  <c r="AN356" i="1"/>
  <c r="R356" i="1"/>
  <c r="BF356" i="1"/>
  <c r="AJ356" i="1"/>
  <c r="X356" i="1"/>
  <c r="P356" i="1"/>
  <c r="BL356" i="1"/>
  <c r="AP356" i="1"/>
  <c r="AL356" i="1"/>
  <c r="AF356" i="1"/>
  <c r="T356" i="1"/>
  <c r="AR356" i="1"/>
  <c r="BV356" i="1"/>
  <c r="BN356" i="1"/>
  <c r="AZ357" i="1" l="1"/>
  <c r="AX357" i="1"/>
  <c r="AX348" i="1" s="1"/>
  <c r="BT357" i="1"/>
  <c r="BT348" i="1" s="1"/>
  <c r="BT358" i="1" s="1"/>
  <c r="BD357" i="1"/>
  <c r="BD348" i="1" s="1"/>
  <c r="BD358" i="1" s="1"/>
  <c r="AH357" i="1"/>
  <c r="AH348" i="1" s="1"/>
  <c r="AH358" i="1" s="1"/>
  <c r="AD357" i="1"/>
  <c r="AD348" i="1" s="1"/>
  <c r="AD358" i="1" s="1"/>
  <c r="AB357" i="1"/>
  <c r="AB348" i="1" s="1"/>
  <c r="AB358" i="1" s="1"/>
  <c r="V357" i="1"/>
  <c r="V348" i="1" s="1"/>
  <c r="V358" i="1" s="1"/>
  <c r="AL357" i="1"/>
  <c r="AL348" i="1" s="1"/>
  <c r="AL358" i="1" s="1"/>
  <c r="AF357" i="1"/>
  <c r="AF348" i="1" s="1"/>
  <c r="AF358" i="1" s="1"/>
  <c r="R357" i="1"/>
  <c r="R348" i="1" s="1"/>
  <c r="R358" i="1" s="1"/>
  <c r="P357" i="1"/>
  <c r="P348" i="1" s="1"/>
  <c r="P358" i="1" s="1"/>
  <c r="AN357" i="1"/>
  <c r="AN348" i="1" s="1"/>
  <c r="AN358" i="1" s="1"/>
  <c r="BV357" i="1"/>
  <c r="BF357" i="1"/>
  <c r="AJ357" i="1"/>
  <c r="AJ348" i="1" s="1"/>
  <c r="AJ358" i="1" s="1"/>
  <c r="X357" i="1"/>
  <c r="X348" i="1" s="1"/>
  <c r="X358" i="1" s="1"/>
  <c r="BL357" i="1"/>
  <c r="BL348" i="1" s="1"/>
  <c r="BL358" i="1" s="1"/>
  <c r="AP357" i="1"/>
  <c r="AP348" i="1" s="1"/>
  <c r="AP358" i="1" s="1"/>
  <c r="T357" i="1"/>
  <c r="T348" i="1" s="1"/>
  <c r="T358" i="1" s="1"/>
  <c r="BN357" i="1"/>
  <c r="AR357" i="1"/>
  <c r="BB348" i="1" l="1"/>
  <c r="AX358" i="1"/>
  <c r="BB358" i="1" l="1"/>
  <c r="BX358" i="1" l="1"/>
  <c r="BZ348" i="1"/>
  <c r="BZ358" i="1" s="1"/>
  <c r="BH358" i="1"/>
  <c r="BJ348" i="1"/>
  <c r="BJ358" i="1" s="1"/>
  <c r="BP358" i="1"/>
  <c r="BR348" i="1"/>
  <c r="BR358" i="1" s="1"/>
</calcChain>
</file>

<file path=xl/sharedStrings.xml><?xml version="1.0" encoding="utf-8"?>
<sst xmlns="http://schemas.openxmlformats.org/spreadsheetml/2006/main" count="512" uniqueCount="420">
  <si>
    <t>Объемы  медицинской помощи в условиях круглосуточного стационара на 2016 год в разрезе клинико-профильных / клинико-статистических групп заболеваний</t>
  </si>
  <si>
    <t>Код  профиля</t>
  </si>
  <si>
    <t>Код КСГ 2016</t>
  </si>
  <si>
    <t>КПГ / КСГ</t>
  </si>
  <si>
    <t>базовая ставка с 01.01.2016</t>
  </si>
  <si>
    <t>базовая ставка с 01.02.2016</t>
  </si>
  <si>
    <t>КЗ (коэффициент относительной затратоемкости)</t>
  </si>
  <si>
    <t>КУ (управленческий коэффициент) с 01.01.16</t>
  </si>
  <si>
    <t>КУ (управленческий коэффициент) с 01.02.16</t>
  </si>
  <si>
    <t>КУ (управленческий коэффициент) с 01.04.16</t>
  </si>
  <si>
    <t>районный коэффициент</t>
  </si>
  <si>
    <t xml:space="preserve">КГБУЗ "Краевой кожно-венерологический диспансер" МЗ ХК </t>
  </si>
  <si>
    <t>КГБУЗ "Перинатальный центр" МЗ Хабаровского края</t>
  </si>
  <si>
    <t>КГБУЗ "Детская краевая клиническая больница" имени А.К. Пиотровича МЗ Хабаровского края</t>
  </si>
  <si>
    <t>КГБУЗ "Городская больница N 3" МЗ Хабаровского края</t>
  </si>
  <si>
    <t>КГБУЗ "Городской онкологический диспансер" МЗ Хабаровского края</t>
  </si>
  <si>
    <t>предложение</t>
  </si>
  <si>
    <t>Санаторий УССУРИ</t>
  </si>
  <si>
    <t>КГБУЗ "Родильный дом N 4" МЗ Хабаровского края</t>
  </si>
  <si>
    <t>КГБУЗ "Городская клиническая больница N 10" МЗ Хабаровского края</t>
  </si>
  <si>
    <t>КГБУЗ "Городская больница N 4" МЗ Хабаровского края</t>
  </si>
  <si>
    <t>КГБУЗ "Детская городская больница" МЗ Хабаровского края</t>
  </si>
  <si>
    <t>КГБУЗ "Специализированная больница восстановительного лечения "Анненские Воды" МЗ ХК</t>
  </si>
  <si>
    <t>КГБУЗ "Ванинская центральная районная больница" МЗ Хабаровского края</t>
  </si>
  <si>
    <r>
      <t xml:space="preserve">КГБУЗ "Солнечная районная больница" МЗ Хабаровского края </t>
    </r>
    <r>
      <rPr>
        <b/>
        <i/>
        <sz val="11"/>
        <rFont val="Times New Roman"/>
        <family val="1"/>
        <charset val="204"/>
      </rPr>
      <t>(Решение от 31.03.2016)</t>
    </r>
  </si>
  <si>
    <t>КГБУЗ "Солнечная районная больница" МЗ Хабаровского края</t>
  </si>
  <si>
    <r>
      <t>КГБУЗ "Советско-Гаванская центральная районная больница" МЗ Хабаровского края</t>
    </r>
    <r>
      <rPr>
        <b/>
        <i/>
        <sz val="11"/>
        <rFont val="Times New Roman"/>
        <family val="1"/>
        <charset val="204"/>
      </rPr>
      <t xml:space="preserve"> (Решение от 31.03.2016)</t>
    </r>
  </si>
  <si>
    <t>КГБУЗ "Советско-Гаванская центральная районная больница" МЗ Хабаровского края</t>
  </si>
  <si>
    <r>
      <t>КГБУЗ "Тугуро-Чумиканская районная больница"МЗ Хабаровского края</t>
    </r>
    <r>
      <rPr>
        <b/>
        <i/>
        <sz val="11"/>
        <rFont val="Times New Roman"/>
        <family val="1"/>
        <charset val="204"/>
      </rPr>
      <t xml:space="preserve"> (Решение от 31.03.2016)</t>
    </r>
  </si>
  <si>
    <t>КГБУЗ "Тугуро-Чумиканская районная больница"МЗ Хабаровского края</t>
  </si>
  <si>
    <r>
      <t xml:space="preserve">КГБУЗ "Ульчская районая больница" МЗ Хабаровского края </t>
    </r>
    <r>
      <rPr>
        <b/>
        <i/>
        <sz val="11"/>
        <rFont val="Times New Roman"/>
        <family val="1"/>
        <charset val="204"/>
      </rPr>
      <t>(Решение от 31.03.2016)</t>
    </r>
  </si>
  <si>
    <t>КГБУЗ "Ульчская районая больница" МЗ Хабаровского края</t>
  </si>
  <si>
    <r>
      <t xml:space="preserve">КГБУЗ "Центральная районная больница района имени Полины Осипенко" МЗ Хабаровского края </t>
    </r>
    <r>
      <rPr>
        <b/>
        <i/>
        <sz val="11"/>
        <rFont val="Times New Roman"/>
        <family val="1"/>
        <charset val="204"/>
      </rPr>
      <t>(Решение от 31.03.2016)</t>
    </r>
  </si>
  <si>
    <t>КГБУЗ "Центральная районная больница района имени Полины Осипенко" МЗ Хабаровского края</t>
  </si>
  <si>
    <t>с 01.01.2016</t>
  </si>
  <si>
    <t>с 01.02.16</t>
  </si>
  <si>
    <t>0351002</t>
  </si>
  <si>
    <t>0252002</t>
  </si>
  <si>
    <t>0252001</t>
  </si>
  <si>
    <t>3141003</t>
  </si>
  <si>
    <t>3151001</t>
  </si>
  <si>
    <t>0152001</t>
  </si>
  <si>
    <t>2148004</t>
  </si>
  <si>
    <t>2141010</t>
  </si>
  <si>
    <t>3141004</t>
  </si>
  <si>
    <t>3241001</t>
  </si>
  <si>
    <t>0352004</t>
  </si>
  <si>
    <t>1340006</t>
  </si>
  <si>
    <t>1343004</t>
  </si>
  <si>
    <t>1340007</t>
  </si>
  <si>
    <t>1340003</t>
  </si>
  <si>
    <t>1343171</t>
  </si>
  <si>
    <t>1340002</t>
  </si>
  <si>
    <t>1 районная группа</t>
  </si>
  <si>
    <t>2 районная группа</t>
  </si>
  <si>
    <t>3 районная группа</t>
  </si>
  <si>
    <t>4 районная группа</t>
  </si>
  <si>
    <t>4 районная группа с 01.02.16</t>
  </si>
  <si>
    <t>подуровень 3.2.</t>
  </si>
  <si>
    <t>подуровень 3.3.</t>
  </si>
  <si>
    <t>подуровень 2.1.</t>
  </si>
  <si>
    <t>подуровень 2.2.</t>
  </si>
  <si>
    <t>подуровень 2.3.</t>
  </si>
  <si>
    <t>подуровень 1.3.</t>
  </si>
  <si>
    <t>подуровень 1.4.</t>
  </si>
  <si>
    <t>подуровень 1.5.</t>
  </si>
  <si>
    <t>с 01.04.2016</t>
  </si>
  <si>
    <t>Итого</t>
  </si>
  <si>
    <t>01.01-01.04.2016</t>
  </si>
  <si>
    <t>количество больных</t>
  </si>
  <si>
    <t>стоимость</t>
  </si>
  <si>
    <t>КУСмо на 01.01.16</t>
  </si>
  <si>
    <t>КУСмо на 01.02.16</t>
  </si>
  <si>
    <t>КУСмо на 01.05.16</t>
  </si>
  <si>
    <t>КУСмо на 01.06.16</t>
  </si>
  <si>
    <t>Акушерство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</si>
  <si>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</si>
  <si>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</si>
  <si>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Осложнения, связанные с беременностью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</si>
  <si>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</si>
  <si>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</si>
  <si>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</si>
  <si>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</si>
  <si>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Послеродовой сепсис</t>
  </si>
  <si>
    <t>Воспалительные болезни женских половых органов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</si>
  <si>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</si>
  <si>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</si>
  <si>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</si>
  <si>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</si>
  <si>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Операции на женских половых органах (уровень 3)</t>
  </si>
  <si>
    <t>Операции на женских половых органах (уровень 4)</t>
  </si>
  <si>
    <t>Аллергология и иммунология</t>
  </si>
  <si>
    <t>Нарушения с вовлечением иммунного механизма</t>
  </si>
  <si>
    <t>Ангионевротический отек, анафилактический шок</t>
  </si>
  <si>
    <t>Гастроэнтерология</t>
  </si>
  <si>
    <t>Язва желудка и двенадцатиперстной кишки</t>
  </si>
  <si>
    <t>Воспалительные заболевания кишечника</t>
  </si>
  <si>
    <t>Болезни печени, невирусные (уровень 1)</t>
  </si>
  <si>
    <t>Болезни печени, невирусные (уровень 2)</t>
  </si>
  <si>
    <t>Болезни поджелудочной железы</t>
  </si>
  <si>
    <t>Гематология</t>
  </si>
  <si>
    <t>Анемии (уровень 1)</t>
  </si>
  <si>
    <t>Анемии (уровень 2)</t>
  </si>
  <si>
    <t>Анемии (уровень 3)</t>
  </si>
  <si>
    <t>Нарушения свертываемости крови</t>
  </si>
  <si>
    <t>Другие болезни крови и кроветворных органов</t>
  </si>
  <si>
    <t>Дерматология</t>
  </si>
  <si>
    <t>Редкие и тяжелые дерматозы</t>
  </si>
  <si>
    <t>Среднетяжелые дерматозы</t>
  </si>
  <si>
    <t>Легкие дерматозы</t>
  </si>
  <si>
    <t>Детская кардиология</t>
  </si>
  <si>
    <t>Врожденные аномалии сердечно-сосудистой системы, дети</t>
  </si>
  <si>
    <t>Детская онкология</t>
  </si>
  <si>
    <t>Лекарственная терапия при остром лейкозе, дети</t>
  </si>
  <si>
    <t>Лекарственная терапия при других ЗНО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</si>
  <si>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</si>
  <si>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</si>
  <si>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</si>
  <si>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</si>
  <si>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</si>
  <si>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</si>
  <si>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 1)</t>
  </si>
  <si>
    <t>Операции на почке и мочевыделительной системе, дети (уровень  2)</t>
  </si>
  <si>
    <t>Операции на почке и мочевыделительной системе, дети (уровень  3)</t>
  </si>
  <si>
    <t>Операции на почке и мочевыделительной системе, дети (уровень 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</si>
  <si>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</si>
  <si>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</si>
  <si>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</t>
  </si>
  <si>
    <t>Детская хирургия (уровень 1)</t>
  </si>
  <si>
    <t>Детская хирургия (уровень 2)</t>
  </si>
  <si>
    <t>Аппендэктомия, дети (уровень 1)</t>
  </si>
  <si>
    <t>Аппендэктомия, дети (уровень 2)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</si>
  <si>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</si>
  <si>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</si>
  <si>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</si>
  <si>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Детская эндокринология</t>
  </si>
  <si>
    <t>Сахарный диабет, дети</t>
  </si>
  <si>
    <t>Заболевания гипофиза, дети</t>
  </si>
  <si>
    <t>Другие болезни эндокринной системы, дети (уровень 1)</t>
  </si>
  <si>
    <t>Другие болезни эндокринной системы, дети (уровень 2)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</si>
  <si>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</si>
  <si>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</si>
  <si>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</si>
  <si>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</si>
  <si>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</si>
  <si>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</si>
  <si>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</si>
  <si>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</si>
  <si>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</si>
  <si>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 с осложнениями, взрослые</t>
  </si>
  <si>
    <t>Респираторные инфекции верхних дыхательных путей, дети</t>
  </si>
  <si>
    <t>Клещевой энцефалит</t>
  </si>
  <si>
    <t>Кардиология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</si>
  <si>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</si>
  <si>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</si>
  <si>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Нестабильная стенокардия, инфаркт миокарда, легочная эмболия (уровень 3)</t>
  </si>
  <si>
    <t>Нарушения ритма и проводимости (уровень 1)</t>
  </si>
  <si>
    <t>Нарушения ритма и проводимости (уровень 2)</t>
  </si>
  <si>
    <t>Эндокардит, миокардит, перикардит, кардиомиопатии (уровень 1)</t>
  </si>
  <si>
    <t>Эндокардит, миокардит, перикардит, кардиомиопатии (уровень 2)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</si>
  <si>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</si>
  <si>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</si>
  <si>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</si>
  <si>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</si>
  <si>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Неврология</t>
  </si>
  <si>
    <t>Воспалительные заболевания ЦНС, взрослые</t>
  </si>
  <si>
    <t>Воспалительные заболевания ЦНС, дети</t>
  </si>
  <si>
    <t>Дегенеративные болезни нервной системы</t>
  </si>
  <si>
    <t>Демиелинизирующие болезни нервной системы</t>
  </si>
  <si>
    <t>Эпилепсия, судороги (уровень 1)</t>
  </si>
  <si>
    <t>Эпилепсия, судороги (уровень 2)</t>
  </si>
  <si>
    <t>Расстройства периферической нервной системы</t>
  </si>
  <si>
    <t>Неврологические заболевания, лечение с применением ботулотоксина</t>
  </si>
  <si>
    <t>Комплексное лечение заболеваний нервной системы с применением препаратов иммуноглобулина</t>
  </si>
  <si>
    <t>Другие нарушения нервной системы (уровень 1)</t>
  </si>
  <si>
    <t>Другие нарушения нервной системы (уровень 2)</t>
  </si>
  <si>
    <t>Транзиторные ишемические приступы, сосудистые мозговые синдромы</t>
  </si>
  <si>
    <t>Кровоизлияние в мозг</t>
  </si>
  <si>
    <t>Инфаркт мозга (уровень 1)</t>
  </si>
  <si>
    <t>Другие цереброваскулярные болезни</t>
  </si>
  <si>
    <t>Нейрохирургия</t>
  </si>
  <si>
    <t>Паралитические синдромы, травма спинного мозга (уровень 1)</t>
  </si>
  <si>
    <t>Паралитические синдромы, травма спинного мозга (уровень 2)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</si>
  <si>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</si>
  <si>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</si>
  <si>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</si>
  <si>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</si>
  <si>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</si>
  <si>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</si>
  <si>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</si>
  <si>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</si>
  <si>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</si>
  <si>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</si>
  <si>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</si>
  <si>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</si>
  <si>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</si>
  <si>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</si>
  <si>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</si>
  <si>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</si>
  <si>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</si>
  <si>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</si>
  <si>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Нефрология (без диализа)</t>
  </si>
  <si>
    <t>Почечная недостаточность</t>
  </si>
  <si>
    <t>Формирование, имплантация, реконструкция, удаление, смена доступа для диализа</t>
  </si>
  <si>
    <t>Гломерулярные болезни</t>
  </si>
  <si>
    <t>Онкология</t>
  </si>
  <si>
    <t>Операции на женских половых органах при злокачественных новообразованиях (уровень 1)</t>
  </si>
  <si>
    <t>Операции на женских половых органах  при злокачественных новообразованиях (уровень 2)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</si>
  <si>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</si>
  <si>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</si>
  <si>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на кишечнике и анальной области при злокачественных новообразованиях (уровень 3)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</si>
  <si>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</si>
  <si>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</si>
  <si>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</si>
  <si>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</si>
  <si>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Тиреоидэктомия при злокачественных новообразованиях щитовидной железы</t>
  </si>
  <si>
    <t xml:space="preserve">Мастэктомия (уровень 1); другие операции при злокачественном новообразовании молочной железы </t>
  </si>
  <si>
    <t>Мастэктомия, уровень 2</t>
  </si>
  <si>
    <t>Операции при злокачественном новобразовании желчного пузыря, желчных протоков</t>
  </si>
  <si>
    <t>Операции при злокачественном новообразовании пищевода, желудка</t>
  </si>
  <si>
    <t>Другие операции при злокачественном новообразовании брюшной полости</t>
  </si>
  <si>
    <t>Злокачественое новообразование не классифицированное без специального противоопухолевого лечения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</si>
  <si>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</si>
  <si>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</si>
  <si>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</si>
  <si>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</si>
  <si>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</si>
  <si>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</si>
  <si>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</si>
  <si>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Лекарственная терапия при злокачественных новообразованиях других локализаций (кроме лимфоидной и кроветворной тканей) (уровень 1)</t>
  </si>
  <si>
    <t>Лекарственная терапия при злокачественных новообразованиях других локализаций (кроме лимфоидной и кроветворной тканей)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</si>
  <si>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</si>
  <si>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</si>
  <si>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</si>
  <si>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</si>
  <si>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</si>
  <si>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</si>
  <si>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</si>
  <si>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</si>
  <si>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</si>
  <si>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</si>
  <si>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</si>
  <si>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</si>
  <si>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</si>
  <si>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Операции на органе слуха, придаточных пазухах носа  и верхних дыхательных путях (уровень 5)</t>
  </si>
  <si>
    <t>Ремонт и замена речевого процессора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</si>
  <si>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</si>
  <si>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</si>
  <si>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</si>
  <si>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</si>
  <si>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</si>
  <si>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</si>
  <si>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</si>
  <si>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</si>
  <si>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</si>
  <si>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Педиатрия</t>
  </si>
  <si>
    <t>Нарушения всасывания, дети</t>
  </si>
  <si>
    <t>Другие болезни органов пищеварения, дети</t>
  </si>
  <si>
    <t>Воспалительные артропатии, спондилопатии, дети</t>
  </si>
  <si>
    <t>Врожденные аномалии головного и спинного мозга, дети</t>
  </si>
  <si>
    <t>Пульмонология</t>
  </si>
  <si>
    <t>Другие болезни органов дыхания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</si>
  <si>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</si>
  <si>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</si>
  <si>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</si>
  <si>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</si>
  <si>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</si>
  <si>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Ревматология</t>
  </si>
  <si>
    <t>Системные поражения соединительной ткани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</si>
  <si>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</si>
  <si>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</si>
  <si>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</si>
  <si>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</si>
  <si>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</si>
  <si>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</si>
  <si>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</si>
  <si>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</si>
  <si>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</si>
  <si>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</si>
  <si>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</si>
  <si>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</si>
  <si>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</si>
  <si>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</si>
  <si>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</si>
  <si>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</si>
  <si>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</si>
  <si>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</si>
  <si>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</si>
  <si>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Болезни пищевода, гастрит, дуоденит , другие болезни желудка и двенадцатиперстной кишки</t>
  </si>
  <si>
    <t>Новообразования доброкачественные, insitu,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</si>
  <si>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</si>
  <si>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</si>
  <si>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Гипертоническая болезнь в стадии обострения</t>
  </si>
  <si>
    <t>Стенокардия (кроме нестабильной),  хроническая ишемическая болезнь сердца (уровень 1)</t>
  </si>
  <si>
    <t>Стенокардия (кроме нестабильной),  хроническая ишемическая болезнь сердца (уровень 2)</t>
  </si>
  <si>
    <t>Другие болезни сердца (уровень 1)</t>
  </si>
  <si>
    <t>Другие болезни сердца (уровень 2)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</si>
  <si>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</si>
  <si>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</si>
  <si>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Отравления и другие воздействия внешних причин (уровень 1)</t>
  </si>
  <si>
    <t>Отравления и другие воздействия внешних причин (уровень 2)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</si>
  <si>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</si>
  <si>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</si>
  <si>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</si>
  <si>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</si>
  <si>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</si>
  <si>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</si>
  <si>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</si>
  <si>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</si>
  <si>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</si>
  <si>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</si>
  <si>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Приобретенные и врожденные костно-мышечные деформации</t>
  </si>
  <si>
    <t>Переломы шейки бедра и костей таза</t>
  </si>
  <si>
    <t>Переломы бедренной кости, другие травмы бедра и тазобедренного сустава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</si>
  <si>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</si>
  <si>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</si>
  <si>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 травм</t>
  </si>
  <si>
    <t>Тяжелая множественная и сочетанная травма (политравма)</t>
  </si>
  <si>
    <t>Эндопротезирование суставов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</si>
  <si>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</si>
  <si>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</si>
  <si>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</si>
  <si>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</si>
  <si>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</si>
  <si>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Урология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</si>
  <si>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</si>
  <si>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</si>
  <si>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 xml:space="preserve">Другие болезни, врожденые аномалии, повреждения мочевой системы и мужских половых органов 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</si>
  <si>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</si>
  <si>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</si>
  <si>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</si>
  <si>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</si>
  <si>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</si>
  <si>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</si>
  <si>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</si>
  <si>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</si>
  <si>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</si>
  <si>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</si>
  <si>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Хирургия</t>
  </si>
  <si>
    <t>Болезни лимфатических сосудов и лимфатических узлов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</si>
  <si>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</si>
  <si>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</si>
  <si>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</si>
  <si>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</si>
  <si>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</si>
  <si>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</si>
  <si>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</si>
  <si>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</si>
  <si>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</si>
  <si>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</si>
  <si>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Артрозы, другие поражения суставов, болезни мягких тканей</t>
  </si>
  <si>
    <t>Остеомиелит (уровень 1)</t>
  </si>
  <si>
    <t>Остеомиелит (уровень 2)</t>
  </si>
  <si>
    <t>Остеомиелит (уровень 3)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</si>
  <si>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</si>
  <si>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 situ кожи, жировой ткани</t>
  </si>
  <si>
    <t>Открытые раны, поверхностные, другие и неуточненные травмы</t>
  </si>
  <si>
    <t>Операции на молочной железе  (кроме злокачественных новообразований)</t>
  </si>
  <si>
    <t>Хирургия (абдоминальная)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</si>
  <si>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</si>
  <si>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</si>
  <si>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</si>
  <si>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</si>
  <si>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</si>
  <si>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</si>
  <si>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</si>
  <si>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</si>
  <si>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</si>
  <si>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</si>
  <si>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Аппендэктомия, взрослые (уровень 1)</t>
  </si>
  <si>
    <t>Аппендэктомия, взрослые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</si>
  <si>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</si>
  <si>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</si>
  <si>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</si>
  <si>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</si>
  <si>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</si>
  <si>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</si>
  <si>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Хирургия (камбустиология)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</si>
  <si>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</si>
  <si>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</si>
  <si>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</si>
  <si>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</si>
  <si>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</si>
  <si>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</si>
  <si>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</si>
  <si>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</si>
  <si>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</si>
  <si>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</si>
  <si>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</si>
  <si>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Операции на органах  полости рта  (уровень 3)</t>
  </si>
  <si>
    <t>Операции на органах  полости рта  (уровень 4)</t>
  </si>
  <si>
    <t>Эндокринология</t>
  </si>
  <si>
    <t>Сахарный диабет, взрослые (уровень 1)</t>
  </si>
  <si>
    <t>Сахарный диабет, взрослые (уровень 2)</t>
  </si>
  <si>
    <t>Заболевания гипофиза, взрослые</t>
  </si>
  <si>
    <t>Другие болезни эндокринной системы, взрослые (уровень 1)</t>
  </si>
  <si>
    <t>Другие болезни эндокринной системы, взрослые (уровень 2)</t>
  </si>
  <si>
    <t>Новообразования эндокринных желез доброкачественные,  in 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</si>
  <si>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</si>
  <si>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</si>
  <si>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</si>
  <si>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Прочее</t>
  </si>
  <si>
    <t>Редкие генетические заболевания</t>
  </si>
  <si>
    <t>Лечение с применением генно-инженерных биологических препаратов в случае отсутствия эффективности базисной терапии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</si>
  <si>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</si>
  <si>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</si>
  <si>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</si>
  <si>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</si>
  <si>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Реабилитация</t>
  </si>
  <si>
    <t>Медицинская нейрореабилитация</t>
  </si>
  <si>
    <t>Медицинская кардиореабилитация</t>
  </si>
  <si>
    <t>Медицинская реабилитация после перенесенных травм и операций на опорно-двигательной системе</t>
  </si>
  <si>
    <t>Медицинская реабилитация детей, перенесших заболевания перинатального периода</t>
  </si>
  <si>
    <t>Медицинская реабилитация при других соматических заболеваниях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</si>
  <si>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</si>
  <si>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онкогематологическими,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</si>
  <si>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</si>
  <si>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</si>
  <si>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Приложение №2 к Решению Комиссии по разработке ТП ОМС от 29.06.2016 № 6</t>
  </si>
  <si>
    <t>Инфаркт мозга (уровень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</si>
</sst>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р_._-;\-* #,##0_р_._-;_-* &quot;-&quot;_р_._-;_-@_-"/>
    <numFmt numFmtId="43" formatCode="_-* #,##0.00_р_._-;\-* #,##0.00_р_._-;_-* &quot;-&quot;??_р_._-;_-@_-"/>
    <numFmt numFmtId="164" formatCode="#,##0.0"/>
    <numFmt numFmtId="165" formatCode="0.000"/>
    <numFmt numFmtId="166" formatCode="#,##0.000"/>
    <numFmt numFmtId="167" formatCode="_-* #,##0.00_р_._-;\-* #,##0.00_р_._-;_-* &quot;-&quot;_р_._-;_-@_-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2"/>
      <charset val="204"/>
    </font>
    <font>
      <sz val="8"/>
      <name val="Times New Roman"/>
      <family val="2"/>
      <charset val="204"/>
    </font>
    <font>
      <sz val="9"/>
      <name val="Times New Roman"/>
      <family val="1"/>
      <charset val="204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b/>
      <sz val="11"/>
      <name val="Times New Roman"/>
      <family val="2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b/>
      <sz val="10"/>
      <name val="Calibri"/>
      <family val="2"/>
      <charset val="204"/>
      <scheme val="minor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2">
    <xf numFmtId="0" fontId="0" fillId="0" borderId="0"/>
    <xf numFmtId="0" fontId="3" fillId="0" borderId="0"/>
    <xf numFmtId="0" fontId="20" fillId="0" borderId="0"/>
    <xf numFmtId="0" fontId="21" fillId="0" borderId="0"/>
    <xf numFmtId="0" fontId="3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 applyFill="0" applyBorder="0" applyProtection="0">
      <alignment wrapText="1"/>
      <protection locked="0"/>
    </xf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</cellStyleXfs>
  <cellXfs count="111">
    <xf numFmtId="0" fontId="0" fillId="0" borderId="0" xfId="0"/>
    <xf numFmtId="0" fontId="2" fillId="0" borderId="0" xfId="0" applyFont="1" applyFill="1" applyAlignment="1">
      <alignment wrapText="1"/>
    </xf>
    <xf numFmtId="164" fontId="2" fillId="0" borderId="0" xfId="0" applyNumberFormat="1" applyFont="1" applyFill="1" applyAlignment="1">
      <alignment horizontal="center" wrapText="1"/>
    </xf>
    <xf numFmtId="0" fontId="4" fillId="0" borderId="0" xfId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5" fillId="0" borderId="0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/>
    <xf numFmtId="0" fontId="4" fillId="0" borderId="1" xfId="1" applyFont="1" applyFill="1" applyBorder="1" applyAlignment="1">
      <alignment horizontal="center" vertical="center" wrapText="1"/>
    </xf>
    <xf numFmtId="0" fontId="7" fillId="0" borderId="0" xfId="0" applyFont="1" applyFill="1"/>
    <xf numFmtId="0" fontId="13" fillId="0" borderId="0" xfId="0" applyFont="1" applyFill="1" applyAlignment="1">
      <alignment wrapText="1"/>
    </xf>
    <xf numFmtId="49" fontId="10" fillId="0" borderId="2" xfId="1" applyNumberFormat="1" applyFont="1" applyFill="1" applyBorder="1" applyAlignment="1">
      <alignment horizontal="center" vertical="center" wrapText="1"/>
    </xf>
    <xf numFmtId="1" fontId="10" fillId="0" borderId="6" xfId="1" applyNumberFormat="1" applyFont="1" applyFill="1" applyBorder="1" applyAlignment="1">
      <alignment horizontal="center" vertical="center" wrapText="1"/>
    </xf>
    <xf numFmtId="1" fontId="15" fillId="0" borderId="6" xfId="1" applyNumberFormat="1" applyFont="1" applyFill="1" applyBorder="1" applyAlignment="1">
      <alignment horizontal="center" vertical="center" wrapText="1"/>
    </xf>
    <xf numFmtId="1" fontId="15" fillId="0" borderId="3" xfId="1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0" fontId="7" fillId="0" borderId="3" xfId="0" applyFont="1" applyFill="1" applyBorder="1"/>
    <xf numFmtId="0" fontId="8" fillId="0" borderId="4" xfId="1" applyFont="1" applyFill="1" applyBorder="1" applyAlignment="1">
      <alignment horizontal="center" vertical="center" wrapText="1"/>
    </xf>
    <xf numFmtId="41" fontId="9" fillId="0" borderId="4" xfId="1" applyNumberFormat="1" applyFont="1" applyFill="1" applyBorder="1" applyAlignment="1">
      <alignment horizontal="center" vertical="center" wrapText="1"/>
    </xf>
    <xf numFmtId="41" fontId="9" fillId="0" borderId="9" xfId="1" applyNumberFormat="1" applyFont="1" applyFill="1" applyBorder="1" applyAlignment="1">
      <alignment horizontal="center" vertical="center" wrapText="1"/>
    </xf>
    <xf numFmtId="164" fontId="9" fillId="0" borderId="8" xfId="1" applyNumberFormat="1" applyFont="1" applyFill="1" applyBorder="1" applyAlignment="1">
      <alignment horizontal="center" vertical="center" wrapText="1"/>
    </xf>
    <xf numFmtId="164" fontId="9" fillId="0" borderId="9" xfId="1" applyNumberFormat="1" applyFont="1" applyFill="1" applyBorder="1" applyAlignment="1">
      <alignment horizontal="center" vertical="center" wrapText="1"/>
    </xf>
    <xf numFmtId="164" fontId="9" fillId="0" borderId="4" xfId="1" applyNumberFormat="1" applyFont="1" applyFill="1" applyBorder="1" applyAlignment="1">
      <alignment horizontal="center" vertical="center" wrapText="1"/>
    </xf>
    <xf numFmtId="164" fontId="9" fillId="0" borderId="2" xfId="1" applyNumberFormat="1" applyFont="1" applyFill="1" applyBorder="1" applyAlignment="1">
      <alignment horizontal="center" vertical="center" wrapText="1"/>
    </xf>
    <xf numFmtId="165" fontId="10" fillId="0" borderId="6" xfId="1" applyNumberFormat="1" applyFont="1" applyFill="1" applyBorder="1" applyAlignment="1">
      <alignment horizontal="center" vertical="center" wrapText="1"/>
    </xf>
    <xf numFmtId="165" fontId="10" fillId="0" borderId="3" xfId="1" applyNumberFormat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vertical="center" wrapText="1"/>
    </xf>
    <xf numFmtId="4" fontId="9" fillId="0" borderId="4" xfId="1" applyNumberFormat="1" applyFont="1" applyFill="1" applyBorder="1" applyAlignment="1">
      <alignment horizontal="center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2" fontId="9" fillId="0" borderId="4" xfId="0" applyNumberFormat="1" applyFont="1" applyFill="1" applyBorder="1" applyAlignment="1">
      <alignment horizontal="center" vertical="center" wrapText="1"/>
    </xf>
    <xf numFmtId="4" fontId="9" fillId="0" borderId="2" xfId="1" applyNumberFormat="1" applyFont="1" applyFill="1" applyBorder="1" applyAlignment="1">
      <alignment horizontal="center" vertical="center" wrapText="1"/>
    </xf>
    <xf numFmtId="41" fontId="9" fillId="0" borderId="3" xfId="1" applyNumberFormat="1" applyFont="1" applyFill="1" applyBorder="1" applyAlignment="1">
      <alignment horizontal="center" vertical="center" wrapText="1"/>
    </xf>
    <xf numFmtId="41" fontId="9" fillId="0" borderId="6" xfId="1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1" fontId="8" fillId="0" borderId="3" xfId="1" applyNumberFormat="1" applyFont="1" applyFill="1" applyBorder="1" applyAlignment="1">
      <alignment horizontal="center" vertical="center" wrapText="1"/>
    </xf>
    <xf numFmtId="41" fontId="12" fillId="0" borderId="3" xfId="1" applyNumberFormat="1" applyFont="1" applyFill="1" applyBorder="1" applyAlignment="1">
      <alignment horizontal="center" vertical="center" wrapText="1"/>
    </xf>
    <xf numFmtId="0" fontId="2" fillId="0" borderId="3" xfId="0" applyFont="1" applyFill="1" applyBorder="1"/>
    <xf numFmtId="3" fontId="9" fillId="0" borderId="3" xfId="1" applyNumberFormat="1" applyFont="1" applyFill="1" applyBorder="1" applyAlignment="1">
      <alignment horizontal="righ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vertical="center" wrapText="1"/>
    </xf>
    <xf numFmtId="166" fontId="9" fillId="0" borderId="4" xfId="1" applyNumberFormat="1" applyFont="1" applyFill="1" applyBorder="1" applyAlignment="1">
      <alignment horizontal="center" vertical="center" wrapText="1"/>
    </xf>
    <xf numFmtId="41" fontId="17" fillId="0" borderId="3" xfId="1" applyNumberFormat="1" applyFont="1" applyFill="1" applyBorder="1" applyAlignment="1">
      <alignment horizontal="center" vertical="center" wrapText="1"/>
    </xf>
    <xf numFmtId="41" fontId="9" fillId="0" borderId="4" xfId="1" applyNumberFormat="1" applyFont="1" applyFill="1" applyBorder="1" applyAlignment="1">
      <alignment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0" fontId="19" fillId="0" borderId="3" xfId="1" applyFont="1" applyFill="1" applyBorder="1" applyAlignment="1">
      <alignment vertical="center" wrapText="1"/>
    </xf>
    <xf numFmtId="164" fontId="19" fillId="0" borderId="3" xfId="1" applyNumberFormat="1" applyFont="1" applyFill="1" applyBorder="1" applyAlignment="1">
      <alignment horizontal="center" vertical="center" wrapText="1"/>
    </xf>
    <xf numFmtId="41" fontId="19" fillId="0" borderId="3" xfId="1" applyNumberFormat="1" applyFont="1" applyFill="1" applyBorder="1" applyAlignment="1">
      <alignment horizontal="center"/>
    </xf>
    <xf numFmtId="167" fontId="19" fillId="0" borderId="3" xfId="1" applyNumberFormat="1" applyFont="1" applyFill="1" applyBorder="1" applyAlignment="1">
      <alignment horizontal="center"/>
    </xf>
    <xf numFmtId="0" fontId="5" fillId="0" borderId="1" xfId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/>
    </xf>
    <xf numFmtId="1" fontId="10" fillId="0" borderId="2" xfId="1" applyNumberFormat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vertical="center" wrapText="1"/>
    </xf>
    <xf numFmtId="164" fontId="8" fillId="0" borderId="8" xfId="1" applyNumberFormat="1" applyFont="1" applyFill="1" applyBorder="1" applyAlignment="1">
      <alignment vertical="center" wrapText="1"/>
    </xf>
    <xf numFmtId="164" fontId="8" fillId="0" borderId="9" xfId="1" applyNumberFormat="1" applyFont="1" applyFill="1" applyBorder="1" applyAlignment="1">
      <alignment vertical="center" wrapText="1"/>
    </xf>
    <xf numFmtId="164" fontId="8" fillId="0" borderId="4" xfId="1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/>
    </xf>
    <xf numFmtId="4" fontId="8" fillId="0" borderId="4" xfId="1" applyNumberFormat="1" applyFont="1" applyFill="1" applyBorder="1" applyAlignment="1">
      <alignment horizontal="center" vertical="center" wrapText="1"/>
    </xf>
    <xf numFmtId="166" fontId="8" fillId="0" borderId="4" xfId="1" applyNumberFormat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center" vertical="center"/>
    </xf>
    <xf numFmtId="41" fontId="18" fillId="0" borderId="3" xfId="0" applyNumberFormat="1" applyFont="1" applyFill="1" applyBorder="1" applyAlignment="1"/>
    <xf numFmtId="0" fontId="6" fillId="0" borderId="1" xfId="0" applyFont="1" applyFill="1" applyBorder="1"/>
    <xf numFmtId="0" fontId="7" fillId="0" borderId="1" xfId="1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4" fontId="12" fillId="0" borderId="4" xfId="1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22" fillId="0" borderId="0" xfId="0" applyFont="1" applyFill="1"/>
    <xf numFmtId="164" fontId="8" fillId="0" borderId="8" xfId="1" applyNumberFormat="1" applyFont="1" applyFill="1" applyBorder="1" applyAlignment="1">
      <alignment horizontal="center" vertical="center" wrapText="1"/>
    </xf>
    <xf numFmtId="0" fontId="6" fillId="0" borderId="3" xfId="0" applyFont="1" applyFill="1" applyBorder="1"/>
    <xf numFmtId="4" fontId="8" fillId="0" borderId="2" xfId="1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2" fillId="0" borderId="3" xfId="0" applyNumberFormat="1" applyFont="1" applyFill="1" applyBorder="1" applyAlignment="1"/>
    <xf numFmtId="0" fontId="22" fillId="0" borderId="3" xfId="0" applyFont="1" applyFill="1" applyBorder="1" applyAlignment="1"/>
    <xf numFmtId="0" fontId="5" fillId="0" borderId="0" xfId="1" applyFont="1" applyFill="1" applyBorder="1" applyAlignment="1">
      <alignment horizontal="left" vertical="center" wrapText="1"/>
    </xf>
    <xf numFmtId="1" fontId="10" fillId="0" borderId="6" xfId="1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>
      <alignment horizontal="center" vertical="center" wrapText="1"/>
    </xf>
    <xf numFmtId="165" fontId="10" fillId="0" borderId="6" xfId="1" applyNumberFormat="1" applyFont="1" applyFill="1" applyBorder="1" applyAlignment="1">
      <alignment horizontal="center" vertical="center" wrapText="1"/>
    </xf>
    <xf numFmtId="165" fontId="10" fillId="0" borderId="4" xfId="1" applyNumberFormat="1" applyFont="1" applyFill="1" applyBorder="1" applyAlignment="1">
      <alignment horizontal="center" vertical="center" wrapText="1"/>
    </xf>
    <xf numFmtId="1" fontId="10" fillId="0" borderId="4" xfId="1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>
      <alignment horizontal="center" vertical="center" wrapText="1"/>
    </xf>
    <xf numFmtId="49" fontId="10" fillId="0" borderId="6" xfId="1" applyNumberFormat="1" applyFont="1" applyFill="1" applyBorder="1" applyAlignment="1">
      <alignment horizontal="center" vertical="center" wrapText="1"/>
    </xf>
    <xf numFmtId="49" fontId="10" fillId="0" borderId="4" xfId="1" applyNumberFormat="1" applyFont="1" applyFill="1" applyBorder="1" applyAlignment="1">
      <alignment horizontal="center" vertical="center" wrapText="1"/>
    </xf>
    <xf numFmtId="164" fontId="9" fillId="0" borderId="6" xfId="1" applyNumberFormat="1" applyFont="1" applyFill="1" applyBorder="1" applyAlignment="1">
      <alignment horizontal="center" vertical="center" wrapText="1"/>
    </xf>
    <xf numFmtId="164" fontId="9" fillId="0" borderId="2" xfId="1" applyNumberFormat="1" applyFont="1" applyFill="1" applyBorder="1" applyAlignment="1">
      <alignment horizontal="center" vertical="center" wrapText="1"/>
    </xf>
    <xf numFmtId="164" fontId="9" fillId="0" borderId="4" xfId="1" applyNumberFormat="1" applyFont="1" applyFill="1" applyBorder="1" applyAlignment="1">
      <alignment horizontal="center" vertical="center" wrapText="1"/>
    </xf>
    <xf numFmtId="1" fontId="23" fillId="0" borderId="3" xfId="1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textRotation="90"/>
    </xf>
    <xf numFmtId="0" fontId="7" fillId="0" borderId="4" xfId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164" fontId="9" fillId="0" borderId="5" xfId="1" applyNumberFormat="1" applyFont="1" applyFill="1" applyBorder="1" applyAlignment="1">
      <alignment horizontal="center" vertical="center" wrapText="1"/>
    </xf>
    <xf numFmtId="164" fontId="9" fillId="0" borderId="7" xfId="1" applyNumberFormat="1" applyFont="1" applyFill="1" applyBorder="1" applyAlignment="1">
      <alignment horizontal="center" vertical="center" wrapText="1"/>
    </xf>
    <xf numFmtId="164" fontId="9" fillId="0" borderId="8" xfId="1" applyNumberFormat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164" fontId="14" fillId="0" borderId="5" xfId="1" applyNumberFormat="1" applyFont="1" applyFill="1" applyBorder="1" applyAlignment="1">
      <alignment horizontal="center" vertical="center" wrapText="1"/>
    </xf>
    <xf numFmtId="164" fontId="14" fillId="0" borderId="7" xfId="1" applyNumberFormat="1" applyFont="1" applyFill="1" applyBorder="1" applyAlignment="1">
      <alignment horizontal="center" vertical="center" wrapText="1"/>
    </xf>
    <xf numFmtId="164" fontId="14" fillId="0" borderId="8" xfId="1" applyNumberFormat="1" applyFont="1" applyFill="1" applyBorder="1" applyAlignment="1">
      <alignment horizontal="center" vertical="center" wrapText="1"/>
    </xf>
    <xf numFmtId="49" fontId="10" fillId="0" borderId="3" xfId="1" applyNumberFormat="1" applyFont="1" applyFill="1" applyBorder="1" applyAlignment="1">
      <alignment horizontal="center" vertical="center" wrapText="1"/>
    </xf>
    <xf numFmtId="165" fontId="10" fillId="0" borderId="3" xfId="1" applyNumberFormat="1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</cellXfs>
  <cellStyles count="52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3" xfId="8"/>
    <cellStyle name="Обычный 3 3 2" xfId="9"/>
    <cellStyle name="Обычный 3 4" xfId="10"/>
    <cellStyle name="Обычный 3 5" xfId="11"/>
    <cellStyle name="Обычный 4" xfId="12"/>
    <cellStyle name="Обычный 4 2" xfId="13"/>
    <cellStyle name="Обычный 5" xfId="14"/>
    <cellStyle name="Обычный Лена" xfId="15"/>
    <cellStyle name="Процентный 2" xfId="16"/>
    <cellStyle name="Финансовый 10" xfId="17"/>
    <cellStyle name="Финансовый 11" xfId="18"/>
    <cellStyle name="Финансовый 12" xfId="19"/>
    <cellStyle name="Финансовый 13" xfId="20"/>
    <cellStyle name="Финансовый 14" xfId="21"/>
    <cellStyle name="Финансовый 15" xfId="22"/>
    <cellStyle name="Финансовый 16" xfId="23"/>
    <cellStyle name="Финансовый 17" xfId="24"/>
    <cellStyle name="Финансовый 18" xfId="25"/>
    <cellStyle name="Финансовый 19" xfId="26"/>
    <cellStyle name="Финансовый 2" xfId="27"/>
    <cellStyle name="Финансовый 2 2" xfId="28"/>
    <cellStyle name="Финансовый 20" xfId="29"/>
    <cellStyle name="Финансовый 21" xfId="30"/>
    <cellStyle name="Финансовый 22" xfId="31"/>
    <cellStyle name="Финансовый 23" xfId="32"/>
    <cellStyle name="Финансовый 24" xfId="33"/>
    <cellStyle name="Финансовый 25" xfId="34"/>
    <cellStyle name="Финансовый 26" xfId="35"/>
    <cellStyle name="Финансовый 27" xfId="36"/>
    <cellStyle name="Финансовый 28" xfId="37"/>
    <cellStyle name="Финансовый 29" xfId="38"/>
    <cellStyle name="Финансовый 3" xfId="39"/>
    <cellStyle name="Финансовый 3 2" xfId="40"/>
    <cellStyle name="Финансовый 3 3" xfId="41"/>
    <cellStyle name="Финансовый 30" xfId="42"/>
    <cellStyle name="Финансовый 31" xfId="43"/>
    <cellStyle name="Финансовый 32" xfId="44"/>
    <cellStyle name="Финансовый 33" xfId="45"/>
    <cellStyle name="Финансовый 4" xfId="46"/>
    <cellStyle name="Финансовый 5" xfId="47"/>
    <cellStyle name="Финансовый 6" xfId="48"/>
    <cellStyle name="Финансовый 7" xfId="49"/>
    <cellStyle name="Финансовый 8" xfId="50"/>
    <cellStyle name="Финансовый 9" xfId="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Z358"/>
  <sheetViews>
    <sheetView tabSelected="1" zoomScale="70" zoomScaleNormal="70" zoomScaleSheetLayoutView="110" workbookViewId="0">
      <pane xSplit="14" ySplit="12" topLeftCell="O108" activePane="bottomRight" state="frozen"/>
      <selection pane="topRight" activeCell="O1" sqref="O1"/>
      <selection pane="bottomLeft" activeCell="A13" sqref="A13"/>
      <selection pane="bottomRight" activeCell="A116" sqref="A116:XFD117"/>
    </sheetView>
  </sheetViews>
  <sheetFormatPr defaultColWidth="9.140625" defaultRowHeight="15.75" x14ac:dyDescent="0.25"/>
  <cols>
    <col min="1" max="1" width="5" style="5" customWidth="1"/>
    <col min="2" max="2" width="7.140625" style="5" customWidth="1"/>
    <col min="3" max="3" width="44.28515625" style="1" customWidth="1"/>
    <col min="4" max="4" width="10" style="1" customWidth="1"/>
    <col min="5" max="5" width="11.85546875" style="1" customWidth="1"/>
    <col min="6" max="8" width="6.7109375" style="2" customWidth="1"/>
    <col min="9" max="9" width="9.140625" style="2" customWidth="1"/>
    <col min="10" max="14" width="4.85546875" style="2" customWidth="1"/>
    <col min="15" max="15" width="10.7109375" style="4" customWidth="1"/>
    <col min="16" max="16" width="15.7109375" style="4" customWidth="1"/>
    <col min="17" max="17" width="9.5703125" style="4" customWidth="1"/>
    <col min="18" max="18" width="16.85546875" style="4" customWidth="1"/>
    <col min="19" max="19" width="11.140625" style="5" customWidth="1"/>
    <col min="20" max="20" width="18.7109375" style="5" customWidth="1"/>
    <col min="21" max="21" width="11.85546875" style="4" customWidth="1"/>
    <col min="22" max="22" width="16.28515625" style="4" customWidth="1"/>
    <col min="23" max="23" width="11.85546875" style="4" customWidth="1"/>
    <col min="24" max="24" width="16.5703125" style="4" customWidth="1"/>
    <col min="25" max="26" width="16.5703125" style="4" hidden="1" customWidth="1"/>
    <col min="27" max="27" width="13.7109375" style="4" customWidth="1"/>
    <col min="28" max="28" width="14.140625" style="4" customWidth="1"/>
    <col min="29" max="29" width="10.42578125" style="4" customWidth="1"/>
    <col min="30" max="30" width="13.7109375" style="4" customWidth="1"/>
    <col min="31" max="31" width="11.28515625" style="4" customWidth="1"/>
    <col min="32" max="32" width="17" style="4" customWidth="1"/>
    <col min="33" max="33" width="12.140625" style="4" customWidth="1"/>
    <col min="34" max="34" width="15.42578125" style="4" customWidth="1"/>
    <col min="35" max="35" width="11.28515625" style="4" customWidth="1"/>
    <col min="36" max="36" width="16.5703125" style="4" customWidth="1"/>
    <col min="37" max="37" width="8" style="4" customWidth="1"/>
    <col min="38" max="38" width="14.140625" style="4" customWidth="1"/>
    <col min="39" max="39" width="11.28515625" style="4" customWidth="1"/>
    <col min="40" max="40" width="17.85546875" style="4" customWidth="1"/>
    <col min="41" max="41" width="11.28515625" style="4" hidden="1" customWidth="1"/>
    <col min="42" max="46" width="15.5703125" style="4" hidden="1" customWidth="1"/>
    <col min="47" max="48" width="15.5703125" style="4" customWidth="1"/>
    <col min="49" max="49" width="11.42578125" style="4" hidden="1" customWidth="1"/>
    <col min="50" max="50" width="16.85546875" style="4" hidden="1" customWidth="1"/>
    <col min="51" max="51" width="13.28515625" style="4" hidden="1" customWidth="1"/>
    <col min="52" max="52" width="16.85546875" style="4" hidden="1" customWidth="1"/>
    <col min="53" max="53" width="11.7109375" style="4" hidden="1" customWidth="1"/>
    <col min="54" max="54" width="16.85546875" style="4" hidden="1" customWidth="1"/>
    <col min="55" max="55" width="9" style="4" hidden="1" customWidth="1"/>
    <col min="56" max="56" width="14.85546875" style="4" hidden="1" customWidth="1"/>
    <col min="57" max="57" width="10.85546875" style="4" hidden="1" customWidth="1"/>
    <col min="58" max="58" width="14.85546875" style="4" hidden="1" customWidth="1"/>
    <col min="59" max="59" width="10.5703125" style="4" hidden="1" customWidth="1"/>
    <col min="60" max="60" width="14.85546875" style="4" hidden="1" customWidth="1"/>
    <col min="61" max="61" width="10.140625" style="4" customWidth="1"/>
    <col min="62" max="62" width="14.85546875" style="4" customWidth="1"/>
    <col min="63" max="63" width="11.85546875" style="4" hidden="1" customWidth="1"/>
    <col min="64" max="64" width="17.42578125" style="4" hidden="1" customWidth="1"/>
    <col min="65" max="65" width="11.42578125" style="4" hidden="1" customWidth="1"/>
    <col min="66" max="66" width="17.42578125" style="4" hidden="1" customWidth="1"/>
    <col min="67" max="67" width="9.42578125" style="4" hidden="1" customWidth="1"/>
    <col min="68" max="68" width="17.42578125" style="4" hidden="1" customWidth="1"/>
    <col min="69" max="69" width="11.28515625" style="4" customWidth="1"/>
    <col min="70" max="70" width="17.42578125" style="4" customWidth="1"/>
    <col min="71" max="71" width="11.5703125" style="4" hidden="1" customWidth="1"/>
    <col min="72" max="76" width="15.28515625" style="4" hidden="1" customWidth="1"/>
    <col min="77" max="78" width="15.28515625" style="4" customWidth="1"/>
    <col min="79" max="16384" width="9.140625" style="5"/>
  </cols>
  <sheetData>
    <row r="1" spans="1:78" ht="18.75" customHeight="1" x14ac:dyDescent="0.25">
      <c r="L1" s="3"/>
      <c r="M1" s="3"/>
      <c r="N1" s="3"/>
      <c r="Q1" s="3"/>
      <c r="R1" s="78" t="s">
        <v>418</v>
      </c>
      <c r="S1" s="78"/>
      <c r="T1" s="78"/>
    </row>
    <row r="2" spans="1:78" ht="48.75" customHeight="1" x14ac:dyDescent="0.25">
      <c r="L2" s="6"/>
      <c r="M2" s="6"/>
      <c r="N2" s="6"/>
      <c r="Q2" s="3"/>
      <c r="R2" s="78"/>
      <c r="S2" s="78"/>
      <c r="T2" s="78"/>
    </row>
    <row r="3" spans="1:78" ht="21.75" customHeight="1" x14ac:dyDescent="0.25">
      <c r="A3" s="65"/>
      <c r="B3" s="66"/>
      <c r="C3" s="50" t="s">
        <v>0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Q3" s="8"/>
      <c r="R3" s="8"/>
      <c r="S3" s="8"/>
      <c r="T3" s="8"/>
      <c r="U3" s="9"/>
      <c r="V3" s="9"/>
      <c r="W3" s="9"/>
      <c r="X3" s="9"/>
      <c r="Y3" s="9"/>
      <c r="Z3" s="9"/>
      <c r="AA3" s="51"/>
      <c r="AB3" s="51"/>
      <c r="AC3" s="8"/>
      <c r="AD3" s="8"/>
      <c r="AE3" s="8"/>
      <c r="AF3" s="8"/>
      <c r="AG3" s="9"/>
      <c r="AH3" s="9"/>
      <c r="AI3" s="9"/>
      <c r="AJ3" s="9"/>
      <c r="AK3" s="51"/>
      <c r="AL3" s="51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</row>
    <row r="4" spans="1:78" s="10" customFormat="1" ht="102.75" customHeight="1" x14ac:dyDescent="0.25">
      <c r="A4" s="91" t="s">
        <v>1</v>
      </c>
      <c r="B4" s="92" t="s">
        <v>2</v>
      </c>
      <c r="C4" s="94" t="s">
        <v>3</v>
      </c>
      <c r="D4" s="97" t="s">
        <v>4</v>
      </c>
      <c r="E4" s="97" t="s">
        <v>5</v>
      </c>
      <c r="F4" s="100" t="s">
        <v>6</v>
      </c>
      <c r="G4" s="100" t="s">
        <v>7</v>
      </c>
      <c r="H4" s="100" t="s">
        <v>8</v>
      </c>
      <c r="I4" s="100" t="s">
        <v>9</v>
      </c>
      <c r="J4" s="87" t="s">
        <v>10</v>
      </c>
      <c r="K4" s="88"/>
      <c r="L4" s="88"/>
      <c r="M4" s="88"/>
      <c r="N4" s="89"/>
      <c r="O4" s="90" t="s">
        <v>11</v>
      </c>
      <c r="P4" s="90"/>
      <c r="Q4" s="79" t="s">
        <v>12</v>
      </c>
      <c r="R4" s="83"/>
      <c r="S4" s="79" t="s">
        <v>13</v>
      </c>
      <c r="T4" s="83"/>
      <c r="U4" s="79" t="s">
        <v>14</v>
      </c>
      <c r="V4" s="83"/>
      <c r="W4" s="79" t="s">
        <v>15</v>
      </c>
      <c r="X4" s="83"/>
      <c r="Y4" s="79" t="s">
        <v>16</v>
      </c>
      <c r="Z4" s="83"/>
      <c r="AA4" s="84" t="s">
        <v>17</v>
      </c>
      <c r="AB4" s="84"/>
      <c r="AC4" s="79" t="s">
        <v>18</v>
      </c>
      <c r="AD4" s="83"/>
      <c r="AE4" s="79" t="s">
        <v>19</v>
      </c>
      <c r="AF4" s="83"/>
      <c r="AG4" s="79" t="s">
        <v>20</v>
      </c>
      <c r="AH4" s="83"/>
      <c r="AI4" s="79" t="s">
        <v>21</v>
      </c>
      <c r="AJ4" s="83"/>
      <c r="AK4" s="84" t="s">
        <v>22</v>
      </c>
      <c r="AL4" s="84"/>
      <c r="AM4" s="79" t="s">
        <v>23</v>
      </c>
      <c r="AN4" s="83"/>
      <c r="AO4" s="79" t="s">
        <v>24</v>
      </c>
      <c r="AP4" s="83"/>
      <c r="AQ4" s="84" t="s">
        <v>25</v>
      </c>
      <c r="AR4" s="84"/>
      <c r="AS4" s="84"/>
      <c r="AT4" s="84"/>
      <c r="AU4" s="84"/>
      <c r="AV4" s="84"/>
      <c r="AW4" s="79" t="s">
        <v>26</v>
      </c>
      <c r="AX4" s="83"/>
      <c r="AY4" s="79" t="s">
        <v>27</v>
      </c>
      <c r="AZ4" s="80"/>
      <c r="BA4" s="80"/>
      <c r="BB4" s="80"/>
      <c r="BC4" s="79" t="s">
        <v>28</v>
      </c>
      <c r="BD4" s="83"/>
      <c r="BE4" s="84" t="s">
        <v>29</v>
      </c>
      <c r="BF4" s="84"/>
      <c r="BG4" s="84"/>
      <c r="BH4" s="84"/>
      <c r="BI4" s="84"/>
      <c r="BJ4" s="84"/>
      <c r="BK4" s="84" t="s">
        <v>30</v>
      </c>
      <c r="BL4" s="84"/>
      <c r="BM4" s="84" t="s">
        <v>31</v>
      </c>
      <c r="BN4" s="84"/>
      <c r="BO4" s="84"/>
      <c r="BP4" s="84"/>
      <c r="BQ4" s="84"/>
      <c r="BR4" s="84"/>
      <c r="BS4" s="84" t="s">
        <v>32</v>
      </c>
      <c r="BT4" s="84"/>
      <c r="BU4" s="84" t="s">
        <v>33</v>
      </c>
      <c r="BV4" s="84"/>
      <c r="BW4" s="84"/>
      <c r="BX4" s="84"/>
      <c r="BY4" s="84"/>
      <c r="BZ4" s="84"/>
    </row>
    <row r="5" spans="1:78" s="10" customFormat="1" ht="29.25" customHeight="1" x14ac:dyDescent="0.25">
      <c r="A5" s="91"/>
      <c r="B5" s="92"/>
      <c r="C5" s="95"/>
      <c r="D5" s="98"/>
      <c r="E5" s="98"/>
      <c r="F5" s="101"/>
      <c r="G5" s="101"/>
      <c r="H5" s="101"/>
      <c r="I5" s="101"/>
      <c r="J5" s="103" t="s">
        <v>34</v>
      </c>
      <c r="K5" s="104"/>
      <c r="L5" s="104"/>
      <c r="M5" s="104"/>
      <c r="N5" s="11" t="s">
        <v>35</v>
      </c>
      <c r="O5" s="85" t="s">
        <v>36</v>
      </c>
      <c r="P5" s="86"/>
      <c r="Q5" s="85" t="s">
        <v>37</v>
      </c>
      <c r="R5" s="86"/>
      <c r="S5" s="85" t="s">
        <v>38</v>
      </c>
      <c r="T5" s="86"/>
      <c r="U5" s="85" t="s">
        <v>39</v>
      </c>
      <c r="V5" s="86"/>
      <c r="W5" s="85" t="s">
        <v>40</v>
      </c>
      <c r="X5" s="86"/>
      <c r="Y5" s="12"/>
      <c r="Z5" s="12"/>
      <c r="AA5" s="85" t="s">
        <v>41</v>
      </c>
      <c r="AB5" s="86"/>
      <c r="AC5" s="85" t="s">
        <v>42</v>
      </c>
      <c r="AD5" s="86"/>
      <c r="AE5" s="85" t="s">
        <v>43</v>
      </c>
      <c r="AF5" s="86"/>
      <c r="AG5" s="85" t="s">
        <v>44</v>
      </c>
      <c r="AH5" s="86"/>
      <c r="AI5" s="85" t="s">
        <v>45</v>
      </c>
      <c r="AJ5" s="86"/>
      <c r="AK5" s="85" t="s">
        <v>46</v>
      </c>
      <c r="AL5" s="86"/>
      <c r="AM5" s="85" t="s">
        <v>47</v>
      </c>
      <c r="AN5" s="86"/>
      <c r="AO5" s="85" t="s">
        <v>48</v>
      </c>
      <c r="AP5" s="86"/>
      <c r="AQ5" s="84" t="s">
        <v>48</v>
      </c>
      <c r="AR5" s="84"/>
      <c r="AS5" s="84"/>
      <c r="AT5" s="84"/>
      <c r="AU5" s="84"/>
      <c r="AV5" s="84"/>
      <c r="AW5" s="85" t="s">
        <v>49</v>
      </c>
      <c r="AX5" s="86"/>
      <c r="AY5" s="79" t="s">
        <v>49</v>
      </c>
      <c r="AZ5" s="80"/>
      <c r="BA5" s="80"/>
      <c r="BB5" s="80"/>
      <c r="BC5" s="85" t="s">
        <v>50</v>
      </c>
      <c r="BD5" s="86"/>
      <c r="BE5" s="84" t="s">
        <v>50</v>
      </c>
      <c r="BF5" s="84"/>
      <c r="BG5" s="84"/>
      <c r="BH5" s="84"/>
      <c r="BI5" s="84"/>
      <c r="BJ5" s="84"/>
      <c r="BK5" s="108" t="s">
        <v>51</v>
      </c>
      <c r="BL5" s="108"/>
      <c r="BM5" s="84" t="s">
        <v>51</v>
      </c>
      <c r="BN5" s="84"/>
      <c r="BO5" s="84"/>
      <c r="BP5" s="84"/>
      <c r="BQ5" s="84"/>
      <c r="BR5" s="84"/>
      <c r="BS5" s="108" t="s">
        <v>52</v>
      </c>
      <c r="BT5" s="108"/>
      <c r="BU5" s="84" t="s">
        <v>52</v>
      </c>
      <c r="BV5" s="84"/>
      <c r="BW5" s="84"/>
      <c r="BX5" s="84"/>
      <c r="BY5" s="84"/>
      <c r="BZ5" s="84"/>
    </row>
    <row r="6" spans="1:78" s="10" customFormat="1" ht="24.75" customHeight="1" x14ac:dyDescent="0.25">
      <c r="A6" s="91"/>
      <c r="B6" s="92"/>
      <c r="C6" s="95"/>
      <c r="D6" s="98"/>
      <c r="E6" s="98"/>
      <c r="F6" s="101"/>
      <c r="G6" s="101"/>
      <c r="H6" s="101"/>
      <c r="I6" s="101"/>
      <c r="J6" s="105" t="s">
        <v>53</v>
      </c>
      <c r="K6" s="105" t="s">
        <v>54</v>
      </c>
      <c r="L6" s="105" t="s">
        <v>55</v>
      </c>
      <c r="M6" s="105" t="s">
        <v>56</v>
      </c>
      <c r="N6" s="105" t="s">
        <v>57</v>
      </c>
      <c r="O6" s="79" t="s">
        <v>58</v>
      </c>
      <c r="P6" s="83"/>
      <c r="Q6" s="79" t="s">
        <v>59</v>
      </c>
      <c r="R6" s="83"/>
      <c r="S6" s="79" t="s">
        <v>59</v>
      </c>
      <c r="T6" s="83"/>
      <c r="U6" s="79" t="s">
        <v>60</v>
      </c>
      <c r="V6" s="83"/>
      <c r="W6" s="79" t="s">
        <v>60</v>
      </c>
      <c r="X6" s="83"/>
      <c r="Y6" s="52"/>
      <c r="Z6" s="52"/>
      <c r="AA6" s="79" t="s">
        <v>60</v>
      </c>
      <c r="AB6" s="83"/>
      <c r="AC6" s="79" t="s">
        <v>60</v>
      </c>
      <c r="AD6" s="83"/>
      <c r="AE6" s="79" t="s">
        <v>61</v>
      </c>
      <c r="AF6" s="83"/>
      <c r="AG6" s="79" t="s">
        <v>61</v>
      </c>
      <c r="AH6" s="83"/>
      <c r="AI6" s="79" t="s">
        <v>62</v>
      </c>
      <c r="AJ6" s="83"/>
      <c r="AK6" s="79" t="s">
        <v>63</v>
      </c>
      <c r="AL6" s="83"/>
      <c r="AM6" s="79" t="s">
        <v>63</v>
      </c>
      <c r="AN6" s="83"/>
      <c r="AO6" s="79" t="s">
        <v>64</v>
      </c>
      <c r="AP6" s="83"/>
      <c r="AQ6" s="84" t="s">
        <v>64</v>
      </c>
      <c r="AR6" s="84"/>
      <c r="AS6" s="84"/>
      <c r="AT6" s="84"/>
      <c r="AU6" s="84"/>
      <c r="AV6" s="84"/>
      <c r="AW6" s="79" t="s">
        <v>64</v>
      </c>
      <c r="AX6" s="83"/>
      <c r="AY6" s="79" t="s">
        <v>64</v>
      </c>
      <c r="AZ6" s="80"/>
      <c r="BA6" s="80"/>
      <c r="BB6" s="80"/>
      <c r="BC6" s="79" t="s">
        <v>65</v>
      </c>
      <c r="BD6" s="83"/>
      <c r="BE6" s="84" t="s">
        <v>65</v>
      </c>
      <c r="BF6" s="84"/>
      <c r="BG6" s="84"/>
      <c r="BH6" s="84"/>
      <c r="BI6" s="84"/>
      <c r="BJ6" s="84"/>
      <c r="BK6" s="84" t="s">
        <v>65</v>
      </c>
      <c r="BL6" s="84"/>
      <c r="BM6" s="84" t="s">
        <v>65</v>
      </c>
      <c r="BN6" s="84"/>
      <c r="BO6" s="84"/>
      <c r="BP6" s="84"/>
      <c r="BQ6" s="84"/>
      <c r="BR6" s="84"/>
      <c r="BS6" s="84" t="s">
        <v>65</v>
      </c>
      <c r="BT6" s="84"/>
      <c r="BU6" s="84" t="s">
        <v>65</v>
      </c>
      <c r="BV6" s="84"/>
      <c r="BW6" s="84"/>
      <c r="BX6" s="84"/>
      <c r="BY6" s="84"/>
      <c r="BZ6" s="84"/>
    </row>
    <row r="7" spans="1:78" s="10" customFormat="1" ht="21.75" customHeight="1" x14ac:dyDescent="0.25">
      <c r="A7" s="91"/>
      <c r="B7" s="92"/>
      <c r="C7" s="95"/>
      <c r="D7" s="98"/>
      <c r="E7" s="98"/>
      <c r="F7" s="101"/>
      <c r="G7" s="101"/>
      <c r="H7" s="101"/>
      <c r="I7" s="101"/>
      <c r="J7" s="106"/>
      <c r="K7" s="106"/>
      <c r="L7" s="106"/>
      <c r="M7" s="106"/>
      <c r="N7" s="106"/>
      <c r="O7" s="79">
        <v>2016</v>
      </c>
      <c r="P7" s="83"/>
      <c r="Q7" s="79">
        <v>2016</v>
      </c>
      <c r="R7" s="83"/>
      <c r="S7" s="79">
        <v>2016</v>
      </c>
      <c r="T7" s="83"/>
      <c r="U7" s="79">
        <v>2016</v>
      </c>
      <c r="V7" s="83"/>
      <c r="W7" s="79">
        <v>2016</v>
      </c>
      <c r="X7" s="83"/>
      <c r="Y7" s="52"/>
      <c r="Z7" s="52"/>
      <c r="AA7" s="79">
        <v>2016</v>
      </c>
      <c r="AB7" s="83"/>
      <c r="AC7" s="79">
        <v>2016</v>
      </c>
      <c r="AD7" s="83"/>
      <c r="AE7" s="79">
        <v>2016</v>
      </c>
      <c r="AF7" s="83"/>
      <c r="AG7" s="79">
        <v>2016</v>
      </c>
      <c r="AH7" s="83"/>
      <c r="AI7" s="79">
        <v>2016</v>
      </c>
      <c r="AJ7" s="83"/>
      <c r="AK7" s="79">
        <v>2016</v>
      </c>
      <c r="AL7" s="83"/>
      <c r="AM7" s="79">
        <v>2016</v>
      </c>
      <c r="AN7" s="83"/>
      <c r="AO7" s="79">
        <v>2016</v>
      </c>
      <c r="AP7" s="83"/>
      <c r="AQ7" s="109" t="s">
        <v>68</v>
      </c>
      <c r="AR7" s="110"/>
      <c r="AS7" s="109" t="s">
        <v>66</v>
      </c>
      <c r="AT7" s="110"/>
      <c r="AU7" s="109" t="s">
        <v>67</v>
      </c>
      <c r="AV7" s="110"/>
      <c r="AW7" s="79">
        <v>2016</v>
      </c>
      <c r="AX7" s="83"/>
      <c r="AY7" s="81" t="s">
        <v>68</v>
      </c>
      <c r="AZ7" s="82"/>
      <c r="BA7" s="81" t="s">
        <v>66</v>
      </c>
      <c r="BB7" s="82"/>
      <c r="BC7" s="79">
        <v>2016</v>
      </c>
      <c r="BD7" s="83"/>
      <c r="BE7" s="109" t="s">
        <v>68</v>
      </c>
      <c r="BF7" s="110"/>
      <c r="BG7" s="109" t="s">
        <v>66</v>
      </c>
      <c r="BH7" s="110"/>
      <c r="BI7" s="109" t="s">
        <v>67</v>
      </c>
      <c r="BJ7" s="110"/>
      <c r="BK7" s="84">
        <v>2016</v>
      </c>
      <c r="BL7" s="84"/>
      <c r="BM7" s="109" t="s">
        <v>68</v>
      </c>
      <c r="BN7" s="110"/>
      <c r="BO7" s="109" t="s">
        <v>66</v>
      </c>
      <c r="BP7" s="110"/>
      <c r="BQ7" s="109" t="s">
        <v>67</v>
      </c>
      <c r="BR7" s="110"/>
      <c r="BS7" s="84">
        <v>2016</v>
      </c>
      <c r="BT7" s="84"/>
      <c r="BU7" s="109" t="s">
        <v>68</v>
      </c>
      <c r="BV7" s="110"/>
      <c r="BW7" s="109" t="s">
        <v>66</v>
      </c>
      <c r="BX7" s="110"/>
      <c r="BY7" s="109" t="s">
        <v>67</v>
      </c>
      <c r="BZ7" s="110"/>
    </row>
    <row r="8" spans="1:78" s="16" customFormat="1" ht="36.75" customHeight="1" x14ac:dyDescent="0.2">
      <c r="A8" s="91"/>
      <c r="B8" s="93"/>
      <c r="C8" s="96"/>
      <c r="D8" s="99"/>
      <c r="E8" s="99"/>
      <c r="F8" s="102"/>
      <c r="G8" s="102"/>
      <c r="H8" s="102"/>
      <c r="I8" s="102"/>
      <c r="J8" s="107"/>
      <c r="K8" s="107"/>
      <c r="L8" s="107"/>
      <c r="M8" s="107"/>
      <c r="N8" s="107"/>
      <c r="O8" s="15" t="s">
        <v>69</v>
      </c>
      <c r="P8" s="15" t="s">
        <v>70</v>
      </c>
      <c r="Q8" s="14" t="s">
        <v>69</v>
      </c>
      <c r="R8" s="14" t="s">
        <v>70</v>
      </c>
      <c r="S8" s="14" t="s">
        <v>69</v>
      </c>
      <c r="T8" s="14" t="s">
        <v>70</v>
      </c>
      <c r="U8" s="14" t="s">
        <v>69</v>
      </c>
      <c r="V8" s="14" t="s">
        <v>70</v>
      </c>
      <c r="W8" s="14" t="s">
        <v>69</v>
      </c>
      <c r="X8" s="14" t="s">
        <v>70</v>
      </c>
      <c r="Y8" s="14"/>
      <c r="Z8" s="14"/>
      <c r="AA8" s="15" t="s">
        <v>69</v>
      </c>
      <c r="AB8" s="15" t="s">
        <v>70</v>
      </c>
      <c r="AC8" s="14" t="s">
        <v>69</v>
      </c>
      <c r="AD8" s="14" t="s">
        <v>70</v>
      </c>
      <c r="AE8" s="14" t="s">
        <v>69</v>
      </c>
      <c r="AF8" s="14" t="s">
        <v>70</v>
      </c>
      <c r="AG8" s="14" t="s">
        <v>69</v>
      </c>
      <c r="AH8" s="14" t="s">
        <v>70</v>
      </c>
      <c r="AI8" s="14" t="s">
        <v>69</v>
      </c>
      <c r="AJ8" s="14" t="s">
        <v>70</v>
      </c>
      <c r="AK8" s="15" t="s">
        <v>69</v>
      </c>
      <c r="AL8" s="15" t="s">
        <v>70</v>
      </c>
      <c r="AM8" s="14" t="s">
        <v>69</v>
      </c>
      <c r="AN8" s="14" t="s">
        <v>70</v>
      </c>
      <c r="AO8" s="14" t="s">
        <v>69</v>
      </c>
      <c r="AP8" s="14" t="s">
        <v>70</v>
      </c>
      <c r="AQ8" s="15" t="s">
        <v>69</v>
      </c>
      <c r="AR8" s="15" t="s">
        <v>70</v>
      </c>
      <c r="AS8" s="15" t="s">
        <v>69</v>
      </c>
      <c r="AT8" s="15" t="s">
        <v>70</v>
      </c>
      <c r="AU8" s="15" t="s">
        <v>69</v>
      </c>
      <c r="AV8" s="15" t="s">
        <v>70</v>
      </c>
      <c r="AW8" s="14" t="s">
        <v>69</v>
      </c>
      <c r="AX8" s="14" t="s">
        <v>70</v>
      </c>
      <c r="AY8" s="14" t="s">
        <v>69</v>
      </c>
      <c r="AZ8" s="14" t="s">
        <v>70</v>
      </c>
      <c r="BA8" s="14" t="s">
        <v>69</v>
      </c>
      <c r="BB8" s="14" t="s">
        <v>70</v>
      </c>
      <c r="BC8" s="14" t="s">
        <v>69</v>
      </c>
      <c r="BD8" s="14" t="s">
        <v>70</v>
      </c>
      <c r="BE8" s="15" t="s">
        <v>69</v>
      </c>
      <c r="BF8" s="15" t="s">
        <v>70</v>
      </c>
      <c r="BG8" s="15" t="s">
        <v>69</v>
      </c>
      <c r="BH8" s="15" t="s">
        <v>70</v>
      </c>
      <c r="BI8" s="15" t="s">
        <v>69</v>
      </c>
      <c r="BJ8" s="15" t="s">
        <v>70</v>
      </c>
      <c r="BK8" s="15" t="s">
        <v>69</v>
      </c>
      <c r="BL8" s="15" t="s">
        <v>70</v>
      </c>
      <c r="BM8" s="15" t="s">
        <v>69</v>
      </c>
      <c r="BN8" s="15" t="s">
        <v>70</v>
      </c>
      <c r="BO8" s="15" t="s">
        <v>69</v>
      </c>
      <c r="BP8" s="15" t="s">
        <v>70</v>
      </c>
      <c r="BQ8" s="15" t="s">
        <v>69</v>
      </c>
      <c r="BR8" s="15" t="s">
        <v>70</v>
      </c>
      <c r="BS8" s="15" t="s">
        <v>69</v>
      </c>
      <c r="BT8" s="15" t="s">
        <v>70</v>
      </c>
      <c r="BU8" s="15" t="s">
        <v>69</v>
      </c>
      <c r="BV8" s="15" t="s">
        <v>70</v>
      </c>
      <c r="BW8" s="15" t="s">
        <v>69</v>
      </c>
      <c r="BX8" s="15" t="s">
        <v>70</v>
      </c>
      <c r="BY8" s="15" t="s">
        <v>69</v>
      </c>
      <c r="BZ8" s="15" t="s">
        <v>70</v>
      </c>
    </row>
    <row r="9" spans="1:78" s="10" customFormat="1" ht="20.25" customHeight="1" x14ac:dyDescent="0.25">
      <c r="A9" s="17"/>
      <c r="B9" s="67"/>
      <c r="C9" s="18" t="s">
        <v>71</v>
      </c>
      <c r="D9" s="19"/>
      <c r="E9" s="20"/>
      <c r="F9" s="21"/>
      <c r="G9" s="21"/>
      <c r="H9" s="22"/>
      <c r="I9" s="22"/>
      <c r="J9" s="23"/>
      <c r="K9" s="23"/>
      <c r="L9" s="23"/>
      <c r="M9" s="23"/>
      <c r="N9" s="24"/>
      <c r="O9" s="26"/>
      <c r="P9" s="26">
        <v>1.1000000000000001</v>
      </c>
      <c r="Q9" s="13"/>
      <c r="R9" s="25">
        <v>1.3</v>
      </c>
      <c r="S9" s="13"/>
      <c r="T9" s="25">
        <v>1.3</v>
      </c>
      <c r="U9" s="25"/>
      <c r="V9" s="25">
        <v>1.04</v>
      </c>
      <c r="W9" s="25"/>
      <c r="X9" s="25">
        <v>1.04</v>
      </c>
      <c r="Y9" s="25"/>
      <c r="Z9" s="25"/>
      <c r="AA9" s="25"/>
      <c r="AB9" s="25">
        <v>1.04</v>
      </c>
      <c r="AC9" s="25"/>
      <c r="AD9" s="25">
        <v>1.04</v>
      </c>
      <c r="AE9" s="25"/>
      <c r="AF9" s="25">
        <v>1.1000000000000001</v>
      </c>
      <c r="AG9" s="25"/>
      <c r="AH9" s="25">
        <v>1.04</v>
      </c>
      <c r="AI9" s="25"/>
      <c r="AJ9" s="25">
        <v>1.2</v>
      </c>
      <c r="AK9" s="26"/>
      <c r="AL9" s="26">
        <v>1.4</v>
      </c>
      <c r="AM9" s="25"/>
      <c r="AN9" s="25">
        <v>1.0149999999999999</v>
      </c>
      <c r="AO9" s="25"/>
      <c r="AP9" s="25">
        <v>1.0149999999999999</v>
      </c>
      <c r="AQ9" s="26"/>
      <c r="AR9" s="26">
        <v>1.0149999999999999</v>
      </c>
      <c r="AS9" s="26"/>
      <c r="AT9" s="26">
        <v>1.0149999999999999</v>
      </c>
      <c r="AU9" s="26"/>
      <c r="AV9" s="26">
        <v>1.0149999999999999</v>
      </c>
      <c r="AW9" s="25"/>
      <c r="AX9" s="25">
        <v>0.96</v>
      </c>
      <c r="AY9" s="25"/>
      <c r="AZ9" s="25">
        <v>0.96</v>
      </c>
      <c r="BA9" s="25"/>
      <c r="BB9" s="25">
        <v>0.96</v>
      </c>
      <c r="BC9" s="25"/>
      <c r="BD9" s="25">
        <v>1.5</v>
      </c>
      <c r="BE9" s="26"/>
      <c r="BF9" s="26">
        <v>1.5</v>
      </c>
      <c r="BG9" s="26"/>
      <c r="BH9" s="26">
        <v>1.5</v>
      </c>
      <c r="BI9" s="26"/>
      <c r="BJ9" s="26"/>
      <c r="BK9" s="26"/>
      <c r="BL9" s="26">
        <v>1.4</v>
      </c>
      <c r="BM9" s="26"/>
      <c r="BN9" s="26">
        <v>1.4</v>
      </c>
      <c r="BO9" s="26"/>
      <c r="BP9" s="26">
        <v>1.4</v>
      </c>
      <c r="BQ9" s="26"/>
      <c r="BR9" s="26"/>
      <c r="BS9" s="26"/>
      <c r="BT9" s="26">
        <v>1.4</v>
      </c>
      <c r="BU9" s="26"/>
      <c r="BV9" s="26">
        <v>1.4</v>
      </c>
      <c r="BW9" s="26"/>
      <c r="BX9" s="26">
        <v>1.4</v>
      </c>
      <c r="BY9" s="26"/>
      <c r="BZ9" s="26"/>
    </row>
    <row r="10" spans="1:78" s="10" customFormat="1" ht="20.25" customHeight="1" x14ac:dyDescent="0.25">
      <c r="A10" s="17"/>
      <c r="B10" s="67"/>
      <c r="C10" s="18" t="s">
        <v>72</v>
      </c>
      <c r="D10" s="19"/>
      <c r="E10" s="20"/>
      <c r="F10" s="21"/>
      <c r="G10" s="21"/>
      <c r="H10" s="22"/>
      <c r="I10" s="22"/>
      <c r="J10" s="23"/>
      <c r="K10" s="23"/>
      <c r="L10" s="23"/>
      <c r="M10" s="23"/>
      <c r="N10" s="24"/>
      <c r="O10" s="26"/>
      <c r="P10" s="26">
        <v>1.02</v>
      </c>
      <c r="Q10" s="13"/>
      <c r="R10" s="26">
        <v>1.25</v>
      </c>
      <c r="S10" s="13"/>
      <c r="T10" s="26">
        <v>1.25</v>
      </c>
      <c r="U10" s="25"/>
      <c r="V10" s="25">
        <v>1</v>
      </c>
      <c r="W10" s="25"/>
      <c r="X10" s="25">
        <v>1</v>
      </c>
      <c r="Y10" s="25"/>
      <c r="Z10" s="25"/>
      <c r="AA10" s="25"/>
      <c r="AB10" s="25">
        <v>1</v>
      </c>
      <c r="AC10" s="25"/>
      <c r="AD10" s="25">
        <v>1</v>
      </c>
      <c r="AE10" s="25"/>
      <c r="AF10" s="25">
        <v>1.05</v>
      </c>
      <c r="AG10" s="25"/>
      <c r="AH10" s="25">
        <v>1.05</v>
      </c>
      <c r="AI10" s="25"/>
      <c r="AJ10" s="25">
        <v>1.1000000000000001</v>
      </c>
      <c r="AK10" s="26"/>
      <c r="AL10" s="26">
        <v>0.95399999999999996</v>
      </c>
      <c r="AM10" s="25"/>
      <c r="AN10" s="25">
        <v>0.95399999999999996</v>
      </c>
      <c r="AO10" s="25"/>
      <c r="AP10" s="25">
        <v>1.054</v>
      </c>
      <c r="AQ10" s="26"/>
      <c r="AR10" s="26">
        <v>1.054</v>
      </c>
      <c r="AS10" s="26"/>
      <c r="AT10" s="26">
        <v>1.054</v>
      </c>
      <c r="AU10" s="26"/>
      <c r="AV10" s="26">
        <v>1.054</v>
      </c>
      <c r="AW10" s="25"/>
      <c r="AX10" s="25">
        <v>1.054</v>
      </c>
      <c r="AY10" s="25"/>
      <c r="AZ10" s="25">
        <v>1.054</v>
      </c>
      <c r="BA10" s="25"/>
      <c r="BB10" s="25">
        <v>1.054</v>
      </c>
      <c r="BC10" s="25"/>
      <c r="BD10" s="25">
        <v>1.3540000000000001</v>
      </c>
      <c r="BE10" s="26"/>
      <c r="BF10" s="26">
        <v>1.3540000000000001</v>
      </c>
      <c r="BG10" s="26"/>
      <c r="BH10" s="26">
        <v>1.3540000000000001</v>
      </c>
      <c r="BI10" s="26"/>
      <c r="BJ10" s="26"/>
      <c r="BK10" s="26"/>
      <c r="BL10" s="26">
        <v>1.3540000000000001</v>
      </c>
      <c r="BM10" s="26"/>
      <c r="BN10" s="26">
        <v>1.3540000000000001</v>
      </c>
      <c r="BO10" s="26"/>
      <c r="BP10" s="26">
        <v>1.3540000000000001</v>
      </c>
      <c r="BQ10" s="26"/>
      <c r="BR10" s="26"/>
      <c r="BS10" s="26"/>
      <c r="BT10" s="26">
        <v>1.3540000000000001</v>
      </c>
      <c r="BU10" s="26"/>
      <c r="BV10" s="26">
        <v>1.3540000000000001</v>
      </c>
      <c r="BW10" s="26"/>
      <c r="BX10" s="26">
        <v>1.3540000000000001</v>
      </c>
      <c r="BY10" s="26"/>
      <c r="BZ10" s="26"/>
    </row>
    <row r="11" spans="1:78" s="10" customFormat="1" ht="20.25" customHeight="1" x14ac:dyDescent="0.25">
      <c r="A11" s="17"/>
      <c r="B11" s="67"/>
      <c r="C11" s="18" t="s">
        <v>73</v>
      </c>
      <c r="D11" s="19"/>
      <c r="E11" s="20"/>
      <c r="F11" s="21"/>
      <c r="G11" s="21"/>
      <c r="H11" s="22"/>
      <c r="I11" s="22"/>
      <c r="J11" s="23"/>
      <c r="K11" s="23"/>
      <c r="L11" s="23"/>
      <c r="M11" s="23"/>
      <c r="N11" s="24"/>
      <c r="O11" s="26"/>
      <c r="P11" s="26"/>
      <c r="Q11" s="13"/>
      <c r="R11" s="26"/>
      <c r="S11" s="13"/>
      <c r="T11" s="26">
        <v>1.02</v>
      </c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17"/>
      <c r="AK11" s="26"/>
      <c r="AL11" s="26"/>
      <c r="AM11" s="25"/>
      <c r="AN11" s="25"/>
      <c r="AO11" s="25"/>
      <c r="AP11" s="25"/>
      <c r="AQ11" s="26"/>
      <c r="AR11" s="26"/>
      <c r="AS11" s="26"/>
      <c r="AT11" s="26"/>
      <c r="AU11" s="26"/>
      <c r="AV11" s="26"/>
      <c r="AW11" s="25"/>
      <c r="AX11" s="25"/>
      <c r="AY11" s="25"/>
      <c r="AZ11" s="25"/>
      <c r="BA11" s="25"/>
      <c r="BB11" s="25"/>
      <c r="BC11" s="25"/>
      <c r="BD11" s="25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</row>
    <row r="12" spans="1:78" s="10" customFormat="1" ht="20.25" customHeight="1" x14ac:dyDescent="0.25">
      <c r="A12" s="17"/>
      <c r="B12" s="67"/>
      <c r="C12" s="18" t="s">
        <v>74</v>
      </c>
      <c r="D12" s="19"/>
      <c r="E12" s="20"/>
      <c r="F12" s="21"/>
      <c r="G12" s="21"/>
      <c r="H12" s="22"/>
      <c r="I12" s="22"/>
      <c r="J12" s="23"/>
      <c r="K12" s="23"/>
      <c r="L12" s="23"/>
      <c r="M12" s="23"/>
      <c r="N12" s="24"/>
      <c r="O12" s="26"/>
      <c r="P12" s="26"/>
      <c r="Q12" s="13"/>
      <c r="R12" s="26"/>
      <c r="S12" s="13"/>
      <c r="T12" s="26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>
        <v>1</v>
      </c>
      <c r="AK12" s="26"/>
      <c r="AL12" s="26"/>
      <c r="AM12" s="25"/>
      <c r="AN12" s="25"/>
      <c r="AO12" s="25"/>
      <c r="AP12" s="25"/>
      <c r="AQ12" s="26"/>
      <c r="AR12" s="26"/>
      <c r="AS12" s="26"/>
      <c r="AT12" s="26"/>
      <c r="AU12" s="26"/>
      <c r="AV12" s="26"/>
      <c r="AW12" s="25"/>
      <c r="AX12" s="25"/>
      <c r="AY12" s="25"/>
      <c r="AZ12" s="25"/>
      <c r="BA12" s="25"/>
      <c r="BB12" s="25"/>
      <c r="BC12" s="25"/>
      <c r="BD12" s="25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26"/>
      <c r="BZ12" s="26"/>
    </row>
    <row r="13" spans="1:78" ht="31.5" customHeight="1" x14ac:dyDescent="0.25">
      <c r="A13" s="37">
        <v>1</v>
      </c>
      <c r="B13" s="58"/>
      <c r="C13" s="40" t="s">
        <v>75</v>
      </c>
      <c r="D13" s="40"/>
      <c r="E13" s="53"/>
      <c r="F13" s="54"/>
      <c r="G13" s="54"/>
      <c r="H13" s="55"/>
      <c r="I13" s="55"/>
      <c r="J13" s="56"/>
      <c r="K13" s="56"/>
      <c r="L13" s="56"/>
      <c r="M13" s="56"/>
      <c r="N13" s="56"/>
      <c r="O13" s="35">
        <f t="shared" ref="O13:AJ13" si="0">O14</f>
        <v>0</v>
      </c>
      <c r="P13" s="35">
        <f t="shared" si="0"/>
        <v>0</v>
      </c>
      <c r="Q13" s="35">
        <f t="shared" si="0"/>
        <v>100</v>
      </c>
      <c r="R13" s="35">
        <f t="shared" si="0"/>
        <v>1644755.1166666667</v>
      </c>
      <c r="S13" s="35">
        <f t="shared" si="0"/>
        <v>0</v>
      </c>
      <c r="T13" s="35">
        <f t="shared" si="0"/>
        <v>0</v>
      </c>
      <c r="U13" s="35">
        <f t="shared" si="0"/>
        <v>0</v>
      </c>
      <c r="V13" s="35">
        <f t="shared" si="0"/>
        <v>0</v>
      </c>
      <c r="W13" s="35">
        <f t="shared" si="0"/>
        <v>0</v>
      </c>
      <c r="X13" s="35">
        <f t="shared" si="0"/>
        <v>0</v>
      </c>
      <c r="Y13" s="35"/>
      <c r="Z13" s="35"/>
      <c r="AA13" s="35">
        <f t="shared" si="0"/>
        <v>0</v>
      </c>
      <c r="AB13" s="35">
        <f t="shared" si="0"/>
        <v>0</v>
      </c>
      <c r="AC13" s="35">
        <v>0</v>
      </c>
      <c r="AD13" s="35">
        <f t="shared" si="0"/>
        <v>0</v>
      </c>
      <c r="AE13" s="35">
        <f>AE14</f>
        <v>0</v>
      </c>
      <c r="AF13" s="35">
        <f t="shared" si="0"/>
        <v>0</v>
      </c>
      <c r="AG13" s="35">
        <v>0</v>
      </c>
      <c r="AH13" s="35">
        <f t="shared" si="0"/>
        <v>0</v>
      </c>
      <c r="AI13" s="35">
        <f t="shared" si="0"/>
        <v>0</v>
      </c>
      <c r="AJ13" s="35">
        <f t="shared" si="0"/>
        <v>0</v>
      </c>
      <c r="AK13" s="35">
        <f t="shared" ref="AK13:BT13" si="1">AK14</f>
        <v>0</v>
      </c>
      <c r="AL13" s="35">
        <f t="shared" si="1"/>
        <v>0</v>
      </c>
      <c r="AM13" s="35">
        <f t="shared" si="1"/>
        <v>0</v>
      </c>
      <c r="AN13" s="35">
        <f t="shared" si="1"/>
        <v>0</v>
      </c>
      <c r="AO13" s="35">
        <f t="shared" si="1"/>
        <v>0</v>
      </c>
      <c r="AP13" s="35">
        <f t="shared" si="1"/>
        <v>0</v>
      </c>
      <c r="AQ13" s="35"/>
      <c r="AR13" s="35"/>
      <c r="AS13" s="35"/>
      <c r="AT13" s="35"/>
      <c r="AU13" s="35"/>
      <c r="AV13" s="35"/>
      <c r="AW13" s="35">
        <f t="shared" si="1"/>
        <v>0</v>
      </c>
      <c r="AX13" s="35">
        <f t="shared" si="1"/>
        <v>0</v>
      </c>
      <c r="AY13" s="35"/>
      <c r="AZ13" s="35"/>
      <c r="BA13" s="35"/>
      <c r="BB13" s="35"/>
      <c r="BC13" s="35">
        <f t="shared" si="1"/>
        <v>0</v>
      </c>
      <c r="BD13" s="35">
        <f t="shared" si="1"/>
        <v>0</v>
      </c>
      <c r="BE13" s="35"/>
      <c r="BF13" s="35"/>
      <c r="BG13" s="35"/>
      <c r="BH13" s="35"/>
      <c r="BI13" s="35"/>
      <c r="BJ13" s="35"/>
      <c r="BK13" s="35">
        <f t="shared" si="1"/>
        <v>0</v>
      </c>
      <c r="BL13" s="35">
        <f t="shared" si="1"/>
        <v>0</v>
      </c>
      <c r="BM13" s="35"/>
      <c r="BN13" s="35"/>
      <c r="BO13" s="35"/>
      <c r="BP13" s="35"/>
      <c r="BQ13" s="35"/>
      <c r="BR13" s="35"/>
      <c r="BS13" s="35">
        <f t="shared" si="1"/>
        <v>0</v>
      </c>
      <c r="BT13" s="35">
        <f t="shared" si="1"/>
        <v>0</v>
      </c>
      <c r="BU13" s="35"/>
      <c r="BV13" s="35"/>
      <c r="BW13" s="35"/>
      <c r="BX13" s="35"/>
      <c r="BY13" s="35"/>
      <c r="BZ13" s="35"/>
    </row>
    <row r="14" spans="1:78" s="10" customFormat="1" ht="38.25" customHeight="1" x14ac:dyDescent="0.25">
      <c r="A14" s="17"/>
      <c r="B14" s="67">
        <v>1</v>
      </c>
      <c r="C14" s="27" t="s">
        <v>76</v>
      </c>
      <c r="D14" s="28">
        <v>18150.400000000001</v>
      </c>
      <c r="E14" s="28">
        <v>18790</v>
      </c>
      <c r="F14" s="21">
        <v>0.5</v>
      </c>
      <c r="G14" s="29">
        <v>1</v>
      </c>
      <c r="H14" s="30"/>
      <c r="I14" s="30"/>
      <c r="J14" s="28">
        <v>1.4</v>
      </c>
      <c r="K14" s="28">
        <v>1.68</v>
      </c>
      <c r="L14" s="28">
        <v>2.23</v>
      </c>
      <c r="M14" s="28">
        <v>2.39</v>
      </c>
      <c r="N14" s="31">
        <v>2.57</v>
      </c>
      <c r="O14" s="26"/>
      <c r="P14" s="32">
        <f>(O14/12*1*$D14*$F14*$G14*$J14*P$9)+(O14/12*11*$E14*$F14*$G14*$J14*P$10)</f>
        <v>0</v>
      </c>
      <c r="Q14" s="13">
        <v>100</v>
      </c>
      <c r="R14" s="32">
        <f>(Q14/12*1*$D14*$F14*$G14*$J14*R$9)+(Q14/12*11*$E14*$F14*$G14*$J14*R$10)</f>
        <v>1644755.1166666667</v>
      </c>
      <c r="S14" s="13"/>
      <c r="T14" s="32">
        <f>(S14/12*1*$D14*$F14*$G14*$J14*T$9)+(S14/12*11*$E14*$F14*$G14*$J14*T$10)</f>
        <v>0</v>
      </c>
      <c r="U14" s="25"/>
      <c r="V14" s="32">
        <f>(U14/12*1*$D14*$F14*$G14*$K14*V$9)+(U14/12*11*$E14*$F14*$G14*$K14*V$10)</f>
        <v>0</v>
      </c>
      <c r="W14" s="25"/>
      <c r="X14" s="32">
        <f>(W14/12*1*$D14*$F14*$G14*$K14*X$9)+(W14/12*11*$E14*$F14*$G14*$K14*X$10)</f>
        <v>0</v>
      </c>
      <c r="Y14" s="32"/>
      <c r="Z14" s="32"/>
      <c r="AA14" s="26"/>
      <c r="AB14" s="32">
        <f>(AA14/12*1*$D14*$F14*$G14*$J14*AB$9)+(AA14/12*11*$E14*$F14*$G14*$J14*AB$10)</f>
        <v>0</v>
      </c>
      <c r="AC14" s="25"/>
      <c r="AD14" s="32">
        <f>(AC14/12*1*$D14*$F14*$G14*$J14*AD$9)+(AC14/12*11*$E14*$F14*$G14*$J14*AD$10)</f>
        <v>0</v>
      </c>
      <c r="AE14" s="25"/>
      <c r="AF14" s="32">
        <f>(AE14/12*1*$D14*$F14*$G14*$J14*AF$9)+(AE14/12*11*$E14*$F14*$G14*$J14*AF$10)</f>
        <v>0</v>
      </c>
      <c r="AG14" s="25"/>
      <c r="AH14" s="32">
        <f>(AG14/12*1*$D14*$F14*$G14*$K14*AH$9)+(AG14/12*11*$E14*$F14*$G14*$K14*AH$10)</f>
        <v>0</v>
      </c>
      <c r="AI14" s="25"/>
      <c r="AJ14" s="32">
        <f>(AI14/12*1*$D14*$F14*$G14*$K14*AJ$9)+(AI14/12*4*$E14*$F14*$G14*$K14*AJ$10)+(AI14/12*7*$E14*$F14*$G14*$K14*AJ$12)</f>
        <v>0</v>
      </c>
      <c r="AK14" s="26"/>
      <c r="AL14" s="32">
        <f>(AK14/12*1*$D14*$F14*$G14*$K14*AL$9)+(AK14/12*11*$E14*$F14*$G14*$K14*AL$10)</f>
        <v>0</v>
      </c>
      <c r="AM14" s="25"/>
      <c r="AN14" s="32">
        <f>(AM14/12*1*$D14*$F14*$G14*$K14*AN$9)+(AM14/12*11*$E14*$F14*$G14*$K14*AN$10)</f>
        <v>0</v>
      </c>
      <c r="AO14" s="25"/>
      <c r="AP14" s="32">
        <f>(AO14/12*1*$D14*$F14*$G14*$K14*AP$9)+(AO14/12*11*$E14*$F14*$G14*$K14*AP$10)</f>
        <v>0</v>
      </c>
      <c r="AQ14" s="32"/>
      <c r="AR14" s="32"/>
      <c r="AS14" s="32"/>
      <c r="AT14" s="32"/>
      <c r="AU14" s="32"/>
      <c r="AV14" s="32"/>
      <c r="AW14" s="25"/>
      <c r="AX14" s="32">
        <f>(AW14/12*1*$D14*$F14*$G14*$K14*AX$9)+(AW14/12*11*$E14*$F14*$G14*$K14*AX$10)</f>
        <v>0</v>
      </c>
      <c r="AY14" s="33"/>
      <c r="AZ14" s="33"/>
      <c r="BA14" s="33"/>
      <c r="BB14" s="33"/>
      <c r="BC14" s="25"/>
      <c r="BD14" s="32">
        <f>(BC14/12*1*$D14*$F14*$G14*$K14*BD$9)+(BC14/12*11*$E14*$F14*$G14*$K14*BD$10)</f>
        <v>0</v>
      </c>
      <c r="BE14" s="32"/>
      <c r="BF14" s="32"/>
      <c r="BG14" s="32"/>
      <c r="BH14" s="32"/>
      <c r="BI14" s="32"/>
      <c r="BJ14" s="32"/>
      <c r="BK14" s="26"/>
      <c r="BL14" s="32">
        <f>(BK14/12*1*$D14*$F14*$G14*$K14*BL$9)+(BK14/12*11*$E14*$F14*$G14*$K14*BL$10)</f>
        <v>0</v>
      </c>
      <c r="BM14" s="32"/>
      <c r="BN14" s="32"/>
      <c r="BO14" s="32"/>
      <c r="BP14" s="32"/>
      <c r="BQ14" s="32"/>
      <c r="BR14" s="32"/>
      <c r="BS14" s="26"/>
      <c r="BT14" s="32">
        <f>(BS14/12*1*$D14*$F14*$G14*$K14*BT$9)+(BS14/12*11*$E14*$F14*$G14*$K14*BT$10)</f>
        <v>0</v>
      </c>
      <c r="BU14" s="32"/>
      <c r="BV14" s="32"/>
      <c r="BW14" s="32"/>
      <c r="BX14" s="32"/>
      <c r="BY14" s="32"/>
      <c r="BZ14" s="32"/>
    </row>
    <row r="15" spans="1:78" ht="31.5" customHeight="1" x14ac:dyDescent="0.25">
      <c r="A15" s="37">
        <v>2</v>
      </c>
      <c r="B15" s="58"/>
      <c r="C15" s="40" t="s">
        <v>77</v>
      </c>
      <c r="D15" s="28">
        <f>D14</f>
        <v>18150.400000000001</v>
      </c>
      <c r="E15" s="28">
        <f>E14</f>
        <v>18790</v>
      </c>
      <c r="F15" s="72">
        <v>0.8</v>
      </c>
      <c r="G15" s="72">
        <v>1</v>
      </c>
      <c r="H15" s="55"/>
      <c r="I15" s="55"/>
      <c r="J15" s="28">
        <v>1.4</v>
      </c>
      <c r="K15" s="28">
        <v>1.68</v>
      </c>
      <c r="L15" s="28">
        <v>2.23</v>
      </c>
      <c r="M15" s="28">
        <v>2.39</v>
      </c>
      <c r="N15" s="31">
        <v>2.57</v>
      </c>
      <c r="O15" s="35">
        <f t="shared" ref="O15:AJ15" si="2">SUM(O16:O28)</f>
        <v>0</v>
      </c>
      <c r="P15" s="35">
        <f t="shared" si="2"/>
        <v>0</v>
      </c>
      <c r="Q15" s="35">
        <f t="shared" si="2"/>
        <v>5125</v>
      </c>
      <c r="R15" s="35">
        <f t="shared" si="2"/>
        <v>159078412.22683665</v>
      </c>
      <c r="S15" s="35">
        <f>SUM(S16:S28)</f>
        <v>2</v>
      </c>
      <c r="T15" s="35">
        <f t="shared" ref="T15" si="3">SUM(T16:T28)</f>
        <v>33479.358173333327</v>
      </c>
      <c r="U15" s="35">
        <f t="shared" si="2"/>
        <v>0</v>
      </c>
      <c r="V15" s="35">
        <f t="shared" si="2"/>
        <v>0</v>
      </c>
      <c r="W15" s="35">
        <f t="shared" si="2"/>
        <v>26</v>
      </c>
      <c r="X15" s="35">
        <f t="shared" si="2"/>
        <v>1025695.6068351999</v>
      </c>
      <c r="Y15" s="35">
        <f t="shared" si="2"/>
        <v>11</v>
      </c>
      <c r="Z15" s="35">
        <f t="shared" si="2"/>
        <v>406426</v>
      </c>
      <c r="AA15" s="35">
        <f t="shared" si="2"/>
        <v>0</v>
      </c>
      <c r="AB15" s="35">
        <f t="shared" si="2"/>
        <v>0</v>
      </c>
      <c r="AC15" s="35">
        <v>2098</v>
      </c>
      <c r="AD15" s="35">
        <f t="shared" si="2"/>
        <v>53772702.72143466</v>
      </c>
      <c r="AE15" s="35">
        <f>SUM(AE16:AE28)</f>
        <v>2689</v>
      </c>
      <c r="AF15" s="35">
        <f t="shared" si="2"/>
        <v>47689525.124523334</v>
      </c>
      <c r="AG15" s="35">
        <v>0</v>
      </c>
      <c r="AH15" s="35">
        <f t="shared" si="2"/>
        <v>0</v>
      </c>
      <c r="AI15" s="35">
        <f t="shared" si="2"/>
        <v>0</v>
      </c>
      <c r="AJ15" s="35">
        <f t="shared" si="2"/>
        <v>0</v>
      </c>
      <c r="AK15" s="35">
        <f t="shared" ref="AK15:BV15" si="4">SUM(AK16:AK28)</f>
        <v>0</v>
      </c>
      <c r="AL15" s="35">
        <f t="shared" si="4"/>
        <v>0</v>
      </c>
      <c r="AM15" s="35">
        <f t="shared" si="4"/>
        <v>1174</v>
      </c>
      <c r="AN15" s="35">
        <f t="shared" si="4"/>
        <v>29886765.367071196</v>
      </c>
      <c r="AO15" s="35">
        <f t="shared" si="4"/>
        <v>960</v>
      </c>
      <c r="AP15" s="35">
        <f t="shared" si="4"/>
        <v>21343142.634895202</v>
      </c>
      <c r="AQ15" s="35">
        <f t="shared" si="4"/>
        <v>245</v>
      </c>
      <c r="AR15" s="35">
        <f t="shared" si="4"/>
        <v>5001839.8600000003</v>
      </c>
      <c r="AS15" s="35">
        <f>AO15-AQ15+2</f>
        <v>717</v>
      </c>
      <c r="AT15" s="35">
        <f>AS15*$E15*$F15*$G15*$K15*AT$10</f>
        <v>19084720.999679998</v>
      </c>
      <c r="AU15" s="35">
        <f t="shared" ref="AU15:AU73" si="5">AQ15+AS15</f>
        <v>962</v>
      </c>
      <c r="AV15" s="35">
        <f>AR15+AT15</f>
        <v>24086560.859679997</v>
      </c>
      <c r="AW15" s="35">
        <f t="shared" si="4"/>
        <v>1060</v>
      </c>
      <c r="AX15" s="35">
        <f t="shared" si="4"/>
        <v>26798178.182372801</v>
      </c>
      <c r="AY15" s="35">
        <f t="shared" si="4"/>
        <v>241</v>
      </c>
      <c r="AZ15" s="35">
        <f t="shared" si="4"/>
        <v>5722872.9000000022</v>
      </c>
      <c r="BA15" s="35">
        <f>AW15-AY15</f>
        <v>819</v>
      </c>
      <c r="BB15" s="35">
        <f>BA15*$E15*$F15*$G15*$K15*BB$10</f>
        <v>21799702.229759999</v>
      </c>
      <c r="BC15" s="35">
        <f t="shared" si="4"/>
        <v>85</v>
      </c>
      <c r="BD15" s="35">
        <f t="shared" si="4"/>
        <v>3015440.671656</v>
      </c>
      <c r="BE15" s="35">
        <f t="shared" si="4"/>
        <v>12</v>
      </c>
      <c r="BF15" s="35">
        <f t="shared" si="4"/>
        <v>412751.21</v>
      </c>
      <c r="BG15" s="35">
        <f>BC15-BE15</f>
        <v>73</v>
      </c>
      <c r="BH15" s="35">
        <f>BG15*$E15*$F15*$G15*$K15*BH$10</f>
        <v>2496132.14592</v>
      </c>
      <c r="BI15" s="32">
        <f t="shared" ref="BI15:BJ29" si="6">BE15+BG15</f>
        <v>85</v>
      </c>
      <c r="BJ15" s="32">
        <f>BF15+BH15</f>
        <v>2908883.35592</v>
      </c>
      <c r="BK15" s="35">
        <f t="shared" si="4"/>
        <v>560</v>
      </c>
      <c r="BL15" s="35">
        <f t="shared" si="4"/>
        <v>15931308.124396</v>
      </c>
      <c r="BM15" s="35">
        <f t="shared" si="4"/>
        <v>143</v>
      </c>
      <c r="BN15" s="35">
        <f t="shared" si="4"/>
        <v>4192321.7300000009</v>
      </c>
      <c r="BO15" s="35">
        <f>BK15-BM15+2+3</f>
        <v>422</v>
      </c>
      <c r="BP15" s="35">
        <f>BO15*$E15*$F15*$G15*$K15*BP$10</f>
        <v>14429695.418879999</v>
      </c>
      <c r="BQ15" s="32">
        <f t="shared" ref="BQ15:BR29" si="7">BM15+BO15</f>
        <v>565</v>
      </c>
      <c r="BR15" s="32">
        <f>BN15+BP15</f>
        <v>18622017.148880001</v>
      </c>
      <c r="BS15" s="35">
        <f t="shared" si="4"/>
        <v>120</v>
      </c>
      <c r="BT15" s="35">
        <f t="shared" si="4"/>
        <v>3208741.620784</v>
      </c>
      <c r="BU15" s="35">
        <f t="shared" si="4"/>
        <v>27</v>
      </c>
      <c r="BV15" s="35">
        <f t="shared" si="4"/>
        <v>672485.97</v>
      </c>
      <c r="BW15" s="35">
        <f>BS15-BU15-2-2-2-2</f>
        <v>85</v>
      </c>
      <c r="BX15" s="35">
        <f>BW15*$E15*$F15*$G15*$K15*BX$10</f>
        <v>2906455.2384000001</v>
      </c>
      <c r="BY15" s="32">
        <f t="shared" ref="BY15" si="8">BU15+BW15</f>
        <v>112</v>
      </c>
      <c r="BZ15" s="32">
        <f>BV15+BX15</f>
        <v>3578941.2083999999</v>
      </c>
    </row>
    <row r="16" spans="1:78" ht="36" customHeight="1" x14ac:dyDescent="0.25">
      <c r="A16" s="37"/>
      <c r="B16" s="58">
        <v>2</v>
      </c>
      <c r="C16" s="27" t="s">
        <v>78</v>
      </c>
      <c r="D16" s="28">
        <f>D15</f>
        <v>18150.400000000001</v>
      </c>
      <c r="E16" s="28">
        <f>E15</f>
        <v>18790</v>
      </c>
      <c r="F16" s="34">
        <v>0.93</v>
      </c>
      <c r="G16" s="29">
        <v>1</v>
      </c>
      <c r="H16" s="30"/>
      <c r="I16" s="30"/>
      <c r="J16" s="28">
        <v>1.4</v>
      </c>
      <c r="K16" s="28">
        <v>1.68</v>
      </c>
      <c r="L16" s="28">
        <v>2.23</v>
      </c>
      <c r="M16" s="28">
        <v>2.39</v>
      </c>
      <c r="N16" s="31">
        <v>2.57</v>
      </c>
      <c r="O16" s="32"/>
      <c r="P16" s="32">
        <f t="shared" ref="P16:P28" si="9">(O16/12*1*$D16*$F16*$G16*$J16*P$9)+(O16/12*11*$E16*$F16*$G16*$J16*P$10)</f>
        <v>0</v>
      </c>
      <c r="Q16" s="32">
        <v>1618</v>
      </c>
      <c r="R16" s="32">
        <f t="shared" ref="R16:R28" si="10">(Q16/12*1*$D16*$F16*$G16*$J16*R$9)+(Q16/12*11*$E16*$F16*$G16*$J16*R$10)</f>
        <v>49498576.285059996</v>
      </c>
      <c r="S16" s="32"/>
      <c r="T16" s="32">
        <f>(S16/12*1*$D16*$F16*$G16*$J16*T$9)+(S16/12*3*$E16*$F16*$G16*$J16*T$10)+(S16/12*8*$E16*$F16*$G16*$J16*T$11)</f>
        <v>0</v>
      </c>
      <c r="U16" s="32"/>
      <c r="V16" s="32">
        <f t="shared" ref="V16:V28" si="11">(U16/12*1*$D16*$F16*$G16*$K16*V$9)+(U16/12*11*$E16*$F16*$G16*$K16*V$10)</f>
        <v>0</v>
      </c>
      <c r="W16" s="32"/>
      <c r="X16" s="32">
        <f t="shared" ref="X16:X28" si="12">(W16/12*1*$D16*$F16*$G16*$K16*X$9)+(W16/12*11*$E16*$F16*$G16*$K16*X$10)</f>
        <v>0</v>
      </c>
      <c r="Y16" s="32"/>
      <c r="Z16" s="32"/>
      <c r="AA16" s="32"/>
      <c r="AB16" s="32">
        <f t="shared" ref="AB16:AB28" si="13">(AA16/12*1*$D16*$F16*$G16*$J16*AB$9)+(AA16/12*11*$E16*$F16*$G16*$J16*AB$10)</f>
        <v>0</v>
      </c>
      <c r="AC16" s="32">
        <v>482</v>
      </c>
      <c r="AD16" s="32">
        <f t="shared" ref="AD16:AD28" si="14">(AC16/12*1*$D16*$F16*$G16*$J16*AD$9)+(AC16/12*11*$E16*$F16*$G16*$J16*AD$10)</f>
        <v>11796446.857551999</v>
      </c>
      <c r="AE16" s="32">
        <f>444+44</f>
        <v>488</v>
      </c>
      <c r="AF16" s="32">
        <f t="shared" ref="AF16:AF28" si="15">(AE16/12*1*$D16*$F16*$G16*$J16*AF$9)+(AE16/12*11*$E16*$F16*$G16*$J16*AF$10)</f>
        <v>12548143.343119998</v>
      </c>
      <c r="AG16" s="36"/>
      <c r="AH16" s="32">
        <f t="shared" ref="AH16:AH28" si="16">(AG16/12*1*$D16*$F16*$G16*$K16*AH$9)+(AG16/12*11*$E16*$F16*$G16*$K16*AH$10)</f>
        <v>0</v>
      </c>
      <c r="AI16" s="32"/>
      <c r="AJ16" s="32">
        <f t="shared" ref="AJ16:AJ28" si="17">(AI16/12*1*$D16*$F16*$G16*$K16*AJ$9)+(AI16/12*4*$E16*$F16*$G16*$K16*AJ$10)+(AI16/12*7*$E16*$F16*$G16*$K16*AJ$12)</f>
        <v>0</v>
      </c>
      <c r="AK16" s="32"/>
      <c r="AL16" s="32">
        <f t="shared" ref="AL16:AL28" si="18">(AK16/12*1*$D16*$F16*$G16*$K16*AL$9)+(AK16/12*11*$E16*$F16*$G16*$K16*AL$10)</f>
        <v>0</v>
      </c>
      <c r="AM16" s="32">
        <v>430</v>
      </c>
      <c r="AN16" s="32">
        <f t="shared" ref="AN16:AN28" si="19">(AM16/12*1*$D16*$F16*$G16*$K16*AN$9)+(AM16/12*11*$E16*$F16*$G16*$K16*AN$10)</f>
        <v>12070856.827176001</v>
      </c>
      <c r="AO16" s="32">
        <v>290</v>
      </c>
      <c r="AP16" s="32">
        <f t="shared" ref="AP16:AP28" si="20">(AO16/12*1*$D16*$F16*$G16*$K16*AP$9)+(AO16/12*11*$E16*$F16*$G16*$K16*AP$10)</f>
        <v>8921230.5203280021</v>
      </c>
      <c r="AQ16" s="32">
        <v>70</v>
      </c>
      <c r="AR16" s="32">
        <v>2109855.7600000002</v>
      </c>
      <c r="AS16" s="32"/>
      <c r="AT16" s="35"/>
      <c r="AU16" s="32"/>
      <c r="AV16" s="35"/>
      <c r="AW16" s="32">
        <v>320</v>
      </c>
      <c r="AX16" s="32">
        <f t="shared" ref="AX16:AX28" si="21">(AW16/12*1*$D16*$F16*$G16*$K16*AX$9)+(AW16/12*11*$E16*$F16*$G16*$K16*AX$10)</f>
        <v>9802524.4316160027</v>
      </c>
      <c r="AY16" s="32">
        <v>56</v>
      </c>
      <c r="AZ16" s="32">
        <v>1670534.16</v>
      </c>
      <c r="BA16" s="35"/>
      <c r="BB16" s="32"/>
      <c r="BC16" s="32">
        <v>40</v>
      </c>
      <c r="BD16" s="32">
        <f t="shared" ref="BD16:BD28" si="22">(BC16/12*1*$D16*$F16*$G16*$K16*BD$9)+(BC16/12*11*$E16*$F16*$G16*$K16*BD$10)</f>
        <v>1599292.7428800003</v>
      </c>
      <c r="BE16" s="32">
        <v>4</v>
      </c>
      <c r="BF16" s="32">
        <v>167361.89000000001</v>
      </c>
      <c r="BG16" s="32"/>
      <c r="BH16" s="35"/>
      <c r="BI16" s="32"/>
      <c r="BJ16" s="32"/>
      <c r="BK16" s="32">
        <v>161</v>
      </c>
      <c r="BL16" s="32">
        <f t="shared" ref="BL16:BL28" si="23">(BK16/12*1*$D16*$F16*$G16*$K16*BL$9)+(BK16/12*11*$E16*$F16*$G16*$K16*BL$10)</f>
        <v>6399106.0586039992</v>
      </c>
      <c r="BM16" s="32">
        <v>48</v>
      </c>
      <c r="BN16" s="32">
        <v>1907176.3700000006</v>
      </c>
      <c r="BO16" s="32"/>
      <c r="BP16" s="35"/>
      <c r="BQ16" s="32"/>
      <c r="BR16" s="32"/>
      <c r="BS16" s="32">
        <v>27</v>
      </c>
      <c r="BT16" s="32">
        <f t="shared" ref="BT16:BT28" si="24">(BS16/12*1*$D16*$F16*$G16*$K16*BT$9)+(BS16/12*11*$E16*$F16*$G16*$K16*BT$10)</f>
        <v>1073142.0098280001</v>
      </c>
      <c r="BU16" s="32">
        <v>7</v>
      </c>
      <c r="BV16" s="32">
        <v>278055.99</v>
      </c>
      <c r="BW16" s="32"/>
      <c r="BX16" s="35"/>
      <c r="BY16" s="32"/>
      <c r="BZ16" s="32"/>
    </row>
    <row r="17" spans="1:78" ht="38.25" customHeight="1" x14ac:dyDescent="0.25">
      <c r="A17" s="37"/>
      <c r="B17" s="58">
        <v>3</v>
      </c>
      <c r="C17" s="27" t="s">
        <v>79</v>
      </c>
      <c r="D17" s="28">
        <f t="shared" ref="D17:E32" si="25">D16</f>
        <v>18150.400000000001</v>
      </c>
      <c r="E17" s="28">
        <f t="shared" si="25"/>
        <v>18790</v>
      </c>
      <c r="F17" s="34">
        <v>0.28000000000000003</v>
      </c>
      <c r="G17" s="29">
        <v>1</v>
      </c>
      <c r="H17" s="30"/>
      <c r="I17" s="30"/>
      <c r="J17" s="28">
        <v>1.4</v>
      </c>
      <c r="K17" s="28">
        <v>1.68</v>
      </c>
      <c r="L17" s="28">
        <v>2.23</v>
      </c>
      <c r="M17" s="28">
        <v>2.39</v>
      </c>
      <c r="N17" s="31">
        <v>2.57</v>
      </c>
      <c r="O17" s="32"/>
      <c r="P17" s="32">
        <f t="shared" si="9"/>
        <v>0</v>
      </c>
      <c r="Q17" s="32">
        <v>93</v>
      </c>
      <c r="R17" s="32">
        <f t="shared" si="10"/>
        <v>856588.46475999989</v>
      </c>
      <c r="S17" s="32">
        <v>0</v>
      </c>
      <c r="T17" s="32">
        <f t="shared" ref="T17:T31" si="26">(S17/12*1*$D17*$F17*$G17*$J17*T$9)+(S17/12*3*$E17*$F17*$G17*$J17*T$10)+(S17/12*8*$E17*$F17*$G17*$J17*T$11)</f>
        <v>0</v>
      </c>
      <c r="U17" s="32">
        <v>0</v>
      </c>
      <c r="V17" s="32">
        <f t="shared" si="11"/>
        <v>0</v>
      </c>
      <c r="W17" s="32">
        <v>0</v>
      </c>
      <c r="X17" s="32">
        <f t="shared" si="12"/>
        <v>0</v>
      </c>
      <c r="Y17" s="32"/>
      <c r="Z17" s="32"/>
      <c r="AA17" s="32"/>
      <c r="AB17" s="32">
        <f t="shared" si="13"/>
        <v>0</v>
      </c>
      <c r="AC17" s="32">
        <v>0</v>
      </c>
      <c r="AD17" s="32">
        <f t="shared" si="14"/>
        <v>0</v>
      </c>
      <c r="AE17" s="32">
        <f>653-44</f>
        <v>609</v>
      </c>
      <c r="AF17" s="32">
        <f t="shared" si="15"/>
        <v>4714677.8663600013</v>
      </c>
      <c r="AG17" s="36">
        <v>0</v>
      </c>
      <c r="AH17" s="32">
        <f t="shared" si="16"/>
        <v>0</v>
      </c>
      <c r="AI17" s="32">
        <v>0</v>
      </c>
      <c r="AJ17" s="32">
        <f t="shared" si="17"/>
        <v>0</v>
      </c>
      <c r="AK17" s="32"/>
      <c r="AL17" s="32">
        <f t="shared" si="18"/>
        <v>0</v>
      </c>
      <c r="AM17" s="38">
        <v>105</v>
      </c>
      <c r="AN17" s="32">
        <f t="shared" si="19"/>
        <v>887429.834256</v>
      </c>
      <c r="AO17" s="32">
        <v>285</v>
      </c>
      <c r="AP17" s="32">
        <f t="shared" si="20"/>
        <v>2639652.1895520003</v>
      </c>
      <c r="AQ17" s="32">
        <v>86</v>
      </c>
      <c r="AR17" s="32">
        <v>777782.21999999974</v>
      </c>
      <c r="AS17" s="32"/>
      <c r="AT17" s="35"/>
      <c r="AU17" s="32"/>
      <c r="AV17" s="35"/>
      <c r="AW17" s="32">
        <v>156</v>
      </c>
      <c r="AX17" s="32">
        <f t="shared" si="21"/>
        <v>1438757.6181888001</v>
      </c>
      <c r="AY17" s="32">
        <v>27</v>
      </c>
      <c r="AZ17" s="32">
        <v>240915.83000000002</v>
      </c>
      <c r="BA17" s="35"/>
      <c r="BB17" s="32"/>
      <c r="BC17" s="32">
        <v>5</v>
      </c>
      <c r="BD17" s="32">
        <f t="shared" si="22"/>
        <v>60188.436560000016</v>
      </c>
      <c r="BE17" s="32">
        <v>1</v>
      </c>
      <c r="BF17" s="32">
        <v>11967.76</v>
      </c>
      <c r="BG17" s="32"/>
      <c r="BH17" s="35"/>
      <c r="BI17" s="32"/>
      <c r="BJ17" s="32"/>
      <c r="BK17" s="32">
        <v>222</v>
      </c>
      <c r="BL17" s="32">
        <f t="shared" si="23"/>
        <v>2656571.3791680005</v>
      </c>
      <c r="BM17" s="32">
        <v>49</v>
      </c>
      <c r="BN17" s="32">
        <v>588669.53000000014</v>
      </c>
      <c r="BO17" s="32"/>
      <c r="BP17" s="35"/>
      <c r="BQ17" s="32"/>
      <c r="BR17" s="32"/>
      <c r="BS17" s="32">
        <v>40</v>
      </c>
      <c r="BT17" s="32">
        <f t="shared" si="24"/>
        <v>478661.5097600001</v>
      </c>
      <c r="BU17" s="32">
        <v>8</v>
      </c>
      <c r="BV17" s="32">
        <v>95668.93</v>
      </c>
      <c r="BW17" s="32"/>
      <c r="BX17" s="35"/>
      <c r="BY17" s="32"/>
      <c r="BZ17" s="32"/>
    </row>
    <row r="18" spans="1:78" ht="32.25" customHeight="1" x14ac:dyDescent="0.25">
      <c r="A18" s="37"/>
      <c r="B18" s="58">
        <v>4</v>
      </c>
      <c r="C18" s="27" t="s">
        <v>80</v>
      </c>
      <c r="D18" s="28">
        <f t="shared" si="25"/>
        <v>18150.400000000001</v>
      </c>
      <c r="E18" s="28">
        <f t="shared" si="25"/>
        <v>18790</v>
      </c>
      <c r="F18" s="34">
        <v>0.98</v>
      </c>
      <c r="G18" s="29">
        <v>1</v>
      </c>
      <c r="H18" s="30"/>
      <c r="I18" s="30"/>
      <c r="J18" s="28">
        <v>1.4</v>
      </c>
      <c r="K18" s="28">
        <v>1.68</v>
      </c>
      <c r="L18" s="28">
        <v>2.23</v>
      </c>
      <c r="M18" s="28">
        <v>2.39</v>
      </c>
      <c r="N18" s="31">
        <v>2.57</v>
      </c>
      <c r="O18" s="32"/>
      <c r="P18" s="32">
        <f t="shared" si="9"/>
        <v>0</v>
      </c>
      <c r="Q18" s="32">
        <v>1422</v>
      </c>
      <c r="R18" s="32">
        <f t="shared" si="10"/>
        <v>45841298.807639994</v>
      </c>
      <c r="S18" s="32">
        <v>0</v>
      </c>
      <c r="T18" s="32">
        <f t="shared" si="26"/>
        <v>0</v>
      </c>
      <c r="U18" s="32">
        <v>0</v>
      </c>
      <c r="V18" s="32">
        <f t="shared" si="11"/>
        <v>0</v>
      </c>
      <c r="W18" s="32">
        <v>0</v>
      </c>
      <c r="X18" s="32">
        <f t="shared" si="12"/>
        <v>0</v>
      </c>
      <c r="Y18" s="32"/>
      <c r="Z18" s="32"/>
      <c r="AA18" s="32"/>
      <c r="AB18" s="32">
        <f t="shared" si="13"/>
        <v>0</v>
      </c>
      <c r="AC18" s="32">
        <v>1236</v>
      </c>
      <c r="AD18" s="32">
        <f t="shared" si="14"/>
        <v>31876143.643455997</v>
      </c>
      <c r="AE18" s="32">
        <v>0</v>
      </c>
      <c r="AF18" s="32">
        <f t="shared" si="15"/>
        <v>0</v>
      </c>
      <c r="AG18" s="36">
        <v>0</v>
      </c>
      <c r="AH18" s="32">
        <f t="shared" si="16"/>
        <v>0</v>
      </c>
      <c r="AI18" s="32">
        <v>0</v>
      </c>
      <c r="AJ18" s="32">
        <f t="shared" si="17"/>
        <v>0</v>
      </c>
      <c r="AK18" s="32"/>
      <c r="AL18" s="32">
        <f t="shared" si="18"/>
        <v>0</v>
      </c>
      <c r="AM18" s="32">
        <v>292</v>
      </c>
      <c r="AN18" s="32">
        <f t="shared" si="19"/>
        <v>8637650.3867583983</v>
      </c>
      <c r="AO18" s="32">
        <v>162</v>
      </c>
      <c r="AP18" s="32">
        <f t="shared" si="20"/>
        <v>5251518.5665823994</v>
      </c>
      <c r="AQ18" s="32">
        <v>39</v>
      </c>
      <c r="AR18" s="32">
        <v>1256028.9700000002</v>
      </c>
      <c r="AS18" s="32"/>
      <c r="AT18" s="35"/>
      <c r="AU18" s="32"/>
      <c r="AV18" s="35"/>
      <c r="AW18" s="32">
        <v>208</v>
      </c>
      <c r="AX18" s="32">
        <f t="shared" si="21"/>
        <v>6714202.2182143992</v>
      </c>
      <c r="AY18" s="32">
        <v>55</v>
      </c>
      <c r="AZ18" s="32">
        <v>1716995.6700000004</v>
      </c>
      <c r="BA18" s="35"/>
      <c r="BB18" s="32"/>
      <c r="BC18" s="32">
        <v>10</v>
      </c>
      <c r="BD18" s="32">
        <f t="shared" si="22"/>
        <v>421319.05592000001</v>
      </c>
      <c r="BE18" s="32">
        <v>0</v>
      </c>
      <c r="BF18" s="32">
        <f t="shared" ref="BF18:BF81" si="27">(BE18/3*1*$D18*$F18*$G18*$K18*BF$9)+(BE18/3*2*$E18*$F18*$G18*$K18*BF$10)</f>
        <v>0</v>
      </c>
      <c r="BG18" s="32"/>
      <c r="BH18" s="35"/>
      <c r="BI18" s="32"/>
      <c r="BJ18" s="32"/>
      <c r="BK18" s="32">
        <v>83</v>
      </c>
      <c r="BL18" s="32">
        <f t="shared" si="23"/>
        <v>3476279.2146320008</v>
      </c>
      <c r="BM18" s="32">
        <v>16</v>
      </c>
      <c r="BN18" s="32">
        <v>671463.85</v>
      </c>
      <c r="BO18" s="32"/>
      <c r="BP18" s="35"/>
      <c r="BQ18" s="32"/>
      <c r="BR18" s="32"/>
      <c r="BS18" s="32">
        <v>18</v>
      </c>
      <c r="BT18" s="32">
        <f t="shared" si="24"/>
        <v>753891.87787199998</v>
      </c>
      <c r="BU18" s="32">
        <v>2</v>
      </c>
      <c r="BV18" s="32">
        <v>83671.899999999994</v>
      </c>
      <c r="BW18" s="32"/>
      <c r="BX18" s="35"/>
      <c r="BY18" s="32"/>
      <c r="BZ18" s="32"/>
    </row>
    <row r="19" spans="1:78" x14ac:dyDescent="0.25">
      <c r="A19" s="37"/>
      <c r="B19" s="58">
        <v>5</v>
      </c>
      <c r="C19" s="27" t="s">
        <v>81</v>
      </c>
      <c r="D19" s="28">
        <f t="shared" si="25"/>
        <v>18150.400000000001</v>
      </c>
      <c r="E19" s="28">
        <f t="shared" si="25"/>
        <v>18790</v>
      </c>
      <c r="F19" s="28">
        <v>1.01</v>
      </c>
      <c r="G19" s="29">
        <v>1</v>
      </c>
      <c r="H19" s="30"/>
      <c r="I19" s="30"/>
      <c r="J19" s="28">
        <v>1.4</v>
      </c>
      <c r="K19" s="28">
        <v>1.68</v>
      </c>
      <c r="L19" s="28">
        <v>2.23</v>
      </c>
      <c r="M19" s="28">
        <v>2.39</v>
      </c>
      <c r="N19" s="31">
        <v>2.57</v>
      </c>
      <c r="O19" s="32"/>
      <c r="P19" s="32">
        <f t="shared" si="9"/>
        <v>0</v>
      </c>
      <c r="Q19" s="32">
        <v>970</v>
      </c>
      <c r="R19" s="32">
        <f t="shared" si="10"/>
        <v>32227331.755966663</v>
      </c>
      <c r="S19" s="32">
        <v>0</v>
      </c>
      <c r="T19" s="32">
        <f t="shared" si="26"/>
        <v>0</v>
      </c>
      <c r="U19" s="32">
        <v>0</v>
      </c>
      <c r="V19" s="32">
        <f t="shared" si="11"/>
        <v>0</v>
      </c>
      <c r="W19" s="32">
        <v>0</v>
      </c>
      <c r="X19" s="32">
        <f t="shared" si="12"/>
        <v>0</v>
      </c>
      <c r="Y19" s="32"/>
      <c r="Z19" s="32"/>
      <c r="AA19" s="32"/>
      <c r="AB19" s="32">
        <f t="shared" si="13"/>
        <v>0</v>
      </c>
      <c r="AC19" s="32">
        <v>380</v>
      </c>
      <c r="AD19" s="32">
        <f t="shared" si="14"/>
        <v>10100112.220426666</v>
      </c>
      <c r="AE19" s="32"/>
      <c r="AF19" s="32">
        <f t="shared" si="15"/>
        <v>0</v>
      </c>
      <c r="AG19" s="36">
        <v>0</v>
      </c>
      <c r="AH19" s="32">
        <f t="shared" si="16"/>
        <v>0</v>
      </c>
      <c r="AI19" s="32">
        <v>0</v>
      </c>
      <c r="AJ19" s="32">
        <f t="shared" si="17"/>
        <v>0</v>
      </c>
      <c r="AK19" s="32"/>
      <c r="AL19" s="32">
        <f t="shared" si="18"/>
        <v>0</v>
      </c>
      <c r="AM19" s="32">
        <v>90</v>
      </c>
      <c r="AN19" s="32">
        <f t="shared" si="19"/>
        <v>2743788.1610159995</v>
      </c>
      <c r="AO19" s="32">
        <v>28</v>
      </c>
      <c r="AP19" s="32">
        <f t="shared" si="20"/>
        <v>935455.68822719995</v>
      </c>
      <c r="AQ19" s="32">
        <v>3</v>
      </c>
      <c r="AR19" s="32">
        <v>102375.59</v>
      </c>
      <c r="AS19" s="32"/>
      <c r="AT19" s="35"/>
      <c r="AU19" s="32"/>
      <c r="AV19" s="35"/>
      <c r="AW19" s="32">
        <v>92</v>
      </c>
      <c r="AX19" s="32">
        <f t="shared" si="21"/>
        <v>3060653.7976672007</v>
      </c>
      <c r="AY19" s="32">
        <v>18</v>
      </c>
      <c r="AZ19" s="32">
        <v>582732.48</v>
      </c>
      <c r="BA19" s="35"/>
      <c r="BB19" s="32"/>
      <c r="BC19" s="32">
        <v>0</v>
      </c>
      <c r="BD19" s="32">
        <f t="shared" si="22"/>
        <v>0</v>
      </c>
      <c r="BE19" s="32">
        <v>0</v>
      </c>
      <c r="BF19" s="32">
        <f t="shared" si="27"/>
        <v>0</v>
      </c>
      <c r="BG19" s="32"/>
      <c r="BH19" s="35"/>
      <c r="BI19" s="32"/>
      <c r="BJ19" s="32"/>
      <c r="BK19" s="32">
        <v>16</v>
      </c>
      <c r="BL19" s="32">
        <f t="shared" si="23"/>
        <v>690640.17836799996</v>
      </c>
      <c r="BM19" s="32">
        <v>7</v>
      </c>
      <c r="BN19" s="32">
        <v>305119.08999999997</v>
      </c>
      <c r="BO19" s="32"/>
      <c r="BP19" s="35"/>
      <c r="BQ19" s="32"/>
      <c r="BR19" s="32"/>
      <c r="BS19" s="32">
        <v>2</v>
      </c>
      <c r="BT19" s="32">
        <f t="shared" si="24"/>
        <v>86330.022295999996</v>
      </c>
      <c r="BU19" s="32">
        <v>0</v>
      </c>
      <c r="BV19" s="32">
        <v>0</v>
      </c>
      <c r="BW19" s="32"/>
      <c r="BX19" s="35"/>
      <c r="BY19" s="32"/>
      <c r="BZ19" s="32"/>
    </row>
    <row r="20" spans="1:78" x14ac:dyDescent="0.25">
      <c r="A20" s="37"/>
      <c r="B20" s="58">
        <v>6</v>
      </c>
      <c r="C20" s="27" t="s">
        <v>82</v>
      </c>
      <c r="D20" s="28">
        <f t="shared" si="25"/>
        <v>18150.400000000001</v>
      </c>
      <c r="E20" s="28">
        <f t="shared" si="25"/>
        <v>18790</v>
      </c>
      <c r="F20" s="34">
        <v>0.74</v>
      </c>
      <c r="G20" s="29">
        <v>1</v>
      </c>
      <c r="H20" s="30"/>
      <c r="I20" s="30"/>
      <c r="J20" s="28">
        <v>1.4</v>
      </c>
      <c r="K20" s="28">
        <v>1.68</v>
      </c>
      <c r="L20" s="28">
        <v>2.23</v>
      </c>
      <c r="M20" s="28">
        <v>2.39</v>
      </c>
      <c r="N20" s="31">
        <v>2.57</v>
      </c>
      <c r="O20" s="32"/>
      <c r="P20" s="32">
        <f t="shared" si="9"/>
        <v>0</v>
      </c>
      <c r="Q20" s="32">
        <v>46</v>
      </c>
      <c r="R20" s="32">
        <f t="shared" si="10"/>
        <v>1119749.2834266666</v>
      </c>
      <c r="S20" s="32">
        <v>0</v>
      </c>
      <c r="T20" s="32">
        <f t="shared" si="26"/>
        <v>0</v>
      </c>
      <c r="U20" s="32">
        <v>0</v>
      </c>
      <c r="V20" s="32">
        <f t="shared" si="11"/>
        <v>0</v>
      </c>
      <c r="W20" s="32">
        <v>0</v>
      </c>
      <c r="X20" s="32">
        <f t="shared" si="12"/>
        <v>0</v>
      </c>
      <c r="Y20" s="32"/>
      <c r="Z20" s="32"/>
      <c r="AA20" s="32"/>
      <c r="AB20" s="32">
        <f t="shared" si="13"/>
        <v>0</v>
      </c>
      <c r="AC20" s="32">
        <v>0</v>
      </c>
      <c r="AD20" s="32">
        <f t="shared" si="14"/>
        <v>0</v>
      </c>
      <c r="AE20" s="32">
        <v>11</v>
      </c>
      <c r="AF20" s="32">
        <f t="shared" si="15"/>
        <v>225061.4463533333</v>
      </c>
      <c r="AG20" s="36">
        <v>0</v>
      </c>
      <c r="AH20" s="32">
        <f t="shared" si="16"/>
        <v>0</v>
      </c>
      <c r="AI20" s="32">
        <v>0</v>
      </c>
      <c r="AJ20" s="32">
        <f t="shared" si="17"/>
        <v>0</v>
      </c>
      <c r="AK20" s="32"/>
      <c r="AL20" s="32">
        <f t="shared" si="18"/>
        <v>0</v>
      </c>
      <c r="AM20" s="32"/>
      <c r="AN20" s="32">
        <f t="shared" si="19"/>
        <v>0</v>
      </c>
      <c r="AO20" s="32"/>
      <c r="AP20" s="32">
        <f t="shared" si="20"/>
        <v>0</v>
      </c>
      <c r="AQ20" s="32">
        <v>0</v>
      </c>
      <c r="AR20" s="32">
        <v>0</v>
      </c>
      <c r="AS20" s="32"/>
      <c r="AT20" s="35"/>
      <c r="AU20" s="32"/>
      <c r="AV20" s="35"/>
      <c r="AW20" s="32">
        <v>1</v>
      </c>
      <c r="AX20" s="32">
        <f t="shared" si="21"/>
        <v>24374.556718399996</v>
      </c>
      <c r="AY20" s="32">
        <v>1</v>
      </c>
      <c r="AZ20" s="32">
        <v>24621.15</v>
      </c>
      <c r="BA20" s="35"/>
      <c r="BB20" s="32"/>
      <c r="BC20" s="32">
        <v>0</v>
      </c>
      <c r="BD20" s="32">
        <f t="shared" si="22"/>
        <v>0</v>
      </c>
      <c r="BE20" s="32">
        <v>0</v>
      </c>
      <c r="BF20" s="32">
        <f t="shared" si="27"/>
        <v>0</v>
      </c>
      <c r="BG20" s="32"/>
      <c r="BH20" s="35"/>
      <c r="BI20" s="32"/>
      <c r="BJ20" s="32"/>
      <c r="BK20" s="32">
        <v>0</v>
      </c>
      <c r="BL20" s="32">
        <f t="shared" si="23"/>
        <v>0</v>
      </c>
      <c r="BM20" s="32">
        <v>0</v>
      </c>
      <c r="BN20" s="32">
        <v>0</v>
      </c>
      <c r="BO20" s="32"/>
      <c r="BP20" s="35"/>
      <c r="BQ20" s="32"/>
      <c r="BR20" s="32"/>
      <c r="BS20" s="32">
        <v>2</v>
      </c>
      <c r="BT20" s="32">
        <f t="shared" si="24"/>
        <v>63251.699503999989</v>
      </c>
      <c r="BU20" s="32">
        <v>0</v>
      </c>
      <c r="BV20" s="32">
        <v>0</v>
      </c>
      <c r="BW20" s="32"/>
      <c r="BX20" s="35"/>
      <c r="BY20" s="32"/>
      <c r="BZ20" s="32"/>
    </row>
    <row r="21" spans="1:78" ht="18" customHeight="1" x14ac:dyDescent="0.25">
      <c r="A21" s="37"/>
      <c r="B21" s="58">
        <v>7</v>
      </c>
      <c r="C21" s="27" t="s">
        <v>83</v>
      </c>
      <c r="D21" s="28">
        <f t="shared" si="25"/>
        <v>18150.400000000001</v>
      </c>
      <c r="E21" s="28">
        <f t="shared" si="25"/>
        <v>18790</v>
      </c>
      <c r="F21" s="34">
        <v>3.21</v>
      </c>
      <c r="G21" s="29">
        <v>1</v>
      </c>
      <c r="H21" s="30"/>
      <c r="I21" s="30"/>
      <c r="J21" s="28">
        <v>1.4</v>
      </c>
      <c r="K21" s="28">
        <v>1.68</v>
      </c>
      <c r="L21" s="28">
        <v>2.23</v>
      </c>
      <c r="M21" s="28">
        <v>2.39</v>
      </c>
      <c r="N21" s="31">
        <v>2.57</v>
      </c>
      <c r="O21" s="32"/>
      <c r="P21" s="32">
        <f t="shared" si="9"/>
        <v>0</v>
      </c>
      <c r="Q21" s="32">
        <v>26</v>
      </c>
      <c r="R21" s="32">
        <f t="shared" si="10"/>
        <v>2745425.2407399998</v>
      </c>
      <c r="S21" s="32">
        <v>0</v>
      </c>
      <c r="T21" s="32">
        <f t="shared" si="26"/>
        <v>0</v>
      </c>
      <c r="U21" s="32">
        <v>0</v>
      </c>
      <c r="V21" s="32">
        <f t="shared" si="11"/>
        <v>0</v>
      </c>
      <c r="W21" s="32">
        <v>0</v>
      </c>
      <c r="X21" s="32">
        <f t="shared" si="12"/>
        <v>0</v>
      </c>
      <c r="Y21" s="32"/>
      <c r="Z21" s="32"/>
      <c r="AA21" s="32"/>
      <c r="AB21" s="32">
        <f t="shared" si="13"/>
        <v>0</v>
      </c>
      <c r="AC21" s="32">
        <v>0</v>
      </c>
      <c r="AD21" s="32">
        <f t="shared" si="14"/>
        <v>0</v>
      </c>
      <c r="AE21" s="32">
        <v>10</v>
      </c>
      <c r="AF21" s="32">
        <f t="shared" si="15"/>
        <v>887527.32529999991</v>
      </c>
      <c r="AG21" s="36">
        <v>0</v>
      </c>
      <c r="AH21" s="32">
        <f t="shared" si="16"/>
        <v>0</v>
      </c>
      <c r="AI21" s="32">
        <v>0</v>
      </c>
      <c r="AJ21" s="32">
        <f t="shared" si="17"/>
        <v>0</v>
      </c>
      <c r="AK21" s="32"/>
      <c r="AL21" s="32">
        <f t="shared" si="18"/>
        <v>0</v>
      </c>
      <c r="AM21" s="32">
        <v>0</v>
      </c>
      <c r="AN21" s="32">
        <f t="shared" si="19"/>
        <v>0</v>
      </c>
      <c r="AO21" s="32">
        <v>0</v>
      </c>
      <c r="AP21" s="32">
        <f t="shared" si="20"/>
        <v>0</v>
      </c>
      <c r="AQ21" s="32">
        <v>0</v>
      </c>
      <c r="AR21" s="32">
        <v>0</v>
      </c>
      <c r="AS21" s="32"/>
      <c r="AT21" s="35"/>
      <c r="AU21" s="32"/>
      <c r="AV21" s="35"/>
      <c r="AW21" s="32">
        <v>0</v>
      </c>
      <c r="AX21" s="32">
        <f t="shared" si="21"/>
        <v>0</v>
      </c>
      <c r="AY21" s="32">
        <v>0</v>
      </c>
      <c r="AZ21" s="32">
        <v>0</v>
      </c>
      <c r="BA21" s="35"/>
      <c r="BB21" s="32"/>
      <c r="BC21" s="32">
        <v>0</v>
      </c>
      <c r="BD21" s="32">
        <f t="shared" si="22"/>
        <v>0</v>
      </c>
      <c r="BE21" s="32">
        <v>0</v>
      </c>
      <c r="BF21" s="32">
        <f t="shared" si="27"/>
        <v>0</v>
      </c>
      <c r="BG21" s="32"/>
      <c r="BH21" s="35"/>
      <c r="BI21" s="32"/>
      <c r="BJ21" s="32"/>
      <c r="BK21" s="32">
        <v>0</v>
      </c>
      <c r="BL21" s="32">
        <f t="shared" si="23"/>
        <v>0</v>
      </c>
      <c r="BM21" s="32">
        <v>0</v>
      </c>
      <c r="BN21" s="32">
        <v>0</v>
      </c>
      <c r="BO21" s="32"/>
      <c r="BP21" s="35"/>
      <c r="BQ21" s="32"/>
      <c r="BR21" s="32"/>
      <c r="BS21" s="32">
        <v>0</v>
      </c>
      <c r="BT21" s="32">
        <f t="shared" si="24"/>
        <v>0</v>
      </c>
      <c r="BU21" s="32">
        <v>0</v>
      </c>
      <c r="BV21" s="32">
        <v>0</v>
      </c>
      <c r="BW21" s="32"/>
      <c r="BX21" s="35"/>
      <c r="BY21" s="32"/>
      <c r="BZ21" s="32"/>
    </row>
    <row r="22" spans="1:78" ht="30" x14ac:dyDescent="0.25">
      <c r="A22" s="37"/>
      <c r="B22" s="58">
        <v>8</v>
      </c>
      <c r="C22" s="27" t="s">
        <v>84</v>
      </c>
      <c r="D22" s="28">
        <f t="shared" si="25"/>
        <v>18150.400000000001</v>
      </c>
      <c r="E22" s="28">
        <f t="shared" si="25"/>
        <v>18790</v>
      </c>
      <c r="F22" s="34">
        <v>0.71</v>
      </c>
      <c r="G22" s="29">
        <v>1</v>
      </c>
      <c r="H22" s="30"/>
      <c r="I22" s="30"/>
      <c r="J22" s="28">
        <v>1.4</v>
      </c>
      <c r="K22" s="28">
        <v>1.68</v>
      </c>
      <c r="L22" s="28">
        <v>2.23</v>
      </c>
      <c r="M22" s="28">
        <v>2.39</v>
      </c>
      <c r="N22" s="31">
        <v>2.57</v>
      </c>
      <c r="O22" s="32"/>
      <c r="P22" s="32">
        <f t="shared" si="9"/>
        <v>0</v>
      </c>
      <c r="Q22" s="32">
        <v>40</v>
      </c>
      <c r="R22" s="32">
        <f t="shared" si="10"/>
        <v>934220.90626666672</v>
      </c>
      <c r="S22" s="32"/>
      <c r="T22" s="32">
        <f t="shared" si="26"/>
        <v>0</v>
      </c>
      <c r="U22" s="32">
        <v>0</v>
      </c>
      <c r="V22" s="32">
        <f t="shared" si="11"/>
        <v>0</v>
      </c>
      <c r="W22" s="32">
        <v>0</v>
      </c>
      <c r="X22" s="32">
        <f t="shared" si="12"/>
        <v>0</v>
      </c>
      <c r="Y22" s="32"/>
      <c r="Z22" s="32"/>
      <c r="AA22" s="32"/>
      <c r="AB22" s="32">
        <f t="shared" si="13"/>
        <v>0</v>
      </c>
      <c r="AC22" s="32">
        <v>0</v>
      </c>
      <c r="AD22" s="32">
        <f t="shared" si="14"/>
        <v>0</v>
      </c>
      <c r="AE22" s="32">
        <f>130-50</f>
        <v>80</v>
      </c>
      <c r="AF22" s="32">
        <f t="shared" si="15"/>
        <v>1570453.3357333334</v>
      </c>
      <c r="AG22" s="36">
        <v>0</v>
      </c>
      <c r="AH22" s="32">
        <f t="shared" si="16"/>
        <v>0</v>
      </c>
      <c r="AI22" s="32">
        <v>0</v>
      </c>
      <c r="AJ22" s="32">
        <f t="shared" si="17"/>
        <v>0</v>
      </c>
      <c r="AK22" s="32"/>
      <c r="AL22" s="32">
        <f t="shared" si="18"/>
        <v>0</v>
      </c>
      <c r="AM22" s="38">
        <v>70</v>
      </c>
      <c r="AN22" s="32">
        <f t="shared" si="19"/>
        <v>1500179.0055279995</v>
      </c>
      <c r="AO22" s="32">
        <v>75</v>
      </c>
      <c r="AP22" s="32">
        <f t="shared" si="20"/>
        <v>1761422.0437800002</v>
      </c>
      <c r="AQ22" s="32">
        <v>15</v>
      </c>
      <c r="AR22" s="32">
        <v>332642.74</v>
      </c>
      <c r="AS22" s="32"/>
      <c r="AT22" s="35"/>
      <c r="AU22" s="32"/>
      <c r="AV22" s="35"/>
      <c r="AW22" s="32">
        <v>104</v>
      </c>
      <c r="AX22" s="32">
        <f t="shared" si="21"/>
        <v>2432185.4974143999</v>
      </c>
      <c r="AY22" s="32">
        <v>12</v>
      </c>
      <c r="AZ22" s="32">
        <v>266440.86</v>
      </c>
      <c r="BA22" s="35"/>
      <c r="BB22" s="32"/>
      <c r="BC22" s="32">
        <v>15</v>
      </c>
      <c r="BD22" s="32">
        <f t="shared" si="22"/>
        <v>457862.03525999998</v>
      </c>
      <c r="BE22" s="32">
        <v>5</v>
      </c>
      <c r="BF22" s="32">
        <v>160245.61000000002</v>
      </c>
      <c r="BG22" s="32"/>
      <c r="BH22" s="35"/>
      <c r="BI22" s="32"/>
      <c r="BJ22" s="32"/>
      <c r="BK22" s="32">
        <v>28</v>
      </c>
      <c r="BL22" s="32">
        <f t="shared" si="23"/>
        <v>849624.17982400011</v>
      </c>
      <c r="BM22" s="32">
        <v>4</v>
      </c>
      <c r="BN22" s="32">
        <v>121387.24</v>
      </c>
      <c r="BO22" s="32"/>
      <c r="BP22" s="35"/>
      <c r="BQ22" s="32"/>
      <c r="BR22" s="32"/>
      <c r="BS22" s="32">
        <v>16</v>
      </c>
      <c r="BT22" s="32">
        <f t="shared" si="24"/>
        <v>485499.53132799995</v>
      </c>
      <c r="BU22" s="32">
        <v>4</v>
      </c>
      <c r="BV22" s="32">
        <v>106121.11</v>
      </c>
      <c r="BW22" s="32"/>
      <c r="BX22" s="35"/>
      <c r="BY22" s="32"/>
      <c r="BZ22" s="32"/>
    </row>
    <row r="23" spans="1:78" ht="60" x14ac:dyDescent="0.25">
      <c r="A23" s="37"/>
      <c r="B23" s="58">
        <v>9</v>
      </c>
      <c r="C23" s="27" t="s">
        <v>85</v>
      </c>
      <c r="D23" s="28">
        <f t="shared" si="25"/>
        <v>18150.400000000001</v>
      </c>
      <c r="E23" s="28">
        <f t="shared" si="25"/>
        <v>18790</v>
      </c>
      <c r="F23" s="34">
        <v>0.89</v>
      </c>
      <c r="G23" s="29">
        <v>1</v>
      </c>
      <c r="H23" s="30"/>
      <c r="I23" s="30"/>
      <c r="J23" s="28">
        <v>1.4</v>
      </c>
      <c r="K23" s="28">
        <v>1.68</v>
      </c>
      <c r="L23" s="28">
        <v>2.23</v>
      </c>
      <c r="M23" s="28">
        <v>2.39</v>
      </c>
      <c r="N23" s="31">
        <v>2.57</v>
      </c>
      <c r="O23" s="32"/>
      <c r="P23" s="32">
        <f t="shared" si="9"/>
        <v>0</v>
      </c>
      <c r="Q23" s="32">
        <v>38</v>
      </c>
      <c r="R23" s="32">
        <f t="shared" si="10"/>
        <v>1112512.3609133333</v>
      </c>
      <c r="S23" s="32"/>
      <c r="T23" s="32">
        <f t="shared" si="26"/>
        <v>0</v>
      </c>
      <c r="U23" s="32">
        <v>0</v>
      </c>
      <c r="V23" s="32">
        <f t="shared" si="11"/>
        <v>0</v>
      </c>
      <c r="W23" s="32"/>
      <c r="X23" s="32">
        <f t="shared" si="12"/>
        <v>0</v>
      </c>
      <c r="Y23" s="32"/>
      <c r="Z23" s="32"/>
      <c r="AA23" s="32"/>
      <c r="AB23" s="32">
        <f t="shared" si="13"/>
        <v>0</v>
      </c>
      <c r="AC23" s="32">
        <v>0</v>
      </c>
      <c r="AD23" s="32">
        <f t="shared" si="14"/>
        <v>0</v>
      </c>
      <c r="AE23" s="32">
        <v>16</v>
      </c>
      <c r="AF23" s="32">
        <f t="shared" si="15"/>
        <v>393719.28698666656</v>
      </c>
      <c r="AG23" s="36">
        <v>0</v>
      </c>
      <c r="AH23" s="32">
        <f t="shared" si="16"/>
        <v>0</v>
      </c>
      <c r="AI23" s="32">
        <v>0</v>
      </c>
      <c r="AJ23" s="32">
        <f t="shared" si="17"/>
        <v>0</v>
      </c>
      <c r="AK23" s="32"/>
      <c r="AL23" s="32">
        <f t="shared" si="18"/>
        <v>0</v>
      </c>
      <c r="AM23" s="38"/>
      <c r="AN23" s="32">
        <f t="shared" si="19"/>
        <v>0</v>
      </c>
      <c r="AO23" s="32">
        <v>4</v>
      </c>
      <c r="AP23" s="32">
        <f t="shared" si="20"/>
        <v>117758.9197344</v>
      </c>
      <c r="AQ23" s="32">
        <v>0</v>
      </c>
      <c r="AR23" s="32">
        <v>0</v>
      </c>
      <c r="AS23" s="32"/>
      <c r="AT23" s="35"/>
      <c r="AU23" s="32"/>
      <c r="AV23" s="35"/>
      <c r="AW23" s="32">
        <v>6</v>
      </c>
      <c r="AX23" s="32">
        <f t="shared" si="21"/>
        <v>175892.07145439999</v>
      </c>
      <c r="AY23" s="32">
        <v>0</v>
      </c>
      <c r="AZ23" s="32">
        <f t="shared" ref="AZ23:AZ77" si="28">(AY23/3*1*$D23*$F23*$G23*$K23*AZ$9)+(AY23/3*2*$E23*$F23*$G23*$K23*AZ$10)</f>
        <v>0</v>
      </c>
      <c r="BA23" s="35"/>
      <c r="BB23" s="32"/>
      <c r="BC23" s="32"/>
      <c r="BD23" s="32">
        <f t="shared" si="22"/>
        <v>0</v>
      </c>
      <c r="BE23" s="32">
        <v>0</v>
      </c>
      <c r="BF23" s="32">
        <f t="shared" si="27"/>
        <v>0</v>
      </c>
      <c r="BG23" s="32"/>
      <c r="BH23" s="35"/>
      <c r="BI23" s="32"/>
      <c r="BJ23" s="32"/>
      <c r="BK23" s="32">
        <v>10</v>
      </c>
      <c r="BL23" s="32">
        <f t="shared" si="23"/>
        <v>380364.94972000003</v>
      </c>
      <c r="BM23" s="32">
        <v>6</v>
      </c>
      <c r="BN23" s="32">
        <v>209222.03999999998</v>
      </c>
      <c r="BO23" s="32"/>
      <c r="BP23" s="35"/>
      <c r="BQ23" s="32"/>
      <c r="BR23" s="32"/>
      <c r="BS23" s="32">
        <v>0</v>
      </c>
      <c r="BT23" s="32">
        <f t="shared" si="24"/>
        <v>0</v>
      </c>
      <c r="BU23" s="32">
        <v>0</v>
      </c>
      <c r="BV23" s="32">
        <v>0</v>
      </c>
      <c r="BW23" s="32"/>
      <c r="BX23" s="35"/>
      <c r="BY23" s="32"/>
      <c r="BZ23" s="32"/>
    </row>
    <row r="24" spans="1:78" ht="30" x14ac:dyDescent="0.25">
      <c r="A24" s="37"/>
      <c r="B24" s="58">
        <v>10</v>
      </c>
      <c r="C24" s="27" t="s">
        <v>86</v>
      </c>
      <c r="D24" s="28">
        <f t="shared" si="25"/>
        <v>18150.400000000001</v>
      </c>
      <c r="E24" s="28">
        <f t="shared" si="25"/>
        <v>18790</v>
      </c>
      <c r="F24" s="34">
        <v>0.46</v>
      </c>
      <c r="G24" s="29">
        <v>1</v>
      </c>
      <c r="H24" s="30"/>
      <c r="I24" s="30"/>
      <c r="J24" s="28">
        <v>1.4</v>
      </c>
      <c r="K24" s="28">
        <v>1.68</v>
      </c>
      <c r="L24" s="28">
        <v>2.23</v>
      </c>
      <c r="M24" s="28">
        <v>2.39</v>
      </c>
      <c r="N24" s="31">
        <v>2.57</v>
      </c>
      <c r="O24" s="32"/>
      <c r="P24" s="32">
        <f t="shared" si="9"/>
        <v>0</v>
      </c>
      <c r="Q24" s="32">
        <v>189</v>
      </c>
      <c r="R24" s="32">
        <f t="shared" si="10"/>
        <v>2859900.19686</v>
      </c>
      <c r="S24" s="32"/>
      <c r="T24" s="32">
        <f t="shared" si="26"/>
        <v>0</v>
      </c>
      <c r="U24" s="32">
        <v>0</v>
      </c>
      <c r="V24" s="32">
        <f t="shared" si="11"/>
        <v>0</v>
      </c>
      <c r="W24" s="32">
        <v>0</v>
      </c>
      <c r="X24" s="32">
        <f t="shared" si="12"/>
        <v>0</v>
      </c>
      <c r="Y24" s="32"/>
      <c r="Z24" s="32"/>
      <c r="AA24" s="32"/>
      <c r="AB24" s="32">
        <f t="shared" si="13"/>
        <v>0</v>
      </c>
      <c r="AC24" s="32">
        <v>0</v>
      </c>
      <c r="AD24" s="32">
        <f t="shared" si="14"/>
        <v>0</v>
      </c>
      <c r="AE24" s="32">
        <v>148</v>
      </c>
      <c r="AF24" s="32">
        <f t="shared" si="15"/>
        <v>1882332.0967733334</v>
      </c>
      <c r="AG24" s="36">
        <v>0</v>
      </c>
      <c r="AH24" s="32">
        <f t="shared" si="16"/>
        <v>0</v>
      </c>
      <c r="AI24" s="32">
        <v>0</v>
      </c>
      <c r="AJ24" s="32">
        <f t="shared" si="17"/>
        <v>0</v>
      </c>
      <c r="AK24" s="32"/>
      <c r="AL24" s="32">
        <f t="shared" si="18"/>
        <v>0</v>
      </c>
      <c r="AM24" s="38">
        <v>80</v>
      </c>
      <c r="AN24" s="32">
        <f t="shared" si="19"/>
        <v>1110796.5272320001</v>
      </c>
      <c r="AO24" s="32">
        <v>28</v>
      </c>
      <c r="AP24" s="32">
        <f t="shared" si="20"/>
        <v>426049.12533120008</v>
      </c>
      <c r="AQ24" s="32">
        <v>9</v>
      </c>
      <c r="AR24" s="32">
        <v>127422.82000000004</v>
      </c>
      <c r="AS24" s="32"/>
      <c r="AT24" s="35"/>
      <c r="AU24" s="32"/>
      <c r="AV24" s="35"/>
      <c r="AW24" s="32">
        <v>50</v>
      </c>
      <c r="AX24" s="32">
        <f t="shared" si="21"/>
        <v>757587.57368000003</v>
      </c>
      <c r="AY24" s="32">
        <v>21</v>
      </c>
      <c r="AZ24" s="32">
        <v>315887.40000000002</v>
      </c>
      <c r="BA24" s="35"/>
      <c r="BB24" s="32"/>
      <c r="BC24" s="32">
        <v>8</v>
      </c>
      <c r="BD24" s="32">
        <f t="shared" si="22"/>
        <v>158209.60467199999</v>
      </c>
      <c r="BE24" s="32">
        <v>1</v>
      </c>
      <c r="BF24" s="32">
        <v>19661.310000000001</v>
      </c>
      <c r="BG24" s="32"/>
      <c r="BH24" s="35"/>
      <c r="BI24" s="32"/>
      <c r="BJ24" s="32"/>
      <c r="BK24" s="32">
        <v>10</v>
      </c>
      <c r="BL24" s="32">
        <f t="shared" si="23"/>
        <v>196593.12008000005</v>
      </c>
      <c r="BM24" s="32">
        <v>8</v>
      </c>
      <c r="BN24" s="32">
        <v>137605.15</v>
      </c>
      <c r="BO24" s="32"/>
      <c r="BP24" s="35"/>
      <c r="BQ24" s="32"/>
      <c r="BR24" s="32"/>
      <c r="BS24" s="32">
        <v>6</v>
      </c>
      <c r="BT24" s="32">
        <f t="shared" si="24"/>
        <v>117955.872048</v>
      </c>
      <c r="BU24" s="32">
        <v>3</v>
      </c>
      <c r="BV24" s="32">
        <v>58959.899999999994</v>
      </c>
      <c r="BW24" s="32"/>
      <c r="BX24" s="35"/>
      <c r="BY24" s="32"/>
      <c r="BZ24" s="32"/>
    </row>
    <row r="25" spans="1:78" ht="30" x14ac:dyDescent="0.25">
      <c r="A25" s="37"/>
      <c r="B25" s="58">
        <v>11</v>
      </c>
      <c r="C25" s="27" t="s">
        <v>87</v>
      </c>
      <c r="D25" s="28">
        <f>D24</f>
        <v>18150.400000000001</v>
      </c>
      <c r="E25" s="28">
        <f>E24</f>
        <v>18790</v>
      </c>
      <c r="F25" s="28">
        <v>0.39</v>
      </c>
      <c r="G25" s="29">
        <v>1</v>
      </c>
      <c r="H25" s="30"/>
      <c r="I25" s="30"/>
      <c r="J25" s="28">
        <v>1.4</v>
      </c>
      <c r="K25" s="28">
        <v>1.68</v>
      </c>
      <c r="L25" s="28">
        <v>2.23</v>
      </c>
      <c r="M25" s="28">
        <v>2.39</v>
      </c>
      <c r="N25" s="31">
        <v>2.57</v>
      </c>
      <c r="O25" s="32"/>
      <c r="P25" s="32">
        <f t="shared" si="9"/>
        <v>0</v>
      </c>
      <c r="Q25" s="32">
        <v>183</v>
      </c>
      <c r="R25" s="32">
        <f t="shared" si="10"/>
        <v>2347723.4535300001</v>
      </c>
      <c r="S25" s="32"/>
      <c r="T25" s="32">
        <f t="shared" si="26"/>
        <v>0</v>
      </c>
      <c r="U25" s="32">
        <v>0</v>
      </c>
      <c r="V25" s="32">
        <f t="shared" si="11"/>
        <v>0</v>
      </c>
      <c r="W25" s="32">
        <v>0</v>
      </c>
      <c r="X25" s="32">
        <f t="shared" si="12"/>
        <v>0</v>
      </c>
      <c r="Y25" s="32"/>
      <c r="Z25" s="32"/>
      <c r="AA25" s="32"/>
      <c r="AB25" s="32">
        <f t="shared" si="13"/>
        <v>0</v>
      </c>
      <c r="AC25" s="32"/>
      <c r="AD25" s="32">
        <f t="shared" si="14"/>
        <v>0</v>
      </c>
      <c r="AE25" s="32">
        <f>750-51</f>
        <v>699</v>
      </c>
      <c r="AF25" s="32">
        <f t="shared" si="15"/>
        <v>7537346.5467299996</v>
      </c>
      <c r="AG25" s="36">
        <v>0</v>
      </c>
      <c r="AH25" s="32">
        <f t="shared" si="16"/>
        <v>0</v>
      </c>
      <c r="AI25" s="32">
        <v>0</v>
      </c>
      <c r="AJ25" s="32">
        <f t="shared" si="17"/>
        <v>0</v>
      </c>
      <c r="AK25" s="32"/>
      <c r="AL25" s="32">
        <f t="shared" si="18"/>
        <v>0</v>
      </c>
      <c r="AM25" s="32">
        <v>49</v>
      </c>
      <c r="AN25" s="32">
        <f t="shared" si="19"/>
        <v>576829.39226640004</v>
      </c>
      <c r="AO25" s="32">
        <v>82</v>
      </c>
      <c r="AP25" s="32">
        <f t="shared" si="20"/>
        <v>1057845.5767152</v>
      </c>
      <c r="AQ25" s="32">
        <v>23</v>
      </c>
      <c r="AR25" s="32">
        <v>295731.76000000007</v>
      </c>
      <c r="AS25" s="32"/>
      <c r="AT25" s="35"/>
      <c r="AU25" s="32"/>
      <c r="AV25" s="35"/>
      <c r="AW25" s="32">
        <v>98</v>
      </c>
      <c r="AX25" s="32">
        <f t="shared" si="21"/>
        <v>1258912.9159152</v>
      </c>
      <c r="AY25" s="32">
        <v>41</v>
      </c>
      <c r="AZ25" s="32">
        <v>514861.36000000016</v>
      </c>
      <c r="BA25" s="35"/>
      <c r="BB25" s="32"/>
      <c r="BC25" s="32">
        <v>1</v>
      </c>
      <c r="BD25" s="32">
        <f t="shared" si="22"/>
        <v>16766.778755999996</v>
      </c>
      <c r="BE25" s="32">
        <v>0</v>
      </c>
      <c r="BF25" s="32">
        <v>0</v>
      </c>
      <c r="BG25" s="32"/>
      <c r="BH25" s="35"/>
      <c r="BI25" s="32"/>
      <c r="BJ25" s="32"/>
      <c r="BK25" s="32">
        <v>2</v>
      </c>
      <c r="BL25" s="32">
        <f t="shared" si="23"/>
        <v>33335.355143999994</v>
      </c>
      <c r="BM25" s="32">
        <v>0</v>
      </c>
      <c r="BN25" s="32">
        <v>0</v>
      </c>
      <c r="BO25" s="32"/>
      <c r="BP25" s="35"/>
      <c r="BQ25" s="32"/>
      <c r="BR25" s="32"/>
      <c r="BS25" s="32">
        <v>9</v>
      </c>
      <c r="BT25" s="32">
        <f t="shared" si="24"/>
        <v>150009.09814800002</v>
      </c>
      <c r="BU25" s="32">
        <v>3</v>
      </c>
      <c r="BV25" s="32">
        <v>50008.14</v>
      </c>
      <c r="BW25" s="32"/>
      <c r="BX25" s="35"/>
      <c r="BY25" s="32"/>
      <c r="BZ25" s="32"/>
    </row>
    <row r="26" spans="1:78" ht="30" x14ac:dyDescent="0.25">
      <c r="A26" s="37"/>
      <c r="B26" s="58">
        <v>12</v>
      </c>
      <c r="C26" s="27" t="s">
        <v>88</v>
      </c>
      <c r="D26" s="28">
        <f t="shared" si="25"/>
        <v>18150.400000000001</v>
      </c>
      <c r="E26" s="28">
        <f t="shared" si="25"/>
        <v>18790</v>
      </c>
      <c r="F26" s="28">
        <v>0.57999999999999996</v>
      </c>
      <c r="G26" s="29">
        <v>1</v>
      </c>
      <c r="H26" s="30"/>
      <c r="I26" s="30"/>
      <c r="J26" s="28">
        <v>1.4</v>
      </c>
      <c r="K26" s="28">
        <v>1.68</v>
      </c>
      <c r="L26" s="28">
        <v>2.23</v>
      </c>
      <c r="M26" s="28">
        <v>2.39</v>
      </c>
      <c r="N26" s="31">
        <v>2.57</v>
      </c>
      <c r="O26" s="32"/>
      <c r="P26" s="32">
        <f t="shared" si="9"/>
        <v>0</v>
      </c>
      <c r="Q26" s="32">
        <v>81</v>
      </c>
      <c r="R26" s="32">
        <f t="shared" si="10"/>
        <v>1545411.9076199997</v>
      </c>
      <c r="S26" s="32">
        <v>2</v>
      </c>
      <c r="T26" s="32">
        <f t="shared" si="26"/>
        <v>33479.358173333327</v>
      </c>
      <c r="U26" s="32">
        <v>0</v>
      </c>
      <c r="V26" s="32">
        <f t="shared" si="11"/>
        <v>0</v>
      </c>
      <c r="W26" s="32">
        <v>0</v>
      </c>
      <c r="X26" s="32">
        <f t="shared" si="12"/>
        <v>0</v>
      </c>
      <c r="Y26" s="32"/>
      <c r="Z26" s="32"/>
      <c r="AA26" s="32"/>
      <c r="AB26" s="32">
        <f t="shared" si="13"/>
        <v>0</v>
      </c>
      <c r="AC26" s="32"/>
      <c r="AD26" s="32">
        <f t="shared" si="14"/>
        <v>0</v>
      </c>
      <c r="AE26" s="32">
        <f>190+40</f>
        <v>230</v>
      </c>
      <c r="AF26" s="32">
        <f t="shared" si="15"/>
        <v>3688353.4328666669</v>
      </c>
      <c r="AG26" s="36">
        <v>0</v>
      </c>
      <c r="AH26" s="32">
        <f t="shared" si="16"/>
        <v>0</v>
      </c>
      <c r="AI26" s="32">
        <v>0</v>
      </c>
      <c r="AJ26" s="32">
        <f t="shared" si="17"/>
        <v>0</v>
      </c>
      <c r="AK26" s="32"/>
      <c r="AL26" s="32">
        <f t="shared" si="18"/>
        <v>0</v>
      </c>
      <c r="AM26" s="32"/>
      <c r="AN26" s="32">
        <f t="shared" si="19"/>
        <v>0</v>
      </c>
      <c r="AO26" s="32"/>
      <c r="AP26" s="32">
        <f t="shared" si="20"/>
        <v>0</v>
      </c>
      <c r="AQ26" s="32">
        <v>0</v>
      </c>
      <c r="AR26" s="32">
        <v>0</v>
      </c>
      <c r="AS26" s="32"/>
      <c r="AT26" s="35"/>
      <c r="AU26" s="32"/>
      <c r="AV26" s="35">
        <f t="shared" ref="AV26:AV89" si="29">AR26+AT26</f>
        <v>0</v>
      </c>
      <c r="AW26" s="32"/>
      <c r="AX26" s="32">
        <f t="shared" si="21"/>
        <v>0</v>
      </c>
      <c r="AY26" s="32">
        <v>1</v>
      </c>
      <c r="AZ26" s="32">
        <v>19297.66</v>
      </c>
      <c r="BA26" s="35"/>
      <c r="BB26" s="32"/>
      <c r="BC26" s="32">
        <v>0</v>
      </c>
      <c r="BD26" s="32">
        <f t="shared" si="22"/>
        <v>0</v>
      </c>
      <c r="BE26" s="32">
        <v>0</v>
      </c>
      <c r="BF26" s="32">
        <v>0</v>
      </c>
      <c r="BG26" s="32"/>
      <c r="BH26" s="35"/>
      <c r="BI26" s="32"/>
      <c r="BJ26" s="32"/>
      <c r="BK26" s="32">
        <v>6</v>
      </c>
      <c r="BL26" s="32">
        <f t="shared" si="23"/>
        <v>148726.96910399999</v>
      </c>
      <c r="BM26" s="32">
        <v>0</v>
      </c>
      <c r="BN26" s="32">
        <v>0</v>
      </c>
      <c r="BO26" s="32"/>
      <c r="BP26" s="35"/>
      <c r="BQ26" s="32"/>
      <c r="BR26" s="32"/>
      <c r="BS26" s="32"/>
      <c r="BT26" s="32">
        <f t="shared" si="24"/>
        <v>0</v>
      </c>
      <c r="BU26" s="32">
        <v>0</v>
      </c>
      <c r="BV26" s="32">
        <f t="shared" ref="BV26:BV89" si="30">(BU26/3*1*$D26*$F26*$G26*$K26*BV$9)+(BU26/3*2*$E26*$F26*$G26*$K26*BV$10)</f>
        <v>0</v>
      </c>
      <c r="BW26" s="32"/>
      <c r="BX26" s="35"/>
      <c r="BY26" s="32"/>
      <c r="BZ26" s="32"/>
    </row>
    <row r="27" spans="1:78" ht="30" x14ac:dyDescent="0.25">
      <c r="A27" s="37"/>
      <c r="B27" s="58">
        <v>13</v>
      </c>
      <c r="C27" s="27" t="s">
        <v>89</v>
      </c>
      <c r="D27" s="28">
        <f t="shared" si="25"/>
        <v>18150.400000000001</v>
      </c>
      <c r="E27" s="28">
        <f t="shared" si="25"/>
        <v>18790</v>
      </c>
      <c r="F27" s="28">
        <v>1.17</v>
      </c>
      <c r="G27" s="29">
        <v>1</v>
      </c>
      <c r="H27" s="30"/>
      <c r="I27" s="30"/>
      <c r="J27" s="28">
        <v>1.4</v>
      </c>
      <c r="K27" s="28">
        <v>1.68</v>
      </c>
      <c r="L27" s="28">
        <v>2.23</v>
      </c>
      <c r="M27" s="28">
        <v>2.39</v>
      </c>
      <c r="N27" s="31">
        <v>2.57</v>
      </c>
      <c r="O27" s="32"/>
      <c r="P27" s="32">
        <f t="shared" si="9"/>
        <v>0</v>
      </c>
      <c r="Q27" s="32">
        <v>364</v>
      </c>
      <c r="R27" s="32">
        <f t="shared" si="10"/>
        <v>14009366.181719996</v>
      </c>
      <c r="S27" s="32"/>
      <c r="T27" s="32">
        <f t="shared" si="26"/>
        <v>0</v>
      </c>
      <c r="U27" s="32">
        <v>0</v>
      </c>
      <c r="V27" s="32">
        <f t="shared" si="11"/>
        <v>0</v>
      </c>
      <c r="W27" s="32">
        <v>24</v>
      </c>
      <c r="X27" s="32">
        <f t="shared" si="12"/>
        <v>886746.69457919989</v>
      </c>
      <c r="Y27" s="32">
        <v>11</v>
      </c>
      <c r="Z27" s="32">
        <v>406426</v>
      </c>
      <c r="AA27" s="32"/>
      <c r="AB27" s="32">
        <f t="shared" si="13"/>
        <v>0</v>
      </c>
      <c r="AC27" s="32"/>
      <c r="AD27" s="32">
        <f t="shared" si="14"/>
        <v>0</v>
      </c>
      <c r="AE27" s="32">
        <v>350</v>
      </c>
      <c r="AF27" s="32">
        <f t="shared" si="15"/>
        <v>11322194.3835</v>
      </c>
      <c r="AG27" s="36">
        <v>0</v>
      </c>
      <c r="AH27" s="32">
        <f t="shared" si="16"/>
        <v>0</v>
      </c>
      <c r="AI27" s="32">
        <v>0</v>
      </c>
      <c r="AJ27" s="32">
        <f t="shared" si="17"/>
        <v>0</v>
      </c>
      <c r="AK27" s="32"/>
      <c r="AL27" s="32">
        <f t="shared" si="18"/>
        <v>0</v>
      </c>
      <c r="AM27" s="32">
        <v>48</v>
      </c>
      <c r="AN27" s="32">
        <f t="shared" si="19"/>
        <v>1695172.0915583996</v>
      </c>
      <c r="AO27" s="32">
        <v>6</v>
      </c>
      <c r="AP27" s="32">
        <f t="shared" si="20"/>
        <v>232210.00464479998</v>
      </c>
      <c r="AQ27" s="32">
        <v>0</v>
      </c>
      <c r="AR27" s="32">
        <v>0</v>
      </c>
      <c r="AS27" s="32"/>
      <c r="AT27" s="35"/>
      <c r="AU27" s="32"/>
      <c r="AV27" s="35">
        <f t="shared" si="29"/>
        <v>0</v>
      </c>
      <c r="AW27" s="32">
        <v>20</v>
      </c>
      <c r="AX27" s="32">
        <f t="shared" si="21"/>
        <v>770763.00974399992</v>
      </c>
      <c r="AY27" s="32">
        <v>8</v>
      </c>
      <c r="AZ27" s="32">
        <v>297388.31000000006</v>
      </c>
      <c r="BA27" s="35"/>
      <c r="BB27" s="32"/>
      <c r="BC27" s="32">
        <v>6</v>
      </c>
      <c r="BD27" s="32">
        <f t="shared" si="22"/>
        <v>301802.01760800002</v>
      </c>
      <c r="BE27" s="32">
        <v>1</v>
      </c>
      <c r="BF27" s="32">
        <v>53514.64</v>
      </c>
      <c r="BG27" s="32"/>
      <c r="BH27" s="35"/>
      <c r="BI27" s="32"/>
      <c r="BJ27" s="32"/>
      <c r="BK27" s="32">
        <v>22</v>
      </c>
      <c r="BL27" s="32">
        <f t="shared" si="23"/>
        <v>1100066.7197519997</v>
      </c>
      <c r="BM27" s="32">
        <v>5</v>
      </c>
      <c r="BN27" s="32">
        <v>251678.46000000002</v>
      </c>
      <c r="BO27" s="32"/>
      <c r="BP27" s="35"/>
      <c r="BQ27" s="32"/>
      <c r="BR27" s="32"/>
      <c r="BS27" s="32"/>
      <c r="BT27" s="32">
        <f t="shared" si="24"/>
        <v>0</v>
      </c>
      <c r="BU27" s="32">
        <v>0</v>
      </c>
      <c r="BV27" s="32">
        <f t="shared" si="30"/>
        <v>0</v>
      </c>
      <c r="BW27" s="32"/>
      <c r="BX27" s="35"/>
      <c r="BY27" s="32"/>
      <c r="BZ27" s="32"/>
    </row>
    <row r="28" spans="1:78" ht="30" x14ac:dyDescent="0.25">
      <c r="A28" s="37"/>
      <c r="B28" s="58">
        <v>14</v>
      </c>
      <c r="C28" s="27" t="s">
        <v>90</v>
      </c>
      <c r="D28" s="28">
        <f t="shared" si="25"/>
        <v>18150.400000000001</v>
      </c>
      <c r="E28" s="28">
        <f t="shared" si="25"/>
        <v>18790</v>
      </c>
      <c r="F28" s="28">
        <v>2.2000000000000002</v>
      </c>
      <c r="G28" s="29">
        <v>1</v>
      </c>
      <c r="H28" s="30"/>
      <c r="I28" s="30"/>
      <c r="J28" s="28">
        <v>1.4</v>
      </c>
      <c r="K28" s="28">
        <v>1.68</v>
      </c>
      <c r="L28" s="28">
        <v>2.23</v>
      </c>
      <c r="M28" s="28">
        <v>2.39</v>
      </c>
      <c r="N28" s="31">
        <v>2.57</v>
      </c>
      <c r="O28" s="32"/>
      <c r="P28" s="32">
        <f t="shared" si="9"/>
        <v>0</v>
      </c>
      <c r="Q28" s="32">
        <v>55</v>
      </c>
      <c r="R28" s="32">
        <f t="shared" si="10"/>
        <v>3980307.3823333336</v>
      </c>
      <c r="S28" s="32"/>
      <c r="T28" s="32">
        <f t="shared" si="26"/>
        <v>0</v>
      </c>
      <c r="U28" s="32">
        <v>0</v>
      </c>
      <c r="V28" s="32">
        <f t="shared" si="11"/>
        <v>0</v>
      </c>
      <c r="W28" s="32">
        <v>2</v>
      </c>
      <c r="X28" s="32">
        <f t="shared" si="12"/>
        <v>138948.91225599998</v>
      </c>
      <c r="Y28" s="32"/>
      <c r="Z28" s="32"/>
      <c r="AA28" s="32"/>
      <c r="AB28" s="32">
        <f t="shared" si="13"/>
        <v>0</v>
      </c>
      <c r="AC28" s="32"/>
      <c r="AD28" s="32">
        <f t="shared" si="14"/>
        <v>0</v>
      </c>
      <c r="AE28" s="32">
        <v>48</v>
      </c>
      <c r="AF28" s="32">
        <f t="shared" si="15"/>
        <v>2919716.0608000006</v>
      </c>
      <c r="AG28" s="36">
        <v>0</v>
      </c>
      <c r="AH28" s="32">
        <f t="shared" si="16"/>
        <v>0</v>
      </c>
      <c r="AI28" s="32">
        <v>0</v>
      </c>
      <c r="AJ28" s="32">
        <f t="shared" si="17"/>
        <v>0</v>
      </c>
      <c r="AK28" s="32"/>
      <c r="AL28" s="32">
        <f t="shared" si="18"/>
        <v>0</v>
      </c>
      <c r="AM28" s="32">
        <v>10</v>
      </c>
      <c r="AN28" s="32">
        <f t="shared" si="19"/>
        <v>664063.1412800001</v>
      </c>
      <c r="AO28" s="32"/>
      <c r="AP28" s="32">
        <f t="shared" si="20"/>
        <v>0</v>
      </c>
      <c r="AQ28" s="32">
        <v>0</v>
      </c>
      <c r="AR28" s="32">
        <v>0</v>
      </c>
      <c r="AS28" s="32"/>
      <c r="AT28" s="35"/>
      <c r="AU28" s="32"/>
      <c r="AV28" s="35">
        <f t="shared" si="29"/>
        <v>0</v>
      </c>
      <c r="AW28" s="32">
        <v>5</v>
      </c>
      <c r="AX28" s="32">
        <f t="shared" si="21"/>
        <v>362324.49176000006</v>
      </c>
      <c r="AY28" s="32">
        <v>1</v>
      </c>
      <c r="AZ28" s="32">
        <v>73198.02</v>
      </c>
      <c r="BA28" s="35"/>
      <c r="BB28" s="32"/>
      <c r="BC28" s="32">
        <v>0</v>
      </c>
      <c r="BD28" s="32">
        <f t="shared" si="22"/>
        <v>0</v>
      </c>
      <c r="BE28" s="32">
        <v>0</v>
      </c>
      <c r="BF28" s="32">
        <f t="shared" si="27"/>
        <v>0</v>
      </c>
      <c r="BG28" s="32"/>
      <c r="BH28" s="35"/>
      <c r="BI28" s="32"/>
      <c r="BJ28" s="32"/>
      <c r="BK28" s="32">
        <v>0</v>
      </c>
      <c r="BL28" s="32">
        <f t="shared" si="23"/>
        <v>0</v>
      </c>
      <c r="BM28" s="32">
        <v>0</v>
      </c>
      <c r="BN28" s="32">
        <v>0</v>
      </c>
      <c r="BO28" s="32"/>
      <c r="BP28" s="35"/>
      <c r="BQ28" s="32"/>
      <c r="BR28" s="32"/>
      <c r="BS28" s="32"/>
      <c r="BT28" s="32">
        <f t="shared" si="24"/>
        <v>0</v>
      </c>
      <c r="BU28" s="32">
        <v>0</v>
      </c>
      <c r="BV28" s="32">
        <f t="shared" si="30"/>
        <v>0</v>
      </c>
      <c r="BW28" s="32"/>
      <c r="BX28" s="35"/>
      <c r="BY28" s="32"/>
      <c r="BZ28" s="32"/>
    </row>
    <row r="29" spans="1:78" x14ac:dyDescent="0.25">
      <c r="A29" s="37">
        <v>3</v>
      </c>
      <c r="B29" s="68"/>
      <c r="C29" s="40" t="s">
        <v>91</v>
      </c>
      <c r="D29" s="28">
        <f t="shared" si="25"/>
        <v>18150.400000000001</v>
      </c>
      <c r="E29" s="28">
        <f t="shared" si="25"/>
        <v>18790</v>
      </c>
      <c r="F29" s="59">
        <v>0.34</v>
      </c>
      <c r="G29" s="29">
        <v>1</v>
      </c>
      <c r="H29" s="30"/>
      <c r="I29" s="30"/>
      <c r="J29" s="28">
        <v>1.4</v>
      </c>
      <c r="K29" s="28">
        <v>1.68</v>
      </c>
      <c r="L29" s="28">
        <v>2.23</v>
      </c>
      <c r="M29" s="28">
        <v>2.39</v>
      </c>
      <c r="N29" s="31">
        <v>2.57</v>
      </c>
      <c r="O29" s="35">
        <f t="shared" ref="O29:AJ29" si="31">O30+O31</f>
        <v>0</v>
      </c>
      <c r="P29" s="35">
        <f t="shared" si="31"/>
        <v>0</v>
      </c>
      <c r="Q29" s="35">
        <f t="shared" si="31"/>
        <v>0</v>
      </c>
      <c r="R29" s="35">
        <f t="shared" si="31"/>
        <v>0</v>
      </c>
      <c r="S29" s="35">
        <f>S30+S31</f>
        <v>9</v>
      </c>
      <c r="T29" s="35">
        <f t="shared" ref="T29" si="32">T30+T31</f>
        <v>197124.15200333332</v>
      </c>
      <c r="U29" s="35">
        <f t="shared" si="31"/>
        <v>13</v>
      </c>
      <c r="V29" s="35">
        <f t="shared" si="31"/>
        <v>110843.3368224</v>
      </c>
      <c r="W29" s="35">
        <f t="shared" si="31"/>
        <v>0</v>
      </c>
      <c r="X29" s="35">
        <f t="shared" si="31"/>
        <v>0</v>
      </c>
      <c r="Y29" s="35"/>
      <c r="Z29" s="35"/>
      <c r="AA29" s="35">
        <f t="shared" si="31"/>
        <v>0</v>
      </c>
      <c r="AB29" s="35">
        <f t="shared" si="31"/>
        <v>0</v>
      </c>
      <c r="AC29" s="35">
        <v>0</v>
      </c>
      <c r="AD29" s="35">
        <f t="shared" si="31"/>
        <v>0</v>
      </c>
      <c r="AE29" s="35">
        <f>AE30+AE31</f>
        <v>19</v>
      </c>
      <c r="AF29" s="35">
        <f t="shared" si="31"/>
        <v>141838.47908999998</v>
      </c>
      <c r="AG29" s="35">
        <v>16</v>
      </c>
      <c r="AH29" s="35">
        <f t="shared" si="31"/>
        <v>142672.87399679999</v>
      </c>
      <c r="AI29" s="35">
        <f t="shared" si="31"/>
        <v>3</v>
      </c>
      <c r="AJ29" s="35">
        <f t="shared" si="31"/>
        <v>26760.866832000007</v>
      </c>
      <c r="AK29" s="35">
        <f t="shared" ref="AK29:BT29" si="33">AK30+AK31</f>
        <v>0</v>
      </c>
      <c r="AL29" s="35">
        <f t="shared" si="33"/>
        <v>0</v>
      </c>
      <c r="AM29" s="35">
        <f t="shared" si="33"/>
        <v>2</v>
      </c>
      <c r="AN29" s="35">
        <f t="shared" si="33"/>
        <v>16299.731649599995</v>
      </c>
      <c r="AO29" s="35">
        <f t="shared" si="33"/>
        <v>5</v>
      </c>
      <c r="AP29" s="35">
        <f t="shared" si="33"/>
        <v>44655.770124000002</v>
      </c>
      <c r="AQ29" s="35">
        <f t="shared" si="33"/>
        <v>0</v>
      </c>
      <c r="AR29" s="35">
        <f t="shared" si="33"/>
        <v>0</v>
      </c>
      <c r="AS29" s="35">
        <f>AO29-AQ29</f>
        <v>5</v>
      </c>
      <c r="AT29" s="35">
        <f>AS29*$E29*$F29*$G29*$K29*AT$10</f>
        <v>56562.108960000005</v>
      </c>
      <c r="AU29" s="35">
        <f t="shared" ref="AU29" si="34">AQ29+AS29</f>
        <v>5</v>
      </c>
      <c r="AV29" s="35">
        <f t="shared" si="29"/>
        <v>56562.108960000005</v>
      </c>
      <c r="AW29" s="35">
        <f t="shared" si="33"/>
        <v>0</v>
      </c>
      <c r="AX29" s="35">
        <f t="shared" si="33"/>
        <v>0</v>
      </c>
      <c r="AY29" s="35">
        <f t="shared" si="33"/>
        <v>5</v>
      </c>
      <c r="AZ29" s="35">
        <f t="shared" si="33"/>
        <v>44916.95</v>
      </c>
      <c r="BA29" s="35"/>
      <c r="BB29" s="35"/>
      <c r="BC29" s="35">
        <f t="shared" si="33"/>
        <v>0</v>
      </c>
      <c r="BD29" s="35">
        <f t="shared" si="33"/>
        <v>0</v>
      </c>
      <c r="BE29" s="32">
        <f t="shared" ref="BE29:BE77" si="35">BC29/12*3</f>
        <v>0</v>
      </c>
      <c r="BF29" s="32">
        <f t="shared" si="27"/>
        <v>0</v>
      </c>
      <c r="BG29" s="35"/>
      <c r="BH29" s="35">
        <f>BG29*$E29*$F29*$G29*$K29*BH$10</f>
        <v>0</v>
      </c>
      <c r="BI29" s="32">
        <f t="shared" si="6"/>
        <v>0</v>
      </c>
      <c r="BJ29" s="32">
        <f t="shared" si="6"/>
        <v>0</v>
      </c>
      <c r="BK29" s="35">
        <f t="shared" si="33"/>
        <v>0</v>
      </c>
      <c r="BL29" s="35">
        <f t="shared" si="33"/>
        <v>0</v>
      </c>
      <c r="BM29" s="35">
        <f t="shared" si="33"/>
        <v>1</v>
      </c>
      <c r="BN29" s="35">
        <f t="shared" si="33"/>
        <v>11540.34</v>
      </c>
      <c r="BO29" s="35"/>
      <c r="BP29" s="35"/>
      <c r="BQ29" s="32">
        <f t="shared" si="7"/>
        <v>1</v>
      </c>
      <c r="BR29" s="32">
        <f t="shared" si="7"/>
        <v>11540.34</v>
      </c>
      <c r="BS29" s="35">
        <f t="shared" si="33"/>
        <v>0</v>
      </c>
      <c r="BT29" s="35">
        <f t="shared" si="33"/>
        <v>0</v>
      </c>
      <c r="BU29" s="32">
        <f t="shared" ref="BU29:BV77" si="36">BS29/12*3</f>
        <v>0</v>
      </c>
      <c r="BV29" s="32">
        <f t="shared" si="36"/>
        <v>0</v>
      </c>
      <c r="BW29" s="35"/>
      <c r="BX29" s="35">
        <f>BW29*$E29*$F29*$G29*$K29*BX$10</f>
        <v>0</v>
      </c>
      <c r="BY29" s="32">
        <f t="shared" ref="BY29" si="37">BU29+BW29</f>
        <v>0</v>
      </c>
      <c r="BZ29" s="32">
        <f>BV29+BX29</f>
        <v>0</v>
      </c>
    </row>
    <row r="30" spans="1:78" ht="30" x14ac:dyDescent="0.25">
      <c r="A30" s="37"/>
      <c r="B30" s="58">
        <v>15</v>
      </c>
      <c r="C30" s="27" t="s">
        <v>92</v>
      </c>
      <c r="D30" s="28">
        <f t="shared" si="25"/>
        <v>18150.400000000001</v>
      </c>
      <c r="E30" s="28">
        <f t="shared" si="25"/>
        <v>18790</v>
      </c>
      <c r="F30" s="28">
        <v>1.1499999999999999</v>
      </c>
      <c r="G30" s="29">
        <v>1</v>
      </c>
      <c r="H30" s="30"/>
      <c r="I30" s="30"/>
      <c r="J30" s="28">
        <v>1.4</v>
      </c>
      <c r="K30" s="28">
        <v>1.68</v>
      </c>
      <c r="L30" s="28">
        <v>2.23</v>
      </c>
      <c r="M30" s="28">
        <v>2.39</v>
      </c>
      <c r="N30" s="31">
        <v>2.57</v>
      </c>
      <c r="O30" s="32"/>
      <c r="P30" s="32">
        <f>(O30/12*1*$D30*$F30*$G30*$J30*P$9)+(O30/12*11*$E30*$F30*$G30*$J30*P$10)</f>
        <v>0</v>
      </c>
      <c r="Q30" s="32">
        <v>0</v>
      </c>
      <c r="R30" s="32">
        <f t="shared" ref="R30:R31" si="38">(Q30/12*1*$D30*$F30*$G30*$J30*R$9)+(Q30/12*11*$E30*$F30*$G30*$J30*R$10)</f>
        <v>0</v>
      </c>
      <c r="S30" s="32">
        <v>5</v>
      </c>
      <c r="T30" s="32">
        <f t="shared" si="26"/>
        <v>165953.71508333331</v>
      </c>
      <c r="U30" s="32">
        <v>0</v>
      </c>
      <c r="V30" s="32">
        <f>(U30/12*1*$D30*$F30*$G30*$K30*V$9)+(U30/12*11*$E30*$F30*$G30*$K30*V$10)</f>
        <v>0</v>
      </c>
      <c r="W30" s="32">
        <v>0</v>
      </c>
      <c r="X30" s="32">
        <f>(W30/12*1*$D30*$F30*$G30*$K30*X$9)+(W30/12*11*$E30*$F30*$G30*$K30*X$10)</f>
        <v>0</v>
      </c>
      <c r="Y30" s="32"/>
      <c r="Z30" s="32"/>
      <c r="AA30" s="32"/>
      <c r="AB30" s="32">
        <f>(AA30/12*1*$D30*$F30*$G30*$J30*AB$9)+(AA30/12*11*$E30*$F30*$G30*$J30*AB$10)</f>
        <v>0</v>
      </c>
      <c r="AC30" s="32">
        <v>0</v>
      </c>
      <c r="AD30" s="32">
        <f>(AC30/12*1*$D30*$F30*$G30*$J30*AD$9)+(AC30/12*11*$E30*$F30*$G30*$J30*AD$10)</f>
        <v>0</v>
      </c>
      <c r="AE30" s="32"/>
      <c r="AF30" s="32">
        <f>(AE30/12*1*$D30*$F30*$G30*$J30*AF$9)+(AE30/12*11*$E30*$F30*$G30*$J30*AF$10)</f>
        <v>0</v>
      </c>
      <c r="AG30" s="36"/>
      <c r="AH30" s="32">
        <f>(AG30/12*1*$D30*$F30*$G30*$K30*AH$9)+(AG30/12*11*$E30*$F30*$G30*$K30*AH$10)</f>
        <v>0</v>
      </c>
      <c r="AI30" s="32"/>
      <c r="AJ30" s="32">
        <f>(AI30/12*1*$D30*$F30*$G30*$K30*AJ$9)+(AI30/12*4*$E30*$F30*$G30*$K30*AJ$10)+(AI30/12*7*$E30*$F30*$G30*$K30*AJ$12)</f>
        <v>0</v>
      </c>
      <c r="AK30" s="32"/>
      <c r="AL30" s="32">
        <f>(AK30/12*1*$D30*$F30*$G30*$K30*AL$9)+(AK30/12*11*$E30*$F30*$G30*$K30*AL$10)</f>
        <v>0</v>
      </c>
      <c r="AM30" s="32">
        <v>0</v>
      </c>
      <c r="AN30" s="32">
        <f t="shared" ref="AN30:AN31" si="39">(AM30/12*1*$D30*$F30*$G30*$K30*AN$9)+(AM30/12*11*$E30*$F30*$G30*$K30*AN$10)</f>
        <v>0</v>
      </c>
      <c r="AO30" s="32">
        <v>0</v>
      </c>
      <c r="AP30" s="32">
        <f>(AO30/12*1*$D30*$F30*$G30*$K30*AP$9)+(AO30/12*11*$E30*$F30*$G30*$K30*AP$10)</f>
        <v>0</v>
      </c>
      <c r="AQ30" s="32"/>
      <c r="AR30" s="32">
        <f t="shared" ref="AR30:AR77" si="40">(AQ30/3*1*$D30*$F30*$G30*$K30*AR$9)+(AQ30/3*2*$E30*$F30*$G30*$K30*AR$10)</f>
        <v>0</v>
      </c>
      <c r="AS30" s="32"/>
      <c r="AT30" s="35"/>
      <c r="AU30" s="32"/>
      <c r="AV30" s="35">
        <f t="shared" si="29"/>
        <v>0</v>
      </c>
      <c r="AW30" s="32"/>
      <c r="AX30" s="32">
        <f>(AW30/12*1*$D30*$F30*$G30*$K30*AX$9)+(AW30/12*11*$E30*$F30*$G30*$K30*AX$10)</f>
        <v>0</v>
      </c>
      <c r="AY30" s="32">
        <f t="shared" ref="AY30:AY77" si="41">AW30/12*3</f>
        <v>0</v>
      </c>
      <c r="AZ30" s="32">
        <f t="shared" si="28"/>
        <v>0</v>
      </c>
      <c r="BA30" s="35"/>
      <c r="BB30" s="32"/>
      <c r="BC30" s="32">
        <v>0</v>
      </c>
      <c r="BD30" s="32">
        <f>(BC30/12*1*$D30*$F30*$G30*$K30*BD$9)+(BC30/12*11*$E30*$F30*$G30*$K30*BD$10)</f>
        <v>0</v>
      </c>
      <c r="BE30" s="32">
        <f t="shared" si="35"/>
        <v>0</v>
      </c>
      <c r="BF30" s="32">
        <f t="shared" si="27"/>
        <v>0</v>
      </c>
      <c r="BG30" s="32"/>
      <c r="BH30" s="35"/>
      <c r="BI30" s="32"/>
      <c r="BJ30" s="32"/>
      <c r="BK30" s="32">
        <v>0</v>
      </c>
      <c r="BL30" s="32">
        <f t="shared" ref="BL30:BL31" si="42">(BK30/12*1*$D30*$F30*$G30*$K30*BL$9)+(BK30/12*11*$E30*$F30*$G30*$K30*BL$10)</f>
        <v>0</v>
      </c>
      <c r="BM30" s="32">
        <f t="shared" ref="BM30:BM77" si="43">BK30/12*3</f>
        <v>0</v>
      </c>
      <c r="BN30" s="32">
        <f t="shared" ref="BN30:BN93" si="44">(BM30/3*1*$D30*$F30*$G30*$K30*BN$9)+(BM30/3*2*$E30*$F30*$G30*$K30*BN$10)</f>
        <v>0</v>
      </c>
      <c r="BO30" s="32"/>
      <c r="BP30" s="35"/>
      <c r="BQ30" s="32"/>
      <c r="BR30" s="32"/>
      <c r="BS30" s="32">
        <v>0</v>
      </c>
      <c r="BT30" s="32">
        <f t="shared" ref="BT30:BT31" si="45">(BS30/12*1*$D30*$F30*$G30*$K30*BT$9)+(BS30/12*11*$E30*$F30*$G30*$K30*BT$10)</f>
        <v>0</v>
      </c>
      <c r="BU30" s="32">
        <f t="shared" si="36"/>
        <v>0</v>
      </c>
      <c r="BV30" s="32">
        <f t="shared" si="30"/>
        <v>0</v>
      </c>
      <c r="BW30" s="32"/>
      <c r="BX30" s="35"/>
      <c r="BY30" s="32"/>
      <c r="BZ30" s="32"/>
    </row>
    <row r="31" spans="1:78" ht="30" x14ac:dyDescent="0.25">
      <c r="A31" s="37"/>
      <c r="B31" s="58">
        <v>16</v>
      </c>
      <c r="C31" s="27" t="s">
        <v>93</v>
      </c>
      <c r="D31" s="28">
        <f t="shared" si="25"/>
        <v>18150.400000000001</v>
      </c>
      <c r="E31" s="28">
        <f t="shared" si="25"/>
        <v>18790</v>
      </c>
      <c r="F31" s="39">
        <v>0.27</v>
      </c>
      <c r="G31" s="29">
        <v>1</v>
      </c>
      <c r="H31" s="30"/>
      <c r="I31" s="30"/>
      <c r="J31" s="28">
        <v>1.4</v>
      </c>
      <c r="K31" s="28">
        <v>1.68</v>
      </c>
      <c r="L31" s="28">
        <v>2.23</v>
      </c>
      <c r="M31" s="28">
        <v>2.39</v>
      </c>
      <c r="N31" s="31">
        <v>2.57</v>
      </c>
      <c r="O31" s="32"/>
      <c r="P31" s="32">
        <f>(O31/12*1*$D31*$F31*$G31*$J31*P$9)+(O31/12*11*$E31*$F31*$G31*$J31*P$10)</f>
        <v>0</v>
      </c>
      <c r="Q31" s="32"/>
      <c r="R31" s="32">
        <f t="shared" si="38"/>
        <v>0</v>
      </c>
      <c r="S31" s="32">
        <v>4</v>
      </c>
      <c r="T31" s="32">
        <f t="shared" si="26"/>
        <v>31170.43692</v>
      </c>
      <c r="U31" s="32">
        <f>6+7</f>
        <v>13</v>
      </c>
      <c r="V31" s="32">
        <f>(U31/12*1*$D31*$F31*$G31*$K31*V$9)+(U31/12*11*$E31*$F31*$G31*$K31*V$10)</f>
        <v>110843.3368224</v>
      </c>
      <c r="W31" s="32"/>
      <c r="X31" s="32">
        <f>(W31/12*1*$D31*$F31*$G31*$K31*X$9)+(W31/12*11*$E31*$F31*$G31*$K31*X$10)</f>
        <v>0</v>
      </c>
      <c r="Y31" s="32"/>
      <c r="Z31" s="32"/>
      <c r="AA31" s="32"/>
      <c r="AB31" s="32">
        <f>(AA31/12*1*$D31*$F31*$G31*$J31*AB$9)+(AA31/12*11*$E31*$F31*$G31*$J31*AB$10)</f>
        <v>0</v>
      </c>
      <c r="AC31" s="32"/>
      <c r="AD31" s="32">
        <f>(AC31/12*1*$D31*$F31*$G31*$J31*AD$9)+(AC31/12*11*$E31*$F31*$G31*$J31*AD$10)</f>
        <v>0</v>
      </c>
      <c r="AE31" s="32">
        <v>19</v>
      </c>
      <c r="AF31" s="32">
        <f>(AE31/12*1*$D31*$F31*$G31*$J31*AF$9)+(AE31/12*11*$E31*$F31*$G31*$J31*AF$10)</f>
        <v>141838.47908999998</v>
      </c>
      <c r="AG31" s="36">
        <v>16</v>
      </c>
      <c r="AH31" s="32">
        <f>(AG31/12*1*$D31*$F31*$G31*$K31*AH$9)+(AG31/12*11*$E31*$F31*$G31*$K31*AH$10)</f>
        <v>142672.87399679999</v>
      </c>
      <c r="AI31" s="32">
        <v>3</v>
      </c>
      <c r="AJ31" s="32">
        <f>(AI31/12*1*$D31*$F31*$G31*$K31*AJ$9)+(AI31/12*4*$E31*$F31*$G31*$K31*AJ$10)+(AI31/12*7*$E31*$F31*$G31*$K31*AJ$12)</f>
        <v>26760.866832000007</v>
      </c>
      <c r="AK31" s="32"/>
      <c r="AL31" s="32">
        <f>(AK31/12*1*$D31*$F31*$G31*$K31*AL$9)+(AK31/12*11*$E31*$F31*$G31*$K31*AL$10)</f>
        <v>0</v>
      </c>
      <c r="AM31" s="32">
        <v>2</v>
      </c>
      <c r="AN31" s="32">
        <f t="shared" si="39"/>
        <v>16299.731649599995</v>
      </c>
      <c r="AO31" s="32">
        <v>5</v>
      </c>
      <c r="AP31" s="32">
        <f>(AO31/12*1*$D31*$F31*$G31*$K31*AP$9)+(AO31/12*11*$E31*$F31*$G31*$K31*AP$10)</f>
        <v>44655.770124000002</v>
      </c>
      <c r="AQ31" s="32"/>
      <c r="AR31" s="32">
        <f t="shared" si="40"/>
        <v>0</v>
      </c>
      <c r="AS31" s="32"/>
      <c r="AT31" s="35"/>
      <c r="AU31" s="32"/>
      <c r="AV31" s="35">
        <f t="shared" si="29"/>
        <v>0</v>
      </c>
      <c r="AW31" s="32"/>
      <c r="AX31" s="32">
        <f>(AW31/12*1*$D31*$F31*$G31*$K31*AX$9)+(AW31/12*11*$E31*$F31*$G31*$K31*AX$10)</f>
        <v>0</v>
      </c>
      <c r="AY31" s="32">
        <v>5</v>
      </c>
      <c r="AZ31" s="32">
        <v>44916.95</v>
      </c>
      <c r="BA31" s="35"/>
      <c r="BB31" s="32"/>
      <c r="BC31" s="32"/>
      <c r="BD31" s="32">
        <f>(BC31/12*1*$D31*$F31*$G31*$K31*BD$9)+(BC31/12*11*$E31*$F31*$G31*$K31*BD$10)</f>
        <v>0</v>
      </c>
      <c r="BE31" s="32">
        <f t="shared" si="35"/>
        <v>0</v>
      </c>
      <c r="BF31" s="32">
        <f t="shared" si="27"/>
        <v>0</v>
      </c>
      <c r="BG31" s="32"/>
      <c r="BH31" s="35"/>
      <c r="BI31" s="32"/>
      <c r="BJ31" s="32"/>
      <c r="BK31" s="32"/>
      <c r="BL31" s="32">
        <f t="shared" si="42"/>
        <v>0</v>
      </c>
      <c r="BM31" s="32">
        <v>1</v>
      </c>
      <c r="BN31" s="32">
        <v>11540.34</v>
      </c>
      <c r="BO31" s="32"/>
      <c r="BP31" s="35"/>
      <c r="BQ31" s="32"/>
      <c r="BR31" s="32"/>
      <c r="BS31" s="32"/>
      <c r="BT31" s="32">
        <f t="shared" si="45"/>
        <v>0</v>
      </c>
      <c r="BU31" s="32">
        <f t="shared" si="36"/>
        <v>0</v>
      </c>
      <c r="BV31" s="32">
        <f t="shared" si="30"/>
        <v>0</v>
      </c>
      <c r="BW31" s="32"/>
      <c r="BX31" s="35"/>
      <c r="BY31" s="32"/>
      <c r="BZ31" s="32"/>
    </row>
    <row r="32" spans="1:78" x14ac:dyDescent="0.25">
      <c r="A32" s="37">
        <v>4</v>
      </c>
      <c r="B32" s="68"/>
      <c r="C32" s="40" t="s">
        <v>94</v>
      </c>
      <c r="D32" s="28">
        <f t="shared" si="25"/>
        <v>18150.400000000001</v>
      </c>
      <c r="E32" s="28">
        <f t="shared" si="25"/>
        <v>18790</v>
      </c>
      <c r="F32" s="59">
        <v>1.04</v>
      </c>
      <c r="G32" s="29">
        <v>1</v>
      </c>
      <c r="H32" s="30"/>
      <c r="I32" s="30"/>
      <c r="J32" s="28">
        <v>1.4</v>
      </c>
      <c r="K32" s="28">
        <v>1.68</v>
      </c>
      <c r="L32" s="28">
        <v>2.23</v>
      </c>
      <c r="M32" s="28">
        <v>2.39</v>
      </c>
      <c r="N32" s="31">
        <v>2.57</v>
      </c>
      <c r="O32" s="35">
        <f t="shared" ref="O32:AJ32" si="46">SUM(O33:O37)</f>
        <v>0</v>
      </c>
      <c r="P32" s="35">
        <f t="shared" si="46"/>
        <v>0</v>
      </c>
      <c r="Q32" s="35">
        <f t="shared" si="46"/>
        <v>0</v>
      </c>
      <c r="R32" s="35">
        <f t="shared" si="46"/>
        <v>0</v>
      </c>
      <c r="S32" s="35">
        <f>SUM(S33:S37)</f>
        <v>143</v>
      </c>
      <c r="T32" s="35">
        <f t="shared" ref="T32" si="47">SUM(T33:T37)</f>
        <v>7348771.4112399975</v>
      </c>
      <c r="U32" s="35">
        <f t="shared" si="46"/>
        <v>119</v>
      </c>
      <c r="V32" s="35">
        <f t="shared" si="46"/>
        <v>3650566.8765439996</v>
      </c>
      <c r="W32" s="35">
        <f t="shared" si="46"/>
        <v>0</v>
      </c>
      <c r="X32" s="35">
        <f t="shared" si="46"/>
        <v>0</v>
      </c>
      <c r="Y32" s="35"/>
      <c r="Z32" s="35"/>
      <c r="AA32" s="35">
        <f t="shared" si="46"/>
        <v>0</v>
      </c>
      <c r="AB32" s="35">
        <f t="shared" si="46"/>
        <v>0</v>
      </c>
      <c r="AC32" s="35">
        <v>0</v>
      </c>
      <c r="AD32" s="35">
        <f t="shared" si="46"/>
        <v>0</v>
      </c>
      <c r="AE32" s="35">
        <f>SUM(AE33:AE37)</f>
        <v>282</v>
      </c>
      <c r="AF32" s="35">
        <f t="shared" si="46"/>
        <v>7178897.2609200003</v>
      </c>
      <c r="AG32" s="35">
        <v>127</v>
      </c>
      <c r="AH32" s="35">
        <f t="shared" si="46"/>
        <v>3803889.5238512</v>
      </c>
      <c r="AI32" s="35">
        <f t="shared" si="46"/>
        <v>16</v>
      </c>
      <c r="AJ32" s="35">
        <f t="shared" si="46"/>
        <v>612526.50748799997</v>
      </c>
      <c r="AK32" s="35">
        <f t="shared" ref="AK32:BV32" si="48">SUM(AK33:AK37)</f>
        <v>0</v>
      </c>
      <c r="AL32" s="35">
        <f t="shared" si="48"/>
        <v>0</v>
      </c>
      <c r="AM32" s="35">
        <f t="shared" si="48"/>
        <v>88</v>
      </c>
      <c r="AN32" s="35">
        <f t="shared" si="48"/>
        <v>2537383.2322047995</v>
      </c>
      <c r="AO32" s="35">
        <f t="shared" si="48"/>
        <v>126</v>
      </c>
      <c r="AP32" s="35">
        <f t="shared" si="48"/>
        <v>4106318.1031151996</v>
      </c>
      <c r="AQ32" s="35">
        <f t="shared" si="48"/>
        <v>32</v>
      </c>
      <c r="AR32" s="35">
        <f t="shared" si="48"/>
        <v>971056.24</v>
      </c>
      <c r="AS32" s="35">
        <f>AO32-AQ32</f>
        <v>94</v>
      </c>
      <c r="AT32" s="35">
        <f>AS32*$E32*$F32*$G32*$K32*AT$10</f>
        <v>3252653.983488</v>
      </c>
      <c r="AU32" s="35">
        <f t="shared" ref="AU32" si="49">AQ32+AS32</f>
        <v>126</v>
      </c>
      <c r="AV32" s="35">
        <f t="shared" si="29"/>
        <v>4223710.2234880002</v>
      </c>
      <c r="AW32" s="35">
        <f t="shared" si="48"/>
        <v>116</v>
      </c>
      <c r="AX32" s="35">
        <f t="shared" si="48"/>
        <v>3515280.7731551998</v>
      </c>
      <c r="AY32" s="35">
        <f t="shared" si="48"/>
        <v>37</v>
      </c>
      <c r="AZ32" s="35">
        <f t="shared" si="48"/>
        <v>1056417.01</v>
      </c>
      <c r="BA32" s="35">
        <f>AW32-AY32</f>
        <v>79</v>
      </c>
      <c r="BB32" s="35">
        <f>BA32*$E32*$F32*$G32*$K32*BB$10</f>
        <v>2733613.4542080006</v>
      </c>
      <c r="BC32" s="35">
        <f t="shared" si="48"/>
        <v>34</v>
      </c>
      <c r="BD32" s="35">
        <f t="shared" si="48"/>
        <v>1353379.9877919999</v>
      </c>
      <c r="BE32" s="35">
        <f t="shared" si="48"/>
        <v>3</v>
      </c>
      <c r="BF32" s="35">
        <f t="shared" si="48"/>
        <v>131865.57</v>
      </c>
      <c r="BG32" s="35">
        <f>BC32-BE32</f>
        <v>31</v>
      </c>
      <c r="BH32" s="35">
        <f>BG32*$E32*$F32*$G32*$K32*BH$10</f>
        <v>1378001.7189120001</v>
      </c>
      <c r="BI32" s="32">
        <f t="shared" ref="BI32:BJ90" si="50">BE32+BG32</f>
        <v>34</v>
      </c>
      <c r="BJ32" s="32">
        <f t="shared" si="50"/>
        <v>1509867.2889120001</v>
      </c>
      <c r="BK32" s="35">
        <f t="shared" si="48"/>
        <v>76</v>
      </c>
      <c r="BL32" s="35">
        <f t="shared" si="48"/>
        <v>2885655.8458000002</v>
      </c>
      <c r="BM32" s="35">
        <f t="shared" si="48"/>
        <v>9</v>
      </c>
      <c r="BN32" s="35">
        <f t="shared" si="48"/>
        <v>354813.45</v>
      </c>
      <c r="BO32" s="35">
        <f>BK32-BM32-15-4</f>
        <v>48</v>
      </c>
      <c r="BP32" s="35">
        <f>BO32*$E32*$F32*$G32*$K32*BP$10</f>
        <v>2133680.0808960004</v>
      </c>
      <c r="BQ32" s="32">
        <f t="shared" ref="BQ32:BR90" si="51">BM32+BO32</f>
        <v>57</v>
      </c>
      <c r="BR32" s="32">
        <f t="shared" si="51"/>
        <v>2488493.5308960006</v>
      </c>
      <c r="BS32" s="35">
        <f t="shared" si="48"/>
        <v>31</v>
      </c>
      <c r="BT32" s="35">
        <f t="shared" si="48"/>
        <v>1447809.2051360002</v>
      </c>
      <c r="BU32" s="35">
        <f t="shared" si="48"/>
        <v>6</v>
      </c>
      <c r="BV32" s="35">
        <f t="shared" si="48"/>
        <v>224991.7</v>
      </c>
      <c r="BW32" s="35">
        <f>BS32-BU32-4-4-2</f>
        <v>15</v>
      </c>
      <c r="BX32" s="35">
        <f>BW32*$E32*$F32*$G32*$K32*BX$10</f>
        <v>666775.02528000006</v>
      </c>
      <c r="BY32" s="32">
        <f t="shared" ref="BY32" si="52">BU32+BW32</f>
        <v>21</v>
      </c>
      <c r="BZ32" s="32">
        <f>BV32+BX32</f>
        <v>891766.72528000013</v>
      </c>
    </row>
    <row r="33" spans="1:78" ht="36" customHeight="1" x14ac:dyDescent="0.25">
      <c r="A33" s="37"/>
      <c r="B33" s="58">
        <v>17</v>
      </c>
      <c r="C33" s="27" t="s">
        <v>95</v>
      </c>
      <c r="D33" s="28">
        <f t="shared" ref="D33:E48" si="53">D32</f>
        <v>18150.400000000001</v>
      </c>
      <c r="E33" s="28">
        <f t="shared" si="53"/>
        <v>18790</v>
      </c>
      <c r="F33" s="28">
        <v>0.89</v>
      </c>
      <c r="G33" s="29">
        <v>1</v>
      </c>
      <c r="H33" s="30"/>
      <c r="I33" s="30"/>
      <c r="J33" s="28">
        <v>1.4</v>
      </c>
      <c r="K33" s="28">
        <v>1.68</v>
      </c>
      <c r="L33" s="28">
        <v>2.23</v>
      </c>
      <c r="M33" s="28">
        <v>2.39</v>
      </c>
      <c r="N33" s="31">
        <v>2.57</v>
      </c>
      <c r="O33" s="32"/>
      <c r="P33" s="32">
        <f>(O33/12*1*$D33*$F33*$G33*$J33*P$9)+(O33/12*11*$E33*$F33*$G33*$J33)</f>
        <v>0</v>
      </c>
      <c r="Q33" s="32">
        <v>0</v>
      </c>
      <c r="R33" s="32">
        <f>(Q33/12*1*$D33*$F33*$G33*$J33*R$9)+(Q33/12*11*$E33*$F33*$G33*$J33)</f>
        <v>0</v>
      </c>
      <c r="S33" s="35">
        <v>12</v>
      </c>
      <c r="T33" s="32">
        <f>(S33/12*1*$D33*$F33*$G33*$J33*T$9)+(S33/12*11*$E33*$F33*$G33*$J33)</f>
        <v>286935.75792</v>
      </c>
      <c r="U33" s="32">
        <v>22</v>
      </c>
      <c r="V33" s="32">
        <f>(U33/12*1*$D33*$F33*$G33*$K33*V$9)+(U33/12*11*$E33*$F33*$G33*$K33)</f>
        <v>618322.6595391999</v>
      </c>
      <c r="W33" s="32">
        <v>0</v>
      </c>
      <c r="X33" s="32">
        <f>(W33/12*1*$D33*$F33*$G33*$K33*X$9)+(W33/12*11*$E33*$F33*$G33*$K33)</f>
        <v>0</v>
      </c>
      <c r="Y33" s="32"/>
      <c r="Z33" s="32"/>
      <c r="AA33" s="32"/>
      <c r="AB33" s="32">
        <f>(AA33/12*1*$D33*$F33*$G33*$J33*AB$9)+(AA33/12*11*$E33*$F33*$G33*$J33)</f>
        <v>0</v>
      </c>
      <c r="AC33" s="32">
        <v>0</v>
      </c>
      <c r="AD33" s="32">
        <f>(AC33/12*1*$D33*$F33*$G33*$J33*AD$9)+(AC33/12*11*$E33*$F33*$G33*$J33)</f>
        <v>0</v>
      </c>
      <c r="AE33" s="32">
        <v>72</v>
      </c>
      <c r="AF33" s="32">
        <f>(AE33/12*1*$D33*$F33*$G33*$J33*AF$9)+(AE33/12*11*$E33*$F33*$G33*$J33)</f>
        <v>1694476.06944</v>
      </c>
      <c r="AG33" s="36">
        <v>18</v>
      </c>
      <c r="AH33" s="32">
        <f>(AG33/12*1*$D33*$F33*$G33*$K33*AH$9)+(AG33/12*11*$E33*$F33*$G33*$K33)</f>
        <v>505900.35780479998</v>
      </c>
      <c r="AI33" s="32">
        <v>6</v>
      </c>
      <c r="AJ33" s="32">
        <f>(AI33/12*1*$D33*$F33*$G33*$K33*AJ$9)+(AI33/12*4*$E33*$F33*$G33*$K33*AJ$10)+(AI33/12*7*$E33*$F33*$G33*$K33*AJ$12)</f>
        <v>176423.492448</v>
      </c>
      <c r="AK33" s="32"/>
      <c r="AL33" s="32">
        <f>(AK33/12*1*$D33*$F33*$G33*$K33*AL$9)+(AK33/12*11*$E33*$F33*$G33*$K33)</f>
        <v>0</v>
      </c>
      <c r="AM33" s="38">
        <v>24</v>
      </c>
      <c r="AN33" s="32">
        <f>(AM33/12*1*$D33*$F33*$G33*$K33*AN$9)+(AM33/12*11*$E33*$F33*$G33*$K33)</f>
        <v>673176.88650239992</v>
      </c>
      <c r="AO33" s="32">
        <v>20</v>
      </c>
      <c r="AP33" s="32">
        <f>(AO33/12*1*$D33*$F33*$G33*$K33*AP$9)+(AO33/12*11*$E33*$F33*$G33*$K33)</f>
        <v>560980.73875200003</v>
      </c>
      <c r="AQ33" s="32">
        <v>8</v>
      </c>
      <c r="AR33" s="32">
        <v>223661.63999999998</v>
      </c>
      <c r="AS33" s="32"/>
      <c r="AT33" s="35"/>
      <c r="AU33" s="32"/>
      <c r="AV33" s="35">
        <f t="shared" si="29"/>
        <v>223661.63999999998</v>
      </c>
      <c r="AW33" s="32">
        <v>26</v>
      </c>
      <c r="AX33" s="32">
        <f>(AW33/12*1*$D33*$F33*$G33*$K33*AX$9)+(AW33/12*11*$E33*$F33*$G33*$K33)</f>
        <v>726040.95840640005</v>
      </c>
      <c r="AY33" s="32">
        <v>8</v>
      </c>
      <c r="AZ33" s="32">
        <v>205866.93</v>
      </c>
      <c r="BA33" s="35"/>
      <c r="BB33" s="32"/>
      <c r="BC33" s="32"/>
      <c r="BD33" s="32">
        <f>(BC33/12*1*$D33*$F33*$G33*$K33*BD$9)+(BC33/12*11*$E33*$F33*$G33*$K33)</f>
        <v>0</v>
      </c>
      <c r="BE33" s="32">
        <v>0</v>
      </c>
      <c r="BF33" s="32">
        <f>(BE33/3*1*$D33*$F33*$G33*$K33*BF$9)+(BE33/3*2*$E33*$F33*$G33*$K33)</f>
        <v>0</v>
      </c>
      <c r="BG33" s="32"/>
      <c r="BH33" s="35"/>
      <c r="BI33" s="32"/>
      <c r="BJ33" s="32"/>
      <c r="BK33" s="32">
        <v>18</v>
      </c>
      <c r="BL33" s="32">
        <f>(BK33/12*1*$D33*$F33*$G33*$K33*BL$9)+(BK33/12*11*$E33*$F33*$G33*$K33)</f>
        <v>520555.13596799999</v>
      </c>
      <c r="BM33" s="32">
        <v>1</v>
      </c>
      <c r="BN33" s="32">
        <v>28094.81</v>
      </c>
      <c r="BO33" s="32"/>
      <c r="BP33" s="35"/>
      <c r="BQ33" s="32"/>
      <c r="BR33" s="32"/>
      <c r="BS33" s="32">
        <v>1</v>
      </c>
      <c r="BT33" s="32">
        <f>(BS33/12*1*$D33*$F33*$G33*$K33*BT$9)+(BS33/12*11*$E33*$F33*$G33*$K33)</f>
        <v>28919.729775999996</v>
      </c>
      <c r="BU33" s="32">
        <v>2</v>
      </c>
      <c r="BV33" s="32">
        <v>66088.680000000008</v>
      </c>
      <c r="BW33" s="32"/>
      <c r="BX33" s="35"/>
      <c r="BY33" s="32"/>
      <c r="BZ33" s="32"/>
    </row>
    <row r="34" spans="1:78" x14ac:dyDescent="0.25">
      <c r="A34" s="37"/>
      <c r="B34" s="58">
        <v>18</v>
      </c>
      <c r="C34" s="27" t="s">
        <v>96</v>
      </c>
      <c r="D34" s="28">
        <f t="shared" si="53"/>
        <v>18150.400000000001</v>
      </c>
      <c r="E34" s="28">
        <f t="shared" si="53"/>
        <v>18790</v>
      </c>
      <c r="F34" s="34">
        <v>2.0099999999999998</v>
      </c>
      <c r="G34" s="29">
        <v>1</v>
      </c>
      <c r="H34" s="30"/>
      <c r="I34" s="30"/>
      <c r="J34" s="28">
        <v>1.4</v>
      </c>
      <c r="K34" s="28">
        <v>1.68</v>
      </c>
      <c r="L34" s="28">
        <v>2.23</v>
      </c>
      <c r="M34" s="28">
        <v>2.39</v>
      </c>
      <c r="N34" s="31">
        <v>2.57</v>
      </c>
      <c r="O34" s="32"/>
      <c r="P34" s="32">
        <f>(O34/12*1*$D34*$F34*$G34*$J34*P$9)+(O34/12*11*$E34*$F34*$G34*$J34*P$10)</f>
        <v>0</v>
      </c>
      <c r="Q34" s="32">
        <v>0</v>
      </c>
      <c r="R34" s="32">
        <f t="shared" ref="R34:R37" si="54">(Q34/12*1*$D34*$F34*$G34*$J34*R$9)+(Q34/12*11*$E34*$F34*$G34*$J34*R$10)</f>
        <v>0</v>
      </c>
      <c r="S34" s="35">
        <v>112</v>
      </c>
      <c r="T34" s="32">
        <f t="shared" ref="T34:T46" si="55">(S34/12*1*$D34*$F34*$G34*$J34*T$9)+(S34/12*3*$E34*$F34*$G34*$J34*T$10)+(S34/12*8*$E34*$F34*$G34*$J34*T$11)</f>
        <v>6497304.4068799987</v>
      </c>
      <c r="U34" s="32"/>
      <c r="V34" s="32">
        <f>(U34/12*1*$D34*$F34*$G34*$K34*V$9)+(U34/12*11*$E34*$F34*$G34*$K34*V$10)</f>
        <v>0</v>
      </c>
      <c r="W34" s="32">
        <v>0</v>
      </c>
      <c r="X34" s="32">
        <f>(W34/12*1*$D34*$F34*$G34*$K34*X$9)+(W34/12*11*$E34*$F34*$G34*$K34*X$10)</f>
        <v>0</v>
      </c>
      <c r="Y34" s="32"/>
      <c r="Z34" s="32"/>
      <c r="AA34" s="32"/>
      <c r="AB34" s="32">
        <f>(AA34/12*1*$D34*$F34*$G34*$J34*AB$9)+(AA34/12*11*$E34*$F34*$G34*$J34*AB$10)</f>
        <v>0</v>
      </c>
      <c r="AC34" s="32">
        <v>0</v>
      </c>
      <c r="AD34" s="32">
        <f>(AC34/12*1*$D34*$F34*$G34*$J34*AD$9)+(AC34/12*11*$E34*$F34*$G34*$J34*AD$10)</f>
        <v>0</v>
      </c>
      <c r="AE34" s="32">
        <v>4</v>
      </c>
      <c r="AF34" s="32">
        <f>(AE34/12*1*$D34*$F34*$G34*$J34*AF$9)+(AE34/12*11*$E34*$F34*$G34*$J34*AF$10)</f>
        <v>222296.56371999995</v>
      </c>
      <c r="AG34" s="36">
        <v>1</v>
      </c>
      <c r="AH34" s="32">
        <f>(AG34/12*1*$D34*$F34*$G34*$K34*AH$9)+(AG34/12*11*$E34*$F34*$G34*$K34*AH$10)</f>
        <v>66382.517762399992</v>
      </c>
      <c r="AI34" s="32">
        <v>4</v>
      </c>
      <c r="AJ34" s="32">
        <f>(AI34/12*1*$D34*$F34*$G34*$K34*AJ$9)+(AI34/12*4*$E34*$F34*$G34*$K34*AJ$10)+(AI34/12*7*$E34*$F34*$G34*$K34*AJ$12)</f>
        <v>265626.38188799995</v>
      </c>
      <c r="AK34" s="32"/>
      <c r="AL34" s="32">
        <f>(AK34/12*1*$D34*$F34*$G34*$K34*AL$9)+(AK34/12*11*$E34*$F34*$G34*$K34*AL$10)</f>
        <v>0</v>
      </c>
      <c r="AM34" s="38"/>
      <c r="AN34" s="32">
        <f t="shared" ref="AN34:AN37" si="56">(AM34/12*1*$D34*$F34*$G34*$K34*AN$9)+(AM34/12*11*$E34*$F34*$G34*$K34*AN$10)</f>
        <v>0</v>
      </c>
      <c r="AO34" s="32">
        <v>2</v>
      </c>
      <c r="AP34" s="32">
        <f>(AO34/12*1*$D34*$F34*$G34*$K34*AP$9)+(AO34/12*11*$E34*$F34*$G34*$K34*AP$10)</f>
        <v>132974.95992479997</v>
      </c>
      <c r="AQ34" s="32">
        <v>0</v>
      </c>
      <c r="AR34" s="32">
        <v>0</v>
      </c>
      <c r="AS34" s="32"/>
      <c r="AT34" s="35"/>
      <c r="AU34" s="32"/>
      <c r="AV34" s="35">
        <f t="shared" si="29"/>
        <v>0</v>
      </c>
      <c r="AW34" s="32"/>
      <c r="AX34" s="32">
        <f>(AW34/12*1*$D34*$F34*$G34*$K34*AX$9)+(AW34/12*11*$E34*$F34*$G34*$K34*AX$10)</f>
        <v>0</v>
      </c>
      <c r="AY34" s="32">
        <v>0</v>
      </c>
      <c r="AZ34" s="32">
        <v>0</v>
      </c>
      <c r="BA34" s="35"/>
      <c r="BB34" s="32"/>
      <c r="BC34" s="32"/>
      <c r="BD34" s="32">
        <f>(BC34/12*1*$D34*$F34*$G34*$K34*BD$9)+(BC34/12*11*$E34*$F34*$G34*$K34*BD$10)</f>
        <v>0</v>
      </c>
      <c r="BE34" s="32">
        <v>0</v>
      </c>
      <c r="BF34" s="32">
        <f t="shared" si="27"/>
        <v>0</v>
      </c>
      <c r="BG34" s="32"/>
      <c r="BH34" s="35"/>
      <c r="BI34" s="32"/>
      <c r="BJ34" s="32"/>
      <c r="BK34" s="32"/>
      <c r="BL34" s="32">
        <f t="shared" ref="BL34:BL37" si="57">(BK34/12*1*$D34*$F34*$G34*$K34*BL$9)+(BK34/12*11*$E34*$F34*$G34*$K34*BL$10)</f>
        <v>0</v>
      </c>
      <c r="BM34" s="32">
        <v>0</v>
      </c>
      <c r="BN34" s="32">
        <v>0</v>
      </c>
      <c r="BO34" s="32"/>
      <c r="BP34" s="35"/>
      <c r="BQ34" s="32"/>
      <c r="BR34" s="32"/>
      <c r="BS34" s="32">
        <v>4</v>
      </c>
      <c r="BT34" s="32">
        <f t="shared" ref="BT34:BT37" si="58">(BS34/12*1*$D34*$F34*$G34*$K34*BT$9)+(BS34/12*11*$E34*$F34*$G34*$K34*BT$10)</f>
        <v>343610.5837919999</v>
      </c>
      <c r="BU34" s="32">
        <v>0</v>
      </c>
      <c r="BV34" s="32">
        <v>0</v>
      </c>
      <c r="BW34" s="32"/>
      <c r="BX34" s="35"/>
      <c r="BY34" s="32"/>
      <c r="BZ34" s="32"/>
    </row>
    <row r="35" spans="1:78" x14ac:dyDescent="0.25">
      <c r="A35" s="37"/>
      <c r="B35" s="58">
        <v>19</v>
      </c>
      <c r="C35" s="27" t="s">
        <v>97</v>
      </c>
      <c r="D35" s="28">
        <f t="shared" si="53"/>
        <v>18150.400000000001</v>
      </c>
      <c r="E35" s="28">
        <f t="shared" si="53"/>
        <v>18790</v>
      </c>
      <c r="F35" s="34">
        <v>0.86</v>
      </c>
      <c r="G35" s="29">
        <v>1</v>
      </c>
      <c r="H35" s="30"/>
      <c r="I35" s="30"/>
      <c r="J35" s="28">
        <v>1.4</v>
      </c>
      <c r="K35" s="28">
        <v>1.68</v>
      </c>
      <c r="L35" s="28">
        <v>2.23</v>
      </c>
      <c r="M35" s="28">
        <v>2.39</v>
      </c>
      <c r="N35" s="31">
        <v>2.57</v>
      </c>
      <c r="O35" s="32"/>
      <c r="P35" s="32">
        <f>(O35/12*1*$D35*$F35*$G35*$J35*P$9)+(O35/12*11*$E35*$F35*$G35*$J35*P$10)</f>
        <v>0</v>
      </c>
      <c r="Q35" s="32">
        <v>0</v>
      </c>
      <c r="R35" s="32">
        <f t="shared" si="54"/>
        <v>0</v>
      </c>
      <c r="S35" s="35">
        <v>5</v>
      </c>
      <c r="T35" s="32">
        <f t="shared" si="55"/>
        <v>124104.51736666667</v>
      </c>
      <c r="U35" s="32">
        <f>20-7</f>
        <v>13</v>
      </c>
      <c r="V35" s="32">
        <f>(U35/12*1*$D35*$F35*$G35*$K35*V$9)+(U35/12*11*$E35*$F35*$G35*$K35*V$10)</f>
        <v>353056.55432319996</v>
      </c>
      <c r="W35" s="32">
        <v>0</v>
      </c>
      <c r="X35" s="32">
        <f>(W35/12*1*$D35*$F35*$G35*$K35*X$9)+(W35/12*11*$E35*$F35*$G35*$K35*X$10)</f>
        <v>0</v>
      </c>
      <c r="Y35" s="32"/>
      <c r="Z35" s="32"/>
      <c r="AA35" s="32"/>
      <c r="AB35" s="32">
        <f>(AA35/12*1*$D35*$F35*$G35*$J35*AB$9)+(AA35/12*11*$E35*$F35*$G35*$J35*AB$10)</f>
        <v>0</v>
      </c>
      <c r="AC35" s="32">
        <v>0</v>
      </c>
      <c r="AD35" s="32">
        <f>(AC35/12*1*$D35*$F35*$G35*$J35*AD$9)+(AC35/12*11*$E35*$F35*$G35*$J35*AD$10)</f>
        <v>0</v>
      </c>
      <c r="AE35" s="32">
        <v>58</v>
      </c>
      <c r="AF35" s="32">
        <f>(AE35/12*1*$D35*$F35*$G35*$J35*AF$9)+(AE35/12*11*$E35*$F35*$G35*$J35*AF$10)</f>
        <v>1379123.4575066664</v>
      </c>
      <c r="AG35" s="36">
        <v>41</v>
      </c>
      <c r="AH35" s="32">
        <f>(AG35/12*1*$D35*$F35*$G35*$K35*AH$9)+(AG35/12*11*$E35*$F35*$G35*$K35*AH$10)</f>
        <v>1164501.2817424</v>
      </c>
      <c r="AI35" s="32">
        <v>6</v>
      </c>
      <c r="AJ35" s="32">
        <f>(AI35/12*1*$D35*$F35*$G35*$K35*AJ$9)+(AI35/12*4*$E35*$F35*$G35*$K35*AJ$10)+(AI35/12*7*$E35*$F35*$G35*$K35*AJ$12)</f>
        <v>170476.63315199999</v>
      </c>
      <c r="AK35" s="32"/>
      <c r="AL35" s="32">
        <f>(AK35/12*1*$D35*$F35*$G35*$K35*AL$9)+(AK35/12*11*$E35*$F35*$G35*$K35*AL$10)</f>
        <v>0</v>
      </c>
      <c r="AM35" s="38">
        <v>8</v>
      </c>
      <c r="AN35" s="32">
        <f t="shared" si="56"/>
        <v>207670.65509119994</v>
      </c>
      <c r="AO35" s="32">
        <v>4</v>
      </c>
      <c r="AP35" s="32">
        <f>(AO35/12*1*$D35*$F35*$G35*$K35*AP$9)+(AO35/12*11*$E35*$F35*$G35*$K35*AP$10)</f>
        <v>113789.51794559998</v>
      </c>
      <c r="AQ35" s="32">
        <v>1</v>
      </c>
      <c r="AR35" s="32">
        <v>28613.77</v>
      </c>
      <c r="AS35" s="32"/>
      <c r="AT35" s="35"/>
      <c r="AU35" s="32"/>
      <c r="AV35" s="35">
        <f t="shared" si="29"/>
        <v>28613.77</v>
      </c>
      <c r="AW35" s="32">
        <v>18</v>
      </c>
      <c r="AX35" s="32">
        <f>(AW35/12*1*$D35*$F35*$G35*$K35*AX$9)+(AW35/12*11*$E35*$F35*$G35*$K35*AX$10)</f>
        <v>509889.37567679997</v>
      </c>
      <c r="AY35" s="32">
        <v>3</v>
      </c>
      <c r="AZ35" s="32">
        <v>78963.27</v>
      </c>
      <c r="BA35" s="35"/>
      <c r="BB35" s="32"/>
      <c r="BC35" s="32">
        <v>2</v>
      </c>
      <c r="BD35" s="32">
        <f>(BC35/12*1*$D35*$F35*$G35*$K35*BD$9)+(BC35/12*11*$E35*$F35*$G35*$K35*BD$10)</f>
        <v>73945.793487999996</v>
      </c>
      <c r="BE35" s="32">
        <v>0</v>
      </c>
      <c r="BF35" s="32">
        <f t="shared" si="27"/>
        <v>0</v>
      </c>
      <c r="BG35" s="32"/>
      <c r="BH35" s="35"/>
      <c r="BI35" s="32"/>
      <c r="BJ35" s="32"/>
      <c r="BK35" s="32">
        <v>12</v>
      </c>
      <c r="BL35" s="32">
        <f t="shared" si="57"/>
        <v>441052.39113600005</v>
      </c>
      <c r="BM35" s="32">
        <v>1</v>
      </c>
      <c r="BN35" s="32">
        <v>36758.11</v>
      </c>
      <c r="BO35" s="32"/>
      <c r="BP35" s="35"/>
      <c r="BQ35" s="32"/>
      <c r="BR35" s="32"/>
      <c r="BS35" s="32">
        <v>2</v>
      </c>
      <c r="BT35" s="32">
        <f t="shared" si="58"/>
        <v>73508.731855999999</v>
      </c>
      <c r="BU35" s="32">
        <v>0</v>
      </c>
      <c r="BV35" s="32">
        <v>0</v>
      </c>
      <c r="BW35" s="32"/>
      <c r="BX35" s="35"/>
      <c r="BY35" s="32"/>
      <c r="BZ35" s="32"/>
    </row>
    <row r="36" spans="1:78" x14ac:dyDescent="0.25">
      <c r="A36" s="37"/>
      <c r="B36" s="58">
        <v>20</v>
      </c>
      <c r="C36" s="27" t="s">
        <v>98</v>
      </c>
      <c r="D36" s="28">
        <f t="shared" si="53"/>
        <v>18150.400000000001</v>
      </c>
      <c r="E36" s="28">
        <f t="shared" si="53"/>
        <v>18790</v>
      </c>
      <c r="F36" s="34">
        <v>1.21</v>
      </c>
      <c r="G36" s="29">
        <v>1</v>
      </c>
      <c r="H36" s="30"/>
      <c r="I36" s="30"/>
      <c r="J36" s="28">
        <v>1.4</v>
      </c>
      <c r="K36" s="28">
        <v>1.68</v>
      </c>
      <c r="L36" s="28">
        <v>2.23</v>
      </c>
      <c r="M36" s="28">
        <v>2.39</v>
      </c>
      <c r="N36" s="31">
        <v>2.57</v>
      </c>
      <c r="O36" s="32"/>
      <c r="P36" s="32">
        <f>(O36/12*1*$D36*$F36*$G36*$J36*P$9)+(O36/12*11*$E36*$F36*$G36*$J36*P$10)</f>
        <v>0</v>
      </c>
      <c r="Q36" s="32"/>
      <c r="R36" s="32">
        <f t="shared" si="54"/>
        <v>0</v>
      </c>
      <c r="S36" s="35">
        <v>8</v>
      </c>
      <c r="T36" s="32">
        <f t="shared" si="55"/>
        <v>279379.47165333328</v>
      </c>
      <c r="U36" s="32">
        <v>24</v>
      </c>
      <c r="V36" s="32">
        <f>(U36/12*1*$D36*$F36*$G36*$K36*V$9)+(U36/12*11*$E36*$F36*$G36*$K36*V$10)</f>
        <v>917062.82088959997</v>
      </c>
      <c r="W36" s="32"/>
      <c r="X36" s="32">
        <f>(W36/12*1*$D36*$F36*$G36*$K36*X$9)+(W36/12*11*$E36*$F36*$G36*$K36*X$10)</f>
        <v>0</v>
      </c>
      <c r="Y36" s="32"/>
      <c r="Z36" s="32"/>
      <c r="AA36" s="32"/>
      <c r="AB36" s="32">
        <f>(AA36/12*1*$D36*$F36*$G36*$J36*AB$9)+(AA36/12*11*$E36*$F36*$G36*$J36*AB$10)</f>
        <v>0</v>
      </c>
      <c r="AC36" s="32"/>
      <c r="AD36" s="32">
        <f>(AC36/12*1*$D36*$F36*$G36*$J36*AD$9)+(AC36/12*11*$E36*$F36*$G36*$J36*AD$10)</f>
        <v>0</v>
      </c>
      <c r="AE36" s="32">
        <v>10</v>
      </c>
      <c r="AF36" s="32">
        <f>(AE36/12*1*$D36*$F36*$G36*$J36*AF$9)+(AE36/12*11*$E36*$F36*$G36*$J36*AF$10)</f>
        <v>334550.79863333341</v>
      </c>
      <c r="AG36" s="36">
        <v>1</v>
      </c>
      <c r="AH36" s="32">
        <f>(AG36/12*1*$D36*$F36*$G36*$K36*AH$9)+(AG36/12*11*$E36*$F36*$G36*$K36*AH$10)</f>
        <v>39961.615170399993</v>
      </c>
      <c r="AI36" s="32"/>
      <c r="AJ36" s="32">
        <f>(AI36/12*1*$D36*$F36*$G36*$K36*AJ$9)+(AI36/12*4*$E36*$F36*$G36*$K36*AJ$10)+(AI36/12*7*$E36*$F36*$G36*$K36*AJ$12)</f>
        <v>0</v>
      </c>
      <c r="AK36" s="32"/>
      <c r="AL36" s="32">
        <f>(AK36/12*1*$D36*$F36*$G36*$K36*AL$9)+(AK36/12*11*$E36*$F36*$G36*$K36*AL$10)</f>
        <v>0</v>
      </c>
      <c r="AM36" s="38">
        <v>10</v>
      </c>
      <c r="AN36" s="32">
        <f t="shared" si="56"/>
        <v>365234.72770400008</v>
      </c>
      <c r="AO36" s="32">
        <v>24</v>
      </c>
      <c r="AP36" s="32">
        <f>(AO36/12*1*$D36*$F36*$G36*$K36*AP$9)+(AO36/12*11*$E36*$F36*$G36*$K36*AP$10)</f>
        <v>960595.23288959987</v>
      </c>
      <c r="AQ36" s="32">
        <v>3</v>
      </c>
      <c r="AR36" s="32">
        <v>116477.75</v>
      </c>
      <c r="AS36" s="32"/>
      <c r="AT36" s="35"/>
      <c r="AU36" s="32"/>
      <c r="AV36" s="35">
        <f t="shared" si="29"/>
        <v>116477.75</v>
      </c>
      <c r="AW36" s="32">
        <v>8</v>
      </c>
      <c r="AX36" s="32">
        <f>(AW36/12*1*$D36*$F36*$G36*$K36*AX$9)+(AW36/12*11*$E36*$F36*$G36*$K36*AX$10)</f>
        <v>318845.55274879996</v>
      </c>
      <c r="AY36" s="32">
        <v>0</v>
      </c>
      <c r="AZ36" s="32">
        <v>0</v>
      </c>
      <c r="BA36" s="35"/>
      <c r="BB36" s="32"/>
      <c r="BC36" s="32"/>
      <c r="BD36" s="32">
        <f>(BC36/12*1*$D36*$F36*$G36*$K36*BD$9)+(BC36/12*11*$E36*$F36*$G36*$K36*BD$10)</f>
        <v>0</v>
      </c>
      <c r="BE36" s="32">
        <v>0</v>
      </c>
      <c r="BF36" s="32">
        <f t="shared" si="27"/>
        <v>0</v>
      </c>
      <c r="BG36" s="32"/>
      <c r="BH36" s="35"/>
      <c r="BI36" s="32"/>
      <c r="BJ36" s="32"/>
      <c r="BK36" s="32">
        <v>8</v>
      </c>
      <c r="BL36" s="32">
        <f t="shared" si="57"/>
        <v>413700.30486399995</v>
      </c>
      <c r="BM36" s="32">
        <v>1</v>
      </c>
      <c r="BN36" s="32">
        <v>51654.59</v>
      </c>
      <c r="BO36" s="32"/>
      <c r="BP36" s="35"/>
      <c r="BQ36" s="32"/>
      <c r="BR36" s="32"/>
      <c r="BS36" s="32">
        <v>4</v>
      </c>
      <c r="BT36" s="32">
        <f t="shared" si="58"/>
        <v>206850.15243199997</v>
      </c>
      <c r="BU36" s="32">
        <v>0</v>
      </c>
      <c r="BV36" s="32">
        <v>0</v>
      </c>
      <c r="BW36" s="32"/>
      <c r="BX36" s="35"/>
      <c r="BY36" s="32"/>
      <c r="BZ36" s="32"/>
    </row>
    <row r="37" spans="1:78" ht="20.25" customHeight="1" x14ac:dyDescent="0.25">
      <c r="A37" s="37"/>
      <c r="B37" s="58">
        <v>21</v>
      </c>
      <c r="C37" s="27" t="s">
        <v>99</v>
      </c>
      <c r="D37" s="28">
        <f t="shared" si="53"/>
        <v>18150.400000000001</v>
      </c>
      <c r="E37" s="28">
        <f t="shared" si="53"/>
        <v>18790</v>
      </c>
      <c r="F37" s="34">
        <v>0.93</v>
      </c>
      <c r="G37" s="29">
        <v>1</v>
      </c>
      <c r="H37" s="30"/>
      <c r="I37" s="30"/>
      <c r="J37" s="28">
        <v>1.4</v>
      </c>
      <c r="K37" s="28">
        <v>1.68</v>
      </c>
      <c r="L37" s="28">
        <v>2.23</v>
      </c>
      <c r="M37" s="28">
        <v>2.39</v>
      </c>
      <c r="N37" s="31">
        <v>2.57</v>
      </c>
      <c r="O37" s="32"/>
      <c r="P37" s="32">
        <f>(O37/12*1*$D37*$F37*$G37*$J37*P$9)+(O37/12*11*$E37*$F37*$G37*$J37*P$10)</f>
        <v>0</v>
      </c>
      <c r="Q37" s="32"/>
      <c r="R37" s="32">
        <f t="shared" si="54"/>
        <v>0</v>
      </c>
      <c r="S37" s="35">
        <v>6</v>
      </c>
      <c r="T37" s="32">
        <f t="shared" si="55"/>
        <v>161047.25741999998</v>
      </c>
      <c r="U37" s="32">
        <v>60</v>
      </c>
      <c r="V37" s="32">
        <f>(U37/12*1*$D37*$F37*$G37*$K37*V$9)+(U37/12*11*$E37*$F37*$G37*$K37*V$10)</f>
        <v>1762124.841792</v>
      </c>
      <c r="W37" s="32"/>
      <c r="X37" s="32">
        <f>(W37/12*1*$D37*$F37*$G37*$K37*X$9)+(W37/12*11*$E37*$F37*$G37*$K37*X$10)</f>
        <v>0</v>
      </c>
      <c r="Y37" s="32"/>
      <c r="Z37" s="32"/>
      <c r="AA37" s="32"/>
      <c r="AB37" s="32">
        <f>(AA37/12*1*$D37*$F37*$G37*$J37*AB$9)+(AA37/12*11*$E37*$F37*$G37*$J37*AB$10)</f>
        <v>0</v>
      </c>
      <c r="AC37" s="32"/>
      <c r="AD37" s="32">
        <f>(AC37/12*1*$D37*$F37*$G37*$J37*AD$9)+(AC37/12*11*$E37*$F37*$G37*$J37*AD$10)</f>
        <v>0</v>
      </c>
      <c r="AE37" s="32">
        <f>158-20</f>
        <v>138</v>
      </c>
      <c r="AF37" s="32">
        <f>(AE37/12*1*$D37*$F37*$G37*$J37*AF$9)+(AE37/12*11*$E37*$F37*$G37*$J37*AF$10)</f>
        <v>3548450.3716200003</v>
      </c>
      <c r="AG37" s="36">
        <v>66</v>
      </c>
      <c r="AH37" s="32">
        <f>(AG37/12*1*$D37*$F37*$G37*$K37*AH$9)+(AG37/12*11*$E37*$F37*$G37*$K37*AH$10)</f>
        <v>2027143.7513712002</v>
      </c>
      <c r="AI37" s="32"/>
      <c r="AJ37" s="32">
        <f>(AI37/12*1*$D37*$F37*$G37*$K37*AJ$9)+(AI37/12*4*$E37*$F37*$G37*$K37*AJ$10)+(AI37/12*7*$E37*$F37*$G37*$K37*AJ$12)</f>
        <v>0</v>
      </c>
      <c r="AK37" s="32"/>
      <c r="AL37" s="32">
        <f>(AK37/12*1*$D37*$F37*$G37*$K37*AL$9)+(AK37/12*11*$E37*$F37*$G37*$K37*AL$10)</f>
        <v>0</v>
      </c>
      <c r="AM37" s="38">
        <v>46</v>
      </c>
      <c r="AN37" s="32">
        <f t="shared" si="56"/>
        <v>1291300.9629072</v>
      </c>
      <c r="AO37" s="32">
        <v>76</v>
      </c>
      <c r="AP37" s="32">
        <f>(AO37/12*1*$D37*$F37*$G37*$K37*AP$9)+(AO37/12*11*$E37*$F37*$G37*$K37*AP$10)</f>
        <v>2337977.6536031999</v>
      </c>
      <c r="AQ37" s="32">
        <v>20</v>
      </c>
      <c r="AR37" s="32">
        <v>602303.07999999996</v>
      </c>
      <c r="AS37" s="32"/>
      <c r="AT37" s="35"/>
      <c r="AU37" s="32"/>
      <c r="AV37" s="35">
        <f t="shared" si="29"/>
        <v>602303.07999999996</v>
      </c>
      <c r="AW37" s="32">
        <v>64</v>
      </c>
      <c r="AX37" s="32">
        <f>(AW37/12*1*$D37*$F37*$G37*$K37*AX$9)+(AW37/12*11*$E37*$F37*$G37*$K37*AX$10)</f>
        <v>1960504.8863231998</v>
      </c>
      <c r="AY37" s="32">
        <v>26</v>
      </c>
      <c r="AZ37" s="32">
        <v>771586.81</v>
      </c>
      <c r="BA37" s="35"/>
      <c r="BB37" s="32"/>
      <c r="BC37" s="32">
        <v>32</v>
      </c>
      <c r="BD37" s="32">
        <f>(BC37/12*1*$D37*$F37*$G37*$K37*BD$9)+(BC37/12*11*$E37*$F37*$G37*$K37*BD$10)</f>
        <v>1279434.1943039999</v>
      </c>
      <c r="BE37" s="32">
        <v>3</v>
      </c>
      <c r="BF37" s="32">
        <v>131865.57</v>
      </c>
      <c r="BG37" s="32"/>
      <c r="BH37" s="35"/>
      <c r="BI37" s="32"/>
      <c r="BJ37" s="32"/>
      <c r="BK37" s="32">
        <v>38</v>
      </c>
      <c r="BL37" s="32">
        <f t="shared" si="57"/>
        <v>1510348.0138319999</v>
      </c>
      <c r="BM37" s="32">
        <v>6</v>
      </c>
      <c r="BN37" s="32">
        <v>238305.94</v>
      </c>
      <c r="BO37" s="32"/>
      <c r="BP37" s="35"/>
      <c r="BQ37" s="32"/>
      <c r="BR37" s="32"/>
      <c r="BS37" s="32">
        <v>20</v>
      </c>
      <c r="BT37" s="32">
        <f t="shared" si="58"/>
        <v>794920.00728000014</v>
      </c>
      <c r="BU37" s="32">
        <v>4</v>
      </c>
      <c r="BV37" s="32">
        <v>158903.02000000002</v>
      </c>
      <c r="BW37" s="32"/>
      <c r="BX37" s="35"/>
      <c r="BY37" s="32"/>
      <c r="BZ37" s="32"/>
    </row>
    <row r="38" spans="1:78" x14ac:dyDescent="0.25">
      <c r="A38" s="37">
        <v>5</v>
      </c>
      <c r="B38" s="68"/>
      <c r="C38" s="40" t="s">
        <v>100</v>
      </c>
      <c r="D38" s="28">
        <f t="shared" si="53"/>
        <v>18150.400000000001</v>
      </c>
      <c r="E38" s="28">
        <f t="shared" si="53"/>
        <v>18790</v>
      </c>
      <c r="F38" s="59">
        <v>1.37</v>
      </c>
      <c r="G38" s="29">
        <v>1</v>
      </c>
      <c r="H38" s="30"/>
      <c r="I38" s="30"/>
      <c r="J38" s="28">
        <v>1.4</v>
      </c>
      <c r="K38" s="28">
        <v>1.68</v>
      </c>
      <c r="L38" s="28">
        <v>2.23</v>
      </c>
      <c r="M38" s="28">
        <v>2.39</v>
      </c>
      <c r="N38" s="31">
        <v>2.57</v>
      </c>
      <c r="O38" s="35">
        <f t="shared" ref="O38:AJ38" si="59">SUM(O39:O43)</f>
        <v>0</v>
      </c>
      <c r="P38" s="35">
        <f t="shared" si="59"/>
        <v>0</v>
      </c>
      <c r="Q38" s="35">
        <f t="shared" si="59"/>
        <v>0</v>
      </c>
      <c r="R38" s="35">
        <f t="shared" si="59"/>
        <v>0</v>
      </c>
      <c r="S38" s="35">
        <f>SUM(S39:S43)</f>
        <v>72</v>
      </c>
      <c r="T38" s="35">
        <f t="shared" ref="T38" si="60">SUM(T39:T43)</f>
        <v>4157789.9469399997</v>
      </c>
      <c r="U38" s="35">
        <f t="shared" si="59"/>
        <v>16</v>
      </c>
      <c r="V38" s="35">
        <f t="shared" si="59"/>
        <v>565901.02446079999</v>
      </c>
      <c r="W38" s="35">
        <f t="shared" si="59"/>
        <v>0</v>
      </c>
      <c r="X38" s="35">
        <f t="shared" si="59"/>
        <v>0</v>
      </c>
      <c r="Y38" s="35"/>
      <c r="Z38" s="35"/>
      <c r="AA38" s="35">
        <f t="shared" si="59"/>
        <v>0</v>
      </c>
      <c r="AB38" s="35">
        <f t="shared" si="59"/>
        <v>0</v>
      </c>
      <c r="AC38" s="35">
        <v>0</v>
      </c>
      <c r="AD38" s="35">
        <f t="shared" si="59"/>
        <v>0</v>
      </c>
      <c r="AE38" s="35">
        <f>SUM(AE39:AE43)</f>
        <v>84</v>
      </c>
      <c r="AF38" s="35">
        <f t="shared" si="59"/>
        <v>2589036.0978533337</v>
      </c>
      <c r="AG38" s="35">
        <v>32</v>
      </c>
      <c r="AH38" s="35">
        <f t="shared" si="59"/>
        <v>1181014.3458624003</v>
      </c>
      <c r="AI38" s="35">
        <f t="shared" si="59"/>
        <v>60</v>
      </c>
      <c r="AJ38" s="35">
        <f t="shared" si="59"/>
        <v>2754056.616192</v>
      </c>
      <c r="AK38" s="35">
        <f t="shared" ref="AK38:BT38" si="61">SUM(AK39:AK43)</f>
        <v>0</v>
      </c>
      <c r="AL38" s="35">
        <f t="shared" si="61"/>
        <v>0</v>
      </c>
      <c r="AM38" s="35">
        <f t="shared" si="61"/>
        <v>6</v>
      </c>
      <c r="AN38" s="35">
        <f t="shared" si="61"/>
        <v>225177.77427039994</v>
      </c>
      <c r="AO38" s="35">
        <f t="shared" si="61"/>
        <v>12</v>
      </c>
      <c r="AP38" s="35">
        <f t="shared" si="61"/>
        <v>444573.00034560007</v>
      </c>
      <c r="AQ38" s="35">
        <f t="shared" si="61"/>
        <v>4</v>
      </c>
      <c r="AR38" s="35">
        <f t="shared" si="61"/>
        <v>150657.73000000001</v>
      </c>
      <c r="AS38" s="35">
        <f>AO38-AQ38</f>
        <v>8</v>
      </c>
      <c r="AT38" s="35">
        <f>AS38*$E38*$F38*$G38*$K38*AT$10</f>
        <v>364659.24364800006</v>
      </c>
      <c r="AU38" s="35">
        <f t="shared" ref="AU38" si="62">AQ38+AS38</f>
        <v>12</v>
      </c>
      <c r="AV38" s="35">
        <f t="shared" si="29"/>
        <v>515316.97364800004</v>
      </c>
      <c r="AW38" s="35">
        <f t="shared" si="61"/>
        <v>26</v>
      </c>
      <c r="AX38" s="35">
        <f t="shared" si="61"/>
        <v>1789224.2174912002</v>
      </c>
      <c r="AY38" s="35">
        <f t="shared" si="61"/>
        <v>3</v>
      </c>
      <c r="AZ38" s="35">
        <f t="shared" si="61"/>
        <v>108469.95</v>
      </c>
      <c r="BA38" s="35">
        <f>AW38-AY38</f>
        <v>23</v>
      </c>
      <c r="BB38" s="35">
        <f>BA38*$E38*$F38*$G38*$K38*BB$10</f>
        <v>1048395.3254879999</v>
      </c>
      <c r="BC38" s="35">
        <f t="shared" si="61"/>
        <v>1</v>
      </c>
      <c r="BD38" s="35">
        <f t="shared" si="61"/>
        <v>48150.749248</v>
      </c>
      <c r="BE38" s="35">
        <f t="shared" si="61"/>
        <v>0</v>
      </c>
      <c r="BF38" s="32">
        <f t="shared" si="27"/>
        <v>0</v>
      </c>
      <c r="BG38" s="35">
        <f>BC38-BE38</f>
        <v>1</v>
      </c>
      <c r="BH38" s="35">
        <f>BG38*$E38*$F38*$G38*$K38*BH$10</f>
        <v>58556.524656000009</v>
      </c>
      <c r="BI38" s="32">
        <f t="shared" si="50"/>
        <v>1</v>
      </c>
      <c r="BJ38" s="32">
        <f t="shared" si="50"/>
        <v>58556.524656000009</v>
      </c>
      <c r="BK38" s="35">
        <f t="shared" si="61"/>
        <v>32</v>
      </c>
      <c r="BL38" s="35">
        <f t="shared" si="61"/>
        <v>1531716.8312319999</v>
      </c>
      <c r="BM38" s="35">
        <f t="shared" si="61"/>
        <v>6</v>
      </c>
      <c r="BN38" s="35">
        <f t="shared" si="61"/>
        <v>288471.03000000003</v>
      </c>
      <c r="BO38" s="35">
        <f>BK38-BM38-13</f>
        <v>13</v>
      </c>
      <c r="BP38" s="35">
        <f>BO38*$E38*$F38*$G38*$K38*BP$10</f>
        <v>761234.82052800013</v>
      </c>
      <c r="BQ38" s="32">
        <f t="shared" si="51"/>
        <v>19</v>
      </c>
      <c r="BR38" s="32">
        <f t="shared" si="51"/>
        <v>1049705.8505280002</v>
      </c>
      <c r="BS38" s="35">
        <f t="shared" si="61"/>
        <v>0</v>
      </c>
      <c r="BT38" s="35">
        <f t="shared" si="61"/>
        <v>0</v>
      </c>
      <c r="BU38" s="32">
        <f t="shared" si="36"/>
        <v>0</v>
      </c>
      <c r="BV38" s="32">
        <f t="shared" si="30"/>
        <v>0</v>
      </c>
      <c r="BW38" s="35"/>
      <c r="BX38" s="35">
        <f>BW38*$E38*$F38*$G38*$K38*BX$10</f>
        <v>0</v>
      </c>
      <c r="BY38" s="32">
        <f t="shared" ref="BY38" si="63">BU38+BW38</f>
        <v>0</v>
      </c>
      <c r="BZ38" s="32">
        <f>BV38+BX38</f>
        <v>0</v>
      </c>
    </row>
    <row r="39" spans="1:78" x14ac:dyDescent="0.25">
      <c r="A39" s="37"/>
      <c r="B39" s="58">
        <v>22</v>
      </c>
      <c r="C39" s="27" t="s">
        <v>101</v>
      </c>
      <c r="D39" s="28">
        <f t="shared" si="53"/>
        <v>18150.400000000001</v>
      </c>
      <c r="E39" s="28">
        <f t="shared" si="53"/>
        <v>18790</v>
      </c>
      <c r="F39" s="34">
        <v>1.1200000000000001</v>
      </c>
      <c r="G39" s="29">
        <v>1</v>
      </c>
      <c r="H39" s="30"/>
      <c r="I39" s="30"/>
      <c r="J39" s="28">
        <v>1.4</v>
      </c>
      <c r="K39" s="28">
        <v>1.68</v>
      </c>
      <c r="L39" s="28">
        <v>2.23</v>
      </c>
      <c r="M39" s="28">
        <v>2.39</v>
      </c>
      <c r="N39" s="31">
        <v>2.57</v>
      </c>
      <c r="O39" s="32"/>
      <c r="P39" s="32">
        <f>(O39/12*1*$D39*$F39*$G39*$J39*P$9)+(O39/12*11*$E39*$F39*$G39*$J39*P$10)</f>
        <v>0</v>
      </c>
      <c r="Q39" s="32">
        <v>0</v>
      </c>
      <c r="R39" s="32">
        <f t="shared" ref="R39:R43" si="64">(Q39/12*1*$D39*$F39*$G39*$J39*R$9)+(Q39/12*11*$E39*$F39*$G39*$J39*R$10)</f>
        <v>0</v>
      </c>
      <c r="S39" s="32"/>
      <c r="T39" s="32">
        <f t="shared" si="55"/>
        <v>0</v>
      </c>
      <c r="U39" s="32">
        <v>16</v>
      </c>
      <c r="V39" s="32">
        <f>(U39/12*1*$D39*$F39*$G39*$K39*V$9)+(U39/12*11*$E39*$F39*$G39*$K39*V$10)</f>
        <v>565901.02446079999</v>
      </c>
      <c r="W39" s="32">
        <v>0</v>
      </c>
      <c r="X39" s="32">
        <f>(W39/12*1*$D39*$F39*$G39*$K39*X$9)+(W39/12*11*$E39*$F39*$G39*$K39*X$10)</f>
        <v>0</v>
      </c>
      <c r="Y39" s="32"/>
      <c r="Z39" s="32"/>
      <c r="AA39" s="32"/>
      <c r="AB39" s="32">
        <f>(AA39/12*1*$D39*$F39*$G39*$J39*AB$9)+(AA39/12*11*$E39*$F39*$G39*$J39*AB$10)</f>
        <v>0</v>
      </c>
      <c r="AC39" s="32">
        <v>0</v>
      </c>
      <c r="AD39" s="32">
        <f>(AC39/12*1*$D39*$F39*$G39*$J39*AD$9)+(AC39/12*11*$E39*$F39*$G39*$J39*AD$10)</f>
        <v>0</v>
      </c>
      <c r="AE39" s="32">
        <f>56+20</f>
        <v>76</v>
      </c>
      <c r="AF39" s="32">
        <f>(AE39/12*1*$D39*$F39*$G39*$J39*AF$9)+(AE39/12*11*$E39*$F39*$G39*$J39*AF$10)</f>
        <v>2353468.0974933333</v>
      </c>
      <c r="AG39" s="36">
        <v>31</v>
      </c>
      <c r="AH39" s="32">
        <f>(AG39/12*1*$D39*$F39*$G39*$K39*AH$9)+(AG39/12*11*$E39*$F39*$G39*$K39*AH$10)</f>
        <v>1146667.1724928003</v>
      </c>
      <c r="AI39" s="32">
        <v>48</v>
      </c>
      <c r="AJ39" s="32">
        <f>(AI39/12*1*$D39*$F39*$G39*$K39*AJ$9)+(AI39/12*4*$E39*$F39*$G39*$K39*AJ$10)+(AI39/12*7*$E39*$F39*$G39*$K39*AJ$12)</f>
        <v>1776128.6430720002</v>
      </c>
      <c r="AK39" s="32"/>
      <c r="AL39" s="32">
        <f>(AK39/12*1*$D39*$F39*$G39*$K39*AL$9)+(AK39/12*11*$E39*$F39*$G39*$K39*AL$10)</f>
        <v>0</v>
      </c>
      <c r="AM39" s="32">
        <v>4</v>
      </c>
      <c r="AN39" s="32">
        <f t="shared" ref="AN39:AN43" si="65">(AM39/12*1*$D39*$F39*$G39*$K39*AN$9)+(AM39/12*11*$E39*$F39*$G39*$K39*AN$10)</f>
        <v>135227.40331519998</v>
      </c>
      <c r="AO39" s="32">
        <v>12</v>
      </c>
      <c r="AP39" s="32">
        <f>(AO39/12*1*$D39*$F39*$G39*$K39*AP$9)+(AO39/12*11*$E39*$F39*$G39*$K39*AP$10)</f>
        <v>444573.00034560007</v>
      </c>
      <c r="AQ39" s="32">
        <v>3</v>
      </c>
      <c r="AR39" s="32">
        <v>114391.44</v>
      </c>
      <c r="AS39" s="32"/>
      <c r="AT39" s="35"/>
      <c r="AU39" s="32"/>
      <c r="AV39" s="35">
        <f t="shared" si="29"/>
        <v>114391.44</v>
      </c>
      <c r="AW39" s="32">
        <v>20</v>
      </c>
      <c r="AX39" s="32">
        <f>(AW39/12*1*$D39*$F39*$G39*$K39*AX$9)+(AW39/12*11*$E39*$F39*$G39*$K39*AX$10)</f>
        <v>737824.41958400013</v>
      </c>
      <c r="AY39" s="32">
        <v>3</v>
      </c>
      <c r="AZ39" s="32">
        <v>108469.95</v>
      </c>
      <c r="BA39" s="35"/>
      <c r="BB39" s="32"/>
      <c r="BC39" s="32">
        <v>1</v>
      </c>
      <c r="BD39" s="32">
        <f>(BC39/12*1*$D39*$F39*$G39*$K39*BD$9)+(BC39/12*11*$E39*$F39*$G39*$K39*BD$10)</f>
        <v>48150.749248</v>
      </c>
      <c r="BE39" s="32"/>
      <c r="BF39" s="32">
        <f t="shared" si="27"/>
        <v>0</v>
      </c>
      <c r="BG39" s="32"/>
      <c r="BH39" s="35"/>
      <c r="BI39" s="32"/>
      <c r="BJ39" s="32"/>
      <c r="BK39" s="32">
        <v>32</v>
      </c>
      <c r="BL39" s="32">
        <f t="shared" ref="BL39:BL43" si="66">(BK39/12*1*$D39*$F39*$G39*$K39*BL$9)+(BK39/12*11*$E39*$F39*$G39*$K39*BL$10)</f>
        <v>1531716.8312319999</v>
      </c>
      <c r="BM39" s="32">
        <v>5</v>
      </c>
      <c r="BN39" s="32">
        <v>244019.36000000002</v>
      </c>
      <c r="BO39" s="32"/>
      <c r="BP39" s="35"/>
      <c r="BQ39" s="32"/>
      <c r="BR39" s="32"/>
      <c r="BS39" s="32"/>
      <c r="BT39" s="32">
        <f t="shared" ref="BT39:BT43" si="67">(BS39/12*1*$D39*$F39*$G39*$K39*BT$9)+(BS39/12*11*$E39*$F39*$G39*$K39*BT$10)</f>
        <v>0</v>
      </c>
      <c r="BU39" s="32">
        <f t="shared" si="36"/>
        <v>0</v>
      </c>
      <c r="BV39" s="32">
        <f t="shared" si="30"/>
        <v>0</v>
      </c>
      <c r="BW39" s="32"/>
      <c r="BX39" s="35"/>
      <c r="BY39" s="32"/>
      <c r="BZ39" s="32"/>
    </row>
    <row r="40" spans="1:78" x14ac:dyDescent="0.25">
      <c r="A40" s="37"/>
      <c r="B40" s="58">
        <v>23</v>
      </c>
      <c r="C40" s="27" t="s">
        <v>102</v>
      </c>
      <c r="D40" s="28">
        <f t="shared" si="53"/>
        <v>18150.400000000001</v>
      </c>
      <c r="E40" s="28">
        <f t="shared" si="53"/>
        <v>18790</v>
      </c>
      <c r="F40" s="34">
        <v>1.49</v>
      </c>
      <c r="G40" s="29">
        <v>1</v>
      </c>
      <c r="H40" s="30"/>
      <c r="I40" s="30"/>
      <c r="J40" s="28">
        <v>1.4</v>
      </c>
      <c r="K40" s="28">
        <v>1.68</v>
      </c>
      <c r="L40" s="28">
        <v>2.23</v>
      </c>
      <c r="M40" s="28">
        <v>2.39</v>
      </c>
      <c r="N40" s="31">
        <v>2.57</v>
      </c>
      <c r="O40" s="32"/>
      <c r="P40" s="32">
        <f>(O40/12*1*$D40*$F40*$G40*$J40*P$9)+(O40/12*11*$E40*$F40*$G40*$J40*P$10)</f>
        <v>0</v>
      </c>
      <c r="Q40" s="32"/>
      <c r="R40" s="32">
        <f t="shared" si="64"/>
        <v>0</v>
      </c>
      <c r="S40" s="35">
        <v>1</v>
      </c>
      <c r="T40" s="32">
        <f t="shared" si="55"/>
        <v>43003.658343333329</v>
      </c>
      <c r="U40" s="32"/>
      <c r="V40" s="32">
        <f>(U40/12*1*$D40*$F40*$G40*$K40*V$9)+(U40/12*11*$E40*$F40*$G40*$K40*V$10)</f>
        <v>0</v>
      </c>
      <c r="W40" s="32"/>
      <c r="X40" s="32">
        <f>(W40/12*1*$D40*$F40*$G40*$K40*X$9)+(W40/12*11*$E40*$F40*$G40*$K40*X$10)</f>
        <v>0</v>
      </c>
      <c r="Y40" s="32"/>
      <c r="Z40" s="32"/>
      <c r="AA40" s="32"/>
      <c r="AB40" s="32">
        <f>(AA40/12*1*$D40*$F40*$G40*$J40*AB$9)+(AA40/12*11*$E40*$F40*$G40*$J40*AB$10)</f>
        <v>0</v>
      </c>
      <c r="AC40" s="32"/>
      <c r="AD40" s="32">
        <f>(AC40/12*1*$D40*$F40*$G40*$J40*AD$9)+(AC40/12*11*$E40*$F40*$G40*$J40*AD$10)</f>
        <v>0</v>
      </c>
      <c r="AE40" s="32"/>
      <c r="AF40" s="32">
        <f>(AE40/12*1*$D40*$F40*$G40*$J40*AF$9)+(AE40/12*11*$E40*$F40*$G40*$J40*AF$10)</f>
        <v>0</v>
      </c>
      <c r="AG40" s="36"/>
      <c r="AH40" s="32">
        <f>(AG40/12*1*$D40*$F40*$G40*$K40*AH$9)+(AG40/12*11*$E40*$F40*$G40*$K40*AH$10)</f>
        <v>0</v>
      </c>
      <c r="AI40" s="32"/>
      <c r="AJ40" s="32">
        <f>(AI40/12*1*$D40*$F40*$G40*$K40*AJ$9)+(AI40/12*4*$E40*$F40*$G40*$K40*AJ$10)+(AI40/12*7*$E40*$F40*$G40*$K40*AJ$12)</f>
        <v>0</v>
      </c>
      <c r="AK40" s="32"/>
      <c r="AL40" s="32">
        <f>(AK40/12*1*$D40*$F40*$G40*$K40*AL$9)+(AK40/12*11*$E40*$F40*$G40*$K40*AL$10)</f>
        <v>0</v>
      </c>
      <c r="AM40" s="32">
        <v>2</v>
      </c>
      <c r="AN40" s="32">
        <f t="shared" si="65"/>
        <v>89950.370955199978</v>
      </c>
      <c r="AO40" s="32">
        <v>0</v>
      </c>
      <c r="AP40" s="32">
        <f>(AO40/12*1*$D40*$F40*$G40*$K40*AP$9)+(AO40/12*11*$E40*$F40*$G40*$K40*AP$10)</f>
        <v>0</v>
      </c>
      <c r="AQ40" s="32">
        <v>0</v>
      </c>
      <c r="AR40" s="32">
        <v>0</v>
      </c>
      <c r="AS40" s="32"/>
      <c r="AT40" s="35"/>
      <c r="AU40" s="32"/>
      <c r="AV40" s="35">
        <f t="shared" si="29"/>
        <v>0</v>
      </c>
      <c r="AW40" s="32"/>
      <c r="AX40" s="32">
        <f>(AW40/12*1*$D40*$F40*$G40*$K40*AX$9)+(AW40/12*11*$E40*$F40*$G40*$K40*AX$10)</f>
        <v>0</v>
      </c>
      <c r="AY40" s="32">
        <v>0</v>
      </c>
      <c r="AZ40" s="32">
        <f t="shared" si="28"/>
        <v>0</v>
      </c>
      <c r="BA40" s="35"/>
      <c r="BB40" s="32"/>
      <c r="BC40" s="32"/>
      <c r="BD40" s="32">
        <f>(BC40/12*1*$D40*$F40*$G40*$K40*BD$9)+(BC40/12*11*$E40*$F40*$G40*$K40*BD$10)</f>
        <v>0</v>
      </c>
      <c r="BE40" s="32">
        <f t="shared" si="35"/>
        <v>0</v>
      </c>
      <c r="BF40" s="32">
        <f t="shared" si="27"/>
        <v>0</v>
      </c>
      <c r="BG40" s="32"/>
      <c r="BH40" s="35"/>
      <c r="BI40" s="32"/>
      <c r="BJ40" s="32"/>
      <c r="BK40" s="32"/>
      <c r="BL40" s="32">
        <f t="shared" si="66"/>
        <v>0</v>
      </c>
      <c r="BM40" s="32">
        <v>0</v>
      </c>
      <c r="BN40" s="32">
        <v>0</v>
      </c>
      <c r="BO40" s="32"/>
      <c r="BP40" s="35"/>
      <c r="BQ40" s="32"/>
      <c r="BR40" s="32"/>
      <c r="BS40" s="32"/>
      <c r="BT40" s="32">
        <f t="shared" si="67"/>
        <v>0</v>
      </c>
      <c r="BU40" s="32">
        <f t="shared" si="36"/>
        <v>0</v>
      </c>
      <c r="BV40" s="32">
        <f t="shared" si="30"/>
        <v>0</v>
      </c>
      <c r="BW40" s="32"/>
      <c r="BX40" s="35"/>
      <c r="BY40" s="32"/>
      <c r="BZ40" s="32"/>
    </row>
    <row r="41" spans="1:78" x14ac:dyDescent="0.25">
      <c r="A41" s="37"/>
      <c r="B41" s="58">
        <v>24</v>
      </c>
      <c r="C41" s="27" t="s">
        <v>103</v>
      </c>
      <c r="D41" s="28">
        <f t="shared" si="53"/>
        <v>18150.400000000001</v>
      </c>
      <c r="E41" s="28">
        <f t="shared" si="53"/>
        <v>18790</v>
      </c>
      <c r="F41" s="34">
        <v>5.32</v>
      </c>
      <c r="G41" s="29">
        <v>1</v>
      </c>
      <c r="H41" s="30"/>
      <c r="I41" s="30"/>
      <c r="J41" s="28">
        <v>1.4</v>
      </c>
      <c r="K41" s="28">
        <v>1.68</v>
      </c>
      <c r="L41" s="28">
        <v>2.23</v>
      </c>
      <c r="M41" s="28">
        <v>2.39</v>
      </c>
      <c r="N41" s="31">
        <v>2.57</v>
      </c>
      <c r="O41" s="32"/>
      <c r="P41" s="32">
        <f>(O41/12*1*$D41*$F41*$G41*$J41*P$9)+(O41/12*11*$E41*$F41*$G41*$J41*P$10)</f>
        <v>0</v>
      </c>
      <c r="Q41" s="32"/>
      <c r="R41" s="32">
        <f t="shared" si="64"/>
        <v>0</v>
      </c>
      <c r="S41" s="35">
        <v>16</v>
      </c>
      <c r="T41" s="32">
        <f t="shared" si="55"/>
        <v>2456692.2135466663</v>
      </c>
      <c r="U41" s="32"/>
      <c r="V41" s="32">
        <f>(U41/12*1*$D41*$F41*$G41*$K41*V$9)+(U41/12*11*$E41*$F41*$G41*$K41*V$10)</f>
        <v>0</v>
      </c>
      <c r="W41" s="32"/>
      <c r="X41" s="32">
        <f>(W41/12*1*$D41*$F41*$G41*$K41*X$9)+(W41/12*11*$E41*$F41*$G41*$K41*X$10)</f>
        <v>0</v>
      </c>
      <c r="Y41" s="32"/>
      <c r="Z41" s="32"/>
      <c r="AA41" s="32"/>
      <c r="AB41" s="32">
        <f>(AA41/12*1*$D41*$F41*$G41*$J41*AB$9)+(AA41/12*11*$E41*$F41*$G41*$J41*AB$10)</f>
        <v>0</v>
      </c>
      <c r="AC41" s="32"/>
      <c r="AD41" s="32">
        <f>(AC41/12*1*$D41*$F41*$G41*$J41*AD$9)+(AC41/12*11*$E41*$F41*$G41*$J41*AD$10)</f>
        <v>0</v>
      </c>
      <c r="AE41" s="32"/>
      <c r="AF41" s="32">
        <f>(AE41/12*1*$D41*$F41*$G41*$J41*AF$9)+(AE41/12*11*$E41*$F41*$G41*$J41*AF$10)</f>
        <v>0</v>
      </c>
      <c r="AG41" s="36"/>
      <c r="AH41" s="32">
        <f>(AG41/12*1*$D41*$F41*$G41*$K41*AH$9)+(AG41/12*11*$E41*$F41*$G41*$K41*AH$10)</f>
        <v>0</v>
      </c>
      <c r="AI41" s="32">
        <v>4</v>
      </c>
      <c r="AJ41" s="32">
        <f>(AI41/12*1*$D41*$F41*$G41*$K41*AJ$9)+(AI41/12*4*$E41*$F41*$G41*$K41*AJ$10)+(AI41/12*7*$E41*$F41*$G41*$K41*AJ$12)</f>
        <v>703050.92121599999</v>
      </c>
      <c r="AK41" s="32"/>
      <c r="AL41" s="32">
        <f>(AK41/12*1*$D41*$F41*$G41*$K41*AL$9)+(AK41/12*11*$E41*$F41*$G41*$K41*AL$10)</f>
        <v>0</v>
      </c>
      <c r="AM41" s="32"/>
      <c r="AN41" s="32">
        <f t="shared" si="65"/>
        <v>0</v>
      </c>
      <c r="AO41" s="32">
        <v>0</v>
      </c>
      <c r="AP41" s="32">
        <f>(AO41/12*1*$D41*$F41*$G41*$K41*AP$9)+(AO41/12*11*$E41*$F41*$G41*$K41*AP$10)</f>
        <v>0</v>
      </c>
      <c r="AQ41" s="32">
        <v>0</v>
      </c>
      <c r="AR41" s="32">
        <v>0</v>
      </c>
      <c r="AS41" s="32"/>
      <c r="AT41" s="35"/>
      <c r="AU41" s="32"/>
      <c r="AV41" s="35">
        <f t="shared" si="29"/>
        <v>0</v>
      </c>
      <c r="AW41" s="32">
        <v>6</v>
      </c>
      <c r="AX41" s="32">
        <f>(AW41/12*1*$D41*$F41*$G41*$K41*AX$9)+(AW41/12*11*$E41*$F41*$G41*$K41*AX$10)</f>
        <v>1051399.7979072002</v>
      </c>
      <c r="AY41" s="32">
        <v>0</v>
      </c>
      <c r="AZ41" s="32">
        <f t="shared" si="28"/>
        <v>0</v>
      </c>
      <c r="BA41" s="35"/>
      <c r="BB41" s="32"/>
      <c r="BC41" s="32"/>
      <c r="BD41" s="32">
        <f>(BC41/12*1*$D41*$F41*$G41*$K41*BD$9)+(BC41/12*11*$E41*$F41*$G41*$K41*BD$10)</f>
        <v>0</v>
      </c>
      <c r="BE41" s="32">
        <f t="shared" si="35"/>
        <v>0</v>
      </c>
      <c r="BF41" s="32">
        <f t="shared" si="27"/>
        <v>0</v>
      </c>
      <c r="BG41" s="32"/>
      <c r="BH41" s="35"/>
      <c r="BI41" s="32"/>
      <c r="BJ41" s="32"/>
      <c r="BK41" s="32"/>
      <c r="BL41" s="32">
        <f t="shared" si="66"/>
        <v>0</v>
      </c>
      <c r="BM41" s="32">
        <v>0</v>
      </c>
      <c r="BN41" s="32">
        <v>0</v>
      </c>
      <c r="BO41" s="32"/>
      <c r="BP41" s="35"/>
      <c r="BQ41" s="32"/>
      <c r="BR41" s="32"/>
      <c r="BS41" s="32"/>
      <c r="BT41" s="32">
        <f t="shared" si="67"/>
        <v>0</v>
      </c>
      <c r="BU41" s="32">
        <f t="shared" si="36"/>
        <v>0</v>
      </c>
      <c r="BV41" s="32">
        <f t="shared" si="30"/>
        <v>0</v>
      </c>
      <c r="BW41" s="32"/>
      <c r="BX41" s="35"/>
      <c r="BY41" s="32"/>
      <c r="BZ41" s="32"/>
    </row>
    <row r="42" spans="1:78" x14ac:dyDescent="0.25">
      <c r="A42" s="37"/>
      <c r="B42" s="58">
        <v>25</v>
      </c>
      <c r="C42" s="27" t="s">
        <v>104</v>
      </c>
      <c r="D42" s="28">
        <f t="shared" si="53"/>
        <v>18150.400000000001</v>
      </c>
      <c r="E42" s="28">
        <f t="shared" si="53"/>
        <v>18790</v>
      </c>
      <c r="F42" s="34">
        <v>1.04</v>
      </c>
      <c r="G42" s="29">
        <v>1</v>
      </c>
      <c r="H42" s="30"/>
      <c r="I42" s="30"/>
      <c r="J42" s="28">
        <v>1.4</v>
      </c>
      <c r="K42" s="28">
        <v>1.68</v>
      </c>
      <c r="L42" s="28">
        <v>2.23</v>
      </c>
      <c r="M42" s="28">
        <v>2.39</v>
      </c>
      <c r="N42" s="31">
        <v>2.57</v>
      </c>
      <c r="O42" s="32"/>
      <c r="P42" s="32">
        <f>(O42/12*1*$D42*$F42*$G42*$J42*P$9)+(O42/12*11*$E42*$F42*$G42*$J42*P$10)</f>
        <v>0</v>
      </c>
      <c r="Q42" s="32">
        <v>0</v>
      </c>
      <c r="R42" s="32">
        <f t="shared" si="64"/>
        <v>0</v>
      </c>
      <c r="S42" s="35">
        <v>50</v>
      </c>
      <c r="T42" s="32">
        <f t="shared" si="55"/>
        <v>1500798.8146666666</v>
      </c>
      <c r="U42" s="32">
        <v>0</v>
      </c>
      <c r="V42" s="32">
        <f>(U42/12*1*$D42*$F42*$G42*$K42*V$9)+(U42/12*11*$E42*$F42*$G42*$K42*V$10)</f>
        <v>0</v>
      </c>
      <c r="W42" s="32">
        <v>0</v>
      </c>
      <c r="X42" s="32">
        <f>(W42/12*1*$D42*$F42*$G42*$K42*X$9)+(W42/12*11*$E42*$F42*$G42*$K42*X$10)</f>
        <v>0</v>
      </c>
      <c r="Y42" s="32"/>
      <c r="Z42" s="32"/>
      <c r="AA42" s="32"/>
      <c r="AB42" s="32">
        <f>(AA42/12*1*$D42*$F42*$G42*$J42*AB$9)+(AA42/12*11*$E42*$F42*$G42*$J42*AB$10)</f>
        <v>0</v>
      </c>
      <c r="AC42" s="32">
        <v>0</v>
      </c>
      <c r="AD42" s="32">
        <f>(AC42/12*1*$D42*$F42*$G42*$J42*AD$9)+(AC42/12*11*$E42*$F42*$G42*$J42*AD$10)</f>
        <v>0</v>
      </c>
      <c r="AE42" s="32">
        <v>4</v>
      </c>
      <c r="AF42" s="32">
        <f>(AE42/12*1*$D42*$F42*$G42*$J42*AF$9)+(AE42/12*11*$E42*$F42*$G42*$J42*AF$10)</f>
        <v>115019.11754666666</v>
      </c>
      <c r="AG42" s="36">
        <v>1</v>
      </c>
      <c r="AH42" s="32">
        <f>(AG42/12*1*$D42*$F42*$G42*$K42*AH$9)+(AG42/12*11*$E42*$F42*$G42*$K42*AH$10)</f>
        <v>34347.173369599994</v>
      </c>
      <c r="AI42" s="32">
        <v>8</v>
      </c>
      <c r="AJ42" s="32">
        <f>(AI42/12*1*$D42*$F42*$G42*$K42*AJ$9)+(AI42/12*4*$E42*$F42*$G42*$K42*AJ$10)+(AI42/12*7*$E42*$F42*$G42*$K42*AJ$12)</f>
        <v>274877.05190399999</v>
      </c>
      <c r="AK42" s="32"/>
      <c r="AL42" s="32">
        <f>(AK42/12*1*$D42*$F42*$G42*$K42*AL$9)+(AK42/12*11*$E42*$F42*$G42*$K42*AL$10)</f>
        <v>0</v>
      </c>
      <c r="AM42" s="32">
        <v>0</v>
      </c>
      <c r="AN42" s="32">
        <f t="shared" si="65"/>
        <v>0</v>
      </c>
      <c r="AO42" s="32"/>
      <c r="AP42" s="32">
        <f>(AO42/12*1*$D42*$F42*$G42*$K42*AP$9)+(AO42/12*11*$E42*$F42*$G42*$K42*AP$10)</f>
        <v>0</v>
      </c>
      <c r="AQ42" s="32">
        <v>0</v>
      </c>
      <c r="AR42" s="32">
        <v>0</v>
      </c>
      <c r="AS42" s="32"/>
      <c r="AT42" s="35"/>
      <c r="AU42" s="32"/>
      <c r="AV42" s="35">
        <f t="shared" si="29"/>
        <v>0</v>
      </c>
      <c r="AW42" s="32"/>
      <c r="AX42" s="32">
        <f>(AW42/12*1*$D42*$F42*$G42*$K42*AX$9)+(AW42/12*11*$E42*$F42*$G42*$K42*AX$10)</f>
        <v>0</v>
      </c>
      <c r="AY42" s="32">
        <v>0</v>
      </c>
      <c r="AZ42" s="32">
        <f t="shared" si="28"/>
        <v>0</v>
      </c>
      <c r="BA42" s="35"/>
      <c r="BB42" s="32"/>
      <c r="BC42" s="32">
        <v>0</v>
      </c>
      <c r="BD42" s="32">
        <f>(BC42/12*1*$D42*$F42*$G42*$K42*BD$9)+(BC42/12*11*$E42*$F42*$G42*$K42*BD$10)</f>
        <v>0</v>
      </c>
      <c r="BE42" s="32">
        <f t="shared" si="35"/>
        <v>0</v>
      </c>
      <c r="BF42" s="32">
        <f t="shared" si="27"/>
        <v>0</v>
      </c>
      <c r="BG42" s="32"/>
      <c r="BH42" s="35"/>
      <c r="BI42" s="32"/>
      <c r="BJ42" s="32"/>
      <c r="BK42" s="32">
        <v>0</v>
      </c>
      <c r="BL42" s="32">
        <f t="shared" si="66"/>
        <v>0</v>
      </c>
      <c r="BM42" s="32">
        <v>1</v>
      </c>
      <c r="BN42" s="32">
        <v>44451.67</v>
      </c>
      <c r="BO42" s="32"/>
      <c r="BP42" s="35"/>
      <c r="BQ42" s="32"/>
      <c r="BR42" s="32"/>
      <c r="BS42" s="32">
        <v>0</v>
      </c>
      <c r="BT42" s="32">
        <f t="shared" si="67"/>
        <v>0</v>
      </c>
      <c r="BU42" s="32">
        <f t="shared" si="36"/>
        <v>0</v>
      </c>
      <c r="BV42" s="32">
        <f t="shared" si="30"/>
        <v>0</v>
      </c>
      <c r="BW42" s="32"/>
      <c r="BX42" s="35"/>
      <c r="BY42" s="32"/>
      <c r="BZ42" s="32"/>
    </row>
    <row r="43" spans="1:78" ht="33.75" customHeight="1" x14ac:dyDescent="0.25">
      <c r="A43" s="37"/>
      <c r="B43" s="58">
        <v>26</v>
      </c>
      <c r="C43" s="27" t="s">
        <v>105</v>
      </c>
      <c r="D43" s="28">
        <f t="shared" si="53"/>
        <v>18150.400000000001</v>
      </c>
      <c r="E43" s="28">
        <f t="shared" si="53"/>
        <v>18790</v>
      </c>
      <c r="F43" s="34">
        <v>1.0900000000000001</v>
      </c>
      <c r="G43" s="29">
        <v>1</v>
      </c>
      <c r="H43" s="30"/>
      <c r="I43" s="30"/>
      <c r="J43" s="28">
        <v>1.4</v>
      </c>
      <c r="K43" s="28">
        <v>1.68</v>
      </c>
      <c r="L43" s="28">
        <v>2.23</v>
      </c>
      <c r="M43" s="28">
        <v>2.39</v>
      </c>
      <c r="N43" s="31">
        <v>2.57</v>
      </c>
      <c r="O43" s="32"/>
      <c r="P43" s="32">
        <f>(O43/12*1*$D43*$F43*$G43*$J43*P$9)+(O43/12*11*$E43*$F43*$G43*$J43*P$10)</f>
        <v>0</v>
      </c>
      <c r="Q43" s="32">
        <v>0</v>
      </c>
      <c r="R43" s="32">
        <f t="shared" si="64"/>
        <v>0</v>
      </c>
      <c r="S43" s="35">
        <v>5</v>
      </c>
      <c r="T43" s="32">
        <f t="shared" si="55"/>
        <v>157295.26038333334</v>
      </c>
      <c r="U43" s="32">
        <v>0</v>
      </c>
      <c r="V43" s="32">
        <f>(U43/12*1*$D43*$F43*$G43*$K43*V$9)+(U43/12*11*$E43*$F43*$G43*$K43*V$10)</f>
        <v>0</v>
      </c>
      <c r="W43" s="32">
        <v>0</v>
      </c>
      <c r="X43" s="32">
        <f>(W43/12*1*$D43*$F43*$G43*$K43*X$9)+(W43/12*11*$E43*$F43*$G43*$K43*X$10)</f>
        <v>0</v>
      </c>
      <c r="Y43" s="32"/>
      <c r="Z43" s="32"/>
      <c r="AA43" s="32"/>
      <c r="AB43" s="32">
        <f>(AA43/12*1*$D43*$F43*$G43*$J43*AB$9)+(AA43/12*11*$E43*$F43*$G43*$J43*AB$10)</f>
        <v>0</v>
      </c>
      <c r="AC43" s="32">
        <v>0</v>
      </c>
      <c r="AD43" s="32">
        <f>(AC43/12*1*$D43*$F43*$G43*$J43*AD$9)+(AC43/12*11*$E43*$F43*$G43*$J43*AD$10)</f>
        <v>0</v>
      </c>
      <c r="AE43" s="32">
        <v>4</v>
      </c>
      <c r="AF43" s="32">
        <f>(AE43/12*1*$D43*$F43*$G43*$J43*AF$9)+(AE43/12*11*$E43*$F43*$G43*$J43*AF$10)</f>
        <v>120548.88281333333</v>
      </c>
      <c r="AG43" s="36"/>
      <c r="AH43" s="32">
        <f>(AG43/12*1*$D43*$F43*$G43*$K43*AH$9)+(AG43/12*11*$E43*$F43*$G43*$K43*AH$10)</f>
        <v>0</v>
      </c>
      <c r="AI43" s="32"/>
      <c r="AJ43" s="32">
        <f>(AI43/12*1*$D43*$F43*$G43*$K43*AJ$9)+(AI43/12*4*$E43*$F43*$G43*$K43*AJ$10)+(AI43/12*7*$E43*$F43*$G43*$K43*AJ$12)</f>
        <v>0</v>
      </c>
      <c r="AK43" s="32"/>
      <c r="AL43" s="32">
        <f>(AK43/12*1*$D43*$F43*$G43*$K43*AL$9)+(AK43/12*11*$E43*$F43*$G43*$K43*AL$10)</f>
        <v>0</v>
      </c>
      <c r="AM43" s="32">
        <v>0</v>
      </c>
      <c r="AN43" s="32">
        <f t="shared" si="65"/>
        <v>0</v>
      </c>
      <c r="AO43" s="32">
        <v>0</v>
      </c>
      <c r="AP43" s="32">
        <f>(AO43/12*1*$D43*$F43*$G43*$K43*AP$9)+(AO43/12*11*$E43*$F43*$G43*$K43*AP$10)</f>
        <v>0</v>
      </c>
      <c r="AQ43" s="32">
        <v>1</v>
      </c>
      <c r="AR43" s="32">
        <v>36266.29</v>
      </c>
      <c r="AS43" s="32"/>
      <c r="AT43" s="35"/>
      <c r="AU43" s="32"/>
      <c r="AV43" s="35">
        <f t="shared" si="29"/>
        <v>36266.29</v>
      </c>
      <c r="AW43" s="32"/>
      <c r="AX43" s="32">
        <f>(AW43/12*1*$D43*$F43*$G43*$K43*AX$9)+(AW43/12*11*$E43*$F43*$G43*$K43*AX$10)</f>
        <v>0</v>
      </c>
      <c r="AY43" s="32">
        <v>0</v>
      </c>
      <c r="AZ43" s="32">
        <f t="shared" si="28"/>
        <v>0</v>
      </c>
      <c r="BA43" s="35"/>
      <c r="BB43" s="32"/>
      <c r="BC43" s="32">
        <v>0</v>
      </c>
      <c r="BD43" s="32">
        <f>(BC43/12*1*$D43*$F43*$G43*$K43*BD$9)+(BC43/12*11*$E43*$F43*$G43*$K43*BD$10)</f>
        <v>0</v>
      </c>
      <c r="BE43" s="32">
        <f t="shared" si="35"/>
        <v>0</v>
      </c>
      <c r="BF43" s="32">
        <f t="shared" si="27"/>
        <v>0</v>
      </c>
      <c r="BG43" s="32"/>
      <c r="BH43" s="35"/>
      <c r="BI43" s="32"/>
      <c r="BJ43" s="32"/>
      <c r="BK43" s="32">
        <v>0</v>
      </c>
      <c r="BL43" s="32">
        <f t="shared" si="66"/>
        <v>0</v>
      </c>
      <c r="BM43" s="32">
        <v>0</v>
      </c>
      <c r="BN43" s="32">
        <v>0</v>
      </c>
      <c r="BO43" s="32"/>
      <c r="BP43" s="35"/>
      <c r="BQ43" s="32"/>
      <c r="BR43" s="32"/>
      <c r="BS43" s="32">
        <v>0</v>
      </c>
      <c r="BT43" s="32">
        <f t="shared" si="67"/>
        <v>0</v>
      </c>
      <c r="BU43" s="32">
        <f t="shared" si="36"/>
        <v>0</v>
      </c>
      <c r="BV43" s="32">
        <f t="shared" si="30"/>
        <v>0</v>
      </c>
      <c r="BW43" s="32"/>
      <c r="BX43" s="35"/>
      <c r="BY43" s="32"/>
      <c r="BZ43" s="32"/>
    </row>
    <row r="44" spans="1:78" x14ac:dyDescent="0.25">
      <c r="A44" s="37">
        <v>6</v>
      </c>
      <c r="B44" s="68"/>
      <c r="C44" s="40" t="s">
        <v>106</v>
      </c>
      <c r="D44" s="28">
        <f t="shared" si="53"/>
        <v>18150.400000000001</v>
      </c>
      <c r="E44" s="28">
        <f t="shared" si="53"/>
        <v>18790</v>
      </c>
      <c r="F44" s="60">
        <v>0.8</v>
      </c>
      <c r="G44" s="29">
        <v>1</v>
      </c>
      <c r="H44" s="30"/>
      <c r="I44" s="30"/>
      <c r="J44" s="28">
        <v>1.4</v>
      </c>
      <c r="K44" s="28">
        <v>1.68</v>
      </c>
      <c r="L44" s="28">
        <v>2.23</v>
      </c>
      <c r="M44" s="28">
        <v>2.39</v>
      </c>
      <c r="N44" s="31">
        <v>2.57</v>
      </c>
      <c r="O44" s="35">
        <f t="shared" ref="O44:AJ44" si="68">SUM(O45:O47)</f>
        <v>1742</v>
      </c>
      <c r="P44" s="35">
        <f t="shared" si="68"/>
        <v>47082576.704240002</v>
      </c>
      <c r="Q44" s="35">
        <f t="shared" si="68"/>
        <v>0</v>
      </c>
      <c r="R44" s="35">
        <f t="shared" si="68"/>
        <v>0</v>
      </c>
      <c r="S44" s="35">
        <f>SUM(S45:S47)</f>
        <v>59</v>
      </c>
      <c r="T44" s="35">
        <f t="shared" ref="T44" si="69">SUM(T45:T47)</f>
        <v>1226232.2544733332</v>
      </c>
      <c r="U44" s="35">
        <f t="shared" si="68"/>
        <v>4</v>
      </c>
      <c r="V44" s="35">
        <f t="shared" si="68"/>
        <v>57474.322796799985</v>
      </c>
      <c r="W44" s="35">
        <f t="shared" si="68"/>
        <v>0</v>
      </c>
      <c r="X44" s="35">
        <f t="shared" si="68"/>
        <v>0</v>
      </c>
      <c r="Y44" s="35"/>
      <c r="Z44" s="35"/>
      <c r="AA44" s="35">
        <f t="shared" si="68"/>
        <v>0</v>
      </c>
      <c r="AB44" s="35">
        <f t="shared" si="68"/>
        <v>0</v>
      </c>
      <c r="AC44" s="35">
        <v>0</v>
      </c>
      <c r="AD44" s="35">
        <f t="shared" si="68"/>
        <v>0</v>
      </c>
      <c r="AE44" s="35">
        <f>SUM(AE45:AE47)</f>
        <v>63</v>
      </c>
      <c r="AF44" s="35">
        <f t="shared" si="68"/>
        <v>992058.05621999991</v>
      </c>
      <c r="AG44" s="35">
        <v>27</v>
      </c>
      <c r="AH44" s="35">
        <f t="shared" si="68"/>
        <v>620649.6796416</v>
      </c>
      <c r="AI44" s="35">
        <f t="shared" si="68"/>
        <v>98</v>
      </c>
      <c r="AJ44" s="35">
        <f t="shared" si="68"/>
        <v>2109152.7636480001</v>
      </c>
      <c r="AK44" s="35">
        <f t="shared" ref="AK44:BV44" si="70">SUM(AK45:AK47)</f>
        <v>0</v>
      </c>
      <c r="AL44" s="35">
        <f t="shared" si="70"/>
        <v>0</v>
      </c>
      <c r="AM44" s="35">
        <f t="shared" si="70"/>
        <v>19</v>
      </c>
      <c r="AN44" s="35">
        <f t="shared" si="70"/>
        <v>542720.69455519994</v>
      </c>
      <c r="AO44" s="35">
        <f t="shared" si="70"/>
        <v>70</v>
      </c>
      <c r="AP44" s="35">
        <f t="shared" si="70"/>
        <v>1906303.2532320004</v>
      </c>
      <c r="AQ44" s="35">
        <f t="shared" si="70"/>
        <v>21</v>
      </c>
      <c r="AR44" s="35">
        <f t="shared" si="70"/>
        <v>589749.82000000007</v>
      </c>
      <c r="AS44" s="35">
        <f>AO44-AQ44</f>
        <v>49</v>
      </c>
      <c r="AT44" s="35">
        <f>AS44*$E44*$F44*$G44*$K44*AT$10</f>
        <v>1304255.6889599999</v>
      </c>
      <c r="AU44" s="35">
        <f t="shared" ref="AU44" si="71">AQ44+AS44</f>
        <v>70</v>
      </c>
      <c r="AV44" s="35">
        <f t="shared" si="29"/>
        <v>1894005.50896</v>
      </c>
      <c r="AW44" s="35">
        <f t="shared" si="70"/>
        <v>10</v>
      </c>
      <c r="AX44" s="35">
        <f t="shared" si="70"/>
        <v>372864.84061119996</v>
      </c>
      <c r="AY44" s="35">
        <f t="shared" si="70"/>
        <v>12</v>
      </c>
      <c r="AZ44" s="35">
        <f t="shared" si="70"/>
        <v>227960.51</v>
      </c>
      <c r="BA44" s="35"/>
      <c r="BB44" s="35"/>
      <c r="BC44" s="35">
        <f t="shared" si="70"/>
        <v>4</v>
      </c>
      <c r="BD44" s="35">
        <f t="shared" si="70"/>
        <v>127255.55158399999</v>
      </c>
      <c r="BE44" s="35">
        <f t="shared" si="70"/>
        <v>1</v>
      </c>
      <c r="BF44" s="35">
        <f t="shared" si="70"/>
        <v>31629.07</v>
      </c>
      <c r="BG44" s="35">
        <f>BC44-BE44</f>
        <v>3</v>
      </c>
      <c r="BH44" s="35">
        <f>BG44*$E44*$F44*$G44*$K44*BH$10</f>
        <v>102580.77312000001</v>
      </c>
      <c r="BI44" s="32">
        <f t="shared" si="50"/>
        <v>4</v>
      </c>
      <c r="BJ44" s="32">
        <f t="shared" si="50"/>
        <v>134209.84312000001</v>
      </c>
      <c r="BK44" s="35">
        <f t="shared" si="70"/>
        <v>4</v>
      </c>
      <c r="BL44" s="35">
        <f t="shared" si="70"/>
        <v>210269.16321599999</v>
      </c>
      <c r="BM44" s="35">
        <f t="shared" si="70"/>
        <v>3</v>
      </c>
      <c r="BN44" s="35">
        <f t="shared" si="70"/>
        <v>97930.26999999999</v>
      </c>
      <c r="BO44" s="35">
        <f>BK44-BM44+5</f>
        <v>6</v>
      </c>
      <c r="BP44" s="35">
        <f>BO44*$E44*$F44*$G44*$K44*BP$10</f>
        <v>205161.54624000003</v>
      </c>
      <c r="BQ44" s="32">
        <f t="shared" si="51"/>
        <v>9</v>
      </c>
      <c r="BR44" s="32">
        <f t="shared" si="51"/>
        <v>303091.81624000001</v>
      </c>
      <c r="BS44" s="35">
        <f t="shared" si="70"/>
        <v>12</v>
      </c>
      <c r="BT44" s="35">
        <f t="shared" si="70"/>
        <v>630807.4896480001</v>
      </c>
      <c r="BU44" s="35">
        <f t="shared" si="70"/>
        <v>3</v>
      </c>
      <c r="BV44" s="35">
        <f t="shared" si="70"/>
        <v>36418.720000000001</v>
      </c>
      <c r="BW44" s="35">
        <f>BS44-BU44+4+4</f>
        <v>17</v>
      </c>
      <c r="BX44" s="35">
        <f>BW44*$E44*$F44*$G44*$K44*BX$10</f>
        <v>581291.04767999996</v>
      </c>
      <c r="BY44" s="32">
        <f t="shared" ref="BY44" si="72">BU44+BW44</f>
        <v>20</v>
      </c>
      <c r="BZ44" s="32">
        <f>BV44+BX44</f>
        <v>617709.76767999993</v>
      </c>
    </row>
    <row r="45" spans="1:78" x14ac:dyDescent="0.25">
      <c r="A45" s="37"/>
      <c r="B45" s="58">
        <v>27</v>
      </c>
      <c r="C45" s="27" t="s">
        <v>107</v>
      </c>
      <c r="D45" s="28">
        <f t="shared" si="53"/>
        <v>18150.400000000001</v>
      </c>
      <c r="E45" s="28">
        <f t="shared" si="53"/>
        <v>18790</v>
      </c>
      <c r="F45" s="34">
        <v>1.72</v>
      </c>
      <c r="G45" s="29">
        <v>1</v>
      </c>
      <c r="H45" s="30"/>
      <c r="I45" s="30"/>
      <c r="J45" s="28">
        <v>1.4</v>
      </c>
      <c r="K45" s="28">
        <v>1.68</v>
      </c>
      <c r="L45" s="28">
        <v>2.23</v>
      </c>
      <c r="M45" s="28">
        <v>2.39</v>
      </c>
      <c r="N45" s="31">
        <v>2.57</v>
      </c>
      <c r="O45" s="32">
        <f>856-250+25</f>
        <v>631</v>
      </c>
      <c r="P45" s="32">
        <f>(O45/12*1*$D45*$F45*$G45*$J45*P$9)+(O45/12*11*$E45*$F45*$G45*$J45*P$10)</f>
        <v>29222687.428293336</v>
      </c>
      <c r="Q45" s="32">
        <v>0</v>
      </c>
      <c r="R45" s="32">
        <f t="shared" ref="R45:R46" si="73">(Q45/12*1*$D45*$F45*$G45*$J45*R$9)+(Q45/12*11*$E45*$F45*$G45*$J45*R$10)</f>
        <v>0</v>
      </c>
      <c r="S45" s="35">
        <v>5</v>
      </c>
      <c r="T45" s="32">
        <f t="shared" si="55"/>
        <v>248209.03473333333</v>
      </c>
      <c r="U45" s="32"/>
      <c r="V45" s="32">
        <f>(U45/12*1*$D45*$F45*$G45*$K45*V$9)+(U45/12*11*$E45*$F45*$G45*$K45*V$10)</f>
        <v>0</v>
      </c>
      <c r="W45" s="32">
        <v>0</v>
      </c>
      <c r="X45" s="32">
        <f>(W45/12*1*$D45*$F45*$G45*$K45*X$9)+(W45/12*11*$E45*$F45*$G45*$K45*X$10)</f>
        <v>0</v>
      </c>
      <c r="Y45" s="32"/>
      <c r="Z45" s="32"/>
      <c r="AA45" s="32"/>
      <c r="AB45" s="32">
        <f>(AA45/12*1*$D45*$F45*$G45*$J45*AB$9)+(AA45/12*11*$E45*$F45*$G45*$J45*AB$10)</f>
        <v>0</v>
      </c>
      <c r="AC45" s="32">
        <v>0</v>
      </c>
      <c r="AD45" s="32">
        <f>(AC45/12*1*$D45*$F45*$G45*$J45*AD$9)+(AC45/12*11*$E45*$F45*$G45*$J45*AD$10)</f>
        <v>0</v>
      </c>
      <c r="AE45" s="32">
        <v>6</v>
      </c>
      <c r="AF45" s="32">
        <f>(AE45/12*1*$D45*$F45*$G45*$J45*AF$9)+(AE45/12*11*$E45*$F45*$G45*$J45*AF$10)</f>
        <v>285335.88776000001</v>
      </c>
      <c r="AG45" s="36"/>
      <c r="AH45" s="32">
        <f>(AG45/12*1*$D45*$F45*$G45*$K45*AH$9)+(AG45/12*11*$E45*$F45*$G45*$K45*AH$10)</f>
        <v>0</v>
      </c>
      <c r="AI45" s="32">
        <v>2</v>
      </c>
      <c r="AJ45" s="32">
        <f>(AI45/12*1*$D45*$F45*$G45*$K45*AJ$9)+(AI45/12*4*$E45*$F45*$G45*$K45*AJ$10)+(AI45/12*7*$E45*$F45*$G45*$K45*AJ$12)</f>
        <v>113651.08876799999</v>
      </c>
      <c r="AK45" s="32"/>
      <c r="AL45" s="32">
        <f>(AK45/12*1*$D45*$F45*$G45*$K45*AL$9)+(AK45/12*11*$E45*$F45*$G45*$K45*AL$10)</f>
        <v>0</v>
      </c>
      <c r="AM45" s="32">
        <v>4</v>
      </c>
      <c r="AN45" s="32">
        <f t="shared" ref="AN45:AN46" si="74">(AM45/12*1*$D45*$F45*$G45*$K45*AN$9)+(AM45/12*11*$E45*$F45*$G45*$K45*AN$10)</f>
        <v>207670.65509119994</v>
      </c>
      <c r="AO45" s="32">
        <v>10</v>
      </c>
      <c r="AP45" s="32">
        <f>(AO45/12*1*$D45*$F45*$G45*$K45*AP$9)+(AO45/12*11*$E45*$F45*$G45*$K45*AP$10)</f>
        <v>568947.58972800011</v>
      </c>
      <c r="AQ45" s="32">
        <v>3</v>
      </c>
      <c r="AR45" s="32">
        <v>174342.59</v>
      </c>
      <c r="AS45" s="32"/>
      <c r="AT45" s="35"/>
      <c r="AU45" s="32"/>
      <c r="AV45" s="35">
        <f t="shared" si="29"/>
        <v>174342.59</v>
      </c>
      <c r="AW45" s="32">
        <v>4</v>
      </c>
      <c r="AX45" s="32">
        <f>(AW45/12*1*$D45*$F45*$G45*$K45*AX$9)+(AW45/12*11*$E45*$F45*$G45*$K45*AX$10)</f>
        <v>226617.50030079996</v>
      </c>
      <c r="AY45" s="32">
        <v>1</v>
      </c>
      <c r="AZ45" s="32">
        <v>57227.55</v>
      </c>
      <c r="BA45" s="35"/>
      <c r="BB45" s="32"/>
      <c r="BC45" s="32"/>
      <c r="BD45" s="32">
        <f>(BC45/12*1*$D45*$F45*$G45*$K45*BD$9)+(BC45/12*11*$E45*$F45*$G45*$K45*BD$10)</f>
        <v>0</v>
      </c>
      <c r="BE45" s="32">
        <f t="shared" si="35"/>
        <v>0</v>
      </c>
      <c r="BF45" s="32">
        <f t="shared" si="27"/>
        <v>0</v>
      </c>
      <c r="BG45" s="32"/>
      <c r="BH45" s="35"/>
      <c r="BI45" s="32"/>
      <c r="BJ45" s="32"/>
      <c r="BK45" s="32">
        <v>2</v>
      </c>
      <c r="BL45" s="32">
        <f t="shared" ref="BL45:BL46" si="75">(BK45/12*1*$D45*$F45*$G45*$K45*BL$9)+(BK45/12*11*$E45*$F45*$G45*$K45*BL$10)</f>
        <v>147017.463712</v>
      </c>
      <c r="BM45" s="32">
        <v>0</v>
      </c>
      <c r="BN45" s="32">
        <f t="shared" si="44"/>
        <v>0</v>
      </c>
      <c r="BO45" s="32"/>
      <c r="BP45" s="35"/>
      <c r="BQ45" s="32"/>
      <c r="BR45" s="32"/>
      <c r="BS45" s="32">
        <v>6</v>
      </c>
      <c r="BT45" s="32">
        <f t="shared" ref="BT45:BT46" si="76">(BS45/12*1*$D45*$F45*$G45*$K45*BT$9)+(BS45/12*11*$E45*$F45*$G45*$K45*BT$10)</f>
        <v>441052.39113600005</v>
      </c>
      <c r="BU45" s="32">
        <v>0</v>
      </c>
      <c r="BV45" s="32">
        <f t="shared" si="30"/>
        <v>0</v>
      </c>
      <c r="BW45" s="32"/>
      <c r="BX45" s="35"/>
      <c r="BY45" s="32"/>
      <c r="BZ45" s="32"/>
    </row>
    <row r="46" spans="1:78" ht="33.75" customHeight="1" x14ac:dyDescent="0.25">
      <c r="A46" s="37"/>
      <c r="B46" s="58">
        <v>28</v>
      </c>
      <c r="C46" s="27" t="s">
        <v>108</v>
      </c>
      <c r="D46" s="28">
        <f t="shared" si="53"/>
        <v>18150.400000000001</v>
      </c>
      <c r="E46" s="28">
        <f t="shared" si="53"/>
        <v>18790</v>
      </c>
      <c r="F46" s="34">
        <v>0.74</v>
      </c>
      <c r="G46" s="29">
        <v>1</v>
      </c>
      <c r="H46" s="30"/>
      <c r="I46" s="30"/>
      <c r="J46" s="28">
        <v>1.4</v>
      </c>
      <c r="K46" s="28">
        <v>1.68</v>
      </c>
      <c r="L46" s="28">
        <v>2.23</v>
      </c>
      <c r="M46" s="28">
        <v>2.39</v>
      </c>
      <c r="N46" s="31">
        <v>2.57</v>
      </c>
      <c r="O46" s="32">
        <f>70+250+250+30+100</f>
        <v>700</v>
      </c>
      <c r="P46" s="32">
        <f>(O46/12*1*$D46*$F46*$G46*$J46*P$9)+(O46/12*11*$E46*$F46*$G46*$J46*P$10)</f>
        <v>13947363.070666667</v>
      </c>
      <c r="Q46" s="32">
        <v>0</v>
      </c>
      <c r="R46" s="32">
        <f t="shared" si="73"/>
        <v>0</v>
      </c>
      <c r="S46" s="35">
        <v>39</v>
      </c>
      <c r="T46" s="32">
        <f t="shared" si="55"/>
        <v>832943.34213999996</v>
      </c>
      <c r="U46" s="32">
        <v>1</v>
      </c>
      <c r="V46" s="32">
        <f>(U46/12*1*$D46*$F46*$G46*$K46*V$9)+(U46/12*11*$E46*$F46*$G46*$K46*V$10)</f>
        <v>23368.680697599993</v>
      </c>
      <c r="W46" s="32">
        <v>0</v>
      </c>
      <c r="X46" s="32">
        <f>(W46/12*1*$D46*$F46*$G46*$K46*X$9)+(W46/12*11*$E46*$F46*$G46*$K46*X$10)</f>
        <v>0</v>
      </c>
      <c r="Y46" s="32"/>
      <c r="Z46" s="32"/>
      <c r="AA46" s="32"/>
      <c r="AB46" s="32">
        <f>(AA46/12*1*$D46*$F46*$G46*$J46*AB$9)+(AA46/12*11*$E46*$F46*$G46*$J46*AB$10)</f>
        <v>0</v>
      </c>
      <c r="AC46" s="32">
        <v>0</v>
      </c>
      <c r="AD46" s="32">
        <f>(AC46/12*1*$D46*$F46*$G46*$J46*AD$9)+(AC46/12*11*$E46*$F46*$G46*$J46*AD$10)</f>
        <v>0</v>
      </c>
      <c r="AE46" s="32">
        <v>15</v>
      </c>
      <c r="AF46" s="32">
        <f>(AE46/12*1*$D46*$F46*$G46*$J46*AF$9)+(AE46/12*11*$E46*$F46*$G46*$J46*AF$10)</f>
        <v>306901.97229999996</v>
      </c>
      <c r="AG46" s="36">
        <v>24</v>
      </c>
      <c r="AH46" s="32">
        <f>(AG46/12*1*$D46*$F46*$G46*$K46*AH$9)+(AG46/12*11*$E46*$F46*$G46*$K46*AH$10)</f>
        <v>586544.03754240007</v>
      </c>
      <c r="AI46" s="32">
        <v>68</v>
      </c>
      <c r="AJ46" s="32">
        <f>(AI46/12*1*$D46*$F46*$G46*$K46*AJ$9)+(AI46/12*4*$E46*$F46*$G46*$K46*AJ$10)+(AI46/12*7*$E46*$F46*$G46*$K46*AJ$12)</f>
        <v>1662477.5543040002</v>
      </c>
      <c r="AK46" s="32"/>
      <c r="AL46" s="32">
        <f>(AK46/12*1*$D46*$F46*$G46*$K46*AL$9)+(AK46/12*11*$E46*$F46*$G46*$K46*AL$10)</f>
        <v>0</v>
      </c>
      <c r="AM46" s="32">
        <v>15</v>
      </c>
      <c r="AN46" s="32">
        <f t="shared" si="74"/>
        <v>335050.03946399997</v>
      </c>
      <c r="AO46" s="32">
        <v>50</v>
      </c>
      <c r="AP46" s="32">
        <f>(AO46/12*1*$D46*$F46*$G46*$K46*AP$9)+(AO46/12*11*$E46*$F46*$G46*$K46*AP$10)</f>
        <v>1223898.8848800003</v>
      </c>
      <c r="AQ46" s="32">
        <v>18</v>
      </c>
      <c r="AR46" s="32">
        <v>415407.2300000001</v>
      </c>
      <c r="AS46" s="32"/>
      <c r="AT46" s="35"/>
      <c r="AU46" s="32"/>
      <c r="AV46" s="35">
        <f t="shared" si="29"/>
        <v>415407.2300000001</v>
      </c>
      <c r="AW46" s="32">
        <v>6</v>
      </c>
      <c r="AX46" s="32">
        <f>(AW46/12*1*$D46*$F46*$G46*$K46*AX$9)+(AW46/12*11*$E46*$F46*$G46*$K46*AX$10)</f>
        <v>146247.3403104</v>
      </c>
      <c r="AY46" s="32">
        <v>4</v>
      </c>
      <c r="AZ46" s="32">
        <v>97691.64</v>
      </c>
      <c r="BA46" s="35"/>
      <c r="BB46" s="32"/>
      <c r="BC46" s="32">
        <v>4</v>
      </c>
      <c r="BD46" s="32">
        <f>(BC46/12*1*$D46*$F46*$G46*$K46*BD$9)+(BC46/12*11*$E46*$F46*$G46*$K46*BD$10)</f>
        <v>127255.55158399999</v>
      </c>
      <c r="BE46" s="32">
        <v>1</v>
      </c>
      <c r="BF46" s="32">
        <v>31629.07</v>
      </c>
      <c r="BG46" s="32"/>
      <c r="BH46" s="35"/>
      <c r="BI46" s="32"/>
      <c r="BJ46" s="32"/>
      <c r="BK46" s="32">
        <v>2</v>
      </c>
      <c r="BL46" s="32">
        <f t="shared" si="75"/>
        <v>63251.699503999989</v>
      </c>
      <c r="BM46" s="32">
        <v>3</v>
      </c>
      <c r="BN46" s="32">
        <v>97930.26999999999</v>
      </c>
      <c r="BO46" s="32"/>
      <c r="BP46" s="35"/>
      <c r="BQ46" s="32"/>
      <c r="BR46" s="32"/>
      <c r="BS46" s="32">
        <v>6</v>
      </c>
      <c r="BT46" s="32">
        <f t="shared" si="76"/>
        <v>189755.09851200003</v>
      </c>
      <c r="BU46" s="32">
        <v>0</v>
      </c>
      <c r="BV46" s="32">
        <f t="shared" si="30"/>
        <v>0</v>
      </c>
      <c r="BW46" s="32"/>
      <c r="BX46" s="35"/>
      <c r="BY46" s="32"/>
      <c r="BZ46" s="32"/>
    </row>
    <row r="47" spans="1:78" ht="27" customHeight="1" x14ac:dyDescent="0.25">
      <c r="A47" s="37"/>
      <c r="B47" s="58">
        <v>29</v>
      </c>
      <c r="C47" s="27" t="s">
        <v>109</v>
      </c>
      <c r="D47" s="28">
        <f t="shared" si="53"/>
        <v>18150.400000000001</v>
      </c>
      <c r="E47" s="28">
        <f t="shared" si="53"/>
        <v>18790</v>
      </c>
      <c r="F47" s="34">
        <v>0.36</v>
      </c>
      <c r="G47" s="29">
        <v>1</v>
      </c>
      <c r="H47" s="30"/>
      <c r="I47" s="30"/>
      <c r="J47" s="28">
        <v>1.4</v>
      </c>
      <c r="K47" s="28">
        <v>1.68</v>
      </c>
      <c r="L47" s="28">
        <v>2.23</v>
      </c>
      <c r="M47" s="28">
        <v>2.39</v>
      </c>
      <c r="N47" s="31">
        <v>2.57</v>
      </c>
      <c r="O47" s="32">
        <f>786-250-100-25</f>
        <v>411</v>
      </c>
      <c r="P47" s="32">
        <f>(O47/12*1*$D47*$F47*$G47*$J47*P$9)+(O47/12*11*$E47*$F47*$G47*$J47)</f>
        <v>3912526.2052799994</v>
      </c>
      <c r="Q47" s="32">
        <v>0</v>
      </c>
      <c r="R47" s="32">
        <f>(Q47/12*1*$D47*$F47*$G47*$J47*R$9)+(Q47/12*11*$E47*$F47*$G47*$J47)</f>
        <v>0</v>
      </c>
      <c r="S47" s="35">
        <v>15</v>
      </c>
      <c r="T47" s="32">
        <f>(S47/12*1*$D47*$F47*$G47*$J47*T$9)+(S47/12*11*$E47*$F47*$G47*$J47)</f>
        <v>145079.87760000001</v>
      </c>
      <c r="U47" s="32">
        <v>3</v>
      </c>
      <c r="V47" s="32">
        <f>(U47/12*1*$D47*$F47*$G47*$K47*V$9)+(U47/12*11*$E47*$F47*$G47*$K47)</f>
        <v>34105.642099199991</v>
      </c>
      <c r="W47" s="32">
        <v>0</v>
      </c>
      <c r="X47" s="32">
        <f>(W47/12*1*$D47*$F47*$G47*$K47*X$9)+(W47/12*11*$E47*$F47*$G47*$K47)</f>
        <v>0</v>
      </c>
      <c r="Y47" s="32"/>
      <c r="Z47" s="32"/>
      <c r="AA47" s="32"/>
      <c r="AB47" s="32">
        <f>(AA47/12*1*$D47*$F47*$G47*$J47*AB$9)+(AA47/12*11*$E47*$F47*$G47*$J47)</f>
        <v>0</v>
      </c>
      <c r="AC47" s="32">
        <v>0</v>
      </c>
      <c r="AD47" s="32">
        <f>(AC47/12*1*$D47*$F47*$G47*$J47*AD$9)+(AC47/12*11*$E47*$F47*$G47*$J47)</f>
        <v>0</v>
      </c>
      <c r="AE47" s="32">
        <v>42</v>
      </c>
      <c r="AF47" s="32">
        <f>(AE47/12*1*$D47*$F47*$G47*$J47*AF$9)+(AE47/12*11*$E47*$F47*$G47*$J47)</f>
        <v>399820.19615999999</v>
      </c>
      <c r="AG47" s="36">
        <v>3</v>
      </c>
      <c r="AH47" s="32">
        <f>(AG47/12*1*$D47*$F47*$G47*$K47*AH$9)+(AG47/12*11*$E47*$F47*$G47*$K47)</f>
        <v>34105.642099199991</v>
      </c>
      <c r="AI47" s="32">
        <v>28</v>
      </c>
      <c r="AJ47" s="32">
        <f>(AI47/12*1*$D47*$F47*$G47*$K47*AJ$9)+(AI47/12*4*$E47*$F47*$G47*$K47*AJ$10)+(AI47/12*7*$E47*$F47*$G47*$K47*AJ$12)</f>
        <v>333024.12057600002</v>
      </c>
      <c r="AK47" s="32"/>
      <c r="AL47" s="32">
        <f>(AK47/12*1*$D47*$F47*$G47*$K47*AL$9)+(AK47/12*11*$E47*$F47*$G47*$K47)</f>
        <v>0</v>
      </c>
      <c r="AM47" s="32"/>
      <c r="AN47" s="32">
        <f>(AM47/12*1*$D47*$F47*$G47*$K47*AN$9)+(AM47/12*11*$E47*$F47*$G47*$K47)</f>
        <v>0</v>
      </c>
      <c r="AO47" s="32">
        <v>10</v>
      </c>
      <c r="AP47" s="32">
        <f>(AO47/12*1*$D47*$F47*$G47*$K47*AP$9)+(AO47/12*11*$E47*$F47*$G47*$K47)</f>
        <v>113456.77862400001</v>
      </c>
      <c r="AQ47" s="32">
        <v>0</v>
      </c>
      <c r="AR47" s="32">
        <v>0</v>
      </c>
      <c r="AS47" s="32"/>
      <c r="AT47" s="35"/>
      <c r="AU47" s="32"/>
      <c r="AV47" s="35">
        <f t="shared" si="29"/>
        <v>0</v>
      </c>
      <c r="AW47" s="32"/>
      <c r="AX47" s="32">
        <f>(AW47/12*1*$D47*$F47*$G47*$K47*AX$9)+(AW47/12*11*$E47*$F47*$G47*$K47)</f>
        <v>0</v>
      </c>
      <c r="AY47" s="32">
        <v>7</v>
      </c>
      <c r="AZ47" s="32">
        <v>73041.320000000007</v>
      </c>
      <c r="BA47" s="35"/>
      <c r="BB47" s="32"/>
      <c r="BC47" s="32"/>
      <c r="BD47" s="32">
        <f>(BC47/12*1*$D47*$F47*$G47*$K47*BD$9)+(BC47/12*11*$E47*$F47*$G47*$K47)</f>
        <v>0</v>
      </c>
      <c r="BE47" s="32">
        <f t="shared" si="35"/>
        <v>0</v>
      </c>
      <c r="BF47" s="32">
        <f>(BE47/3*1*$D47*$F47*$G47*$K47*BF$9)+(BE47/3*2*$E47*$F47*$G47*$K47)</f>
        <v>0</v>
      </c>
      <c r="BG47" s="32"/>
      <c r="BH47" s="35"/>
      <c r="BI47" s="32">
        <f t="shared" si="50"/>
        <v>0</v>
      </c>
      <c r="BJ47" s="32">
        <f t="shared" si="50"/>
        <v>0</v>
      </c>
      <c r="BK47" s="32"/>
      <c r="BL47" s="32">
        <f>(BK47/12*1*$D47*$F47*$G47*$K47*BL$9)+(BK47/12*11*$E47*$F47*$G47*$K47)</f>
        <v>0</v>
      </c>
      <c r="BM47" s="32">
        <v>0</v>
      </c>
      <c r="BN47" s="32">
        <f>(BM47/3*1*$D47*$F47*$G47*$K47*BN$9)+(BM47/3*2*$E47*$F47*$G47*$K47)</f>
        <v>0</v>
      </c>
      <c r="BO47" s="32"/>
      <c r="BP47" s="35"/>
      <c r="BQ47" s="32"/>
      <c r="BR47" s="32"/>
      <c r="BS47" s="32"/>
      <c r="BT47" s="32">
        <f>(BS47/12*1*$D47*$F47*$G47*$K47*BT$9)+(BS47/12*11*$E47*$F47*$G47*$K47)</f>
        <v>0</v>
      </c>
      <c r="BU47" s="32">
        <v>3</v>
      </c>
      <c r="BV47" s="32">
        <v>36418.720000000001</v>
      </c>
      <c r="BW47" s="32"/>
      <c r="BX47" s="35"/>
      <c r="BY47" s="32"/>
      <c r="BZ47" s="32"/>
    </row>
    <row r="48" spans="1:78" x14ac:dyDescent="0.25">
      <c r="A48" s="37">
        <v>7</v>
      </c>
      <c r="B48" s="68"/>
      <c r="C48" s="40" t="s">
        <v>110</v>
      </c>
      <c r="D48" s="28">
        <f t="shared" si="53"/>
        <v>18150.400000000001</v>
      </c>
      <c r="E48" s="28">
        <f t="shared" si="53"/>
        <v>18790</v>
      </c>
      <c r="F48" s="59">
        <v>1.84</v>
      </c>
      <c r="G48" s="29">
        <v>1</v>
      </c>
      <c r="H48" s="30"/>
      <c r="I48" s="30"/>
      <c r="J48" s="28">
        <v>1.4</v>
      </c>
      <c r="K48" s="28">
        <v>1.68</v>
      </c>
      <c r="L48" s="28">
        <v>2.23</v>
      </c>
      <c r="M48" s="28">
        <v>2.39</v>
      </c>
      <c r="N48" s="31">
        <v>2.57</v>
      </c>
      <c r="O48" s="35">
        <f t="shared" ref="O48:AJ48" si="77">O49</f>
        <v>0</v>
      </c>
      <c r="P48" s="35">
        <f t="shared" si="77"/>
        <v>0</v>
      </c>
      <c r="Q48" s="35">
        <f t="shared" si="77"/>
        <v>80</v>
      </c>
      <c r="R48" s="35">
        <f t="shared" si="77"/>
        <v>4842159.0634666672</v>
      </c>
      <c r="S48" s="35">
        <f>S49</f>
        <v>46</v>
      </c>
      <c r="T48" s="35">
        <f t="shared" ref="T48" si="78">T49</f>
        <v>2442838.6860266668</v>
      </c>
      <c r="U48" s="35">
        <f t="shared" si="77"/>
        <v>0</v>
      </c>
      <c r="V48" s="35">
        <f t="shared" si="77"/>
        <v>0</v>
      </c>
      <c r="W48" s="35">
        <f t="shared" si="77"/>
        <v>0</v>
      </c>
      <c r="X48" s="35">
        <f t="shared" si="77"/>
        <v>0</v>
      </c>
      <c r="Y48" s="35"/>
      <c r="Z48" s="35"/>
      <c r="AA48" s="35">
        <f t="shared" si="77"/>
        <v>0</v>
      </c>
      <c r="AB48" s="35">
        <f t="shared" si="77"/>
        <v>0</v>
      </c>
      <c r="AC48" s="35">
        <v>0</v>
      </c>
      <c r="AD48" s="35">
        <f t="shared" si="77"/>
        <v>0</v>
      </c>
      <c r="AE48" s="35">
        <f>AE49</f>
        <v>0</v>
      </c>
      <c r="AF48" s="35">
        <f t="shared" si="77"/>
        <v>0</v>
      </c>
      <c r="AG48" s="35">
        <v>0</v>
      </c>
      <c r="AH48" s="35">
        <f t="shared" si="77"/>
        <v>0</v>
      </c>
      <c r="AI48" s="35">
        <f t="shared" si="77"/>
        <v>44</v>
      </c>
      <c r="AJ48" s="35">
        <f t="shared" si="77"/>
        <v>2674765.1589120002</v>
      </c>
      <c r="AK48" s="35">
        <f t="shared" ref="AK48:BT48" si="79">AK49</f>
        <v>0</v>
      </c>
      <c r="AL48" s="35">
        <f t="shared" si="79"/>
        <v>0</v>
      </c>
      <c r="AM48" s="35">
        <f t="shared" si="79"/>
        <v>5</v>
      </c>
      <c r="AN48" s="35">
        <f t="shared" si="79"/>
        <v>277699.13180800003</v>
      </c>
      <c r="AO48" s="35">
        <f t="shared" si="79"/>
        <v>0</v>
      </c>
      <c r="AP48" s="35">
        <f t="shared" si="79"/>
        <v>0</v>
      </c>
      <c r="AQ48" s="32">
        <f t="shared" ref="AQ48:AQ77" si="80">AO48/12*3</f>
        <v>0</v>
      </c>
      <c r="AR48" s="35">
        <f t="shared" ref="AR48" si="81">AR49</f>
        <v>0</v>
      </c>
      <c r="AS48" s="35"/>
      <c r="AT48" s="35"/>
      <c r="AU48" s="32"/>
      <c r="AV48" s="35"/>
      <c r="AW48" s="35">
        <f t="shared" si="79"/>
        <v>2</v>
      </c>
      <c r="AX48" s="35">
        <f t="shared" si="79"/>
        <v>121214.01178879999</v>
      </c>
      <c r="AY48" s="35">
        <f t="shared" si="79"/>
        <v>0</v>
      </c>
      <c r="AZ48" s="35">
        <f t="shared" si="79"/>
        <v>0</v>
      </c>
      <c r="BA48" s="35">
        <f>AW48-AY48</f>
        <v>2</v>
      </c>
      <c r="BB48" s="35">
        <f>BA48*$E48*$F48*$G48*$K48*BB$10</f>
        <v>122440.329984</v>
      </c>
      <c r="BC48" s="35">
        <f t="shared" si="79"/>
        <v>0</v>
      </c>
      <c r="BD48" s="35">
        <f t="shared" si="79"/>
        <v>0</v>
      </c>
      <c r="BE48" s="32">
        <f t="shared" si="35"/>
        <v>0</v>
      </c>
      <c r="BF48" s="32">
        <f t="shared" si="27"/>
        <v>0</v>
      </c>
      <c r="BG48" s="35"/>
      <c r="BH48" s="35">
        <f>BG48*$E48*$F48*$G48*$K48*BH$10</f>
        <v>0</v>
      </c>
      <c r="BI48" s="32">
        <f t="shared" si="50"/>
        <v>0</v>
      </c>
      <c r="BJ48" s="32">
        <f t="shared" si="50"/>
        <v>0</v>
      </c>
      <c r="BK48" s="35">
        <f t="shared" si="79"/>
        <v>2</v>
      </c>
      <c r="BL48" s="35">
        <f t="shared" si="79"/>
        <v>157274.49606399998</v>
      </c>
      <c r="BM48" s="35">
        <f t="shared" si="79"/>
        <v>1</v>
      </c>
      <c r="BN48" s="35">
        <f t="shared" si="79"/>
        <v>82476.58</v>
      </c>
      <c r="BO48" s="35">
        <f>BK48-BM48+4</f>
        <v>5</v>
      </c>
      <c r="BP48" s="35">
        <f>BO48*$E48*$F48*$G48*$K48*BP$10</f>
        <v>393226.29696000001</v>
      </c>
      <c r="BQ48" s="32">
        <f t="shared" si="51"/>
        <v>6</v>
      </c>
      <c r="BR48" s="32">
        <f t="shared" si="51"/>
        <v>475702.87696000002</v>
      </c>
      <c r="BS48" s="35">
        <f t="shared" si="79"/>
        <v>0</v>
      </c>
      <c r="BT48" s="35">
        <f t="shared" si="79"/>
        <v>0</v>
      </c>
      <c r="BU48" s="32">
        <f t="shared" si="36"/>
        <v>0</v>
      </c>
      <c r="BV48" s="32">
        <f t="shared" si="30"/>
        <v>0</v>
      </c>
      <c r="BW48" s="35"/>
      <c r="BX48" s="35">
        <f>BW48*$E48*$F48*$G48*$K48*BX$10</f>
        <v>0</v>
      </c>
      <c r="BY48" s="32">
        <f t="shared" ref="BY48:BZ54" si="82">BU48+BW48</f>
        <v>0</v>
      </c>
      <c r="BZ48" s="32">
        <f t="shared" si="82"/>
        <v>0</v>
      </c>
    </row>
    <row r="49" spans="1:78" ht="30" x14ac:dyDescent="0.25">
      <c r="A49" s="37"/>
      <c r="B49" s="58">
        <v>30</v>
      </c>
      <c r="C49" s="27" t="s">
        <v>111</v>
      </c>
      <c r="D49" s="28">
        <f t="shared" ref="D49:E64" si="83">D48</f>
        <v>18150.400000000001</v>
      </c>
      <c r="E49" s="28">
        <f t="shared" si="83"/>
        <v>18790</v>
      </c>
      <c r="F49" s="34">
        <v>1.84</v>
      </c>
      <c r="G49" s="29">
        <v>1</v>
      </c>
      <c r="H49" s="30"/>
      <c r="I49" s="30"/>
      <c r="J49" s="28">
        <v>1.4</v>
      </c>
      <c r="K49" s="28">
        <v>1.68</v>
      </c>
      <c r="L49" s="28">
        <v>2.23</v>
      </c>
      <c r="M49" s="28">
        <v>2.39</v>
      </c>
      <c r="N49" s="31">
        <v>2.57</v>
      </c>
      <c r="O49" s="32"/>
      <c r="P49" s="32">
        <f>(O49/12*1*$D49*$F49*$G49*$J49*P$9)+(O49/12*11*$E49*$F49*$G49*$J49*P$10)</f>
        <v>0</v>
      </c>
      <c r="Q49" s="32">
        <v>80</v>
      </c>
      <c r="R49" s="32">
        <f>(Q49/12*1*$D49*$F49*$G49*$J49*R$9)+(Q49/12*11*$E49*$F49*$G49*$J49*R$10)</f>
        <v>4842159.0634666672</v>
      </c>
      <c r="S49" s="35">
        <v>46</v>
      </c>
      <c r="T49" s="32">
        <f t="shared" ref="T49" si="84">(S49/12*1*$D49*$F49*$G49*$J49*T$9)+(S49/12*3*$E49*$F49*$G49*$J49*T$10)+(S49/12*8*$E49*$F49*$G49*$J49*T$11)</f>
        <v>2442838.6860266668</v>
      </c>
      <c r="U49" s="32"/>
      <c r="V49" s="32">
        <f>(U49/12*1*$D49*$F49*$G49*$K49*V$9)+(U49/12*11*$E49*$F49*$G49*$K49*V$10)</f>
        <v>0</v>
      </c>
      <c r="W49" s="32"/>
      <c r="X49" s="32">
        <f>(W49/12*1*$D49*$F49*$G49*$K49*X$9)+(W49/12*11*$E49*$F49*$G49*$K49*X$10)</f>
        <v>0</v>
      </c>
      <c r="Y49" s="32"/>
      <c r="Z49" s="32"/>
      <c r="AA49" s="32"/>
      <c r="AB49" s="32">
        <f>(AA49/12*1*$D49*$F49*$G49*$J49*AB$9)+(AA49/12*11*$E49*$F49*$G49*$J49*AB$10)</f>
        <v>0</v>
      </c>
      <c r="AC49" s="32"/>
      <c r="AD49" s="32">
        <f>(AC49/12*1*$D49*$F49*$G49*$J49*AD$9)+(AC49/12*11*$E49*$F49*$G49*$J49*AD$10)</f>
        <v>0</v>
      </c>
      <c r="AE49" s="32"/>
      <c r="AF49" s="32">
        <f>(AE49/12*1*$D49*$F49*$G49*$J49*AF$9)+(AE49/12*11*$E49*$F49*$G49*$J49*AF$10)</f>
        <v>0</v>
      </c>
      <c r="AG49" s="36"/>
      <c r="AH49" s="32">
        <f>(AG49/12*1*$D49*$F49*$G49*$K49*AH$9)+(AG49/12*11*$E49*$F49*$G49*$K49*AH$10)</f>
        <v>0</v>
      </c>
      <c r="AI49" s="32">
        <v>44</v>
      </c>
      <c r="AJ49" s="32">
        <f>(AI49/12*1*$D49*$F49*$G49*$K49*AJ$9)+(AI49/12*4*$E49*$F49*$G49*$K49*AJ$10)+(AI49/12*7*$E49*$F49*$G49*$K49*AJ$12)</f>
        <v>2674765.1589120002</v>
      </c>
      <c r="AK49" s="32"/>
      <c r="AL49" s="32">
        <f>(AK49/12*1*$D49*$F49*$G49*$K49*AL$9)+(AK49/12*11*$E49*$F49*$G49*$K49*AL$10)</f>
        <v>0</v>
      </c>
      <c r="AM49" s="32">
        <v>5</v>
      </c>
      <c r="AN49" s="32">
        <f>(AM49/12*1*$D49*$F49*$G49*$K49*AN$9)+(AM49/12*11*$E49*$F49*$G49*$K49*AN$10)</f>
        <v>277699.13180800003</v>
      </c>
      <c r="AO49" s="32">
        <v>0</v>
      </c>
      <c r="AP49" s="32">
        <f>(AO49/12*1*$D49*$F49*$G49*$K49*AP$9)+(AO49/12*11*$E49*$F49*$G49*$K49*AP$10)</f>
        <v>0</v>
      </c>
      <c r="AQ49" s="32">
        <f t="shared" si="80"/>
        <v>0</v>
      </c>
      <c r="AR49" s="32">
        <f t="shared" si="40"/>
        <v>0</v>
      </c>
      <c r="AS49" s="32"/>
      <c r="AT49" s="35"/>
      <c r="AU49" s="32">
        <f t="shared" si="5"/>
        <v>0</v>
      </c>
      <c r="AV49" s="35">
        <f t="shared" si="29"/>
        <v>0</v>
      </c>
      <c r="AW49" s="32">
        <v>2</v>
      </c>
      <c r="AX49" s="32">
        <f>(AW49/12*1*$D49*$F49*$G49*$K49*AX$9)+(AW49/12*11*$E49*$F49*$G49*$K49*AX$10)</f>
        <v>121214.01178879999</v>
      </c>
      <c r="AY49" s="32"/>
      <c r="AZ49" s="32">
        <f t="shared" si="28"/>
        <v>0</v>
      </c>
      <c r="BA49" s="35"/>
      <c r="BB49" s="32"/>
      <c r="BC49" s="32"/>
      <c r="BD49" s="32">
        <f>(BC49/12*1*$D49*$F49*$G49*$K49*BD$9)+(BC49/12*11*$E49*$F49*$G49*$K49*BD$10)</f>
        <v>0</v>
      </c>
      <c r="BE49" s="32">
        <f t="shared" si="35"/>
        <v>0</v>
      </c>
      <c r="BF49" s="32">
        <f t="shared" si="27"/>
        <v>0</v>
      </c>
      <c r="BG49" s="32"/>
      <c r="BH49" s="35"/>
      <c r="BI49" s="32">
        <f t="shared" si="50"/>
        <v>0</v>
      </c>
      <c r="BJ49" s="32">
        <f t="shared" si="50"/>
        <v>0</v>
      </c>
      <c r="BK49" s="32">
        <v>2</v>
      </c>
      <c r="BL49" s="32">
        <f>(BK49/12*1*$D49*$F49*$G49*$K49*BL$9)+(BK49/12*11*$E49*$F49*$G49*$K49*BL$10)</f>
        <v>157274.49606399998</v>
      </c>
      <c r="BM49" s="32">
        <v>1</v>
      </c>
      <c r="BN49" s="32">
        <v>82476.58</v>
      </c>
      <c r="BO49" s="32"/>
      <c r="BP49" s="35"/>
      <c r="BQ49" s="32"/>
      <c r="BR49" s="32"/>
      <c r="BS49" s="32"/>
      <c r="BT49" s="32">
        <f>(BS49/12*1*$D49*$F49*$G49*$K49*BT$9)+(BS49/12*11*$E49*$F49*$G49*$K49*BT$10)</f>
        <v>0</v>
      </c>
      <c r="BU49" s="32">
        <f t="shared" si="36"/>
        <v>0</v>
      </c>
      <c r="BV49" s="32">
        <f t="shared" si="30"/>
        <v>0</v>
      </c>
      <c r="BW49" s="32"/>
      <c r="BX49" s="35"/>
      <c r="BY49" s="32"/>
      <c r="BZ49" s="32"/>
    </row>
    <row r="50" spans="1:78" x14ac:dyDescent="0.25">
      <c r="A50" s="37">
        <v>8</v>
      </c>
      <c r="B50" s="68"/>
      <c r="C50" s="40" t="s">
        <v>112</v>
      </c>
      <c r="D50" s="28">
        <f t="shared" si="83"/>
        <v>18150.400000000001</v>
      </c>
      <c r="E50" s="28">
        <f t="shared" si="83"/>
        <v>18790</v>
      </c>
      <c r="F50" s="59">
        <v>4.59</v>
      </c>
      <c r="G50" s="29"/>
      <c r="H50" s="30"/>
      <c r="I50" s="30"/>
      <c r="J50" s="28">
        <v>1.4</v>
      </c>
      <c r="K50" s="28">
        <v>1.68</v>
      </c>
      <c r="L50" s="28">
        <v>2.23</v>
      </c>
      <c r="M50" s="28">
        <v>2.39</v>
      </c>
      <c r="N50" s="31">
        <v>2.57</v>
      </c>
      <c r="O50" s="35">
        <f t="shared" ref="O50:AJ50" si="85">SUM(O51:O53)</f>
        <v>0</v>
      </c>
      <c r="P50" s="35">
        <f t="shared" si="85"/>
        <v>0</v>
      </c>
      <c r="Q50" s="35">
        <f t="shared" si="85"/>
        <v>0</v>
      </c>
      <c r="R50" s="35">
        <f t="shared" si="85"/>
        <v>0</v>
      </c>
      <c r="S50" s="35">
        <f>SUM(S51:S53)</f>
        <v>190</v>
      </c>
      <c r="T50" s="35">
        <f t="shared" ref="T50" si="86">SUM(T51:T53)</f>
        <v>33163324.576783333</v>
      </c>
      <c r="U50" s="35">
        <f t="shared" si="85"/>
        <v>0</v>
      </c>
      <c r="V50" s="35">
        <f t="shared" si="85"/>
        <v>0</v>
      </c>
      <c r="W50" s="35">
        <f t="shared" si="85"/>
        <v>0</v>
      </c>
      <c r="X50" s="35">
        <f t="shared" si="85"/>
        <v>0</v>
      </c>
      <c r="Y50" s="35"/>
      <c r="Z50" s="35"/>
      <c r="AA50" s="35">
        <f t="shared" si="85"/>
        <v>0</v>
      </c>
      <c r="AB50" s="35">
        <f t="shared" si="85"/>
        <v>0</v>
      </c>
      <c r="AC50" s="35">
        <v>0</v>
      </c>
      <c r="AD50" s="35">
        <f t="shared" si="85"/>
        <v>0</v>
      </c>
      <c r="AE50" s="35">
        <f>SUM(AE51:AE53)</f>
        <v>0</v>
      </c>
      <c r="AF50" s="35">
        <f t="shared" si="85"/>
        <v>0</v>
      </c>
      <c r="AG50" s="35">
        <v>0</v>
      </c>
      <c r="AH50" s="35">
        <f t="shared" si="85"/>
        <v>0</v>
      </c>
      <c r="AI50" s="35">
        <f t="shared" si="85"/>
        <v>0</v>
      </c>
      <c r="AJ50" s="35">
        <f t="shared" si="85"/>
        <v>0</v>
      </c>
      <c r="AK50" s="35">
        <f t="shared" ref="AK50:BT50" si="87">SUM(AK51:AK53)</f>
        <v>0</v>
      </c>
      <c r="AL50" s="35">
        <f t="shared" si="87"/>
        <v>0</v>
      </c>
      <c r="AM50" s="35">
        <f t="shared" si="87"/>
        <v>0</v>
      </c>
      <c r="AN50" s="35">
        <f t="shared" si="87"/>
        <v>0</v>
      </c>
      <c r="AO50" s="35">
        <f t="shared" si="87"/>
        <v>0</v>
      </c>
      <c r="AP50" s="35">
        <f t="shared" si="87"/>
        <v>0</v>
      </c>
      <c r="AQ50" s="32">
        <f t="shared" si="80"/>
        <v>0</v>
      </c>
      <c r="AR50" s="32">
        <f t="shared" si="40"/>
        <v>0</v>
      </c>
      <c r="AS50" s="35"/>
      <c r="AT50" s="35">
        <f t="shared" ref="AT50" si="88">SUM(AT51:AT53)</f>
        <v>0</v>
      </c>
      <c r="AU50" s="32">
        <f t="shared" si="5"/>
        <v>0</v>
      </c>
      <c r="AV50" s="35">
        <f t="shared" si="29"/>
        <v>0</v>
      </c>
      <c r="AW50" s="35">
        <f t="shared" si="87"/>
        <v>0</v>
      </c>
      <c r="AX50" s="35">
        <f t="shared" si="87"/>
        <v>0</v>
      </c>
      <c r="AY50" s="32">
        <f t="shared" si="41"/>
        <v>0</v>
      </c>
      <c r="AZ50" s="32">
        <f t="shared" si="28"/>
        <v>0</v>
      </c>
      <c r="BA50" s="35">
        <f t="shared" ref="BA50" si="89">SUM(BA51:BA53)</f>
        <v>0</v>
      </c>
      <c r="BB50" s="32">
        <f t="shared" ref="BB50" si="90">AX50+AZ50</f>
        <v>0</v>
      </c>
      <c r="BC50" s="35">
        <f t="shared" si="87"/>
        <v>0</v>
      </c>
      <c r="BD50" s="35">
        <f t="shared" si="87"/>
        <v>0</v>
      </c>
      <c r="BE50" s="32">
        <f t="shared" si="35"/>
        <v>0</v>
      </c>
      <c r="BF50" s="32">
        <f t="shared" si="27"/>
        <v>0</v>
      </c>
      <c r="BG50" s="35"/>
      <c r="BH50" s="35">
        <f t="shared" ref="BH50" si="91">SUM(BH51:BH53)</f>
        <v>0</v>
      </c>
      <c r="BI50" s="32">
        <f t="shared" si="50"/>
        <v>0</v>
      </c>
      <c r="BJ50" s="32">
        <f t="shared" si="50"/>
        <v>0</v>
      </c>
      <c r="BK50" s="35">
        <f t="shared" si="87"/>
        <v>0</v>
      </c>
      <c r="BL50" s="35">
        <f t="shared" si="87"/>
        <v>0</v>
      </c>
      <c r="BM50" s="32">
        <f t="shared" si="43"/>
        <v>0</v>
      </c>
      <c r="BN50" s="32">
        <f t="shared" si="44"/>
        <v>0</v>
      </c>
      <c r="BO50" s="35"/>
      <c r="BP50" s="35">
        <f t="shared" ref="BP50" si="92">SUM(BP51:BP53)</f>
        <v>0</v>
      </c>
      <c r="BQ50" s="32">
        <f t="shared" si="51"/>
        <v>0</v>
      </c>
      <c r="BR50" s="32">
        <f t="shared" si="51"/>
        <v>0</v>
      </c>
      <c r="BS50" s="35">
        <f t="shared" si="87"/>
        <v>0</v>
      </c>
      <c r="BT50" s="35">
        <f t="shared" si="87"/>
        <v>0</v>
      </c>
      <c r="BU50" s="32">
        <f t="shared" si="36"/>
        <v>0</v>
      </c>
      <c r="BV50" s="32">
        <f t="shared" si="30"/>
        <v>0</v>
      </c>
      <c r="BW50" s="35"/>
      <c r="BX50" s="35">
        <f t="shared" ref="BX50" si="93">SUM(BX51:BX53)</f>
        <v>0</v>
      </c>
      <c r="BY50" s="32">
        <f t="shared" si="82"/>
        <v>0</v>
      </c>
      <c r="BZ50" s="32">
        <f t="shared" si="82"/>
        <v>0</v>
      </c>
    </row>
    <row r="51" spans="1:78" ht="30" x14ac:dyDescent="0.25">
      <c r="A51" s="37"/>
      <c r="B51" s="58">
        <v>31</v>
      </c>
      <c r="C51" s="27" t="s">
        <v>113</v>
      </c>
      <c r="D51" s="28">
        <f t="shared" si="83"/>
        <v>18150.400000000001</v>
      </c>
      <c r="E51" s="28">
        <f t="shared" si="83"/>
        <v>18790</v>
      </c>
      <c r="F51" s="34">
        <v>7.82</v>
      </c>
      <c r="G51" s="29">
        <v>1</v>
      </c>
      <c r="H51" s="30"/>
      <c r="I51" s="30"/>
      <c r="J51" s="28">
        <v>1.4</v>
      </c>
      <c r="K51" s="28">
        <v>1.68</v>
      </c>
      <c r="L51" s="28">
        <v>2.23</v>
      </c>
      <c r="M51" s="28">
        <v>2.39</v>
      </c>
      <c r="N51" s="31">
        <v>2.57</v>
      </c>
      <c r="O51" s="32"/>
      <c r="P51" s="32">
        <f>(O51/12*1*$D51*$F51*$G51*$J51*P$9)+(O51/12*11*$E51*$F51*$G51*$J51*P$10)</f>
        <v>0</v>
      </c>
      <c r="Q51" s="32">
        <v>0</v>
      </c>
      <c r="R51" s="32">
        <f t="shared" ref="R51:R53" si="94">(Q51/12*1*$D51*$F51*$G51*$J51*R$9)+(Q51/12*11*$E51*$F51*$G51*$J51*R$10)</f>
        <v>0</v>
      </c>
      <c r="S51" s="35">
        <v>81</v>
      </c>
      <c r="T51" s="32">
        <f t="shared" ref="T51:T109" si="95">(S51/12*1*$D51*$F51*$G51*$J51*T$9)+(S51/12*3*$E51*$F51*$G51*$J51*T$10)+(S51/12*8*$E51*$F51*$G51*$J51*T$11)</f>
        <v>18281461.25358</v>
      </c>
      <c r="U51" s="32">
        <v>0</v>
      </c>
      <c r="V51" s="32">
        <f>(U51/12*1*$D51*$F51*$G51*$K51*V$9)+(U51/12*11*$E51*$F51*$G51*$K51*V$10)</f>
        <v>0</v>
      </c>
      <c r="W51" s="32"/>
      <c r="X51" s="32">
        <f>(W51/12*1*$D51*$F51*$G51*$K51*X$9)+(W51/12*11*$E51*$F51*$G51*$K51*X$10)</f>
        <v>0</v>
      </c>
      <c r="Y51" s="32"/>
      <c r="Z51" s="32"/>
      <c r="AA51" s="32"/>
      <c r="AB51" s="32">
        <f>(AA51/12*1*$D51*$F51*$G51*$J51*AB$9)+(AA51/12*11*$E51*$F51*$G51*$J51*AB$10)</f>
        <v>0</v>
      </c>
      <c r="AC51" s="32">
        <v>0</v>
      </c>
      <c r="AD51" s="32">
        <f>(AC51/12*1*$D51*$F51*$G51*$J51*AD$9)+(AC51/12*11*$E51*$F51*$G51*$J51*AD$10)</f>
        <v>0</v>
      </c>
      <c r="AE51" s="32">
        <v>0</v>
      </c>
      <c r="AF51" s="32">
        <f>(AE51/12*1*$D51*$F51*$G51*$J51*AF$9)+(AE51/12*11*$E51*$F51*$G51*$J51*AF$10)</f>
        <v>0</v>
      </c>
      <c r="AG51" s="36">
        <v>0</v>
      </c>
      <c r="AH51" s="32">
        <f>(AG51/12*1*$D51*$F51*$G51*$K51*AH$9)+(AG51/12*11*$E51*$F51*$G51*$K51*AH$10)</f>
        <v>0</v>
      </c>
      <c r="AI51" s="32"/>
      <c r="AJ51" s="32">
        <f>(AI51/12*1*$D51*$F51*$G51*$K51*AJ$9)+(AI51/12*4*$E51*$F51*$G51*$K51*AJ$10)+(AI51/12*7*$E51*$F51*$G51*$K51*AJ$12)</f>
        <v>0</v>
      </c>
      <c r="AK51" s="32"/>
      <c r="AL51" s="32">
        <f>(AK51/12*1*$D51*$F51*$G51*$K51*AL$9)+(AK51/12*11*$E51*$F51*$G51*$K51*AL$10)</f>
        <v>0</v>
      </c>
      <c r="AM51" s="32">
        <v>0</v>
      </c>
      <c r="AN51" s="32">
        <f t="shared" ref="AN51:AN53" si="96">(AM51/12*1*$D51*$F51*$G51*$K51*AN$9)+(AM51/12*11*$E51*$F51*$G51*$K51*AN$10)</f>
        <v>0</v>
      </c>
      <c r="AO51" s="32">
        <v>0</v>
      </c>
      <c r="AP51" s="32">
        <f>(AO51/12*1*$D51*$F51*$G51*$K51*AP$9)+(AO51/12*11*$E51*$F51*$G51*$K51*AP$10)</f>
        <v>0</v>
      </c>
      <c r="AQ51" s="32">
        <f t="shared" si="80"/>
        <v>0</v>
      </c>
      <c r="AR51" s="32">
        <f t="shared" si="40"/>
        <v>0</v>
      </c>
      <c r="AS51" s="32"/>
      <c r="AT51" s="35"/>
      <c r="AU51" s="32">
        <f t="shared" si="5"/>
        <v>0</v>
      </c>
      <c r="AV51" s="35">
        <f t="shared" si="29"/>
        <v>0</v>
      </c>
      <c r="AW51" s="32">
        <v>0</v>
      </c>
      <c r="AX51" s="32">
        <f>(AW51/12*1*$D51*$F51*$G51*$K51*AX$9)+(AW51/12*11*$E51*$F51*$G51*$K51*AX$10)</f>
        <v>0</v>
      </c>
      <c r="AY51" s="32">
        <f t="shared" si="41"/>
        <v>0</v>
      </c>
      <c r="AZ51" s="32">
        <f t="shared" si="28"/>
        <v>0</v>
      </c>
      <c r="BA51" s="35"/>
      <c r="BB51" s="32"/>
      <c r="BC51" s="32">
        <v>0</v>
      </c>
      <c r="BD51" s="32">
        <f>(BC51/12*1*$D51*$F51*$G51*$K51*BD$9)+(BC51/12*11*$E51*$F51*$G51*$K51*BD$10)</f>
        <v>0</v>
      </c>
      <c r="BE51" s="32">
        <f t="shared" si="35"/>
        <v>0</v>
      </c>
      <c r="BF51" s="32">
        <f t="shared" si="27"/>
        <v>0</v>
      </c>
      <c r="BG51" s="32"/>
      <c r="BH51" s="35"/>
      <c r="BI51" s="32">
        <f t="shared" si="50"/>
        <v>0</v>
      </c>
      <c r="BJ51" s="32">
        <f t="shared" si="50"/>
        <v>0</v>
      </c>
      <c r="BK51" s="32">
        <v>0</v>
      </c>
      <c r="BL51" s="32">
        <f t="shared" ref="BL51:BL53" si="97">(BK51/12*1*$D51*$F51*$G51*$K51*BL$9)+(BK51/12*11*$E51*$F51*$G51*$K51*BL$10)</f>
        <v>0</v>
      </c>
      <c r="BM51" s="32">
        <f t="shared" si="43"/>
        <v>0</v>
      </c>
      <c r="BN51" s="32">
        <f t="shared" si="44"/>
        <v>0</v>
      </c>
      <c r="BO51" s="32"/>
      <c r="BP51" s="35"/>
      <c r="BQ51" s="32"/>
      <c r="BR51" s="32"/>
      <c r="BS51" s="32">
        <v>0</v>
      </c>
      <c r="BT51" s="32">
        <f t="shared" ref="BT51:BT53" si="98">(BS51/12*1*$D51*$F51*$G51*$K51*BT$9)+(BS51/12*11*$E51*$F51*$G51*$K51*BT$10)</f>
        <v>0</v>
      </c>
      <c r="BU51" s="32">
        <f t="shared" si="36"/>
        <v>0</v>
      </c>
      <c r="BV51" s="32">
        <f t="shared" si="30"/>
        <v>0</v>
      </c>
      <c r="BW51" s="32"/>
      <c r="BX51" s="35"/>
      <c r="BY51" s="32"/>
      <c r="BZ51" s="32"/>
    </row>
    <row r="52" spans="1:78" ht="30" x14ac:dyDescent="0.25">
      <c r="A52" s="37"/>
      <c r="B52" s="58">
        <v>32</v>
      </c>
      <c r="C52" s="27" t="s">
        <v>114</v>
      </c>
      <c r="D52" s="28">
        <f t="shared" si="83"/>
        <v>18150.400000000001</v>
      </c>
      <c r="E52" s="28">
        <f t="shared" si="83"/>
        <v>18790</v>
      </c>
      <c r="F52" s="39">
        <v>5.68</v>
      </c>
      <c r="G52" s="29">
        <v>1</v>
      </c>
      <c r="H52" s="30"/>
      <c r="I52" s="30"/>
      <c r="J52" s="28">
        <v>1.4</v>
      </c>
      <c r="K52" s="28">
        <v>1.68</v>
      </c>
      <c r="L52" s="28">
        <v>2.23</v>
      </c>
      <c r="M52" s="28">
        <v>2.39</v>
      </c>
      <c r="N52" s="31">
        <v>2.57</v>
      </c>
      <c r="O52" s="32"/>
      <c r="P52" s="32">
        <f>(O52/12*1*$D52*$F52*$G52*$J52*P$9)+(O52/12*11*$E52*$F52*$G52*$J52*P$10)</f>
        <v>0</v>
      </c>
      <c r="Q52" s="32"/>
      <c r="R52" s="32">
        <f t="shared" si="94"/>
        <v>0</v>
      </c>
      <c r="S52" s="32">
        <v>30</v>
      </c>
      <c r="T52" s="32">
        <f t="shared" si="95"/>
        <v>4918002.2695999993</v>
      </c>
      <c r="U52" s="32"/>
      <c r="V52" s="32">
        <f>(U52/12*1*$D52*$F52*$G52*$K52*V$9)+(U52/12*11*$E52*$F52*$G52*$K52*V$10)</f>
        <v>0</v>
      </c>
      <c r="W52" s="32"/>
      <c r="X52" s="32">
        <f>(W52/12*1*$D52*$F52*$G52*$K52*X$9)+(W52/12*11*$E52*$F52*$G52*$K52*X$10)</f>
        <v>0</v>
      </c>
      <c r="Y52" s="32"/>
      <c r="Z52" s="32"/>
      <c r="AA52" s="32"/>
      <c r="AB52" s="32">
        <f>(AA52/12*1*$D52*$F52*$G52*$J52*AB$9)+(AA52/12*11*$E52*$F52*$G52*$J52*AB$10)</f>
        <v>0</v>
      </c>
      <c r="AC52" s="32"/>
      <c r="AD52" s="32">
        <f>(AC52/12*1*$D52*$F52*$G52*$J52*AD$9)+(AC52/12*11*$E52*$F52*$G52*$J52*AD$10)</f>
        <v>0</v>
      </c>
      <c r="AE52" s="32"/>
      <c r="AF52" s="32">
        <f>(AE52/12*1*$D52*$F52*$G52*$J52*AF$9)+(AE52/12*11*$E52*$F52*$G52*$J52*AF$10)</f>
        <v>0</v>
      </c>
      <c r="AG52" s="36"/>
      <c r="AH52" s="32">
        <f>(AG52/12*1*$D52*$F52*$G52*$K52*AH$9)+(AG52/12*11*$E52*$F52*$G52*$K52*AH$10)</f>
        <v>0</v>
      </c>
      <c r="AI52" s="32"/>
      <c r="AJ52" s="32">
        <f>(AI52/12*1*$D52*$F52*$G52*$K52*AJ$9)+(AI52/12*4*$E52*$F52*$G52*$K52*AJ$10)+(AI52/12*7*$E52*$F52*$G52*$K52*AJ$12)</f>
        <v>0</v>
      </c>
      <c r="AK52" s="32"/>
      <c r="AL52" s="32">
        <f>(AK52/12*1*$D52*$F52*$G52*$K52*AL$9)+(AK52/12*11*$E52*$F52*$G52*$K52*AL$10)</f>
        <v>0</v>
      </c>
      <c r="AM52" s="32"/>
      <c r="AN52" s="32">
        <f t="shared" si="96"/>
        <v>0</v>
      </c>
      <c r="AO52" s="32">
        <v>0</v>
      </c>
      <c r="AP52" s="32">
        <f>(AO52/12*1*$D52*$F52*$G52*$K52*AP$9)+(AO52/12*11*$E52*$F52*$G52*$K52*AP$10)</f>
        <v>0</v>
      </c>
      <c r="AQ52" s="32">
        <f t="shared" si="80"/>
        <v>0</v>
      </c>
      <c r="AR52" s="32">
        <f t="shared" si="40"/>
        <v>0</v>
      </c>
      <c r="AS52" s="32"/>
      <c r="AT52" s="35"/>
      <c r="AU52" s="32">
        <f t="shared" si="5"/>
        <v>0</v>
      </c>
      <c r="AV52" s="35">
        <f t="shared" si="29"/>
        <v>0</v>
      </c>
      <c r="AW52" s="32"/>
      <c r="AX52" s="32">
        <f>(AW52/12*1*$D52*$F52*$G52*$K52*AX$9)+(AW52/12*11*$E52*$F52*$G52*$K52*AX$10)</f>
        <v>0</v>
      </c>
      <c r="AY52" s="32">
        <f t="shared" si="41"/>
        <v>0</v>
      </c>
      <c r="AZ52" s="32">
        <f t="shared" si="28"/>
        <v>0</v>
      </c>
      <c r="BA52" s="35"/>
      <c r="BB52" s="32"/>
      <c r="BC52" s="32"/>
      <c r="BD52" s="32">
        <f>(BC52/12*1*$D52*$F52*$G52*$K52*BD$9)+(BC52/12*11*$E52*$F52*$G52*$K52*BD$10)</f>
        <v>0</v>
      </c>
      <c r="BE52" s="32">
        <f t="shared" si="35"/>
        <v>0</v>
      </c>
      <c r="BF52" s="32">
        <f t="shared" si="27"/>
        <v>0</v>
      </c>
      <c r="BG52" s="32"/>
      <c r="BH52" s="35"/>
      <c r="BI52" s="32">
        <f t="shared" si="50"/>
        <v>0</v>
      </c>
      <c r="BJ52" s="32">
        <f t="shared" si="50"/>
        <v>0</v>
      </c>
      <c r="BK52" s="32"/>
      <c r="BL52" s="32">
        <f t="shared" si="97"/>
        <v>0</v>
      </c>
      <c r="BM52" s="32">
        <f t="shared" si="43"/>
        <v>0</v>
      </c>
      <c r="BN52" s="32">
        <f t="shared" si="44"/>
        <v>0</v>
      </c>
      <c r="BO52" s="32"/>
      <c r="BP52" s="35"/>
      <c r="BQ52" s="32"/>
      <c r="BR52" s="32"/>
      <c r="BS52" s="32"/>
      <c r="BT52" s="32">
        <f t="shared" si="98"/>
        <v>0</v>
      </c>
      <c r="BU52" s="32">
        <f t="shared" si="36"/>
        <v>0</v>
      </c>
      <c r="BV52" s="32">
        <f t="shared" si="30"/>
        <v>0</v>
      </c>
      <c r="BW52" s="32"/>
      <c r="BX52" s="35"/>
      <c r="BY52" s="32"/>
      <c r="BZ52" s="32"/>
    </row>
    <row r="53" spans="1:78" ht="45" x14ac:dyDescent="0.25">
      <c r="A53" s="37"/>
      <c r="B53" s="58">
        <v>33</v>
      </c>
      <c r="C53" s="27" t="s">
        <v>115</v>
      </c>
      <c r="D53" s="28">
        <f t="shared" si="83"/>
        <v>18150.400000000001</v>
      </c>
      <c r="E53" s="28">
        <f t="shared" si="83"/>
        <v>18790</v>
      </c>
      <c r="F53" s="34">
        <v>4.37</v>
      </c>
      <c r="G53" s="29">
        <v>1</v>
      </c>
      <c r="H53" s="30"/>
      <c r="I53" s="30"/>
      <c r="J53" s="28">
        <v>1.4</v>
      </c>
      <c r="K53" s="28">
        <v>1.68</v>
      </c>
      <c r="L53" s="28">
        <v>2.23</v>
      </c>
      <c r="M53" s="28">
        <v>2.39</v>
      </c>
      <c r="N53" s="31">
        <v>2.57</v>
      </c>
      <c r="O53" s="32"/>
      <c r="P53" s="32">
        <f>(O53/12*1*$D53*$F53*$G53*$J53*P$9)+(O53/12*11*$E53*$F53*$G53*$J53*P$10)</f>
        <v>0</v>
      </c>
      <c r="Q53" s="32"/>
      <c r="R53" s="32">
        <f t="shared" si="94"/>
        <v>0</v>
      </c>
      <c r="S53" s="35">
        <v>79</v>
      </c>
      <c r="T53" s="32">
        <f t="shared" si="95"/>
        <v>9963861.0536033325</v>
      </c>
      <c r="U53" s="32"/>
      <c r="V53" s="32">
        <f>(U53/12*1*$D53*$F53*$G53*$K53*V$9)+(U53/12*11*$E53*$F53*$G53*$K53*V$10)</f>
        <v>0</v>
      </c>
      <c r="W53" s="32"/>
      <c r="X53" s="32">
        <f>(W53/12*1*$D53*$F53*$G53*$K53*X$9)+(W53/12*11*$E53*$F53*$G53*$K53*X$10)</f>
        <v>0</v>
      </c>
      <c r="Y53" s="32"/>
      <c r="Z53" s="32"/>
      <c r="AA53" s="32"/>
      <c r="AB53" s="32">
        <f>(AA53/12*1*$D53*$F53*$G53*$J53*AB$9)+(AA53/12*11*$E53*$F53*$G53*$J53*AB$10)</f>
        <v>0</v>
      </c>
      <c r="AC53" s="32"/>
      <c r="AD53" s="32">
        <f>(AC53/12*1*$D53*$F53*$G53*$J53*AD$9)+(AC53/12*11*$E53*$F53*$G53*$J53*AD$10)</f>
        <v>0</v>
      </c>
      <c r="AE53" s="32"/>
      <c r="AF53" s="32">
        <f>(AE53/12*1*$D53*$F53*$G53*$J53*AF$9)+(AE53/12*11*$E53*$F53*$G53*$J53*AF$10)</f>
        <v>0</v>
      </c>
      <c r="AG53" s="36"/>
      <c r="AH53" s="32">
        <f>(AG53/12*1*$D53*$F53*$G53*$K53*AH$9)+(AG53/12*11*$E53*$F53*$G53*$K53*AH$10)</f>
        <v>0</v>
      </c>
      <c r="AI53" s="32"/>
      <c r="AJ53" s="32">
        <f>(AI53/12*1*$D53*$F53*$G53*$K53*AJ$9)+(AI53/12*4*$E53*$F53*$G53*$K53*AJ$10)+(AI53/12*7*$E53*$F53*$G53*$K53*AJ$12)</f>
        <v>0</v>
      </c>
      <c r="AK53" s="32"/>
      <c r="AL53" s="32">
        <f>(AK53/12*1*$D53*$F53*$G53*$K53*AL$9)+(AK53/12*11*$E53*$F53*$G53*$K53*AL$10)</f>
        <v>0</v>
      </c>
      <c r="AM53" s="32"/>
      <c r="AN53" s="32">
        <f t="shared" si="96"/>
        <v>0</v>
      </c>
      <c r="AO53" s="32"/>
      <c r="AP53" s="32">
        <f>(AO53/12*1*$D53*$F53*$G53*$K53*AP$9)+(AO53/12*11*$E53*$F53*$G53*$K53*AP$10)</f>
        <v>0</v>
      </c>
      <c r="AQ53" s="32">
        <f t="shared" si="80"/>
        <v>0</v>
      </c>
      <c r="AR53" s="32">
        <f t="shared" si="40"/>
        <v>0</v>
      </c>
      <c r="AS53" s="32"/>
      <c r="AT53" s="35"/>
      <c r="AU53" s="32">
        <f t="shared" si="5"/>
        <v>0</v>
      </c>
      <c r="AV53" s="35">
        <f t="shared" si="29"/>
        <v>0</v>
      </c>
      <c r="AW53" s="32"/>
      <c r="AX53" s="32">
        <f>(AW53/12*1*$D53*$F53*$G53*$K53*AX$9)+(AW53/12*11*$E53*$F53*$G53*$K53*AX$10)</f>
        <v>0</v>
      </c>
      <c r="AY53" s="32">
        <f t="shared" si="41"/>
        <v>0</v>
      </c>
      <c r="AZ53" s="32">
        <f t="shared" si="28"/>
        <v>0</v>
      </c>
      <c r="BA53" s="35"/>
      <c r="BB53" s="32"/>
      <c r="BC53" s="32"/>
      <c r="BD53" s="32">
        <f>(BC53/12*1*$D53*$F53*$G53*$K53*BD$9)+(BC53/12*11*$E53*$F53*$G53*$K53*BD$10)</f>
        <v>0</v>
      </c>
      <c r="BE53" s="32">
        <f t="shared" si="35"/>
        <v>0</v>
      </c>
      <c r="BF53" s="32">
        <f t="shared" si="27"/>
        <v>0</v>
      </c>
      <c r="BG53" s="32"/>
      <c r="BH53" s="35"/>
      <c r="BI53" s="32">
        <f t="shared" si="50"/>
        <v>0</v>
      </c>
      <c r="BJ53" s="32">
        <f t="shared" si="50"/>
        <v>0</v>
      </c>
      <c r="BK53" s="32"/>
      <c r="BL53" s="32">
        <f t="shared" si="97"/>
        <v>0</v>
      </c>
      <c r="BM53" s="32">
        <f t="shared" si="43"/>
        <v>0</v>
      </c>
      <c r="BN53" s="32">
        <f t="shared" si="44"/>
        <v>0</v>
      </c>
      <c r="BO53" s="32"/>
      <c r="BP53" s="35"/>
      <c r="BQ53" s="32"/>
      <c r="BR53" s="32"/>
      <c r="BS53" s="32"/>
      <c r="BT53" s="32">
        <f t="shared" si="98"/>
        <v>0</v>
      </c>
      <c r="BU53" s="32">
        <f t="shared" si="36"/>
        <v>0</v>
      </c>
      <c r="BV53" s="32">
        <f t="shared" si="30"/>
        <v>0</v>
      </c>
      <c r="BW53" s="32"/>
      <c r="BX53" s="35"/>
      <c r="BY53" s="32"/>
      <c r="BZ53" s="32"/>
    </row>
    <row r="54" spans="1:78" x14ac:dyDescent="0.25">
      <c r="A54" s="37">
        <v>9</v>
      </c>
      <c r="B54" s="68"/>
      <c r="C54" s="40" t="s">
        <v>116</v>
      </c>
      <c r="D54" s="28">
        <f t="shared" si="83"/>
        <v>18150.400000000001</v>
      </c>
      <c r="E54" s="28">
        <f t="shared" si="83"/>
        <v>18790</v>
      </c>
      <c r="F54" s="59">
        <v>1.1499999999999999</v>
      </c>
      <c r="G54" s="29">
        <v>1</v>
      </c>
      <c r="H54" s="30"/>
      <c r="I54" s="30"/>
      <c r="J54" s="28">
        <v>1.4</v>
      </c>
      <c r="K54" s="28">
        <v>1.68</v>
      </c>
      <c r="L54" s="28">
        <v>2.23</v>
      </c>
      <c r="M54" s="28">
        <v>2.39</v>
      </c>
      <c r="N54" s="31">
        <v>2.57</v>
      </c>
      <c r="O54" s="35">
        <f t="shared" ref="O54:AJ54" si="99">SUM(O55:O64)</f>
        <v>0</v>
      </c>
      <c r="P54" s="35">
        <f t="shared" si="99"/>
        <v>0</v>
      </c>
      <c r="Q54" s="35">
        <f t="shared" si="99"/>
        <v>0</v>
      </c>
      <c r="R54" s="35">
        <f t="shared" si="99"/>
        <v>0</v>
      </c>
      <c r="S54" s="35">
        <f>SUM(S55:S64)</f>
        <v>966</v>
      </c>
      <c r="T54" s="35">
        <f t="shared" ref="T54" si="100">SUM(T55:T64)</f>
        <v>38586980.60086333</v>
      </c>
      <c r="U54" s="35">
        <f t="shared" si="99"/>
        <v>0</v>
      </c>
      <c r="V54" s="35">
        <f t="shared" si="99"/>
        <v>0</v>
      </c>
      <c r="W54" s="35">
        <f t="shared" si="99"/>
        <v>0</v>
      </c>
      <c r="X54" s="35">
        <f t="shared" si="99"/>
        <v>0</v>
      </c>
      <c r="Y54" s="35"/>
      <c r="Z54" s="35"/>
      <c r="AA54" s="35">
        <f t="shared" si="99"/>
        <v>0</v>
      </c>
      <c r="AB54" s="35">
        <f t="shared" si="99"/>
        <v>0</v>
      </c>
      <c r="AC54" s="35">
        <v>0</v>
      </c>
      <c r="AD54" s="35">
        <f t="shared" si="99"/>
        <v>0</v>
      </c>
      <c r="AE54" s="35">
        <f>SUM(AE55:AE64)</f>
        <v>12</v>
      </c>
      <c r="AF54" s="35">
        <f t="shared" si="99"/>
        <v>439063.36217333318</v>
      </c>
      <c r="AG54" s="35">
        <v>0</v>
      </c>
      <c r="AH54" s="35">
        <f t="shared" si="99"/>
        <v>0</v>
      </c>
      <c r="AI54" s="35">
        <f t="shared" si="99"/>
        <v>0</v>
      </c>
      <c r="AJ54" s="35">
        <f t="shared" si="99"/>
        <v>0</v>
      </c>
      <c r="AK54" s="35">
        <f t="shared" ref="AK54:BT54" si="101">SUM(AK55:AK64)</f>
        <v>0</v>
      </c>
      <c r="AL54" s="35">
        <f t="shared" si="101"/>
        <v>0</v>
      </c>
      <c r="AM54" s="35">
        <f t="shared" si="101"/>
        <v>8</v>
      </c>
      <c r="AN54" s="35">
        <f t="shared" si="101"/>
        <v>310298.59510719997</v>
      </c>
      <c r="AO54" s="35">
        <f t="shared" si="101"/>
        <v>16</v>
      </c>
      <c r="AP54" s="35">
        <f t="shared" si="101"/>
        <v>513375.96468479984</v>
      </c>
      <c r="AQ54" s="35">
        <f t="shared" si="101"/>
        <v>1</v>
      </c>
      <c r="AR54" s="35">
        <f t="shared" si="101"/>
        <v>30021.56</v>
      </c>
      <c r="AS54" s="35">
        <f>AO54-AQ54-4</f>
        <v>11</v>
      </c>
      <c r="AT54" s="35">
        <f>AS54*$E54*$F54*$G54*$K54*AT$10</f>
        <v>420888.63431999995</v>
      </c>
      <c r="AU54" s="35">
        <f t="shared" si="5"/>
        <v>12</v>
      </c>
      <c r="AV54" s="35">
        <f t="shared" si="29"/>
        <v>450910.19431999995</v>
      </c>
      <c r="AW54" s="35">
        <f t="shared" si="101"/>
        <v>7</v>
      </c>
      <c r="AX54" s="35">
        <f t="shared" si="101"/>
        <v>240122.32226640001</v>
      </c>
      <c r="AY54" s="35">
        <f t="shared" si="101"/>
        <v>1</v>
      </c>
      <c r="AZ54" s="35">
        <f t="shared" si="101"/>
        <v>40591.629999999997</v>
      </c>
      <c r="BA54" s="35">
        <f>AW54-AY54</f>
        <v>6</v>
      </c>
      <c r="BB54" s="35">
        <f>BA54*$E54*$F54*$G54*$K54*BB$10</f>
        <v>229575.61871999997</v>
      </c>
      <c r="BC54" s="35">
        <f t="shared" si="101"/>
        <v>0</v>
      </c>
      <c r="BD54" s="35">
        <f t="shared" si="101"/>
        <v>0</v>
      </c>
      <c r="BE54" s="32">
        <f t="shared" si="35"/>
        <v>0</v>
      </c>
      <c r="BF54" s="32">
        <f t="shared" si="27"/>
        <v>0</v>
      </c>
      <c r="BG54" s="35"/>
      <c r="BH54" s="35">
        <f>BG54*$E54*$F54*$G54*$K54*BH$10</f>
        <v>0</v>
      </c>
      <c r="BI54" s="32">
        <f t="shared" si="50"/>
        <v>0</v>
      </c>
      <c r="BJ54" s="32">
        <f t="shared" si="50"/>
        <v>0</v>
      </c>
      <c r="BK54" s="35">
        <f t="shared" si="101"/>
        <v>2</v>
      </c>
      <c r="BL54" s="35">
        <f t="shared" si="101"/>
        <v>82911.011511999983</v>
      </c>
      <c r="BM54" s="35">
        <f t="shared" si="101"/>
        <v>1</v>
      </c>
      <c r="BN54" s="35">
        <f t="shared" si="101"/>
        <v>41459.730000000003</v>
      </c>
      <c r="BO54" s="35">
        <f>BK54-BM54+1</f>
        <v>2</v>
      </c>
      <c r="BP54" s="35">
        <f>BO54*$E54*$F54*$G54*$K54*BP$10</f>
        <v>98306.574240000002</v>
      </c>
      <c r="BQ54" s="32">
        <f t="shared" si="51"/>
        <v>3</v>
      </c>
      <c r="BR54" s="32">
        <f t="shared" si="51"/>
        <v>139766.30424</v>
      </c>
      <c r="BS54" s="35">
        <f t="shared" si="101"/>
        <v>0</v>
      </c>
      <c r="BT54" s="35">
        <f t="shared" si="101"/>
        <v>0</v>
      </c>
      <c r="BU54" s="32">
        <f t="shared" si="36"/>
        <v>0</v>
      </c>
      <c r="BV54" s="32">
        <f t="shared" si="30"/>
        <v>0</v>
      </c>
      <c r="BW54" s="35"/>
      <c r="BX54" s="35">
        <f>BW54*$E54*$F54*$G54*$K54*BX$10</f>
        <v>0</v>
      </c>
      <c r="BY54" s="32">
        <f t="shared" si="82"/>
        <v>0</v>
      </c>
      <c r="BZ54" s="32">
        <f>BV54+BX54</f>
        <v>0</v>
      </c>
    </row>
    <row r="55" spans="1:78" ht="30" x14ac:dyDescent="0.25">
      <c r="A55" s="37"/>
      <c r="B55" s="58">
        <v>34</v>
      </c>
      <c r="C55" s="27" t="s">
        <v>117</v>
      </c>
      <c r="D55" s="28">
        <f t="shared" si="83"/>
        <v>18150.400000000001</v>
      </c>
      <c r="E55" s="28">
        <f t="shared" si="83"/>
        <v>18790</v>
      </c>
      <c r="F55" s="34">
        <v>0.97</v>
      </c>
      <c r="G55" s="29">
        <v>1</v>
      </c>
      <c r="H55" s="30"/>
      <c r="I55" s="30"/>
      <c r="J55" s="28">
        <v>1.4</v>
      </c>
      <c r="K55" s="28">
        <v>1.68</v>
      </c>
      <c r="L55" s="28">
        <v>2.23</v>
      </c>
      <c r="M55" s="28">
        <v>2.39</v>
      </c>
      <c r="N55" s="31">
        <v>2.57</v>
      </c>
      <c r="O55" s="32"/>
      <c r="P55" s="32">
        <f t="shared" ref="P55:P64" si="102">(O55/12*1*$D55*$F55*$G55*$J55*P$9)+(O55/12*11*$E55*$F55*$G55*$J55*P$10)</f>
        <v>0</v>
      </c>
      <c r="Q55" s="32"/>
      <c r="R55" s="32">
        <f t="shared" ref="R55:R64" si="103">(Q55/12*1*$D55*$F55*$G55*$J55*R$9)+(Q55/12*11*$E55*$F55*$G55*$J55*R$10)</f>
        <v>0</v>
      </c>
      <c r="S55" s="35">
        <v>405</v>
      </c>
      <c r="T55" s="32">
        <f t="shared" si="95"/>
        <v>11338246.429649999</v>
      </c>
      <c r="U55" s="32"/>
      <c r="V55" s="32">
        <f t="shared" ref="V55:V64" si="104">(U55/12*1*$D55*$F55*$G55*$K55*V$9)+(U55/12*11*$E55*$F55*$G55*$K55*V$10)</f>
        <v>0</v>
      </c>
      <c r="W55" s="32"/>
      <c r="X55" s="32">
        <f t="shared" ref="X55:X64" si="105">(W55/12*1*$D55*$F55*$G55*$K55*X$9)+(W55/12*11*$E55*$F55*$G55*$K55*X$10)</f>
        <v>0</v>
      </c>
      <c r="Y55" s="32"/>
      <c r="Z55" s="32"/>
      <c r="AA55" s="32"/>
      <c r="AB55" s="32">
        <f t="shared" ref="AB55:AB64" si="106">(AA55/12*1*$D55*$F55*$G55*$J55*AB$9)+(AA55/12*11*$E55*$F55*$G55*$J55*AB$10)</f>
        <v>0</v>
      </c>
      <c r="AC55" s="32"/>
      <c r="AD55" s="32">
        <f t="shared" ref="AD55:AD64" si="107">(AC55/12*1*$D55*$F55*$G55*$J55*AD$9)+(AC55/12*11*$E55*$F55*$G55*$J55*AD$10)</f>
        <v>0</v>
      </c>
      <c r="AE55" s="32">
        <v>4</v>
      </c>
      <c r="AF55" s="32">
        <f t="shared" ref="AF55:AF64" si="108">(AE55/12*1*$D55*$F55*$G55*$J55*AF$9)+(AE55/12*11*$E55*$F55*$G55*$J55*AF$10)</f>
        <v>107277.4461733333</v>
      </c>
      <c r="AG55" s="36"/>
      <c r="AH55" s="32">
        <f t="shared" ref="AH55:AH64" si="109">(AG55/12*1*$D55*$F55*$G55*$K55*AH$9)+(AG55/12*11*$E55*$F55*$G55*$K55*AH$10)</f>
        <v>0</v>
      </c>
      <c r="AI55" s="32"/>
      <c r="AJ55" s="32">
        <f t="shared" ref="AJ55:AJ64" si="110">(AI55/12*1*$D55*$F55*$G55*$K55*AJ$9)+(AI55/12*4*$E55*$F55*$G55*$K55*AJ$10)+(AI55/12*7*$E55*$F55*$G55*$K55*AJ$12)</f>
        <v>0</v>
      </c>
      <c r="AK55" s="32"/>
      <c r="AL55" s="32">
        <f t="shared" ref="AL55:AL64" si="111">(AK55/12*1*$D55*$F55*$G55*$K55*AL$9)+(AK55/12*11*$E55*$F55*$G55*$K55*AL$10)</f>
        <v>0</v>
      </c>
      <c r="AM55" s="32">
        <v>6</v>
      </c>
      <c r="AN55" s="32">
        <f t="shared" ref="AN55:AN64" si="112">(AM55/12*1*$D55*$F55*$G55*$K55*AN$9)+(AM55/12*11*$E55*$F55*$G55*$K55*AN$10)</f>
        <v>175674.8855568</v>
      </c>
      <c r="AO55" s="32">
        <v>16</v>
      </c>
      <c r="AP55" s="32">
        <f t="shared" ref="AP55:AP64" si="113">(AO55/12*1*$D55*$F55*$G55*$K55*AP$9)+(AO55/12*11*$E55*$F55*$G55*$K55*AP$10)</f>
        <v>513375.96468479984</v>
      </c>
      <c r="AQ55" s="32">
        <v>1</v>
      </c>
      <c r="AR55" s="32">
        <v>30021.56</v>
      </c>
      <c r="AS55" s="32"/>
      <c r="AT55" s="35"/>
      <c r="AU55" s="32"/>
      <c r="AV55" s="35">
        <f t="shared" si="29"/>
        <v>30021.56</v>
      </c>
      <c r="AW55" s="32">
        <v>5</v>
      </c>
      <c r="AX55" s="32">
        <f t="shared" ref="AX55:AX64" si="114">(AW55/12*1*$D55*$F55*$G55*$K55*AX$9)+(AW55/12*11*$E55*$F55*$G55*$K55*AX$10)</f>
        <v>159752.16227600002</v>
      </c>
      <c r="AY55" s="32"/>
      <c r="AZ55" s="32">
        <f t="shared" si="28"/>
        <v>0</v>
      </c>
      <c r="BA55" s="35"/>
      <c r="BB55" s="32"/>
      <c r="BC55" s="32"/>
      <c r="BD55" s="32">
        <f t="shared" ref="BD55:BD64" si="115">(BC55/12*1*$D55*$F55*$G55*$K55*BD$9)+(BC55/12*11*$E55*$F55*$G55*$K55*BD$10)</f>
        <v>0</v>
      </c>
      <c r="BE55" s="32">
        <f t="shared" si="35"/>
        <v>0</v>
      </c>
      <c r="BF55" s="32">
        <f t="shared" si="27"/>
        <v>0</v>
      </c>
      <c r="BG55" s="32"/>
      <c r="BH55" s="35"/>
      <c r="BI55" s="32">
        <f t="shared" si="50"/>
        <v>0</v>
      </c>
      <c r="BJ55" s="32">
        <f t="shared" si="50"/>
        <v>0</v>
      </c>
      <c r="BK55" s="32">
        <v>2</v>
      </c>
      <c r="BL55" s="32">
        <f t="shared" ref="BL55:BL64" si="116">(BK55/12*1*$D55*$F55*$G55*$K55*BL$9)+(BK55/12*11*$E55*$F55*$G55*$K55*BL$10)</f>
        <v>82911.011511999983</v>
      </c>
      <c r="BM55" s="32">
        <v>1</v>
      </c>
      <c r="BN55" s="32">
        <v>41459.730000000003</v>
      </c>
      <c r="BO55" s="32"/>
      <c r="BP55" s="35"/>
      <c r="BQ55" s="32"/>
      <c r="BR55" s="32"/>
      <c r="BS55" s="32"/>
      <c r="BT55" s="32">
        <f t="shared" ref="BT55:BT64" si="117">(BS55/12*1*$D55*$F55*$G55*$K55*BT$9)+(BS55/12*11*$E55*$F55*$G55*$K55*BT$10)</f>
        <v>0</v>
      </c>
      <c r="BU55" s="32">
        <f t="shared" si="36"/>
        <v>0</v>
      </c>
      <c r="BV55" s="32">
        <f t="shared" si="30"/>
        <v>0</v>
      </c>
      <c r="BW55" s="32"/>
      <c r="BX55" s="35"/>
      <c r="BY55" s="32"/>
      <c r="BZ55" s="32"/>
    </row>
    <row r="56" spans="1:78" ht="30" x14ac:dyDescent="0.25">
      <c r="A56" s="37"/>
      <c r="B56" s="58">
        <v>35</v>
      </c>
      <c r="C56" s="27" t="s">
        <v>118</v>
      </c>
      <c r="D56" s="28">
        <f t="shared" si="83"/>
        <v>18150.400000000001</v>
      </c>
      <c r="E56" s="28">
        <f t="shared" si="83"/>
        <v>18790</v>
      </c>
      <c r="F56" s="34">
        <v>1.1100000000000001</v>
      </c>
      <c r="G56" s="29">
        <v>1</v>
      </c>
      <c r="H56" s="30"/>
      <c r="I56" s="30"/>
      <c r="J56" s="28">
        <v>1.4</v>
      </c>
      <c r="K56" s="28">
        <v>1.68</v>
      </c>
      <c r="L56" s="28">
        <v>2.23</v>
      </c>
      <c r="M56" s="28">
        <v>2.39</v>
      </c>
      <c r="N56" s="31">
        <v>2.57</v>
      </c>
      <c r="O56" s="32"/>
      <c r="P56" s="32">
        <f t="shared" si="102"/>
        <v>0</v>
      </c>
      <c r="Q56" s="32"/>
      <c r="R56" s="32">
        <f t="shared" si="103"/>
        <v>0</v>
      </c>
      <c r="S56" s="32">
        <v>110</v>
      </c>
      <c r="T56" s="32">
        <f t="shared" si="95"/>
        <v>3523991.0628999998</v>
      </c>
      <c r="U56" s="32"/>
      <c r="V56" s="32">
        <f t="shared" si="104"/>
        <v>0</v>
      </c>
      <c r="W56" s="32"/>
      <c r="X56" s="32">
        <f t="shared" si="105"/>
        <v>0</v>
      </c>
      <c r="Y56" s="32"/>
      <c r="Z56" s="32"/>
      <c r="AA56" s="32"/>
      <c r="AB56" s="32">
        <f t="shared" si="106"/>
        <v>0</v>
      </c>
      <c r="AC56" s="32"/>
      <c r="AD56" s="32">
        <f t="shared" si="107"/>
        <v>0</v>
      </c>
      <c r="AE56" s="32"/>
      <c r="AF56" s="32">
        <f t="shared" si="108"/>
        <v>0</v>
      </c>
      <c r="AG56" s="36"/>
      <c r="AH56" s="32">
        <f t="shared" si="109"/>
        <v>0</v>
      </c>
      <c r="AI56" s="32"/>
      <c r="AJ56" s="32">
        <f t="shared" si="110"/>
        <v>0</v>
      </c>
      <c r="AK56" s="32"/>
      <c r="AL56" s="32">
        <f t="shared" si="111"/>
        <v>0</v>
      </c>
      <c r="AM56" s="32"/>
      <c r="AN56" s="32">
        <f t="shared" si="112"/>
        <v>0</v>
      </c>
      <c r="AO56" s="32">
        <v>0</v>
      </c>
      <c r="AP56" s="32">
        <f t="shared" si="113"/>
        <v>0</v>
      </c>
      <c r="AQ56" s="32">
        <f t="shared" si="80"/>
        <v>0</v>
      </c>
      <c r="AR56" s="32">
        <f t="shared" si="40"/>
        <v>0</v>
      </c>
      <c r="AS56" s="32"/>
      <c r="AT56" s="35"/>
      <c r="AU56" s="32"/>
      <c r="AV56" s="35">
        <f t="shared" si="29"/>
        <v>0</v>
      </c>
      <c r="AW56" s="32"/>
      <c r="AX56" s="32">
        <f t="shared" si="114"/>
        <v>0</v>
      </c>
      <c r="AY56" s="32">
        <f t="shared" si="41"/>
        <v>0</v>
      </c>
      <c r="AZ56" s="32">
        <f t="shared" si="28"/>
        <v>0</v>
      </c>
      <c r="BA56" s="35"/>
      <c r="BB56" s="32"/>
      <c r="BC56" s="32"/>
      <c r="BD56" s="32">
        <f t="shared" si="115"/>
        <v>0</v>
      </c>
      <c r="BE56" s="32">
        <f t="shared" si="35"/>
        <v>0</v>
      </c>
      <c r="BF56" s="32">
        <f t="shared" si="27"/>
        <v>0</v>
      </c>
      <c r="BG56" s="32"/>
      <c r="BH56" s="35"/>
      <c r="BI56" s="32">
        <f t="shared" si="50"/>
        <v>0</v>
      </c>
      <c r="BJ56" s="32">
        <f t="shared" si="50"/>
        <v>0</v>
      </c>
      <c r="BK56" s="32"/>
      <c r="BL56" s="32">
        <f t="shared" si="116"/>
        <v>0</v>
      </c>
      <c r="BM56" s="32">
        <f t="shared" si="43"/>
        <v>0</v>
      </c>
      <c r="BN56" s="32">
        <f t="shared" si="44"/>
        <v>0</v>
      </c>
      <c r="BO56" s="32"/>
      <c r="BP56" s="35"/>
      <c r="BQ56" s="32"/>
      <c r="BR56" s="32"/>
      <c r="BS56" s="32"/>
      <c r="BT56" s="32">
        <f t="shared" si="117"/>
        <v>0</v>
      </c>
      <c r="BU56" s="32">
        <f t="shared" si="36"/>
        <v>0</v>
      </c>
      <c r="BV56" s="32">
        <f t="shared" si="30"/>
        <v>0</v>
      </c>
      <c r="BW56" s="32"/>
      <c r="BX56" s="35"/>
      <c r="BY56" s="32"/>
      <c r="BZ56" s="32"/>
    </row>
    <row r="57" spans="1:78" ht="30" x14ac:dyDescent="0.25">
      <c r="A57" s="37"/>
      <c r="B57" s="58">
        <v>36</v>
      </c>
      <c r="C57" s="27" t="s">
        <v>119</v>
      </c>
      <c r="D57" s="28">
        <f t="shared" si="83"/>
        <v>18150.400000000001</v>
      </c>
      <c r="E57" s="28">
        <f t="shared" si="83"/>
        <v>18790</v>
      </c>
      <c r="F57" s="34">
        <v>1.97</v>
      </c>
      <c r="G57" s="29">
        <v>1</v>
      </c>
      <c r="H57" s="30"/>
      <c r="I57" s="30"/>
      <c r="J57" s="28">
        <v>1.4</v>
      </c>
      <c r="K57" s="28">
        <v>1.68</v>
      </c>
      <c r="L57" s="28">
        <v>2.23</v>
      </c>
      <c r="M57" s="28">
        <v>2.39</v>
      </c>
      <c r="N57" s="31">
        <v>2.57</v>
      </c>
      <c r="O57" s="32"/>
      <c r="P57" s="32">
        <f t="shared" si="102"/>
        <v>0</v>
      </c>
      <c r="Q57" s="32"/>
      <c r="R57" s="32">
        <f t="shared" si="103"/>
        <v>0</v>
      </c>
      <c r="S57" s="35">
        <v>22</v>
      </c>
      <c r="T57" s="32">
        <f t="shared" si="95"/>
        <v>1250858.0889933333</v>
      </c>
      <c r="U57" s="32"/>
      <c r="V57" s="32">
        <f t="shared" si="104"/>
        <v>0</v>
      </c>
      <c r="W57" s="32"/>
      <c r="X57" s="32">
        <f t="shared" si="105"/>
        <v>0</v>
      </c>
      <c r="Y57" s="32"/>
      <c r="Z57" s="32"/>
      <c r="AA57" s="32"/>
      <c r="AB57" s="32">
        <f t="shared" si="106"/>
        <v>0</v>
      </c>
      <c r="AC57" s="32"/>
      <c r="AD57" s="32">
        <f t="shared" si="107"/>
        <v>0</v>
      </c>
      <c r="AE57" s="32"/>
      <c r="AF57" s="32">
        <f t="shared" si="108"/>
        <v>0</v>
      </c>
      <c r="AG57" s="36"/>
      <c r="AH57" s="32">
        <f t="shared" si="109"/>
        <v>0</v>
      </c>
      <c r="AI57" s="32"/>
      <c r="AJ57" s="32">
        <f t="shared" si="110"/>
        <v>0</v>
      </c>
      <c r="AK57" s="32"/>
      <c r="AL57" s="32">
        <f t="shared" si="111"/>
        <v>0</v>
      </c>
      <c r="AM57" s="32"/>
      <c r="AN57" s="32">
        <f t="shared" si="112"/>
        <v>0</v>
      </c>
      <c r="AO57" s="32">
        <v>0</v>
      </c>
      <c r="AP57" s="32">
        <f t="shared" si="113"/>
        <v>0</v>
      </c>
      <c r="AQ57" s="32">
        <f t="shared" si="80"/>
        <v>0</v>
      </c>
      <c r="AR57" s="32">
        <f t="shared" si="40"/>
        <v>0</v>
      </c>
      <c r="AS57" s="32"/>
      <c r="AT57" s="35"/>
      <c r="AU57" s="32"/>
      <c r="AV57" s="35">
        <f t="shared" si="29"/>
        <v>0</v>
      </c>
      <c r="AW57" s="32"/>
      <c r="AX57" s="32">
        <f t="shared" si="114"/>
        <v>0</v>
      </c>
      <c r="AY57" s="32">
        <f t="shared" si="41"/>
        <v>0</v>
      </c>
      <c r="AZ57" s="32">
        <f t="shared" si="28"/>
        <v>0</v>
      </c>
      <c r="BA57" s="35"/>
      <c r="BB57" s="32"/>
      <c r="BC57" s="32"/>
      <c r="BD57" s="32">
        <f t="shared" si="115"/>
        <v>0</v>
      </c>
      <c r="BE57" s="32">
        <f t="shared" si="35"/>
        <v>0</v>
      </c>
      <c r="BF57" s="32">
        <f t="shared" si="27"/>
        <v>0</v>
      </c>
      <c r="BG57" s="32"/>
      <c r="BH57" s="35"/>
      <c r="BI57" s="32">
        <f t="shared" si="50"/>
        <v>0</v>
      </c>
      <c r="BJ57" s="32">
        <f t="shared" si="50"/>
        <v>0</v>
      </c>
      <c r="BK57" s="32"/>
      <c r="BL57" s="32">
        <f t="shared" si="116"/>
        <v>0</v>
      </c>
      <c r="BM57" s="32">
        <f t="shared" si="43"/>
        <v>0</v>
      </c>
      <c r="BN57" s="32">
        <f t="shared" si="44"/>
        <v>0</v>
      </c>
      <c r="BO57" s="32"/>
      <c r="BP57" s="35"/>
      <c r="BQ57" s="32"/>
      <c r="BR57" s="32"/>
      <c r="BS57" s="32"/>
      <c r="BT57" s="32">
        <f t="shared" si="117"/>
        <v>0</v>
      </c>
      <c r="BU57" s="32">
        <f t="shared" si="36"/>
        <v>0</v>
      </c>
      <c r="BV57" s="32">
        <f t="shared" si="30"/>
        <v>0</v>
      </c>
      <c r="BW57" s="32"/>
      <c r="BX57" s="35"/>
      <c r="BY57" s="32"/>
      <c r="BZ57" s="32"/>
    </row>
    <row r="58" spans="1:78" ht="30" x14ac:dyDescent="0.25">
      <c r="A58" s="37"/>
      <c r="B58" s="58">
        <v>37</v>
      </c>
      <c r="C58" s="27" t="s">
        <v>120</v>
      </c>
      <c r="D58" s="28">
        <f t="shared" si="83"/>
        <v>18150.400000000001</v>
      </c>
      <c r="E58" s="28">
        <f t="shared" si="83"/>
        <v>18790</v>
      </c>
      <c r="F58" s="34">
        <v>2.78</v>
      </c>
      <c r="G58" s="29">
        <v>1</v>
      </c>
      <c r="H58" s="30"/>
      <c r="I58" s="30"/>
      <c r="J58" s="28">
        <v>1.4</v>
      </c>
      <c r="K58" s="28">
        <v>1.68</v>
      </c>
      <c r="L58" s="28">
        <v>2.23</v>
      </c>
      <c r="M58" s="28">
        <v>2.39</v>
      </c>
      <c r="N58" s="31">
        <v>2.57</v>
      </c>
      <c r="O58" s="32"/>
      <c r="P58" s="32">
        <f t="shared" si="102"/>
        <v>0</v>
      </c>
      <c r="Q58" s="32"/>
      <c r="R58" s="32">
        <f t="shared" si="103"/>
        <v>0</v>
      </c>
      <c r="S58" s="35">
        <v>60</v>
      </c>
      <c r="T58" s="32">
        <f t="shared" si="95"/>
        <v>4814100.8131999997</v>
      </c>
      <c r="U58" s="32"/>
      <c r="V58" s="32">
        <f t="shared" si="104"/>
        <v>0</v>
      </c>
      <c r="W58" s="32"/>
      <c r="X58" s="32">
        <f t="shared" si="105"/>
        <v>0</v>
      </c>
      <c r="Y58" s="32"/>
      <c r="Z58" s="32"/>
      <c r="AA58" s="32"/>
      <c r="AB58" s="32">
        <f t="shared" si="106"/>
        <v>0</v>
      </c>
      <c r="AC58" s="32"/>
      <c r="AD58" s="32">
        <f t="shared" si="107"/>
        <v>0</v>
      </c>
      <c r="AE58" s="32"/>
      <c r="AF58" s="32">
        <f t="shared" si="108"/>
        <v>0</v>
      </c>
      <c r="AG58" s="36"/>
      <c r="AH58" s="32">
        <f t="shared" si="109"/>
        <v>0</v>
      </c>
      <c r="AI58" s="32"/>
      <c r="AJ58" s="32">
        <f t="shared" si="110"/>
        <v>0</v>
      </c>
      <c r="AK58" s="32"/>
      <c r="AL58" s="32">
        <f t="shared" si="111"/>
        <v>0</v>
      </c>
      <c r="AM58" s="32"/>
      <c r="AN58" s="32">
        <f t="shared" si="112"/>
        <v>0</v>
      </c>
      <c r="AO58" s="32"/>
      <c r="AP58" s="32">
        <f t="shared" si="113"/>
        <v>0</v>
      </c>
      <c r="AQ58" s="32">
        <f t="shared" si="80"/>
        <v>0</v>
      </c>
      <c r="AR58" s="32">
        <f t="shared" si="40"/>
        <v>0</v>
      </c>
      <c r="AS58" s="32"/>
      <c r="AT58" s="35"/>
      <c r="AU58" s="32"/>
      <c r="AV58" s="35">
        <f t="shared" si="29"/>
        <v>0</v>
      </c>
      <c r="AW58" s="32"/>
      <c r="AX58" s="32">
        <f t="shared" si="114"/>
        <v>0</v>
      </c>
      <c r="AY58" s="32">
        <f t="shared" si="41"/>
        <v>0</v>
      </c>
      <c r="AZ58" s="32">
        <f t="shared" si="28"/>
        <v>0</v>
      </c>
      <c r="BA58" s="35"/>
      <c r="BB58" s="32"/>
      <c r="BC58" s="32"/>
      <c r="BD58" s="32">
        <f t="shared" si="115"/>
        <v>0</v>
      </c>
      <c r="BE58" s="32">
        <f t="shared" si="35"/>
        <v>0</v>
      </c>
      <c r="BF58" s="32">
        <f t="shared" si="27"/>
        <v>0</v>
      </c>
      <c r="BG58" s="32"/>
      <c r="BH58" s="35"/>
      <c r="BI58" s="32">
        <f t="shared" si="50"/>
        <v>0</v>
      </c>
      <c r="BJ58" s="32">
        <f t="shared" si="50"/>
        <v>0</v>
      </c>
      <c r="BK58" s="32"/>
      <c r="BL58" s="32">
        <f t="shared" si="116"/>
        <v>0</v>
      </c>
      <c r="BM58" s="32">
        <f t="shared" si="43"/>
        <v>0</v>
      </c>
      <c r="BN58" s="32">
        <f t="shared" si="44"/>
        <v>0</v>
      </c>
      <c r="BO58" s="32"/>
      <c r="BP58" s="35"/>
      <c r="BQ58" s="32"/>
      <c r="BR58" s="32"/>
      <c r="BS58" s="32"/>
      <c r="BT58" s="32">
        <f t="shared" si="117"/>
        <v>0</v>
      </c>
      <c r="BU58" s="32">
        <f t="shared" si="36"/>
        <v>0</v>
      </c>
      <c r="BV58" s="32">
        <f t="shared" si="30"/>
        <v>0</v>
      </c>
      <c r="BW58" s="32"/>
      <c r="BX58" s="35"/>
      <c r="BY58" s="32"/>
      <c r="BZ58" s="32"/>
    </row>
    <row r="59" spans="1:78" ht="30" x14ac:dyDescent="0.25">
      <c r="A59" s="37"/>
      <c r="B59" s="58">
        <v>38</v>
      </c>
      <c r="C59" s="27" t="s">
        <v>121</v>
      </c>
      <c r="D59" s="28">
        <f t="shared" si="83"/>
        <v>18150.400000000001</v>
      </c>
      <c r="E59" s="28">
        <f t="shared" si="83"/>
        <v>18790</v>
      </c>
      <c r="F59" s="34">
        <v>1.1499999999999999</v>
      </c>
      <c r="G59" s="29">
        <v>1</v>
      </c>
      <c r="H59" s="30"/>
      <c r="I59" s="30"/>
      <c r="J59" s="28">
        <v>1.4</v>
      </c>
      <c r="K59" s="28">
        <v>1.68</v>
      </c>
      <c r="L59" s="28">
        <v>2.23</v>
      </c>
      <c r="M59" s="28">
        <v>2.39</v>
      </c>
      <c r="N59" s="31">
        <v>2.57</v>
      </c>
      <c r="O59" s="32"/>
      <c r="P59" s="32">
        <f t="shared" si="102"/>
        <v>0</v>
      </c>
      <c r="Q59" s="32"/>
      <c r="R59" s="32">
        <f t="shared" si="103"/>
        <v>0</v>
      </c>
      <c r="S59" s="35">
        <v>48</v>
      </c>
      <c r="T59" s="32">
        <f t="shared" si="95"/>
        <v>1593155.6647999999</v>
      </c>
      <c r="U59" s="32"/>
      <c r="V59" s="32">
        <f t="shared" si="104"/>
        <v>0</v>
      </c>
      <c r="W59" s="32"/>
      <c r="X59" s="32">
        <f t="shared" si="105"/>
        <v>0</v>
      </c>
      <c r="Y59" s="32"/>
      <c r="Z59" s="32"/>
      <c r="AA59" s="32"/>
      <c r="AB59" s="32">
        <f t="shared" si="106"/>
        <v>0</v>
      </c>
      <c r="AC59" s="32"/>
      <c r="AD59" s="32">
        <f t="shared" si="107"/>
        <v>0</v>
      </c>
      <c r="AE59" s="32"/>
      <c r="AF59" s="32">
        <f t="shared" si="108"/>
        <v>0</v>
      </c>
      <c r="AG59" s="36"/>
      <c r="AH59" s="32">
        <f t="shared" si="109"/>
        <v>0</v>
      </c>
      <c r="AI59" s="32"/>
      <c r="AJ59" s="32">
        <f t="shared" si="110"/>
        <v>0</v>
      </c>
      <c r="AK59" s="32"/>
      <c r="AL59" s="32">
        <f t="shared" si="111"/>
        <v>0</v>
      </c>
      <c r="AM59" s="32"/>
      <c r="AN59" s="32">
        <f t="shared" si="112"/>
        <v>0</v>
      </c>
      <c r="AO59" s="32"/>
      <c r="AP59" s="32">
        <f t="shared" si="113"/>
        <v>0</v>
      </c>
      <c r="AQ59" s="32">
        <f t="shared" si="80"/>
        <v>0</v>
      </c>
      <c r="AR59" s="32">
        <f t="shared" si="40"/>
        <v>0</v>
      </c>
      <c r="AS59" s="32"/>
      <c r="AT59" s="35"/>
      <c r="AU59" s="32"/>
      <c r="AV59" s="35">
        <f t="shared" si="29"/>
        <v>0</v>
      </c>
      <c r="AW59" s="32"/>
      <c r="AX59" s="32">
        <f t="shared" si="114"/>
        <v>0</v>
      </c>
      <c r="AY59" s="32">
        <f t="shared" si="41"/>
        <v>0</v>
      </c>
      <c r="AZ59" s="32">
        <f t="shared" si="28"/>
        <v>0</v>
      </c>
      <c r="BA59" s="35"/>
      <c r="BB59" s="32"/>
      <c r="BC59" s="32"/>
      <c r="BD59" s="32">
        <f t="shared" si="115"/>
        <v>0</v>
      </c>
      <c r="BE59" s="32">
        <f t="shared" si="35"/>
        <v>0</v>
      </c>
      <c r="BF59" s="32">
        <f t="shared" si="27"/>
        <v>0</v>
      </c>
      <c r="BG59" s="32"/>
      <c r="BH59" s="35"/>
      <c r="BI59" s="32">
        <f t="shared" si="50"/>
        <v>0</v>
      </c>
      <c r="BJ59" s="32">
        <f t="shared" si="50"/>
        <v>0</v>
      </c>
      <c r="BK59" s="32"/>
      <c r="BL59" s="32">
        <f t="shared" si="116"/>
        <v>0</v>
      </c>
      <c r="BM59" s="32">
        <f t="shared" si="43"/>
        <v>0</v>
      </c>
      <c r="BN59" s="32">
        <f t="shared" si="44"/>
        <v>0</v>
      </c>
      <c r="BO59" s="32"/>
      <c r="BP59" s="35"/>
      <c r="BQ59" s="32"/>
      <c r="BR59" s="32"/>
      <c r="BS59" s="32"/>
      <c r="BT59" s="32">
        <f t="shared" si="117"/>
        <v>0</v>
      </c>
      <c r="BU59" s="32">
        <f t="shared" si="36"/>
        <v>0</v>
      </c>
      <c r="BV59" s="32">
        <f t="shared" si="30"/>
        <v>0</v>
      </c>
      <c r="BW59" s="32"/>
      <c r="BX59" s="35"/>
      <c r="BY59" s="32"/>
      <c r="BZ59" s="32"/>
    </row>
    <row r="60" spans="1:78" ht="30" x14ac:dyDescent="0.25">
      <c r="A60" s="37"/>
      <c r="B60" s="58">
        <v>39</v>
      </c>
      <c r="C60" s="27" t="s">
        <v>122</v>
      </c>
      <c r="D60" s="28">
        <f t="shared" si="83"/>
        <v>18150.400000000001</v>
      </c>
      <c r="E60" s="28">
        <f t="shared" si="83"/>
        <v>18790</v>
      </c>
      <c r="F60" s="34">
        <v>1.22</v>
      </c>
      <c r="G60" s="29">
        <v>1</v>
      </c>
      <c r="H60" s="30"/>
      <c r="I60" s="30"/>
      <c r="J60" s="28">
        <v>1.4</v>
      </c>
      <c r="K60" s="28">
        <v>1.68</v>
      </c>
      <c r="L60" s="28">
        <v>2.23</v>
      </c>
      <c r="M60" s="28">
        <v>2.39</v>
      </c>
      <c r="N60" s="31">
        <v>2.57</v>
      </c>
      <c r="O60" s="32"/>
      <c r="P60" s="32">
        <f t="shared" si="102"/>
        <v>0</v>
      </c>
      <c r="Q60" s="32"/>
      <c r="R60" s="32">
        <f t="shared" si="103"/>
        <v>0</v>
      </c>
      <c r="S60" s="35">
        <v>90</v>
      </c>
      <c r="T60" s="32">
        <f t="shared" si="95"/>
        <v>3168994.4201999996</v>
      </c>
      <c r="U60" s="32"/>
      <c r="V60" s="32">
        <f t="shared" si="104"/>
        <v>0</v>
      </c>
      <c r="W60" s="32"/>
      <c r="X60" s="32">
        <f t="shared" si="105"/>
        <v>0</v>
      </c>
      <c r="Y60" s="32"/>
      <c r="Z60" s="32"/>
      <c r="AA60" s="32"/>
      <c r="AB60" s="32">
        <f t="shared" si="106"/>
        <v>0</v>
      </c>
      <c r="AC60" s="32"/>
      <c r="AD60" s="32">
        <f t="shared" si="107"/>
        <v>0</v>
      </c>
      <c r="AE60" s="32">
        <v>4</v>
      </c>
      <c r="AF60" s="32">
        <f t="shared" si="108"/>
        <v>134926.27250666663</v>
      </c>
      <c r="AG60" s="36"/>
      <c r="AH60" s="32">
        <f t="shared" si="109"/>
        <v>0</v>
      </c>
      <c r="AI60" s="32"/>
      <c r="AJ60" s="32">
        <f t="shared" si="110"/>
        <v>0</v>
      </c>
      <c r="AK60" s="32"/>
      <c r="AL60" s="32">
        <f t="shared" si="111"/>
        <v>0</v>
      </c>
      <c r="AM60" s="32"/>
      <c r="AN60" s="32">
        <f t="shared" si="112"/>
        <v>0</v>
      </c>
      <c r="AO60" s="32"/>
      <c r="AP60" s="32">
        <f t="shared" si="113"/>
        <v>0</v>
      </c>
      <c r="AQ60" s="32">
        <f t="shared" si="80"/>
        <v>0</v>
      </c>
      <c r="AR60" s="32">
        <f t="shared" si="40"/>
        <v>0</v>
      </c>
      <c r="AS60" s="32"/>
      <c r="AT60" s="35"/>
      <c r="AU60" s="32"/>
      <c r="AV60" s="35">
        <f t="shared" si="29"/>
        <v>0</v>
      </c>
      <c r="AW60" s="32">
        <v>2</v>
      </c>
      <c r="AX60" s="32">
        <f t="shared" si="114"/>
        <v>80370.159990399989</v>
      </c>
      <c r="AY60" s="32">
        <v>1</v>
      </c>
      <c r="AZ60" s="32">
        <v>40591.629999999997</v>
      </c>
      <c r="BA60" s="35"/>
      <c r="BB60" s="32"/>
      <c r="BC60" s="32"/>
      <c r="BD60" s="32">
        <f t="shared" si="115"/>
        <v>0</v>
      </c>
      <c r="BE60" s="32">
        <f t="shared" si="35"/>
        <v>0</v>
      </c>
      <c r="BF60" s="32">
        <f t="shared" si="27"/>
        <v>0</v>
      </c>
      <c r="BG60" s="32"/>
      <c r="BH60" s="35"/>
      <c r="BI60" s="32">
        <f t="shared" si="50"/>
        <v>0</v>
      </c>
      <c r="BJ60" s="32">
        <f t="shared" si="50"/>
        <v>0</v>
      </c>
      <c r="BK60" s="32"/>
      <c r="BL60" s="32">
        <f t="shared" si="116"/>
        <v>0</v>
      </c>
      <c r="BM60" s="32">
        <f t="shared" si="43"/>
        <v>0</v>
      </c>
      <c r="BN60" s="32">
        <f t="shared" si="44"/>
        <v>0</v>
      </c>
      <c r="BO60" s="32"/>
      <c r="BP60" s="35"/>
      <c r="BQ60" s="32"/>
      <c r="BR60" s="32"/>
      <c r="BS60" s="32"/>
      <c r="BT60" s="32">
        <f t="shared" si="117"/>
        <v>0</v>
      </c>
      <c r="BU60" s="32">
        <f t="shared" si="36"/>
        <v>0</v>
      </c>
      <c r="BV60" s="32">
        <f t="shared" si="30"/>
        <v>0</v>
      </c>
      <c r="BW60" s="32"/>
      <c r="BX60" s="35"/>
      <c r="BY60" s="32"/>
      <c r="BZ60" s="32"/>
    </row>
    <row r="61" spans="1:78" ht="30" x14ac:dyDescent="0.25">
      <c r="A61" s="37"/>
      <c r="B61" s="58">
        <v>40</v>
      </c>
      <c r="C61" s="27" t="s">
        <v>123</v>
      </c>
      <c r="D61" s="28">
        <f t="shared" si="83"/>
        <v>18150.400000000001</v>
      </c>
      <c r="E61" s="28">
        <f t="shared" si="83"/>
        <v>18790</v>
      </c>
      <c r="F61" s="34">
        <v>1.78</v>
      </c>
      <c r="G61" s="29">
        <v>1</v>
      </c>
      <c r="H61" s="30"/>
      <c r="I61" s="30"/>
      <c r="J61" s="28">
        <v>1.4</v>
      </c>
      <c r="K61" s="28">
        <v>1.68</v>
      </c>
      <c r="L61" s="28">
        <v>2.23</v>
      </c>
      <c r="M61" s="28">
        <v>2.39</v>
      </c>
      <c r="N61" s="31">
        <v>2.57</v>
      </c>
      <c r="O61" s="32"/>
      <c r="P61" s="32">
        <f t="shared" si="102"/>
        <v>0</v>
      </c>
      <c r="Q61" s="32"/>
      <c r="R61" s="32">
        <f t="shared" si="103"/>
        <v>0</v>
      </c>
      <c r="S61" s="32">
        <v>156</v>
      </c>
      <c r="T61" s="32">
        <f t="shared" si="95"/>
        <v>8014265.6703199996</v>
      </c>
      <c r="U61" s="32"/>
      <c r="V61" s="32">
        <f t="shared" si="104"/>
        <v>0</v>
      </c>
      <c r="W61" s="32"/>
      <c r="X61" s="32">
        <f t="shared" si="105"/>
        <v>0</v>
      </c>
      <c r="Y61" s="32"/>
      <c r="Z61" s="32"/>
      <c r="AA61" s="32"/>
      <c r="AB61" s="32">
        <f t="shared" si="106"/>
        <v>0</v>
      </c>
      <c r="AC61" s="32"/>
      <c r="AD61" s="32">
        <f t="shared" si="107"/>
        <v>0</v>
      </c>
      <c r="AE61" s="32">
        <v>4</v>
      </c>
      <c r="AF61" s="32">
        <f t="shared" si="108"/>
        <v>196859.64349333328</v>
      </c>
      <c r="AG61" s="36"/>
      <c r="AH61" s="32">
        <f t="shared" si="109"/>
        <v>0</v>
      </c>
      <c r="AI61" s="32"/>
      <c r="AJ61" s="32">
        <f t="shared" si="110"/>
        <v>0</v>
      </c>
      <c r="AK61" s="32"/>
      <c r="AL61" s="32">
        <f t="shared" si="111"/>
        <v>0</v>
      </c>
      <c r="AM61" s="32"/>
      <c r="AN61" s="32">
        <f t="shared" si="112"/>
        <v>0</v>
      </c>
      <c r="AO61" s="32"/>
      <c r="AP61" s="32">
        <f t="shared" si="113"/>
        <v>0</v>
      </c>
      <c r="AQ61" s="32">
        <f t="shared" si="80"/>
        <v>0</v>
      </c>
      <c r="AR61" s="32">
        <f t="shared" si="40"/>
        <v>0</v>
      </c>
      <c r="AS61" s="32"/>
      <c r="AT61" s="35"/>
      <c r="AU61" s="32"/>
      <c r="AV61" s="35">
        <f t="shared" si="29"/>
        <v>0</v>
      </c>
      <c r="AW61" s="32"/>
      <c r="AX61" s="32">
        <f t="shared" si="114"/>
        <v>0</v>
      </c>
      <c r="AY61" s="32">
        <f t="shared" si="41"/>
        <v>0</v>
      </c>
      <c r="AZ61" s="32">
        <f t="shared" si="28"/>
        <v>0</v>
      </c>
      <c r="BA61" s="35"/>
      <c r="BB61" s="32"/>
      <c r="BC61" s="32"/>
      <c r="BD61" s="32">
        <f t="shared" si="115"/>
        <v>0</v>
      </c>
      <c r="BE61" s="32">
        <f t="shared" si="35"/>
        <v>0</v>
      </c>
      <c r="BF61" s="32">
        <f t="shared" si="27"/>
        <v>0</v>
      </c>
      <c r="BG61" s="32"/>
      <c r="BH61" s="35"/>
      <c r="BI61" s="32">
        <f t="shared" si="50"/>
        <v>0</v>
      </c>
      <c r="BJ61" s="32">
        <f t="shared" si="50"/>
        <v>0</v>
      </c>
      <c r="BK61" s="32"/>
      <c r="BL61" s="32">
        <f t="shared" si="116"/>
        <v>0</v>
      </c>
      <c r="BM61" s="32">
        <f t="shared" si="43"/>
        <v>0</v>
      </c>
      <c r="BN61" s="32">
        <f t="shared" si="44"/>
        <v>0</v>
      </c>
      <c r="BO61" s="32"/>
      <c r="BP61" s="35"/>
      <c r="BQ61" s="32"/>
      <c r="BR61" s="32"/>
      <c r="BS61" s="32"/>
      <c r="BT61" s="32">
        <f t="shared" si="117"/>
        <v>0</v>
      </c>
      <c r="BU61" s="32">
        <f t="shared" si="36"/>
        <v>0</v>
      </c>
      <c r="BV61" s="32">
        <f t="shared" si="30"/>
        <v>0</v>
      </c>
      <c r="BW61" s="32"/>
      <c r="BX61" s="35"/>
      <c r="BY61" s="32"/>
      <c r="BZ61" s="32"/>
    </row>
    <row r="62" spans="1:78" ht="29.25" customHeight="1" x14ac:dyDescent="0.25">
      <c r="A62" s="37"/>
      <c r="B62" s="58">
        <v>41</v>
      </c>
      <c r="C62" s="61" t="s">
        <v>124</v>
      </c>
      <c r="D62" s="28">
        <f t="shared" si="83"/>
        <v>18150.400000000001</v>
      </c>
      <c r="E62" s="28">
        <f t="shared" si="83"/>
        <v>18790</v>
      </c>
      <c r="F62" s="34">
        <v>2.23</v>
      </c>
      <c r="G62" s="29">
        <v>1</v>
      </c>
      <c r="H62" s="30"/>
      <c r="I62" s="30"/>
      <c r="J62" s="28">
        <v>1.4</v>
      </c>
      <c r="K62" s="28">
        <v>1.68</v>
      </c>
      <c r="L62" s="28">
        <v>2.23</v>
      </c>
      <c r="M62" s="28">
        <v>2.39</v>
      </c>
      <c r="N62" s="31">
        <v>2.57</v>
      </c>
      <c r="O62" s="32"/>
      <c r="P62" s="32">
        <f t="shared" si="102"/>
        <v>0</v>
      </c>
      <c r="Q62" s="32"/>
      <c r="R62" s="32">
        <f t="shared" si="103"/>
        <v>0</v>
      </c>
      <c r="S62" s="35">
        <v>60</v>
      </c>
      <c r="T62" s="32">
        <f t="shared" si="95"/>
        <v>3861670.7961999997</v>
      </c>
      <c r="U62" s="32"/>
      <c r="V62" s="32">
        <f t="shared" si="104"/>
        <v>0</v>
      </c>
      <c r="W62" s="32"/>
      <c r="X62" s="32">
        <f t="shared" si="105"/>
        <v>0</v>
      </c>
      <c r="Y62" s="32"/>
      <c r="Z62" s="32"/>
      <c r="AA62" s="32"/>
      <c r="AB62" s="32">
        <f t="shared" si="106"/>
        <v>0</v>
      </c>
      <c r="AC62" s="32"/>
      <c r="AD62" s="32">
        <f t="shared" si="107"/>
        <v>0</v>
      </c>
      <c r="AE62" s="32"/>
      <c r="AF62" s="32">
        <f t="shared" si="108"/>
        <v>0</v>
      </c>
      <c r="AG62" s="36"/>
      <c r="AH62" s="32">
        <f t="shared" si="109"/>
        <v>0</v>
      </c>
      <c r="AI62" s="32"/>
      <c r="AJ62" s="32">
        <f t="shared" si="110"/>
        <v>0</v>
      </c>
      <c r="AK62" s="32"/>
      <c r="AL62" s="32">
        <f t="shared" si="111"/>
        <v>0</v>
      </c>
      <c r="AM62" s="32">
        <v>2</v>
      </c>
      <c r="AN62" s="32">
        <f t="shared" si="112"/>
        <v>134623.70955039997</v>
      </c>
      <c r="AO62" s="32"/>
      <c r="AP62" s="32">
        <f t="shared" si="113"/>
        <v>0</v>
      </c>
      <c r="AQ62" s="32">
        <f t="shared" si="80"/>
        <v>0</v>
      </c>
      <c r="AR62" s="32">
        <f t="shared" si="40"/>
        <v>0</v>
      </c>
      <c r="AS62" s="32"/>
      <c r="AT62" s="35"/>
      <c r="AU62" s="32">
        <f t="shared" si="5"/>
        <v>0</v>
      </c>
      <c r="AV62" s="35">
        <f t="shared" si="29"/>
        <v>0</v>
      </c>
      <c r="AW62" s="32"/>
      <c r="AX62" s="32">
        <f t="shared" si="114"/>
        <v>0</v>
      </c>
      <c r="AY62" s="32">
        <f t="shared" si="41"/>
        <v>0</v>
      </c>
      <c r="AZ62" s="32">
        <f t="shared" si="28"/>
        <v>0</v>
      </c>
      <c r="BA62" s="35"/>
      <c r="BB62" s="32"/>
      <c r="BC62" s="32"/>
      <c r="BD62" s="32">
        <f t="shared" si="115"/>
        <v>0</v>
      </c>
      <c r="BE62" s="32">
        <f t="shared" si="35"/>
        <v>0</v>
      </c>
      <c r="BF62" s="32">
        <f t="shared" si="27"/>
        <v>0</v>
      </c>
      <c r="BG62" s="32"/>
      <c r="BH62" s="35"/>
      <c r="BI62" s="32">
        <f t="shared" si="50"/>
        <v>0</v>
      </c>
      <c r="BJ62" s="32">
        <f t="shared" si="50"/>
        <v>0</v>
      </c>
      <c r="BK62" s="32"/>
      <c r="BL62" s="32">
        <f t="shared" si="116"/>
        <v>0</v>
      </c>
      <c r="BM62" s="32">
        <f t="shared" si="43"/>
        <v>0</v>
      </c>
      <c r="BN62" s="32">
        <f t="shared" si="44"/>
        <v>0</v>
      </c>
      <c r="BO62" s="32"/>
      <c r="BP62" s="35"/>
      <c r="BQ62" s="32"/>
      <c r="BR62" s="32"/>
      <c r="BS62" s="32"/>
      <c r="BT62" s="32">
        <f t="shared" si="117"/>
        <v>0</v>
      </c>
      <c r="BU62" s="32">
        <f t="shared" si="36"/>
        <v>0</v>
      </c>
      <c r="BV62" s="32">
        <f t="shared" si="30"/>
        <v>0</v>
      </c>
      <c r="BW62" s="32"/>
      <c r="BX62" s="35"/>
      <c r="BY62" s="32">
        <f t="shared" ref="BY62:BZ65" si="118">BU62+BW62</f>
        <v>0</v>
      </c>
      <c r="BZ62" s="32">
        <f t="shared" si="118"/>
        <v>0</v>
      </c>
    </row>
    <row r="63" spans="1:78" ht="30" x14ac:dyDescent="0.25">
      <c r="A63" s="37"/>
      <c r="B63" s="58">
        <v>42</v>
      </c>
      <c r="C63" s="27" t="s">
        <v>125</v>
      </c>
      <c r="D63" s="28">
        <f t="shared" si="83"/>
        <v>18150.400000000001</v>
      </c>
      <c r="E63" s="28">
        <f t="shared" si="83"/>
        <v>18790</v>
      </c>
      <c r="F63" s="34">
        <v>2.36</v>
      </c>
      <c r="G63" s="29">
        <v>1</v>
      </c>
      <c r="H63" s="30"/>
      <c r="I63" s="30"/>
      <c r="J63" s="28">
        <v>1.4</v>
      </c>
      <c r="K63" s="28">
        <v>1.68</v>
      </c>
      <c r="L63" s="28">
        <v>2.23</v>
      </c>
      <c r="M63" s="28">
        <v>2.39</v>
      </c>
      <c r="N63" s="31">
        <v>2.57</v>
      </c>
      <c r="O63" s="32"/>
      <c r="P63" s="32">
        <f t="shared" si="102"/>
        <v>0</v>
      </c>
      <c r="Q63" s="32"/>
      <c r="R63" s="32">
        <f t="shared" si="103"/>
        <v>0</v>
      </c>
      <c r="S63" s="35">
        <v>15</v>
      </c>
      <c r="T63" s="32">
        <f t="shared" si="95"/>
        <v>1021697.6546</v>
      </c>
      <c r="U63" s="32"/>
      <c r="V63" s="32">
        <f t="shared" si="104"/>
        <v>0</v>
      </c>
      <c r="W63" s="32"/>
      <c r="X63" s="32">
        <f t="shared" si="105"/>
        <v>0</v>
      </c>
      <c r="Y63" s="32"/>
      <c r="Z63" s="32"/>
      <c r="AA63" s="32"/>
      <c r="AB63" s="32">
        <f t="shared" si="106"/>
        <v>0</v>
      </c>
      <c r="AC63" s="32"/>
      <c r="AD63" s="32">
        <f t="shared" si="107"/>
        <v>0</v>
      </c>
      <c r="AE63" s="32"/>
      <c r="AF63" s="32">
        <f t="shared" si="108"/>
        <v>0</v>
      </c>
      <c r="AG63" s="36"/>
      <c r="AH63" s="32">
        <f t="shared" si="109"/>
        <v>0</v>
      </c>
      <c r="AI63" s="32"/>
      <c r="AJ63" s="32">
        <f t="shared" si="110"/>
        <v>0</v>
      </c>
      <c r="AK63" s="32"/>
      <c r="AL63" s="32">
        <f t="shared" si="111"/>
        <v>0</v>
      </c>
      <c r="AM63" s="32"/>
      <c r="AN63" s="32">
        <f t="shared" si="112"/>
        <v>0</v>
      </c>
      <c r="AO63" s="32"/>
      <c r="AP63" s="32">
        <f t="shared" si="113"/>
        <v>0</v>
      </c>
      <c r="AQ63" s="32">
        <f t="shared" si="80"/>
        <v>0</v>
      </c>
      <c r="AR63" s="32">
        <f t="shared" si="40"/>
        <v>0</v>
      </c>
      <c r="AS63" s="32"/>
      <c r="AT63" s="35"/>
      <c r="AU63" s="32">
        <f t="shared" si="5"/>
        <v>0</v>
      </c>
      <c r="AV63" s="35">
        <f t="shared" si="29"/>
        <v>0</v>
      </c>
      <c r="AW63" s="32"/>
      <c r="AX63" s="32">
        <f t="shared" si="114"/>
        <v>0</v>
      </c>
      <c r="AY63" s="32">
        <f t="shared" si="41"/>
        <v>0</v>
      </c>
      <c r="AZ63" s="32">
        <f t="shared" si="28"/>
        <v>0</v>
      </c>
      <c r="BA63" s="35"/>
      <c r="BB63" s="32"/>
      <c r="BC63" s="32"/>
      <c r="BD63" s="32">
        <f t="shared" si="115"/>
        <v>0</v>
      </c>
      <c r="BE63" s="32">
        <f t="shared" si="35"/>
        <v>0</v>
      </c>
      <c r="BF63" s="32">
        <f t="shared" si="27"/>
        <v>0</v>
      </c>
      <c r="BG63" s="32"/>
      <c r="BH63" s="35"/>
      <c r="BI63" s="32">
        <f t="shared" si="50"/>
        <v>0</v>
      </c>
      <c r="BJ63" s="32">
        <f t="shared" si="50"/>
        <v>0</v>
      </c>
      <c r="BK63" s="32"/>
      <c r="BL63" s="32">
        <f t="shared" si="116"/>
        <v>0</v>
      </c>
      <c r="BM63" s="32">
        <f t="shared" si="43"/>
        <v>0</v>
      </c>
      <c r="BN63" s="32">
        <f t="shared" si="44"/>
        <v>0</v>
      </c>
      <c r="BO63" s="32"/>
      <c r="BP63" s="35"/>
      <c r="BQ63" s="32"/>
      <c r="BR63" s="32"/>
      <c r="BS63" s="32"/>
      <c r="BT63" s="32">
        <f t="shared" si="117"/>
        <v>0</v>
      </c>
      <c r="BU63" s="32">
        <f t="shared" si="36"/>
        <v>0</v>
      </c>
      <c r="BV63" s="32">
        <f t="shared" si="30"/>
        <v>0</v>
      </c>
      <c r="BW63" s="32"/>
      <c r="BX63" s="35"/>
      <c r="BY63" s="32">
        <f t="shared" si="118"/>
        <v>0</v>
      </c>
      <c r="BZ63" s="32">
        <f t="shared" si="118"/>
        <v>0</v>
      </c>
    </row>
    <row r="64" spans="1:78" ht="30" x14ac:dyDescent="0.25">
      <c r="A64" s="37"/>
      <c r="B64" s="58">
        <v>43</v>
      </c>
      <c r="C64" s="27" t="s">
        <v>126</v>
      </c>
      <c r="D64" s="28">
        <f t="shared" si="83"/>
        <v>18150.400000000001</v>
      </c>
      <c r="E64" s="28">
        <f t="shared" si="83"/>
        <v>18790</v>
      </c>
      <c r="F64" s="34">
        <v>4.28</v>
      </c>
      <c r="G64" s="29">
        <v>1</v>
      </c>
      <c r="H64" s="30"/>
      <c r="I64" s="30"/>
      <c r="J64" s="28">
        <v>1.4</v>
      </c>
      <c r="K64" s="28">
        <v>1.68</v>
      </c>
      <c r="L64" s="28">
        <v>2.23</v>
      </c>
      <c r="M64" s="28">
        <v>2.39</v>
      </c>
      <c r="N64" s="31">
        <v>2.57</v>
      </c>
      <c r="O64" s="32"/>
      <c r="P64" s="32">
        <f t="shared" si="102"/>
        <v>0</v>
      </c>
      <c r="Q64" s="32"/>
      <c r="R64" s="32">
        <f t="shared" si="103"/>
        <v>0</v>
      </c>
      <c r="S64" s="32"/>
      <c r="T64" s="32">
        <f t="shared" si="95"/>
        <v>0</v>
      </c>
      <c r="U64" s="32"/>
      <c r="V64" s="32">
        <f t="shared" si="104"/>
        <v>0</v>
      </c>
      <c r="W64" s="32"/>
      <c r="X64" s="32">
        <f t="shared" si="105"/>
        <v>0</v>
      </c>
      <c r="Y64" s="32"/>
      <c r="Z64" s="32"/>
      <c r="AA64" s="32"/>
      <c r="AB64" s="32">
        <f t="shared" si="106"/>
        <v>0</v>
      </c>
      <c r="AC64" s="32"/>
      <c r="AD64" s="32">
        <f t="shared" si="107"/>
        <v>0</v>
      </c>
      <c r="AE64" s="32"/>
      <c r="AF64" s="32">
        <f t="shared" si="108"/>
        <v>0</v>
      </c>
      <c r="AG64" s="36"/>
      <c r="AH64" s="32">
        <f t="shared" si="109"/>
        <v>0</v>
      </c>
      <c r="AI64" s="32"/>
      <c r="AJ64" s="32">
        <f t="shared" si="110"/>
        <v>0</v>
      </c>
      <c r="AK64" s="32"/>
      <c r="AL64" s="32">
        <f t="shared" si="111"/>
        <v>0</v>
      </c>
      <c r="AM64" s="32"/>
      <c r="AN64" s="32">
        <f t="shared" si="112"/>
        <v>0</v>
      </c>
      <c r="AO64" s="32"/>
      <c r="AP64" s="32">
        <f t="shared" si="113"/>
        <v>0</v>
      </c>
      <c r="AQ64" s="32">
        <f t="shared" si="80"/>
        <v>0</v>
      </c>
      <c r="AR64" s="32">
        <f t="shared" si="40"/>
        <v>0</v>
      </c>
      <c r="AS64" s="32"/>
      <c r="AT64" s="35"/>
      <c r="AU64" s="32">
        <f t="shared" si="5"/>
        <v>0</v>
      </c>
      <c r="AV64" s="35">
        <f t="shared" si="29"/>
        <v>0</v>
      </c>
      <c r="AW64" s="32"/>
      <c r="AX64" s="32">
        <f t="shared" si="114"/>
        <v>0</v>
      </c>
      <c r="AY64" s="32">
        <f t="shared" si="41"/>
        <v>0</v>
      </c>
      <c r="AZ64" s="32">
        <f t="shared" si="28"/>
        <v>0</v>
      </c>
      <c r="BA64" s="35"/>
      <c r="BB64" s="32"/>
      <c r="BC64" s="32"/>
      <c r="BD64" s="32">
        <f t="shared" si="115"/>
        <v>0</v>
      </c>
      <c r="BE64" s="32">
        <f t="shared" si="35"/>
        <v>0</v>
      </c>
      <c r="BF64" s="32">
        <f t="shared" si="27"/>
        <v>0</v>
      </c>
      <c r="BG64" s="32"/>
      <c r="BH64" s="35"/>
      <c r="BI64" s="32">
        <f t="shared" si="50"/>
        <v>0</v>
      </c>
      <c r="BJ64" s="32">
        <f t="shared" si="50"/>
        <v>0</v>
      </c>
      <c r="BK64" s="32"/>
      <c r="BL64" s="32">
        <f t="shared" si="116"/>
        <v>0</v>
      </c>
      <c r="BM64" s="32">
        <f t="shared" si="43"/>
        <v>0</v>
      </c>
      <c r="BN64" s="32">
        <f t="shared" si="44"/>
        <v>0</v>
      </c>
      <c r="BO64" s="32"/>
      <c r="BP64" s="35"/>
      <c r="BQ64" s="32"/>
      <c r="BR64" s="32"/>
      <c r="BS64" s="32"/>
      <c r="BT64" s="32">
        <f t="shared" si="117"/>
        <v>0</v>
      </c>
      <c r="BU64" s="32">
        <f t="shared" si="36"/>
        <v>0</v>
      </c>
      <c r="BV64" s="32">
        <f t="shared" si="30"/>
        <v>0</v>
      </c>
      <c r="BW64" s="32"/>
      <c r="BX64" s="35"/>
      <c r="BY64" s="32">
        <f t="shared" si="118"/>
        <v>0</v>
      </c>
      <c r="BZ64" s="32">
        <f t="shared" si="118"/>
        <v>0</v>
      </c>
    </row>
    <row r="65" spans="1:78" x14ac:dyDescent="0.25">
      <c r="A65" s="37">
        <v>10</v>
      </c>
      <c r="B65" s="68"/>
      <c r="C65" s="40" t="s">
        <v>127</v>
      </c>
      <c r="D65" s="28">
        <f t="shared" ref="D65:E80" si="119">D64</f>
        <v>18150.400000000001</v>
      </c>
      <c r="E65" s="28">
        <f t="shared" si="119"/>
        <v>18790</v>
      </c>
      <c r="F65" s="59">
        <v>1.1000000000000001</v>
      </c>
      <c r="G65" s="29">
        <v>1</v>
      </c>
      <c r="H65" s="30"/>
      <c r="I65" s="30"/>
      <c r="J65" s="28">
        <v>1.4</v>
      </c>
      <c r="K65" s="28">
        <v>1.68</v>
      </c>
      <c r="L65" s="28">
        <v>2.23</v>
      </c>
      <c r="M65" s="28">
        <v>2.39</v>
      </c>
      <c r="N65" s="31">
        <v>2.57</v>
      </c>
      <c r="O65" s="35">
        <f t="shared" ref="O65:AJ65" si="120">SUM(O66:O72)</f>
        <v>0</v>
      </c>
      <c r="P65" s="35">
        <f t="shared" si="120"/>
        <v>0</v>
      </c>
      <c r="Q65" s="35">
        <f t="shared" si="120"/>
        <v>37</v>
      </c>
      <c r="R65" s="35">
        <f t="shared" si="120"/>
        <v>6330662.4440499991</v>
      </c>
      <c r="S65" s="35">
        <f>SUM(S66:S72)</f>
        <v>663</v>
      </c>
      <c r="T65" s="35">
        <f t="shared" ref="T65" si="121">SUM(T66:T72)</f>
        <v>17331628.77299</v>
      </c>
      <c r="U65" s="35">
        <f t="shared" si="120"/>
        <v>0</v>
      </c>
      <c r="V65" s="35">
        <f t="shared" si="120"/>
        <v>0</v>
      </c>
      <c r="W65" s="35">
        <f t="shared" si="120"/>
        <v>0</v>
      </c>
      <c r="X65" s="35">
        <f t="shared" si="120"/>
        <v>0</v>
      </c>
      <c r="Y65" s="35"/>
      <c r="Z65" s="35"/>
      <c r="AA65" s="35">
        <f t="shared" si="120"/>
        <v>0</v>
      </c>
      <c r="AB65" s="35">
        <f t="shared" si="120"/>
        <v>0</v>
      </c>
      <c r="AC65" s="35">
        <v>0</v>
      </c>
      <c r="AD65" s="35">
        <f t="shared" si="120"/>
        <v>0</v>
      </c>
      <c r="AE65" s="35">
        <f>SUM(AE66:AE72)</f>
        <v>11</v>
      </c>
      <c r="AF65" s="35">
        <f t="shared" si="120"/>
        <v>237226.92994</v>
      </c>
      <c r="AG65" s="35">
        <v>0</v>
      </c>
      <c r="AH65" s="35">
        <f t="shared" si="120"/>
        <v>0</v>
      </c>
      <c r="AI65" s="35">
        <f t="shared" si="120"/>
        <v>0</v>
      </c>
      <c r="AJ65" s="35">
        <f t="shared" si="120"/>
        <v>0</v>
      </c>
      <c r="AK65" s="35">
        <f t="shared" ref="AK65:BT65" si="122">SUM(AK66:AK72)</f>
        <v>0</v>
      </c>
      <c r="AL65" s="35">
        <f t="shared" si="122"/>
        <v>0</v>
      </c>
      <c r="AM65" s="35">
        <f t="shared" si="122"/>
        <v>18</v>
      </c>
      <c r="AN65" s="35">
        <f t="shared" si="122"/>
        <v>438281.67324479995</v>
      </c>
      <c r="AO65" s="35">
        <f t="shared" si="122"/>
        <v>16</v>
      </c>
      <c r="AP65" s="35">
        <f t="shared" si="122"/>
        <v>407525.25031679997</v>
      </c>
      <c r="AQ65" s="35">
        <f t="shared" ref="AQ65:AR65" si="123">SUM(AQ66:AQ72)</f>
        <v>2</v>
      </c>
      <c r="AR65" s="35">
        <f t="shared" si="123"/>
        <v>50290.66</v>
      </c>
      <c r="AS65" s="35">
        <f>AO65-AQ65+4</f>
        <v>18</v>
      </c>
      <c r="AT65" s="35">
        <f>AS65*$E65*$F65*$G65*$K65*AT$10</f>
        <v>658782.21024000004</v>
      </c>
      <c r="AU65" s="35">
        <f t="shared" si="5"/>
        <v>20</v>
      </c>
      <c r="AV65" s="35">
        <f t="shared" si="29"/>
        <v>709072.87024000008</v>
      </c>
      <c r="AW65" s="35">
        <f t="shared" si="122"/>
        <v>10</v>
      </c>
      <c r="AX65" s="35">
        <f t="shared" si="122"/>
        <v>260873.63406719998</v>
      </c>
      <c r="AY65" s="35">
        <f t="shared" ref="AY65:AZ65" si="124">SUM(AY66:AY72)</f>
        <v>2</v>
      </c>
      <c r="AZ65" s="35">
        <f t="shared" si="124"/>
        <v>48159.490000000005</v>
      </c>
      <c r="BA65" s="35">
        <f>AW65-AY65</f>
        <v>8</v>
      </c>
      <c r="BB65" s="35">
        <f>BA65*$E65*$F65*$G65*$K65*BB$10</f>
        <v>292792.09344000003</v>
      </c>
      <c r="BC65" s="35">
        <f t="shared" si="122"/>
        <v>0</v>
      </c>
      <c r="BD65" s="35">
        <f t="shared" si="122"/>
        <v>0</v>
      </c>
      <c r="BE65" s="32">
        <f t="shared" si="35"/>
        <v>0</v>
      </c>
      <c r="BF65" s="32">
        <f t="shared" si="27"/>
        <v>0</v>
      </c>
      <c r="BG65" s="35"/>
      <c r="BH65" s="35">
        <f>BG65*$E65*$F65*$G65*$K65*BH$10</f>
        <v>0</v>
      </c>
      <c r="BI65" s="32">
        <f t="shared" si="50"/>
        <v>0</v>
      </c>
      <c r="BJ65" s="32">
        <f t="shared" si="50"/>
        <v>0</v>
      </c>
      <c r="BK65" s="35">
        <f t="shared" si="122"/>
        <v>5</v>
      </c>
      <c r="BL65" s="35">
        <f t="shared" si="122"/>
        <v>169241.03380799998</v>
      </c>
      <c r="BM65" s="35">
        <f t="shared" ref="BM65:BN65" si="125">SUM(BM66:BM72)</f>
        <v>1</v>
      </c>
      <c r="BN65" s="35">
        <f t="shared" si="125"/>
        <v>34029.440000000002</v>
      </c>
      <c r="BO65" s="35">
        <f>BK65-BM65-2</f>
        <v>2</v>
      </c>
      <c r="BP65" s="35">
        <f>BO65*$E65*$F65*$G65*$K65*BP$10</f>
        <v>94032.375360000005</v>
      </c>
      <c r="BQ65" s="32">
        <f t="shared" si="51"/>
        <v>3</v>
      </c>
      <c r="BR65" s="32">
        <f t="shared" si="51"/>
        <v>128061.81536000001</v>
      </c>
      <c r="BS65" s="35">
        <f t="shared" si="122"/>
        <v>1</v>
      </c>
      <c r="BT65" s="35">
        <f t="shared" si="122"/>
        <v>32907.978795999996</v>
      </c>
      <c r="BU65" s="35">
        <f t="shared" ref="BU65:BV65" si="126">SUM(BU66:BU72)</f>
        <v>0</v>
      </c>
      <c r="BV65" s="35">
        <f t="shared" si="126"/>
        <v>0</v>
      </c>
      <c r="BW65" s="35">
        <f>BS65-BU65</f>
        <v>1</v>
      </c>
      <c r="BX65" s="35">
        <f>BW65*$E65*$F65*$G65*$K65*BX$10</f>
        <v>47016.187680000003</v>
      </c>
      <c r="BY65" s="32">
        <f t="shared" si="118"/>
        <v>1</v>
      </c>
      <c r="BZ65" s="32">
        <f>BV65+BX65</f>
        <v>47016.187680000003</v>
      </c>
    </row>
    <row r="66" spans="1:78" x14ac:dyDescent="0.25">
      <c r="A66" s="37"/>
      <c r="B66" s="58">
        <v>44</v>
      </c>
      <c r="C66" s="27" t="s">
        <v>128</v>
      </c>
      <c r="D66" s="28">
        <f t="shared" si="119"/>
        <v>18150.400000000001</v>
      </c>
      <c r="E66" s="28">
        <f t="shared" si="119"/>
        <v>18790</v>
      </c>
      <c r="F66" s="34">
        <v>2.95</v>
      </c>
      <c r="G66" s="29">
        <v>1</v>
      </c>
      <c r="H66" s="30"/>
      <c r="I66" s="30"/>
      <c r="J66" s="28">
        <v>1.4</v>
      </c>
      <c r="K66" s="28">
        <v>1.68</v>
      </c>
      <c r="L66" s="28">
        <v>2.23</v>
      </c>
      <c r="M66" s="28">
        <v>2.39</v>
      </c>
      <c r="N66" s="31">
        <v>2.57</v>
      </c>
      <c r="O66" s="32"/>
      <c r="P66" s="32">
        <f t="shared" ref="P66:P72" si="127">(O66/12*1*$D66*$F66*$G66*$J66*P$9)+(O66/12*11*$E66*$F66*$G66*$J66*P$10)</f>
        <v>0</v>
      </c>
      <c r="Q66" s="32">
        <v>2</v>
      </c>
      <c r="R66" s="32">
        <f t="shared" ref="R66:R72" si="128">(Q66/12*1*$D66*$F66*$G66*$J66*R$9)+(Q66/12*11*$E66*$F66*$G66*$J66*R$10)</f>
        <v>194081.10376666664</v>
      </c>
      <c r="S66" s="35">
        <v>25</v>
      </c>
      <c r="T66" s="32">
        <f t="shared" si="95"/>
        <v>2128536.7804166665</v>
      </c>
      <c r="U66" s="32">
        <v>0</v>
      </c>
      <c r="V66" s="32">
        <f t="shared" ref="V66:V72" si="129">(U66/12*1*$D66*$F66*$G66*$K66*V$9)+(U66/12*11*$E66*$F66*$G66*$K66*V$10)</f>
        <v>0</v>
      </c>
      <c r="W66" s="32">
        <v>0</v>
      </c>
      <c r="X66" s="32">
        <f t="shared" ref="X66:X72" si="130">(W66/12*1*$D66*$F66*$G66*$K66*X$9)+(W66/12*11*$E66*$F66*$G66*$K66*X$10)</f>
        <v>0</v>
      </c>
      <c r="Y66" s="32"/>
      <c r="Z66" s="32"/>
      <c r="AA66" s="32"/>
      <c r="AB66" s="32">
        <f t="shared" ref="AB66:AB72" si="131">(AA66/12*1*$D66*$F66*$G66*$J66*AB$9)+(AA66/12*11*$E66*$F66*$G66*$J66*AB$10)</f>
        <v>0</v>
      </c>
      <c r="AC66" s="32">
        <v>0</v>
      </c>
      <c r="AD66" s="32">
        <f t="shared" ref="AD66:AD72" si="132">(AC66/12*1*$D66*$F66*$G66*$J66*AD$9)+(AC66/12*11*$E66*$F66*$G66*$J66*AD$10)</f>
        <v>0</v>
      </c>
      <c r="AE66" s="32">
        <v>0</v>
      </c>
      <c r="AF66" s="32">
        <f t="shared" ref="AF66:AF72" si="133">(AE66/12*1*$D66*$F66*$G66*$J66*AF$9)+(AE66/12*11*$E66*$F66*$G66*$J66*AF$10)</f>
        <v>0</v>
      </c>
      <c r="AG66" s="36"/>
      <c r="AH66" s="32">
        <f t="shared" ref="AH66:AH72" si="134">(AG66/12*1*$D66*$F66*$G66*$K66*AH$9)+(AG66/12*11*$E66*$F66*$G66*$K66*AH$10)</f>
        <v>0</v>
      </c>
      <c r="AI66" s="32">
        <v>0</v>
      </c>
      <c r="AJ66" s="32">
        <f t="shared" ref="AJ66:AJ72" si="135">(AI66/12*1*$D66*$F66*$G66*$K66*AJ$9)+(AI66/12*4*$E66*$F66*$G66*$K66*AJ$10)+(AI66/12*7*$E66*$F66*$G66*$K66*AJ$12)</f>
        <v>0</v>
      </c>
      <c r="AK66" s="32"/>
      <c r="AL66" s="32">
        <f t="shared" ref="AL66:AL72" si="136">(AK66/12*1*$D66*$F66*$G66*$K66*AL$9)+(AK66/12*11*$E66*$F66*$G66*$K66*AL$10)</f>
        <v>0</v>
      </c>
      <c r="AM66" s="32">
        <v>0</v>
      </c>
      <c r="AN66" s="32">
        <f t="shared" ref="AN66:AN72" si="137">(AM66/12*1*$D66*$F66*$G66*$K66*AN$9)+(AM66/12*11*$E66*$F66*$G66*$K66*AN$10)</f>
        <v>0</v>
      </c>
      <c r="AO66" s="32">
        <v>0</v>
      </c>
      <c r="AP66" s="32">
        <f t="shared" ref="AP66:AP72" si="138">(AO66/12*1*$D66*$F66*$G66*$K66*AP$9)+(AO66/12*11*$E66*$F66*$G66*$K66*AP$10)</f>
        <v>0</v>
      </c>
      <c r="AQ66" s="32">
        <f t="shared" si="80"/>
        <v>0</v>
      </c>
      <c r="AR66" s="32">
        <f t="shared" si="40"/>
        <v>0</v>
      </c>
      <c r="AS66" s="32"/>
      <c r="AT66" s="35"/>
      <c r="AU66" s="32"/>
      <c r="AV66" s="35">
        <f t="shared" si="29"/>
        <v>0</v>
      </c>
      <c r="AW66" s="32">
        <v>0</v>
      </c>
      <c r="AX66" s="32">
        <f t="shared" ref="AX66:AX72" si="139">(AW66/12*1*$D66*$F66*$G66*$K66*AX$9)+(AW66/12*11*$E66*$F66*$G66*$K66*AX$10)</f>
        <v>0</v>
      </c>
      <c r="AY66" s="32">
        <f t="shared" si="41"/>
        <v>0</v>
      </c>
      <c r="AZ66" s="32">
        <f t="shared" si="28"/>
        <v>0</v>
      </c>
      <c r="BA66" s="35"/>
      <c r="BB66" s="32"/>
      <c r="BC66" s="32">
        <v>0</v>
      </c>
      <c r="BD66" s="32">
        <f t="shared" ref="BD66:BD72" si="140">(BC66/12*1*$D66*$F66*$G66*$K66*BD$9)+(BC66/12*11*$E66*$F66*$G66*$K66*BD$10)</f>
        <v>0</v>
      </c>
      <c r="BE66" s="32">
        <f t="shared" si="35"/>
        <v>0</v>
      </c>
      <c r="BF66" s="32">
        <f t="shared" si="27"/>
        <v>0</v>
      </c>
      <c r="BG66" s="32"/>
      <c r="BH66" s="35"/>
      <c r="BI66" s="32">
        <f t="shared" si="50"/>
        <v>0</v>
      </c>
      <c r="BJ66" s="32">
        <f t="shared" si="50"/>
        <v>0</v>
      </c>
      <c r="BK66" s="32">
        <v>0</v>
      </c>
      <c r="BL66" s="32">
        <f t="shared" ref="BL66:BL72" si="141">(BK66/12*1*$D66*$F66*$G66*$K66*BL$9)+(BK66/12*11*$E66*$F66*$G66*$K66*BL$10)</f>
        <v>0</v>
      </c>
      <c r="BM66" s="32">
        <f t="shared" si="43"/>
        <v>0</v>
      </c>
      <c r="BN66" s="32">
        <f t="shared" si="44"/>
        <v>0</v>
      </c>
      <c r="BO66" s="32"/>
      <c r="BP66" s="35"/>
      <c r="BQ66" s="32"/>
      <c r="BR66" s="32"/>
      <c r="BS66" s="32">
        <v>0</v>
      </c>
      <c r="BT66" s="32">
        <f t="shared" ref="BT66:BT72" si="142">(BS66/12*1*$D66*$F66*$G66*$K66*BT$9)+(BS66/12*11*$E66*$F66*$G66*$K66*BT$10)</f>
        <v>0</v>
      </c>
      <c r="BU66" s="32">
        <f t="shared" si="36"/>
        <v>0</v>
      </c>
      <c r="BV66" s="32">
        <f t="shared" si="30"/>
        <v>0</v>
      </c>
      <c r="BW66" s="32"/>
      <c r="BX66" s="35"/>
      <c r="BY66" s="32"/>
      <c r="BZ66" s="32"/>
    </row>
    <row r="67" spans="1:78" x14ac:dyDescent="0.25">
      <c r="A67" s="37"/>
      <c r="B67" s="58">
        <v>45</v>
      </c>
      <c r="C67" s="27" t="s">
        <v>129</v>
      </c>
      <c r="D67" s="28">
        <f t="shared" si="119"/>
        <v>18150.400000000001</v>
      </c>
      <c r="E67" s="28">
        <f t="shared" si="119"/>
        <v>18790</v>
      </c>
      <c r="F67" s="34">
        <v>5.33</v>
      </c>
      <c r="G67" s="29">
        <v>1</v>
      </c>
      <c r="H67" s="30"/>
      <c r="I67" s="30"/>
      <c r="J67" s="28">
        <v>1.4</v>
      </c>
      <c r="K67" s="28">
        <v>1.68</v>
      </c>
      <c r="L67" s="28">
        <v>2.23</v>
      </c>
      <c r="M67" s="28">
        <v>2.39</v>
      </c>
      <c r="N67" s="31">
        <v>2.57</v>
      </c>
      <c r="O67" s="32"/>
      <c r="P67" s="32">
        <f t="shared" si="127"/>
        <v>0</v>
      </c>
      <c r="Q67" s="32">
        <v>35</v>
      </c>
      <c r="R67" s="32">
        <f t="shared" si="128"/>
        <v>6136581.3402833324</v>
      </c>
      <c r="S67" s="32"/>
      <c r="T67" s="32">
        <f t="shared" si="95"/>
        <v>0</v>
      </c>
      <c r="U67" s="32"/>
      <c r="V67" s="32">
        <f t="shared" si="129"/>
        <v>0</v>
      </c>
      <c r="W67" s="32"/>
      <c r="X67" s="32">
        <f t="shared" si="130"/>
        <v>0</v>
      </c>
      <c r="Y67" s="32"/>
      <c r="Z67" s="32"/>
      <c r="AA67" s="32"/>
      <c r="AB67" s="32">
        <f t="shared" si="131"/>
        <v>0</v>
      </c>
      <c r="AC67" s="32"/>
      <c r="AD67" s="32">
        <f t="shared" si="132"/>
        <v>0</v>
      </c>
      <c r="AE67" s="32"/>
      <c r="AF67" s="32">
        <f t="shared" si="133"/>
        <v>0</v>
      </c>
      <c r="AG67" s="36"/>
      <c r="AH67" s="32">
        <f t="shared" si="134"/>
        <v>0</v>
      </c>
      <c r="AI67" s="32"/>
      <c r="AJ67" s="32">
        <f t="shared" si="135"/>
        <v>0</v>
      </c>
      <c r="AK67" s="32"/>
      <c r="AL67" s="32">
        <f t="shared" si="136"/>
        <v>0</v>
      </c>
      <c r="AM67" s="32"/>
      <c r="AN67" s="32">
        <f t="shared" si="137"/>
        <v>0</v>
      </c>
      <c r="AO67" s="32"/>
      <c r="AP67" s="32">
        <f t="shared" si="138"/>
        <v>0</v>
      </c>
      <c r="AQ67" s="32">
        <f t="shared" si="80"/>
        <v>0</v>
      </c>
      <c r="AR67" s="32">
        <f t="shared" si="40"/>
        <v>0</v>
      </c>
      <c r="AS67" s="32"/>
      <c r="AT67" s="35"/>
      <c r="AU67" s="32"/>
      <c r="AV67" s="35">
        <f t="shared" si="29"/>
        <v>0</v>
      </c>
      <c r="AW67" s="32"/>
      <c r="AX67" s="32">
        <f t="shared" si="139"/>
        <v>0</v>
      </c>
      <c r="AY67" s="32">
        <f t="shared" si="41"/>
        <v>0</v>
      </c>
      <c r="AZ67" s="32">
        <f t="shared" si="28"/>
        <v>0</v>
      </c>
      <c r="BA67" s="35"/>
      <c r="BB67" s="32"/>
      <c r="BC67" s="32"/>
      <c r="BD67" s="32">
        <f t="shared" si="140"/>
        <v>0</v>
      </c>
      <c r="BE67" s="32">
        <f t="shared" si="35"/>
        <v>0</v>
      </c>
      <c r="BF67" s="32">
        <f t="shared" si="27"/>
        <v>0</v>
      </c>
      <c r="BG67" s="32"/>
      <c r="BH67" s="35"/>
      <c r="BI67" s="32">
        <f t="shared" si="50"/>
        <v>0</v>
      </c>
      <c r="BJ67" s="32">
        <f t="shared" si="50"/>
        <v>0</v>
      </c>
      <c r="BK67" s="32"/>
      <c r="BL67" s="32">
        <f t="shared" si="141"/>
        <v>0</v>
      </c>
      <c r="BM67" s="32">
        <f t="shared" si="43"/>
        <v>0</v>
      </c>
      <c r="BN67" s="32">
        <f t="shared" si="44"/>
        <v>0</v>
      </c>
      <c r="BO67" s="32"/>
      <c r="BP67" s="35"/>
      <c r="BQ67" s="32"/>
      <c r="BR67" s="32"/>
      <c r="BS67" s="32"/>
      <c r="BT67" s="32">
        <f t="shared" si="142"/>
        <v>0</v>
      </c>
      <c r="BU67" s="32">
        <f t="shared" si="36"/>
        <v>0</v>
      </c>
      <c r="BV67" s="32">
        <f t="shared" si="30"/>
        <v>0</v>
      </c>
      <c r="BW67" s="32"/>
      <c r="BX67" s="35"/>
      <c r="BY67" s="32"/>
      <c r="BZ67" s="32"/>
    </row>
    <row r="68" spans="1:78" x14ac:dyDescent="0.25">
      <c r="A68" s="37"/>
      <c r="B68" s="58">
        <v>46</v>
      </c>
      <c r="C68" s="27" t="s">
        <v>130</v>
      </c>
      <c r="D68" s="28">
        <f t="shared" si="119"/>
        <v>18150.400000000001</v>
      </c>
      <c r="E68" s="28">
        <f t="shared" si="119"/>
        <v>18790</v>
      </c>
      <c r="F68" s="34">
        <v>0.77</v>
      </c>
      <c r="G68" s="29">
        <v>1</v>
      </c>
      <c r="H68" s="30"/>
      <c r="I68" s="30"/>
      <c r="J68" s="28">
        <v>1.4</v>
      </c>
      <c r="K68" s="28">
        <v>1.68</v>
      </c>
      <c r="L68" s="28">
        <v>2.23</v>
      </c>
      <c r="M68" s="28">
        <v>2.39</v>
      </c>
      <c r="N68" s="31">
        <v>2.57</v>
      </c>
      <c r="O68" s="32"/>
      <c r="P68" s="32">
        <f t="shared" si="127"/>
        <v>0</v>
      </c>
      <c r="Q68" s="32"/>
      <c r="R68" s="32">
        <f t="shared" si="128"/>
        <v>0</v>
      </c>
      <c r="S68" s="35">
        <v>323</v>
      </c>
      <c r="T68" s="32">
        <f t="shared" si="95"/>
        <v>7178147.5614566673</v>
      </c>
      <c r="U68" s="32"/>
      <c r="V68" s="32">
        <f t="shared" si="129"/>
        <v>0</v>
      </c>
      <c r="W68" s="32"/>
      <c r="X68" s="32">
        <f t="shared" si="130"/>
        <v>0</v>
      </c>
      <c r="Y68" s="32"/>
      <c r="Z68" s="32"/>
      <c r="AA68" s="32"/>
      <c r="AB68" s="32">
        <f t="shared" si="131"/>
        <v>0</v>
      </c>
      <c r="AC68" s="32"/>
      <c r="AD68" s="32">
        <f t="shared" si="132"/>
        <v>0</v>
      </c>
      <c r="AE68" s="32">
        <v>10</v>
      </c>
      <c r="AF68" s="32">
        <f t="shared" si="133"/>
        <v>212895.96276666666</v>
      </c>
      <c r="AG68" s="36"/>
      <c r="AH68" s="32">
        <f t="shared" si="134"/>
        <v>0</v>
      </c>
      <c r="AI68" s="32"/>
      <c r="AJ68" s="32">
        <f t="shared" si="135"/>
        <v>0</v>
      </c>
      <c r="AK68" s="32"/>
      <c r="AL68" s="32">
        <f t="shared" si="136"/>
        <v>0</v>
      </c>
      <c r="AM68" s="32">
        <v>12</v>
      </c>
      <c r="AN68" s="32">
        <f t="shared" si="137"/>
        <v>278906.51933759998</v>
      </c>
      <c r="AO68" s="32">
        <v>16</v>
      </c>
      <c r="AP68" s="32">
        <f t="shared" si="138"/>
        <v>407525.25031679997</v>
      </c>
      <c r="AQ68" s="32">
        <v>2</v>
      </c>
      <c r="AR68" s="32">
        <v>50290.66</v>
      </c>
      <c r="AS68" s="32"/>
      <c r="AT68" s="35"/>
      <c r="AU68" s="32"/>
      <c r="AV68" s="35">
        <f t="shared" si="29"/>
        <v>50290.66</v>
      </c>
      <c r="AW68" s="32">
        <v>8</v>
      </c>
      <c r="AX68" s="32">
        <f t="shared" si="139"/>
        <v>202901.71538559999</v>
      </c>
      <c r="AY68" s="32">
        <v>2</v>
      </c>
      <c r="AZ68" s="32">
        <v>48159.490000000005</v>
      </c>
      <c r="BA68" s="35"/>
      <c r="BB68" s="32"/>
      <c r="BC68" s="32"/>
      <c r="BD68" s="32">
        <f t="shared" si="140"/>
        <v>0</v>
      </c>
      <c r="BE68" s="32">
        <f t="shared" si="35"/>
        <v>0</v>
      </c>
      <c r="BF68" s="32">
        <f t="shared" si="27"/>
        <v>0</v>
      </c>
      <c r="BG68" s="32"/>
      <c r="BH68" s="35"/>
      <c r="BI68" s="32">
        <f t="shared" si="50"/>
        <v>0</v>
      </c>
      <c r="BJ68" s="32">
        <f t="shared" si="50"/>
        <v>0</v>
      </c>
      <c r="BK68" s="32">
        <v>4</v>
      </c>
      <c r="BL68" s="32">
        <f t="shared" si="141"/>
        <v>131631.91518399998</v>
      </c>
      <c r="BM68" s="32">
        <v>1</v>
      </c>
      <c r="BN68" s="32">
        <v>34029.440000000002</v>
      </c>
      <c r="BO68" s="32"/>
      <c r="BP68" s="35"/>
      <c r="BQ68" s="32"/>
      <c r="BR68" s="32"/>
      <c r="BS68" s="32">
        <v>1</v>
      </c>
      <c r="BT68" s="32">
        <f t="shared" si="142"/>
        <v>32907.978795999996</v>
      </c>
      <c r="BU68" s="32"/>
      <c r="BV68" s="32">
        <f t="shared" si="30"/>
        <v>0</v>
      </c>
      <c r="BW68" s="32"/>
      <c r="BX68" s="35"/>
      <c r="BY68" s="32"/>
      <c r="BZ68" s="32"/>
    </row>
    <row r="69" spans="1:78" x14ac:dyDescent="0.25">
      <c r="A69" s="37"/>
      <c r="B69" s="58">
        <v>47</v>
      </c>
      <c r="C69" s="27" t="s">
        <v>131</v>
      </c>
      <c r="D69" s="28">
        <f t="shared" si="119"/>
        <v>18150.400000000001</v>
      </c>
      <c r="E69" s="28">
        <f t="shared" si="119"/>
        <v>18790</v>
      </c>
      <c r="F69" s="34">
        <v>0.97</v>
      </c>
      <c r="G69" s="29">
        <v>1</v>
      </c>
      <c r="H69" s="30"/>
      <c r="I69" s="30"/>
      <c r="J69" s="28">
        <v>1.4</v>
      </c>
      <c r="K69" s="28">
        <v>1.68</v>
      </c>
      <c r="L69" s="28">
        <v>2.23</v>
      </c>
      <c r="M69" s="28">
        <v>2.39</v>
      </c>
      <c r="N69" s="31">
        <v>2.57</v>
      </c>
      <c r="O69" s="32"/>
      <c r="P69" s="32">
        <f t="shared" si="127"/>
        <v>0</v>
      </c>
      <c r="Q69" s="32"/>
      <c r="R69" s="32">
        <f t="shared" si="128"/>
        <v>0</v>
      </c>
      <c r="S69" s="32"/>
      <c r="T69" s="32">
        <f t="shared" si="95"/>
        <v>0</v>
      </c>
      <c r="U69" s="32"/>
      <c r="V69" s="32">
        <f t="shared" si="129"/>
        <v>0</v>
      </c>
      <c r="W69" s="32"/>
      <c r="X69" s="32">
        <f t="shared" si="130"/>
        <v>0</v>
      </c>
      <c r="Y69" s="32"/>
      <c r="Z69" s="32"/>
      <c r="AA69" s="32"/>
      <c r="AB69" s="32">
        <f t="shared" si="131"/>
        <v>0</v>
      </c>
      <c r="AC69" s="32"/>
      <c r="AD69" s="32">
        <f t="shared" si="132"/>
        <v>0</v>
      </c>
      <c r="AE69" s="32"/>
      <c r="AF69" s="32">
        <f t="shared" si="133"/>
        <v>0</v>
      </c>
      <c r="AG69" s="36"/>
      <c r="AH69" s="32">
        <f t="shared" si="134"/>
        <v>0</v>
      </c>
      <c r="AI69" s="32"/>
      <c r="AJ69" s="32">
        <f t="shared" si="135"/>
        <v>0</v>
      </c>
      <c r="AK69" s="32"/>
      <c r="AL69" s="32">
        <f t="shared" si="136"/>
        <v>0</v>
      </c>
      <c r="AM69" s="32"/>
      <c r="AN69" s="32">
        <f t="shared" si="137"/>
        <v>0</v>
      </c>
      <c r="AO69" s="32"/>
      <c r="AP69" s="32">
        <f t="shared" si="138"/>
        <v>0</v>
      </c>
      <c r="AQ69" s="32">
        <f t="shared" si="80"/>
        <v>0</v>
      </c>
      <c r="AR69" s="32">
        <f t="shared" si="40"/>
        <v>0</v>
      </c>
      <c r="AS69" s="32"/>
      <c r="AT69" s="35"/>
      <c r="AU69" s="32"/>
      <c r="AV69" s="35">
        <f t="shared" si="29"/>
        <v>0</v>
      </c>
      <c r="AW69" s="32"/>
      <c r="AX69" s="32">
        <f t="shared" si="139"/>
        <v>0</v>
      </c>
      <c r="AY69" s="32">
        <f t="shared" si="41"/>
        <v>0</v>
      </c>
      <c r="AZ69" s="32">
        <f t="shared" si="28"/>
        <v>0</v>
      </c>
      <c r="BA69" s="35"/>
      <c r="BB69" s="32"/>
      <c r="BC69" s="32"/>
      <c r="BD69" s="32">
        <f t="shared" si="140"/>
        <v>0</v>
      </c>
      <c r="BE69" s="32">
        <f t="shared" si="35"/>
        <v>0</v>
      </c>
      <c r="BF69" s="32">
        <f t="shared" si="27"/>
        <v>0</v>
      </c>
      <c r="BG69" s="32"/>
      <c r="BH69" s="35"/>
      <c r="BI69" s="32">
        <f t="shared" si="50"/>
        <v>0</v>
      </c>
      <c r="BJ69" s="32">
        <f t="shared" si="50"/>
        <v>0</v>
      </c>
      <c r="BK69" s="32"/>
      <c r="BL69" s="32">
        <f t="shared" si="141"/>
        <v>0</v>
      </c>
      <c r="BM69" s="32">
        <f t="shared" si="43"/>
        <v>0</v>
      </c>
      <c r="BN69" s="32">
        <f t="shared" si="44"/>
        <v>0</v>
      </c>
      <c r="BO69" s="32"/>
      <c r="BP69" s="35"/>
      <c r="BQ69" s="32"/>
      <c r="BR69" s="32"/>
      <c r="BS69" s="32"/>
      <c r="BT69" s="32">
        <f t="shared" si="142"/>
        <v>0</v>
      </c>
      <c r="BU69" s="32">
        <f t="shared" si="36"/>
        <v>0</v>
      </c>
      <c r="BV69" s="32">
        <f t="shared" si="30"/>
        <v>0</v>
      </c>
      <c r="BW69" s="32"/>
      <c r="BX69" s="35"/>
      <c r="BY69" s="32"/>
      <c r="BZ69" s="32"/>
    </row>
    <row r="70" spans="1:78" ht="36" customHeight="1" x14ac:dyDescent="0.25">
      <c r="A70" s="37"/>
      <c r="B70" s="58">
        <v>48</v>
      </c>
      <c r="C70" s="27" t="s">
        <v>132</v>
      </c>
      <c r="D70" s="28">
        <f t="shared" si="119"/>
        <v>18150.400000000001</v>
      </c>
      <c r="E70" s="28">
        <f t="shared" si="119"/>
        <v>18790</v>
      </c>
      <c r="F70" s="34">
        <v>0.88</v>
      </c>
      <c r="G70" s="29">
        <v>1</v>
      </c>
      <c r="H70" s="30"/>
      <c r="I70" s="30"/>
      <c r="J70" s="28">
        <v>1.4</v>
      </c>
      <c r="K70" s="28">
        <v>1.68</v>
      </c>
      <c r="L70" s="28">
        <v>2.23</v>
      </c>
      <c r="M70" s="28">
        <v>2.39</v>
      </c>
      <c r="N70" s="31">
        <v>2.57</v>
      </c>
      <c r="O70" s="32"/>
      <c r="P70" s="32">
        <f t="shared" si="127"/>
        <v>0</v>
      </c>
      <c r="Q70" s="32"/>
      <c r="R70" s="32">
        <f t="shared" si="128"/>
        <v>0</v>
      </c>
      <c r="S70" s="35">
        <v>310</v>
      </c>
      <c r="T70" s="32">
        <f t="shared" si="95"/>
        <v>7873421.4738666676</v>
      </c>
      <c r="U70" s="32"/>
      <c r="V70" s="32">
        <f t="shared" si="129"/>
        <v>0</v>
      </c>
      <c r="W70" s="32"/>
      <c r="X70" s="32">
        <f t="shared" si="130"/>
        <v>0</v>
      </c>
      <c r="Y70" s="32"/>
      <c r="Z70" s="32"/>
      <c r="AA70" s="32"/>
      <c r="AB70" s="32">
        <f t="shared" si="131"/>
        <v>0</v>
      </c>
      <c r="AC70" s="32"/>
      <c r="AD70" s="32">
        <f t="shared" si="132"/>
        <v>0</v>
      </c>
      <c r="AE70" s="32">
        <v>1</v>
      </c>
      <c r="AF70" s="32">
        <f t="shared" si="133"/>
        <v>24330.967173333331</v>
      </c>
      <c r="AG70" s="36"/>
      <c r="AH70" s="32">
        <f t="shared" si="134"/>
        <v>0</v>
      </c>
      <c r="AI70" s="32"/>
      <c r="AJ70" s="32">
        <f t="shared" si="135"/>
        <v>0</v>
      </c>
      <c r="AK70" s="32"/>
      <c r="AL70" s="32">
        <f t="shared" si="136"/>
        <v>0</v>
      </c>
      <c r="AM70" s="32">
        <v>6</v>
      </c>
      <c r="AN70" s="32">
        <f t="shared" si="137"/>
        <v>159375.15390719997</v>
      </c>
      <c r="AO70" s="32">
        <v>0</v>
      </c>
      <c r="AP70" s="32">
        <f t="shared" si="138"/>
        <v>0</v>
      </c>
      <c r="AQ70" s="32">
        <f t="shared" si="80"/>
        <v>0</v>
      </c>
      <c r="AR70" s="32">
        <f t="shared" si="40"/>
        <v>0</v>
      </c>
      <c r="AS70" s="32"/>
      <c r="AT70" s="35"/>
      <c r="AU70" s="32"/>
      <c r="AV70" s="35">
        <f t="shared" si="29"/>
        <v>0</v>
      </c>
      <c r="AW70" s="32">
        <v>2</v>
      </c>
      <c r="AX70" s="32">
        <f t="shared" si="139"/>
        <v>57971.918681599993</v>
      </c>
      <c r="AY70" s="32"/>
      <c r="AZ70" s="32">
        <f t="shared" si="28"/>
        <v>0</v>
      </c>
      <c r="BA70" s="35"/>
      <c r="BB70" s="32"/>
      <c r="BC70" s="32"/>
      <c r="BD70" s="32">
        <f t="shared" si="140"/>
        <v>0</v>
      </c>
      <c r="BE70" s="32">
        <f t="shared" si="35"/>
        <v>0</v>
      </c>
      <c r="BF70" s="32">
        <f t="shared" si="27"/>
        <v>0</v>
      </c>
      <c r="BG70" s="32"/>
      <c r="BH70" s="35"/>
      <c r="BI70" s="32">
        <f t="shared" si="50"/>
        <v>0</v>
      </c>
      <c r="BJ70" s="32">
        <f t="shared" si="50"/>
        <v>0</v>
      </c>
      <c r="BK70" s="32">
        <v>1</v>
      </c>
      <c r="BL70" s="32">
        <f t="shared" si="141"/>
        <v>37609.118623999995</v>
      </c>
      <c r="BM70" s="32"/>
      <c r="BN70" s="32">
        <f t="shared" si="44"/>
        <v>0</v>
      </c>
      <c r="BO70" s="32"/>
      <c r="BP70" s="35"/>
      <c r="BQ70" s="32"/>
      <c r="BR70" s="32"/>
      <c r="BS70" s="32"/>
      <c r="BT70" s="32">
        <f t="shared" si="142"/>
        <v>0</v>
      </c>
      <c r="BU70" s="32">
        <f t="shared" si="36"/>
        <v>0</v>
      </c>
      <c r="BV70" s="32">
        <f t="shared" si="30"/>
        <v>0</v>
      </c>
      <c r="BW70" s="32"/>
      <c r="BX70" s="35"/>
      <c r="BY70" s="32"/>
      <c r="BZ70" s="32"/>
    </row>
    <row r="71" spans="1:78" ht="36" customHeight="1" x14ac:dyDescent="0.25">
      <c r="A71" s="37"/>
      <c r="B71" s="58">
        <v>49</v>
      </c>
      <c r="C71" s="27" t="s">
        <v>133</v>
      </c>
      <c r="D71" s="28">
        <f t="shared" si="119"/>
        <v>18150.400000000001</v>
      </c>
      <c r="E71" s="28">
        <f t="shared" si="119"/>
        <v>18790</v>
      </c>
      <c r="F71" s="34">
        <v>1.05</v>
      </c>
      <c r="G71" s="29">
        <v>1</v>
      </c>
      <c r="H71" s="30"/>
      <c r="I71" s="30"/>
      <c r="J71" s="28">
        <v>1.4</v>
      </c>
      <c r="K71" s="28">
        <v>1.68</v>
      </c>
      <c r="L71" s="28">
        <v>2.23</v>
      </c>
      <c r="M71" s="28">
        <v>2.39</v>
      </c>
      <c r="N71" s="31">
        <v>2.57</v>
      </c>
      <c r="O71" s="32"/>
      <c r="P71" s="32">
        <f t="shared" si="127"/>
        <v>0</v>
      </c>
      <c r="Q71" s="32"/>
      <c r="R71" s="32">
        <f t="shared" si="128"/>
        <v>0</v>
      </c>
      <c r="S71" s="32">
        <v>5</v>
      </c>
      <c r="T71" s="32">
        <f t="shared" si="95"/>
        <v>151522.95725000001</v>
      </c>
      <c r="U71" s="32"/>
      <c r="V71" s="32">
        <f t="shared" si="129"/>
        <v>0</v>
      </c>
      <c r="W71" s="32"/>
      <c r="X71" s="32">
        <f t="shared" si="130"/>
        <v>0</v>
      </c>
      <c r="Y71" s="32"/>
      <c r="Z71" s="32"/>
      <c r="AA71" s="32"/>
      <c r="AB71" s="32">
        <f t="shared" si="131"/>
        <v>0</v>
      </c>
      <c r="AC71" s="32"/>
      <c r="AD71" s="32">
        <f t="shared" si="132"/>
        <v>0</v>
      </c>
      <c r="AE71" s="32"/>
      <c r="AF71" s="32">
        <f t="shared" si="133"/>
        <v>0</v>
      </c>
      <c r="AG71" s="36"/>
      <c r="AH71" s="32">
        <f t="shared" si="134"/>
        <v>0</v>
      </c>
      <c r="AI71" s="32"/>
      <c r="AJ71" s="32">
        <f t="shared" si="135"/>
        <v>0</v>
      </c>
      <c r="AK71" s="32"/>
      <c r="AL71" s="32">
        <f t="shared" si="136"/>
        <v>0</v>
      </c>
      <c r="AM71" s="32"/>
      <c r="AN71" s="32">
        <f t="shared" si="137"/>
        <v>0</v>
      </c>
      <c r="AO71" s="32">
        <v>0</v>
      </c>
      <c r="AP71" s="32">
        <f t="shared" si="138"/>
        <v>0</v>
      </c>
      <c r="AQ71" s="32">
        <f t="shared" si="80"/>
        <v>0</v>
      </c>
      <c r="AR71" s="32">
        <f t="shared" si="40"/>
        <v>0</v>
      </c>
      <c r="AS71" s="32"/>
      <c r="AT71" s="35"/>
      <c r="AU71" s="32"/>
      <c r="AV71" s="35">
        <f t="shared" si="29"/>
        <v>0</v>
      </c>
      <c r="AW71" s="32"/>
      <c r="AX71" s="32">
        <f t="shared" si="139"/>
        <v>0</v>
      </c>
      <c r="AY71" s="32">
        <f t="shared" si="41"/>
        <v>0</v>
      </c>
      <c r="AZ71" s="32">
        <f t="shared" si="28"/>
        <v>0</v>
      </c>
      <c r="BA71" s="35"/>
      <c r="BB71" s="32"/>
      <c r="BC71" s="32"/>
      <c r="BD71" s="32">
        <f t="shared" si="140"/>
        <v>0</v>
      </c>
      <c r="BE71" s="32">
        <f t="shared" si="35"/>
        <v>0</v>
      </c>
      <c r="BF71" s="32">
        <f t="shared" si="27"/>
        <v>0</v>
      </c>
      <c r="BG71" s="32"/>
      <c r="BH71" s="35"/>
      <c r="BI71" s="32">
        <f t="shared" si="50"/>
        <v>0</v>
      </c>
      <c r="BJ71" s="32">
        <f t="shared" si="50"/>
        <v>0</v>
      </c>
      <c r="BK71" s="32"/>
      <c r="BL71" s="32">
        <f t="shared" si="141"/>
        <v>0</v>
      </c>
      <c r="BM71" s="32">
        <f t="shared" si="43"/>
        <v>0</v>
      </c>
      <c r="BN71" s="32">
        <f t="shared" si="44"/>
        <v>0</v>
      </c>
      <c r="BO71" s="32"/>
      <c r="BP71" s="35"/>
      <c r="BQ71" s="32"/>
      <c r="BR71" s="32"/>
      <c r="BS71" s="32"/>
      <c r="BT71" s="32">
        <f t="shared" si="142"/>
        <v>0</v>
      </c>
      <c r="BU71" s="32">
        <f t="shared" si="36"/>
        <v>0</v>
      </c>
      <c r="BV71" s="32">
        <f t="shared" si="30"/>
        <v>0</v>
      </c>
      <c r="BW71" s="32"/>
      <c r="BX71" s="35"/>
      <c r="BY71" s="32"/>
      <c r="BZ71" s="32"/>
    </row>
    <row r="72" spans="1:78" ht="22.5" customHeight="1" x14ac:dyDescent="0.25">
      <c r="A72" s="37"/>
      <c r="B72" s="58">
        <v>50</v>
      </c>
      <c r="C72" s="27" t="s">
        <v>134</v>
      </c>
      <c r="D72" s="28">
        <f t="shared" si="119"/>
        <v>18150.400000000001</v>
      </c>
      <c r="E72" s="28">
        <f t="shared" si="119"/>
        <v>18790</v>
      </c>
      <c r="F72" s="34">
        <v>1.25</v>
      </c>
      <c r="G72" s="29">
        <v>1</v>
      </c>
      <c r="H72" s="30"/>
      <c r="I72" s="30"/>
      <c r="J72" s="28">
        <v>1.4</v>
      </c>
      <c r="K72" s="28">
        <v>1.68</v>
      </c>
      <c r="L72" s="28">
        <v>2.23</v>
      </c>
      <c r="M72" s="28">
        <v>2.39</v>
      </c>
      <c r="N72" s="31">
        <v>2.57</v>
      </c>
      <c r="O72" s="32"/>
      <c r="P72" s="32">
        <f t="shared" si="127"/>
        <v>0</v>
      </c>
      <c r="Q72" s="32"/>
      <c r="R72" s="32">
        <f t="shared" si="128"/>
        <v>0</v>
      </c>
      <c r="S72" s="32"/>
      <c r="T72" s="32">
        <f t="shared" si="95"/>
        <v>0</v>
      </c>
      <c r="U72" s="32"/>
      <c r="V72" s="32">
        <f t="shared" si="129"/>
        <v>0</v>
      </c>
      <c r="W72" s="32"/>
      <c r="X72" s="32">
        <f t="shared" si="130"/>
        <v>0</v>
      </c>
      <c r="Y72" s="32"/>
      <c r="Z72" s="32"/>
      <c r="AA72" s="32"/>
      <c r="AB72" s="32">
        <f t="shared" si="131"/>
        <v>0</v>
      </c>
      <c r="AC72" s="32"/>
      <c r="AD72" s="32">
        <f t="shared" si="132"/>
        <v>0</v>
      </c>
      <c r="AE72" s="32"/>
      <c r="AF72" s="32">
        <f t="shared" si="133"/>
        <v>0</v>
      </c>
      <c r="AG72" s="36"/>
      <c r="AH72" s="32">
        <f t="shared" si="134"/>
        <v>0</v>
      </c>
      <c r="AI72" s="32"/>
      <c r="AJ72" s="32">
        <f t="shared" si="135"/>
        <v>0</v>
      </c>
      <c r="AK72" s="32"/>
      <c r="AL72" s="32">
        <f t="shared" si="136"/>
        <v>0</v>
      </c>
      <c r="AM72" s="32"/>
      <c r="AN72" s="32">
        <f t="shared" si="137"/>
        <v>0</v>
      </c>
      <c r="AO72" s="32"/>
      <c r="AP72" s="32">
        <f t="shared" si="138"/>
        <v>0</v>
      </c>
      <c r="AQ72" s="32">
        <f t="shared" si="80"/>
        <v>0</v>
      </c>
      <c r="AR72" s="32">
        <f t="shared" si="40"/>
        <v>0</v>
      </c>
      <c r="AS72" s="32"/>
      <c r="AT72" s="35"/>
      <c r="AU72" s="32">
        <f t="shared" si="5"/>
        <v>0</v>
      </c>
      <c r="AV72" s="35">
        <f t="shared" si="29"/>
        <v>0</v>
      </c>
      <c r="AW72" s="32"/>
      <c r="AX72" s="32">
        <f t="shared" si="139"/>
        <v>0</v>
      </c>
      <c r="AY72" s="32">
        <f t="shared" si="41"/>
        <v>0</v>
      </c>
      <c r="AZ72" s="32">
        <f t="shared" si="28"/>
        <v>0</v>
      </c>
      <c r="BA72" s="35"/>
      <c r="BB72" s="32"/>
      <c r="BC72" s="32"/>
      <c r="BD72" s="32">
        <f t="shared" si="140"/>
        <v>0</v>
      </c>
      <c r="BE72" s="32">
        <f t="shared" si="35"/>
        <v>0</v>
      </c>
      <c r="BF72" s="32">
        <f t="shared" si="27"/>
        <v>0</v>
      </c>
      <c r="BG72" s="32"/>
      <c r="BH72" s="35"/>
      <c r="BI72" s="32">
        <f t="shared" si="50"/>
        <v>0</v>
      </c>
      <c r="BJ72" s="32">
        <f t="shared" si="50"/>
        <v>0</v>
      </c>
      <c r="BK72" s="32"/>
      <c r="BL72" s="32">
        <f t="shared" si="141"/>
        <v>0</v>
      </c>
      <c r="BM72" s="32">
        <f t="shared" si="43"/>
        <v>0</v>
      </c>
      <c r="BN72" s="32">
        <f t="shared" si="44"/>
        <v>0</v>
      </c>
      <c r="BO72" s="32"/>
      <c r="BP72" s="35"/>
      <c r="BQ72" s="32"/>
      <c r="BR72" s="32"/>
      <c r="BS72" s="32"/>
      <c r="BT72" s="32">
        <f t="shared" si="142"/>
        <v>0</v>
      </c>
      <c r="BU72" s="32">
        <f t="shared" si="36"/>
        <v>0</v>
      </c>
      <c r="BV72" s="32">
        <f t="shared" si="30"/>
        <v>0</v>
      </c>
      <c r="BW72" s="32"/>
      <c r="BX72" s="35"/>
      <c r="BY72" s="32">
        <f t="shared" ref="BY72:BZ73" si="143">BU72+BW72</f>
        <v>0</v>
      </c>
      <c r="BZ72" s="32">
        <f t="shared" si="143"/>
        <v>0</v>
      </c>
    </row>
    <row r="73" spans="1:78" x14ac:dyDescent="0.25">
      <c r="A73" s="37">
        <v>11</v>
      </c>
      <c r="B73" s="68"/>
      <c r="C73" s="40" t="s">
        <v>135</v>
      </c>
      <c r="D73" s="28">
        <f t="shared" si="119"/>
        <v>18150.400000000001</v>
      </c>
      <c r="E73" s="28">
        <f t="shared" si="119"/>
        <v>18790</v>
      </c>
      <c r="F73" s="59">
        <v>1.48</v>
      </c>
      <c r="G73" s="29">
        <v>1</v>
      </c>
      <c r="H73" s="30"/>
      <c r="I73" s="30"/>
      <c r="J73" s="28">
        <v>1.4</v>
      </c>
      <c r="K73" s="28">
        <v>1.68</v>
      </c>
      <c r="L73" s="28">
        <v>2.23</v>
      </c>
      <c r="M73" s="28">
        <v>2.39</v>
      </c>
      <c r="N73" s="31">
        <v>2.57</v>
      </c>
      <c r="O73" s="35">
        <f t="shared" ref="O73:AJ73" si="144">SUM(O74:O77)</f>
        <v>0</v>
      </c>
      <c r="P73" s="35">
        <f t="shared" si="144"/>
        <v>0</v>
      </c>
      <c r="Q73" s="35">
        <f t="shared" si="144"/>
        <v>3</v>
      </c>
      <c r="R73" s="35">
        <f t="shared" si="144"/>
        <v>136185.72365999996</v>
      </c>
      <c r="S73" s="35">
        <f>SUM(S74:S77)</f>
        <v>325</v>
      </c>
      <c r="T73" s="35">
        <f t="shared" ref="T73" si="145">SUM(T74:T77)</f>
        <v>14648085.046303332</v>
      </c>
      <c r="U73" s="35">
        <f t="shared" si="144"/>
        <v>0</v>
      </c>
      <c r="V73" s="35">
        <f t="shared" si="144"/>
        <v>0</v>
      </c>
      <c r="W73" s="35">
        <f t="shared" si="144"/>
        <v>0</v>
      </c>
      <c r="X73" s="35">
        <f t="shared" si="144"/>
        <v>0</v>
      </c>
      <c r="Y73" s="35"/>
      <c r="Z73" s="35"/>
      <c r="AA73" s="35">
        <f t="shared" si="144"/>
        <v>0</v>
      </c>
      <c r="AB73" s="35">
        <f t="shared" si="144"/>
        <v>0</v>
      </c>
      <c r="AC73" s="35">
        <v>0</v>
      </c>
      <c r="AD73" s="35">
        <f t="shared" si="144"/>
        <v>0</v>
      </c>
      <c r="AE73" s="35">
        <f>SUM(AE74:AE77)</f>
        <v>0</v>
      </c>
      <c r="AF73" s="35">
        <f t="shared" si="144"/>
        <v>0</v>
      </c>
      <c r="AG73" s="35">
        <v>0</v>
      </c>
      <c r="AH73" s="35">
        <f t="shared" si="144"/>
        <v>0</v>
      </c>
      <c r="AI73" s="35">
        <f t="shared" si="144"/>
        <v>28</v>
      </c>
      <c r="AJ73" s="35">
        <f t="shared" si="144"/>
        <v>1483411.0132800001</v>
      </c>
      <c r="AK73" s="35">
        <f t="shared" ref="AK73:BT73" si="146">SUM(AK74:AK77)</f>
        <v>0</v>
      </c>
      <c r="AL73" s="35">
        <f t="shared" si="146"/>
        <v>0</v>
      </c>
      <c r="AM73" s="35">
        <f t="shared" si="146"/>
        <v>8</v>
      </c>
      <c r="AN73" s="35">
        <f t="shared" si="146"/>
        <v>364631.03393919993</v>
      </c>
      <c r="AO73" s="35">
        <f t="shared" si="146"/>
        <v>2</v>
      </c>
      <c r="AP73" s="35">
        <f t="shared" si="146"/>
        <v>99896.611684799995</v>
      </c>
      <c r="AQ73" s="35">
        <f t="shared" si="146"/>
        <v>0</v>
      </c>
      <c r="AR73" s="35">
        <f t="shared" si="146"/>
        <v>0</v>
      </c>
      <c r="AS73" s="35">
        <f>AO73-AQ73</f>
        <v>2</v>
      </c>
      <c r="AT73" s="35">
        <f>AS73*$E73*$F73*$G73*$K73*AT$10</f>
        <v>98484.613247999994</v>
      </c>
      <c r="AU73" s="35">
        <f t="shared" si="5"/>
        <v>2</v>
      </c>
      <c r="AV73" s="35">
        <f t="shared" si="29"/>
        <v>98484.613247999994</v>
      </c>
      <c r="AW73" s="35">
        <f t="shared" si="146"/>
        <v>15</v>
      </c>
      <c r="AX73" s="35">
        <f t="shared" si="146"/>
        <v>746059.06712399994</v>
      </c>
      <c r="AY73" s="35">
        <f t="shared" si="146"/>
        <v>4</v>
      </c>
      <c r="AZ73" s="35">
        <f t="shared" si="146"/>
        <v>194923.56</v>
      </c>
      <c r="BA73" s="35">
        <f>AW73-AY73</f>
        <v>11</v>
      </c>
      <c r="BB73" s="35">
        <f>BA73*$E73*$F73*$G73*$K73*BB$10</f>
        <v>541665.37286400003</v>
      </c>
      <c r="BC73" s="35">
        <f t="shared" si="146"/>
        <v>0</v>
      </c>
      <c r="BD73" s="35">
        <f t="shared" si="146"/>
        <v>0</v>
      </c>
      <c r="BE73" s="32">
        <f t="shared" si="35"/>
        <v>0</v>
      </c>
      <c r="BF73" s="32">
        <f t="shared" si="27"/>
        <v>0</v>
      </c>
      <c r="BG73" s="35"/>
      <c r="BH73" s="35">
        <f>BG73*$E73*$F73*$G73*$K73*BH$10</f>
        <v>0</v>
      </c>
      <c r="BI73" s="32">
        <f t="shared" si="50"/>
        <v>0</v>
      </c>
      <c r="BJ73" s="32">
        <f t="shared" si="50"/>
        <v>0</v>
      </c>
      <c r="BK73" s="35">
        <f t="shared" si="146"/>
        <v>5</v>
      </c>
      <c r="BL73" s="35">
        <f t="shared" si="146"/>
        <v>322669.14274000004</v>
      </c>
      <c r="BM73" s="35">
        <f t="shared" si="146"/>
        <v>0</v>
      </c>
      <c r="BN73" s="35">
        <f t="shared" si="146"/>
        <v>0</v>
      </c>
      <c r="BO73" s="35">
        <f>BK73-BM73</f>
        <v>5</v>
      </c>
      <c r="BP73" s="35">
        <f>BO73*$E73*$F73*$G73*$K73*BP$10</f>
        <v>316290.71712000004</v>
      </c>
      <c r="BQ73" s="32">
        <f t="shared" si="51"/>
        <v>5</v>
      </c>
      <c r="BR73" s="32">
        <f t="shared" si="51"/>
        <v>316290.71712000004</v>
      </c>
      <c r="BS73" s="35">
        <f t="shared" si="146"/>
        <v>0</v>
      </c>
      <c r="BT73" s="35">
        <f t="shared" si="146"/>
        <v>0</v>
      </c>
      <c r="BU73" s="32">
        <f t="shared" si="36"/>
        <v>0</v>
      </c>
      <c r="BV73" s="32">
        <f t="shared" si="30"/>
        <v>0</v>
      </c>
      <c r="BW73" s="35"/>
      <c r="BX73" s="35">
        <f>BW73*$E73*$F73*$G73*$K73*BX$10</f>
        <v>0</v>
      </c>
      <c r="BY73" s="32">
        <f t="shared" si="143"/>
        <v>0</v>
      </c>
      <c r="BZ73" s="32">
        <f>BV73+BX73</f>
        <v>0</v>
      </c>
    </row>
    <row r="74" spans="1:78" x14ac:dyDescent="0.25">
      <c r="A74" s="37"/>
      <c r="B74" s="58">
        <v>51</v>
      </c>
      <c r="C74" s="27" t="s">
        <v>136</v>
      </c>
      <c r="D74" s="28">
        <f t="shared" si="119"/>
        <v>18150.400000000001</v>
      </c>
      <c r="E74" s="28">
        <f t="shared" si="119"/>
        <v>18790</v>
      </c>
      <c r="F74" s="34">
        <v>1.51</v>
      </c>
      <c r="G74" s="29">
        <v>1</v>
      </c>
      <c r="H74" s="30"/>
      <c r="I74" s="30"/>
      <c r="J74" s="28">
        <v>1.4</v>
      </c>
      <c r="K74" s="28">
        <v>1.68</v>
      </c>
      <c r="L74" s="28">
        <v>2.23</v>
      </c>
      <c r="M74" s="28">
        <v>2.39</v>
      </c>
      <c r="N74" s="31">
        <v>2.57</v>
      </c>
      <c r="O74" s="32"/>
      <c r="P74" s="32">
        <f>(O74/12*1*$D74*$F74*$G74*$J74*P$9)+(O74/12*11*$E74*$F74*$G74*$J74*P$10)</f>
        <v>0</v>
      </c>
      <c r="Q74" s="32">
        <v>0</v>
      </c>
      <c r="R74" s="32">
        <f t="shared" ref="R74:R77" si="147">(Q74/12*1*$D74*$F74*$G74*$J74*R$9)+(Q74/12*11*$E74*$F74*$G74*$J74*R$10)</f>
        <v>0</v>
      </c>
      <c r="S74" s="35">
        <v>235</v>
      </c>
      <c r="T74" s="32">
        <f t="shared" si="95"/>
        <v>10241508.834316665</v>
      </c>
      <c r="U74" s="32">
        <v>0</v>
      </c>
      <c r="V74" s="32">
        <f>(U74/12*1*$D74*$F74*$G74*$K74*V$9)+(U74/12*11*$E74*$F74*$G74*$K74*V$10)</f>
        <v>0</v>
      </c>
      <c r="W74" s="32">
        <v>0</v>
      </c>
      <c r="X74" s="32">
        <f>(W74/12*1*$D74*$F74*$G74*$K74*X$9)+(W74/12*11*$E74*$F74*$G74*$K74*X$10)</f>
        <v>0</v>
      </c>
      <c r="Y74" s="32"/>
      <c r="Z74" s="32"/>
      <c r="AA74" s="32"/>
      <c r="AB74" s="32">
        <f>(AA74/12*1*$D74*$F74*$G74*$J74*AB$9)+(AA74/12*11*$E74*$F74*$G74*$J74*AB$10)</f>
        <v>0</v>
      </c>
      <c r="AC74" s="32">
        <v>0</v>
      </c>
      <c r="AD74" s="32">
        <f>(AC74/12*1*$D74*$F74*$G74*$J74*AD$9)+(AC74/12*11*$E74*$F74*$G74*$J74*AD$10)</f>
        <v>0</v>
      </c>
      <c r="AE74" s="32">
        <v>0</v>
      </c>
      <c r="AF74" s="32">
        <f>(AE74/12*1*$D74*$F74*$G74*$J74*AF$9)+(AE74/12*11*$E74*$F74*$G74*$J74*AF$10)</f>
        <v>0</v>
      </c>
      <c r="AG74" s="36">
        <v>0</v>
      </c>
      <c r="AH74" s="32">
        <f>(AG74/12*1*$D74*$F74*$G74*$K74*AH$9)+(AG74/12*11*$E74*$F74*$G74*$K74*AH$10)</f>
        <v>0</v>
      </c>
      <c r="AI74" s="32">
        <v>26</v>
      </c>
      <c r="AJ74" s="32">
        <f>(AI74/12*1*$D74*$F74*$G74*$K74*AJ$9)+(AI74/12*4*$E74*$F74*$G74*$K74*AJ$10)+(AI74/12*7*$E74*$F74*$G74*$K74*AJ$12)</f>
        <v>1297076.088672</v>
      </c>
      <c r="AK74" s="32"/>
      <c r="AL74" s="32">
        <f>(AK74/12*1*$D74*$F74*$G74*$K74*AL$9)+(AK74/12*11*$E74*$F74*$G74*$K74*AL$10)</f>
        <v>0</v>
      </c>
      <c r="AM74" s="32">
        <v>8</v>
      </c>
      <c r="AN74" s="32">
        <f t="shared" ref="AN74:AN77" si="148">(AM74/12*1*$D74*$F74*$G74*$K74*AN$9)+(AM74/12*11*$E74*$F74*$G74*$K74*AN$10)</f>
        <v>364631.03393919993</v>
      </c>
      <c r="AO74" s="32">
        <v>2</v>
      </c>
      <c r="AP74" s="32">
        <f>(AO74/12*1*$D74*$F74*$G74*$K74*AP$9)+(AO74/12*11*$E74*$F74*$G74*$K74*AP$10)</f>
        <v>99896.611684799995</v>
      </c>
      <c r="AQ74" s="32">
        <v>0</v>
      </c>
      <c r="AR74" s="32">
        <f t="shared" si="40"/>
        <v>0</v>
      </c>
      <c r="AS74" s="32"/>
      <c r="AT74" s="35"/>
      <c r="AU74" s="32"/>
      <c r="AV74" s="35">
        <f t="shared" si="29"/>
        <v>0</v>
      </c>
      <c r="AW74" s="32">
        <v>15</v>
      </c>
      <c r="AX74" s="32">
        <f>(AW74/12*1*$D74*$F74*$G74*$K74*AX$9)+(AW74/12*11*$E74*$F74*$G74*$K74*AX$10)</f>
        <v>746059.06712399994</v>
      </c>
      <c r="AY74" s="32">
        <v>4</v>
      </c>
      <c r="AZ74" s="32">
        <v>194923.56</v>
      </c>
      <c r="BA74" s="35"/>
      <c r="BB74" s="32"/>
      <c r="BC74" s="32">
        <v>0</v>
      </c>
      <c r="BD74" s="32">
        <f>(BC74/12*1*$D74*$F74*$G74*$K74*BD$9)+(BC74/12*11*$E74*$F74*$G74*$K74*BD$10)</f>
        <v>0</v>
      </c>
      <c r="BE74" s="32">
        <f t="shared" si="35"/>
        <v>0</v>
      </c>
      <c r="BF74" s="32">
        <f t="shared" si="27"/>
        <v>0</v>
      </c>
      <c r="BG74" s="32"/>
      <c r="BH74" s="35"/>
      <c r="BI74" s="32">
        <f t="shared" si="50"/>
        <v>0</v>
      </c>
      <c r="BJ74" s="32">
        <f t="shared" si="50"/>
        <v>0</v>
      </c>
      <c r="BK74" s="32">
        <v>5</v>
      </c>
      <c r="BL74" s="32">
        <f t="shared" ref="BL74:BL77" si="149">(BK74/12*1*$D74*$F74*$G74*$K74*BL$9)+(BK74/12*11*$E74*$F74*$G74*$K74*BL$10)</f>
        <v>322669.14274000004</v>
      </c>
      <c r="BM74" s="32"/>
      <c r="BN74" s="32">
        <f t="shared" si="44"/>
        <v>0</v>
      </c>
      <c r="BO74" s="32"/>
      <c r="BP74" s="35"/>
      <c r="BQ74" s="32"/>
      <c r="BR74" s="32"/>
      <c r="BS74" s="32">
        <v>0</v>
      </c>
      <c r="BT74" s="32">
        <f t="shared" ref="BT74:BT77" si="150">(BS74/12*1*$D74*$F74*$G74*$K74*BT$9)+(BS74/12*11*$E74*$F74*$G74*$K74*BT$10)</f>
        <v>0</v>
      </c>
      <c r="BU74" s="32">
        <f t="shared" si="36"/>
        <v>0</v>
      </c>
      <c r="BV74" s="32">
        <f t="shared" si="30"/>
        <v>0</v>
      </c>
      <c r="BW74" s="32"/>
      <c r="BX74" s="35"/>
      <c r="BY74" s="32"/>
      <c r="BZ74" s="32"/>
    </row>
    <row r="75" spans="1:78" ht="22.5" customHeight="1" x14ac:dyDescent="0.25">
      <c r="A75" s="37"/>
      <c r="B75" s="58">
        <v>52</v>
      </c>
      <c r="C75" s="27" t="s">
        <v>137</v>
      </c>
      <c r="D75" s="28">
        <f t="shared" si="119"/>
        <v>18150.400000000001</v>
      </c>
      <c r="E75" s="28">
        <f t="shared" si="119"/>
        <v>18790</v>
      </c>
      <c r="F75" s="34">
        <v>2.2599999999999998</v>
      </c>
      <c r="G75" s="29">
        <v>1</v>
      </c>
      <c r="H75" s="30"/>
      <c r="I75" s="30"/>
      <c r="J75" s="28">
        <v>1.4</v>
      </c>
      <c r="K75" s="28">
        <v>1.68</v>
      </c>
      <c r="L75" s="28">
        <v>2.23</v>
      </c>
      <c r="M75" s="28">
        <v>2.39</v>
      </c>
      <c r="N75" s="31">
        <v>2.57</v>
      </c>
      <c r="O75" s="32"/>
      <c r="P75" s="32">
        <f>(O75/12*1*$D75*$F75*$G75*$J75*P$9)+(O75/12*11*$E75*$F75*$G75*$J75*P$10)</f>
        <v>0</v>
      </c>
      <c r="Q75" s="32"/>
      <c r="R75" s="32">
        <f t="shared" si="147"/>
        <v>0</v>
      </c>
      <c r="S75" s="35">
        <v>16</v>
      </c>
      <c r="T75" s="32">
        <f t="shared" si="95"/>
        <v>1043632.4065066664</v>
      </c>
      <c r="U75" s="32"/>
      <c r="V75" s="32">
        <f>(U75/12*1*$D75*$F75*$G75*$K75*V$9)+(U75/12*11*$E75*$F75*$G75*$K75*V$10)</f>
        <v>0</v>
      </c>
      <c r="W75" s="32"/>
      <c r="X75" s="32">
        <f>(W75/12*1*$D75*$F75*$G75*$K75*X$9)+(W75/12*11*$E75*$F75*$G75*$K75*X$10)</f>
        <v>0</v>
      </c>
      <c r="Y75" s="32"/>
      <c r="Z75" s="32"/>
      <c r="AA75" s="32"/>
      <c r="AB75" s="32">
        <f>(AA75/12*1*$D75*$F75*$G75*$J75*AB$9)+(AA75/12*11*$E75*$F75*$G75*$J75*AB$10)</f>
        <v>0</v>
      </c>
      <c r="AC75" s="32"/>
      <c r="AD75" s="32">
        <f>(AC75/12*1*$D75*$F75*$G75*$J75*AD$9)+(AC75/12*11*$E75*$F75*$G75*$J75*AD$10)</f>
        <v>0</v>
      </c>
      <c r="AE75" s="32"/>
      <c r="AF75" s="32">
        <f>(AE75/12*1*$D75*$F75*$G75*$J75*AF$9)+(AE75/12*11*$E75*$F75*$G75*$J75*AF$10)</f>
        <v>0</v>
      </c>
      <c r="AG75" s="36"/>
      <c r="AH75" s="32">
        <f>(AG75/12*1*$D75*$F75*$G75*$K75*AH$9)+(AG75/12*11*$E75*$F75*$G75*$K75*AH$10)</f>
        <v>0</v>
      </c>
      <c r="AI75" s="32"/>
      <c r="AJ75" s="32">
        <f>(AI75/12*1*$D75*$F75*$G75*$K75*AJ$9)+(AI75/12*4*$E75*$F75*$G75*$K75*AJ$10)+(AI75/12*7*$E75*$F75*$G75*$K75*AJ$12)</f>
        <v>0</v>
      </c>
      <c r="AK75" s="32"/>
      <c r="AL75" s="32">
        <f>(AK75/12*1*$D75*$F75*$G75*$K75*AL$9)+(AK75/12*11*$E75*$F75*$G75*$K75*AL$10)</f>
        <v>0</v>
      </c>
      <c r="AM75" s="32"/>
      <c r="AN75" s="32">
        <f t="shared" si="148"/>
        <v>0</v>
      </c>
      <c r="AO75" s="32"/>
      <c r="AP75" s="32">
        <f>(AO75/12*1*$D75*$F75*$G75*$K75*AP$9)+(AO75/12*11*$E75*$F75*$G75*$K75*AP$10)</f>
        <v>0</v>
      </c>
      <c r="AQ75" s="32">
        <f t="shared" si="80"/>
        <v>0</v>
      </c>
      <c r="AR75" s="32">
        <f t="shared" si="40"/>
        <v>0</v>
      </c>
      <c r="AS75" s="32"/>
      <c r="AT75" s="35"/>
      <c r="AU75" s="32"/>
      <c r="AV75" s="35">
        <f t="shared" si="29"/>
        <v>0</v>
      </c>
      <c r="AW75" s="32"/>
      <c r="AX75" s="32">
        <f>(AW75/12*1*$D75*$F75*$G75*$K75*AX$9)+(AW75/12*11*$E75*$F75*$G75*$K75*AX$10)</f>
        <v>0</v>
      </c>
      <c r="AY75" s="32">
        <f t="shared" si="41"/>
        <v>0</v>
      </c>
      <c r="AZ75" s="32">
        <f t="shared" si="28"/>
        <v>0</v>
      </c>
      <c r="BA75" s="35"/>
      <c r="BB75" s="32"/>
      <c r="BC75" s="32"/>
      <c r="BD75" s="32">
        <f>(BC75/12*1*$D75*$F75*$G75*$K75*BD$9)+(BC75/12*11*$E75*$F75*$G75*$K75*BD$10)</f>
        <v>0</v>
      </c>
      <c r="BE75" s="32">
        <f t="shared" si="35"/>
        <v>0</v>
      </c>
      <c r="BF75" s="32">
        <f t="shared" si="27"/>
        <v>0</v>
      </c>
      <c r="BG75" s="32"/>
      <c r="BH75" s="35"/>
      <c r="BI75" s="32">
        <f t="shared" si="50"/>
        <v>0</v>
      </c>
      <c r="BJ75" s="32">
        <f t="shared" si="50"/>
        <v>0</v>
      </c>
      <c r="BK75" s="32"/>
      <c r="BL75" s="32">
        <f t="shared" si="149"/>
        <v>0</v>
      </c>
      <c r="BM75" s="32">
        <f t="shared" si="43"/>
        <v>0</v>
      </c>
      <c r="BN75" s="32">
        <f t="shared" si="44"/>
        <v>0</v>
      </c>
      <c r="BO75" s="32"/>
      <c r="BP75" s="35"/>
      <c r="BQ75" s="32"/>
      <c r="BR75" s="32"/>
      <c r="BS75" s="32"/>
      <c r="BT75" s="32">
        <f t="shared" si="150"/>
        <v>0</v>
      </c>
      <c r="BU75" s="32">
        <f t="shared" si="36"/>
        <v>0</v>
      </c>
      <c r="BV75" s="32">
        <f t="shared" si="30"/>
        <v>0</v>
      </c>
      <c r="BW75" s="32"/>
      <c r="BX75" s="35"/>
      <c r="BY75" s="32"/>
      <c r="BZ75" s="32"/>
    </row>
    <row r="76" spans="1:78" ht="27.75" customHeight="1" x14ac:dyDescent="0.25">
      <c r="A76" s="37"/>
      <c r="B76" s="58">
        <v>53</v>
      </c>
      <c r="C76" s="27" t="s">
        <v>138</v>
      </c>
      <c r="D76" s="28">
        <f t="shared" si="119"/>
        <v>18150.400000000001</v>
      </c>
      <c r="E76" s="28">
        <f t="shared" si="119"/>
        <v>18790</v>
      </c>
      <c r="F76" s="34">
        <v>1.38</v>
      </c>
      <c r="G76" s="29">
        <v>1</v>
      </c>
      <c r="H76" s="30"/>
      <c r="I76" s="30"/>
      <c r="J76" s="28">
        <v>1.4</v>
      </c>
      <c r="K76" s="28">
        <v>1.68</v>
      </c>
      <c r="L76" s="28">
        <v>2.23</v>
      </c>
      <c r="M76" s="28">
        <v>2.39</v>
      </c>
      <c r="N76" s="31">
        <v>2.57</v>
      </c>
      <c r="O76" s="32"/>
      <c r="P76" s="32">
        <f>(O76/12*1*$D76*$F76*$G76*$J76*P$9)+(O76/12*11*$E76*$F76*$G76*$J76*P$10)</f>
        <v>0</v>
      </c>
      <c r="Q76" s="32">
        <v>3</v>
      </c>
      <c r="R76" s="32">
        <f t="shared" si="147"/>
        <v>136185.72365999996</v>
      </c>
      <c r="S76" s="35">
        <v>64</v>
      </c>
      <c r="T76" s="32">
        <f t="shared" si="95"/>
        <v>2549049.0636799997</v>
      </c>
      <c r="U76" s="32"/>
      <c r="V76" s="32">
        <f>(U76/12*1*$D76*$F76*$G76*$K76*V$9)+(U76/12*11*$E76*$F76*$G76*$K76*V$10)</f>
        <v>0</v>
      </c>
      <c r="W76" s="32"/>
      <c r="X76" s="32">
        <f>(W76/12*1*$D76*$F76*$G76*$K76*X$9)+(W76/12*11*$E76*$F76*$G76*$K76*X$10)</f>
        <v>0</v>
      </c>
      <c r="Y76" s="32"/>
      <c r="Z76" s="32"/>
      <c r="AA76" s="32"/>
      <c r="AB76" s="32">
        <f>(AA76/12*1*$D76*$F76*$G76*$J76*AB$9)+(AA76/12*11*$E76*$F76*$G76*$J76*AB$10)</f>
        <v>0</v>
      </c>
      <c r="AC76" s="32"/>
      <c r="AD76" s="32">
        <f>(AC76/12*1*$D76*$F76*$G76*$J76*AD$9)+(AC76/12*11*$E76*$F76*$G76*$J76*AD$10)</f>
        <v>0</v>
      </c>
      <c r="AE76" s="32"/>
      <c r="AF76" s="32">
        <f>(AE76/12*1*$D76*$F76*$G76*$J76*AF$9)+(AE76/12*11*$E76*$F76*$G76*$J76*AF$10)</f>
        <v>0</v>
      </c>
      <c r="AG76" s="36"/>
      <c r="AH76" s="32">
        <f>(AG76/12*1*$D76*$F76*$G76*$K76*AH$9)+(AG76/12*11*$E76*$F76*$G76*$K76*AH$10)</f>
        <v>0</v>
      </c>
      <c r="AI76" s="32"/>
      <c r="AJ76" s="32">
        <f>(AI76/12*1*$D76*$F76*$G76*$K76*AJ$9)+(AI76/12*4*$E76*$F76*$G76*$K76*AJ$10)+(AI76/12*7*$E76*$F76*$G76*$K76*AJ$12)</f>
        <v>0</v>
      </c>
      <c r="AK76" s="32"/>
      <c r="AL76" s="32">
        <f>(AK76/12*1*$D76*$F76*$G76*$K76*AL$9)+(AK76/12*11*$E76*$F76*$G76*$K76*AL$10)</f>
        <v>0</v>
      </c>
      <c r="AM76" s="32"/>
      <c r="AN76" s="32">
        <f t="shared" si="148"/>
        <v>0</v>
      </c>
      <c r="AO76" s="32">
        <v>0</v>
      </c>
      <c r="AP76" s="32">
        <f>(AO76/12*1*$D76*$F76*$G76*$K76*AP$9)+(AO76/12*11*$E76*$F76*$G76*$K76*AP$10)</f>
        <v>0</v>
      </c>
      <c r="AQ76" s="32">
        <f t="shared" si="80"/>
        <v>0</v>
      </c>
      <c r="AR76" s="32">
        <f t="shared" si="40"/>
        <v>0</v>
      </c>
      <c r="AS76" s="32"/>
      <c r="AT76" s="35"/>
      <c r="AU76" s="32"/>
      <c r="AV76" s="35">
        <f t="shared" si="29"/>
        <v>0</v>
      </c>
      <c r="AW76" s="32"/>
      <c r="AX76" s="32">
        <f>(AW76/12*1*$D76*$F76*$G76*$K76*AX$9)+(AW76/12*11*$E76*$F76*$G76*$K76*AX$10)</f>
        <v>0</v>
      </c>
      <c r="AY76" s="32">
        <f t="shared" si="41"/>
        <v>0</v>
      </c>
      <c r="AZ76" s="32">
        <f t="shared" si="28"/>
        <v>0</v>
      </c>
      <c r="BA76" s="35"/>
      <c r="BB76" s="32"/>
      <c r="BC76" s="32"/>
      <c r="BD76" s="32">
        <f>(BC76/12*1*$D76*$F76*$G76*$K76*BD$9)+(BC76/12*11*$E76*$F76*$G76*$K76*BD$10)</f>
        <v>0</v>
      </c>
      <c r="BE76" s="32">
        <f t="shared" si="35"/>
        <v>0</v>
      </c>
      <c r="BF76" s="32">
        <f t="shared" si="27"/>
        <v>0</v>
      </c>
      <c r="BG76" s="32"/>
      <c r="BH76" s="35"/>
      <c r="BI76" s="32">
        <f t="shared" si="50"/>
        <v>0</v>
      </c>
      <c r="BJ76" s="32">
        <f t="shared" si="50"/>
        <v>0</v>
      </c>
      <c r="BK76" s="32">
        <v>0</v>
      </c>
      <c r="BL76" s="32">
        <f t="shared" si="149"/>
        <v>0</v>
      </c>
      <c r="BM76" s="32">
        <f t="shared" si="43"/>
        <v>0</v>
      </c>
      <c r="BN76" s="32">
        <f t="shared" si="44"/>
        <v>0</v>
      </c>
      <c r="BO76" s="32"/>
      <c r="BP76" s="35"/>
      <c r="BQ76" s="32"/>
      <c r="BR76" s="32"/>
      <c r="BS76" s="32"/>
      <c r="BT76" s="32">
        <f t="shared" si="150"/>
        <v>0</v>
      </c>
      <c r="BU76" s="32">
        <f t="shared" si="36"/>
        <v>0</v>
      </c>
      <c r="BV76" s="32">
        <f t="shared" si="30"/>
        <v>0</v>
      </c>
      <c r="BW76" s="32"/>
      <c r="BX76" s="35"/>
      <c r="BY76" s="32"/>
      <c r="BZ76" s="32"/>
    </row>
    <row r="77" spans="1:78" ht="22.5" customHeight="1" x14ac:dyDescent="0.25">
      <c r="A77" s="37"/>
      <c r="B77" s="58">
        <v>54</v>
      </c>
      <c r="C77" s="27" t="s">
        <v>139</v>
      </c>
      <c r="D77" s="28">
        <f t="shared" si="119"/>
        <v>18150.400000000001</v>
      </c>
      <c r="E77" s="28">
        <f t="shared" si="119"/>
        <v>18790</v>
      </c>
      <c r="F77" s="34">
        <v>2.82</v>
      </c>
      <c r="G77" s="29">
        <v>1</v>
      </c>
      <c r="H77" s="30"/>
      <c r="I77" s="30"/>
      <c r="J77" s="28">
        <v>1.4</v>
      </c>
      <c r="K77" s="28">
        <v>1.68</v>
      </c>
      <c r="L77" s="28">
        <v>2.23</v>
      </c>
      <c r="M77" s="28">
        <v>2.39</v>
      </c>
      <c r="N77" s="31">
        <v>2.57</v>
      </c>
      <c r="O77" s="32"/>
      <c r="P77" s="32">
        <f>(O77/12*1*$D77*$F77*$G77*$J77*P$9)+(O77/12*11*$E77*$F77*$G77*$J77*P$10)</f>
        <v>0</v>
      </c>
      <c r="Q77" s="32"/>
      <c r="R77" s="32">
        <f t="shared" si="147"/>
        <v>0</v>
      </c>
      <c r="S77" s="35">
        <v>10</v>
      </c>
      <c r="T77" s="32">
        <f t="shared" si="95"/>
        <v>813894.74179999996</v>
      </c>
      <c r="U77" s="32"/>
      <c r="V77" s="32">
        <f>(U77/12*1*$D77*$F77*$G77*$K77*V$9)+(U77/12*11*$E77*$F77*$G77*$K77*V$10)</f>
        <v>0</v>
      </c>
      <c r="W77" s="32"/>
      <c r="X77" s="32">
        <f>(W77/12*1*$D77*$F77*$G77*$K77*X$9)+(W77/12*11*$E77*$F77*$G77*$K77*X$10)</f>
        <v>0</v>
      </c>
      <c r="Y77" s="32"/>
      <c r="Z77" s="32"/>
      <c r="AA77" s="32"/>
      <c r="AB77" s="32">
        <f>(AA77/12*1*$D77*$F77*$G77*$J77*AB$9)+(AA77/12*11*$E77*$F77*$G77*$J77*AB$10)</f>
        <v>0</v>
      </c>
      <c r="AC77" s="32"/>
      <c r="AD77" s="32">
        <f>(AC77/12*1*$D77*$F77*$G77*$J77*AD$9)+(AC77/12*11*$E77*$F77*$G77*$J77*AD$10)</f>
        <v>0</v>
      </c>
      <c r="AE77" s="32"/>
      <c r="AF77" s="32">
        <f>(AE77/12*1*$D77*$F77*$G77*$J77*AF$9)+(AE77/12*11*$E77*$F77*$G77*$J77*AF$10)</f>
        <v>0</v>
      </c>
      <c r="AG77" s="36"/>
      <c r="AH77" s="32">
        <f>(AG77/12*1*$D77*$F77*$G77*$K77*AH$9)+(AG77/12*11*$E77*$F77*$G77*$K77*AH$10)</f>
        <v>0</v>
      </c>
      <c r="AI77" s="32">
        <v>2</v>
      </c>
      <c r="AJ77" s="32">
        <f>(AI77/12*1*$D77*$F77*$G77*$K77*AJ$9)+(AI77/12*4*$E77*$F77*$G77*$K77*AJ$10)+(AI77/12*7*$E77*$F77*$G77*$K77*AJ$12)</f>
        <v>186334.92460799997</v>
      </c>
      <c r="AK77" s="32"/>
      <c r="AL77" s="32">
        <f>(AK77/12*1*$D77*$F77*$G77*$K77*AL$9)+(AK77/12*11*$E77*$F77*$G77*$K77*AL$10)</f>
        <v>0</v>
      </c>
      <c r="AM77" s="32"/>
      <c r="AN77" s="32">
        <f t="shared" si="148"/>
        <v>0</v>
      </c>
      <c r="AO77" s="32"/>
      <c r="AP77" s="32">
        <f>(AO77/12*1*$D77*$F77*$G77*$K77*AP$9)+(AO77/12*11*$E77*$F77*$G77*$K77*AP$10)</f>
        <v>0</v>
      </c>
      <c r="AQ77" s="32">
        <f t="shared" si="80"/>
        <v>0</v>
      </c>
      <c r="AR77" s="32">
        <f t="shared" si="40"/>
        <v>0</v>
      </c>
      <c r="AS77" s="32"/>
      <c r="AT77" s="35"/>
      <c r="AU77" s="32"/>
      <c r="AV77" s="35">
        <f t="shared" si="29"/>
        <v>0</v>
      </c>
      <c r="AW77" s="32"/>
      <c r="AX77" s="32">
        <f>(AW77/12*1*$D77*$F77*$G77*$K77*AX$9)+(AW77/12*11*$E77*$F77*$G77*$K77*AX$10)</f>
        <v>0</v>
      </c>
      <c r="AY77" s="32">
        <f t="shared" si="41"/>
        <v>0</v>
      </c>
      <c r="AZ77" s="32">
        <f t="shared" si="28"/>
        <v>0</v>
      </c>
      <c r="BA77" s="35"/>
      <c r="BB77" s="32"/>
      <c r="BC77" s="32"/>
      <c r="BD77" s="32">
        <f>(BC77/12*1*$D77*$F77*$G77*$K77*BD$9)+(BC77/12*11*$E77*$F77*$G77*$K77*BD$10)</f>
        <v>0</v>
      </c>
      <c r="BE77" s="32">
        <f t="shared" si="35"/>
        <v>0</v>
      </c>
      <c r="BF77" s="32">
        <f t="shared" si="27"/>
        <v>0</v>
      </c>
      <c r="BG77" s="32"/>
      <c r="BH77" s="35"/>
      <c r="BI77" s="32">
        <f t="shared" si="50"/>
        <v>0</v>
      </c>
      <c r="BJ77" s="32">
        <f t="shared" si="50"/>
        <v>0</v>
      </c>
      <c r="BK77" s="32"/>
      <c r="BL77" s="32">
        <f t="shared" si="149"/>
        <v>0</v>
      </c>
      <c r="BM77" s="32">
        <f t="shared" si="43"/>
        <v>0</v>
      </c>
      <c r="BN77" s="32">
        <f t="shared" si="44"/>
        <v>0</v>
      </c>
      <c r="BO77" s="32"/>
      <c r="BP77" s="35"/>
      <c r="BQ77" s="32"/>
      <c r="BR77" s="32"/>
      <c r="BS77" s="32"/>
      <c r="BT77" s="32">
        <f t="shared" si="150"/>
        <v>0</v>
      </c>
      <c r="BU77" s="32">
        <f t="shared" si="36"/>
        <v>0</v>
      </c>
      <c r="BV77" s="32">
        <f t="shared" si="30"/>
        <v>0</v>
      </c>
      <c r="BW77" s="32"/>
      <c r="BX77" s="35"/>
      <c r="BY77" s="32"/>
      <c r="BZ77" s="32"/>
    </row>
    <row r="78" spans="1:78" x14ac:dyDescent="0.25">
      <c r="A78" s="37">
        <v>12</v>
      </c>
      <c r="B78" s="68"/>
      <c r="C78" s="40" t="s">
        <v>140</v>
      </c>
      <c r="D78" s="28">
        <f t="shared" si="119"/>
        <v>18150.400000000001</v>
      </c>
      <c r="E78" s="28">
        <f t="shared" si="119"/>
        <v>18790</v>
      </c>
      <c r="F78" s="59">
        <v>0.65</v>
      </c>
      <c r="G78" s="29">
        <v>1</v>
      </c>
      <c r="H78" s="30"/>
      <c r="I78" s="30"/>
      <c r="J78" s="28">
        <v>1.4</v>
      </c>
      <c r="K78" s="28">
        <v>1.68</v>
      </c>
      <c r="L78" s="28">
        <v>2.23</v>
      </c>
      <c r="M78" s="28">
        <v>2.39</v>
      </c>
      <c r="N78" s="31">
        <v>2.57</v>
      </c>
      <c r="O78" s="35">
        <f t="shared" ref="O78:AJ78" si="151">SUM(O79:O89)</f>
        <v>31</v>
      </c>
      <c r="P78" s="35">
        <f t="shared" si="151"/>
        <v>871844.81897333334</v>
      </c>
      <c r="Q78" s="35">
        <f t="shared" si="151"/>
        <v>1</v>
      </c>
      <c r="R78" s="35">
        <f t="shared" si="151"/>
        <v>32237.200286666659</v>
      </c>
      <c r="S78" s="35">
        <f>SUM(S79:S89)</f>
        <v>3780</v>
      </c>
      <c r="T78" s="35">
        <f t="shared" ref="T78" si="152">SUM(T79:T89)</f>
        <v>69014522.107603326</v>
      </c>
      <c r="U78" s="35">
        <f t="shared" si="151"/>
        <v>5</v>
      </c>
      <c r="V78" s="35">
        <f t="shared" si="151"/>
        <v>308845.5367871999</v>
      </c>
      <c r="W78" s="35">
        <f t="shared" si="151"/>
        <v>0</v>
      </c>
      <c r="X78" s="35">
        <f t="shared" si="151"/>
        <v>0</v>
      </c>
      <c r="Y78" s="35"/>
      <c r="Z78" s="35"/>
      <c r="AA78" s="35">
        <f t="shared" si="151"/>
        <v>0</v>
      </c>
      <c r="AB78" s="35">
        <f t="shared" si="151"/>
        <v>0</v>
      </c>
      <c r="AC78" s="35">
        <v>0</v>
      </c>
      <c r="AD78" s="35">
        <f t="shared" si="151"/>
        <v>0</v>
      </c>
      <c r="AE78" s="35">
        <f>SUM(AE79:AE89)</f>
        <v>1935</v>
      </c>
      <c r="AF78" s="35">
        <f t="shared" si="151"/>
        <v>40179274.427599996</v>
      </c>
      <c r="AG78" s="35">
        <v>259</v>
      </c>
      <c r="AH78" s="35">
        <f t="shared" si="151"/>
        <v>4942360.091116</v>
      </c>
      <c r="AI78" s="35">
        <f t="shared" si="151"/>
        <v>46</v>
      </c>
      <c r="AJ78" s="35">
        <f t="shared" si="151"/>
        <v>759876.4656</v>
      </c>
      <c r="AK78" s="35">
        <f t="shared" ref="AK78:BV78" si="153">SUM(AK79:AK89)</f>
        <v>0</v>
      </c>
      <c r="AL78" s="35">
        <f t="shared" si="153"/>
        <v>0</v>
      </c>
      <c r="AM78" s="35">
        <f t="shared" si="153"/>
        <v>118</v>
      </c>
      <c r="AN78" s="35">
        <f t="shared" si="153"/>
        <v>1993396.8113695998</v>
      </c>
      <c r="AO78" s="35">
        <f t="shared" si="153"/>
        <v>420</v>
      </c>
      <c r="AP78" s="35">
        <f t="shared" si="153"/>
        <v>7739010.3542303992</v>
      </c>
      <c r="AQ78" s="35">
        <f t="shared" si="153"/>
        <v>127</v>
      </c>
      <c r="AR78" s="35">
        <f t="shared" si="153"/>
        <v>1998731.0099999995</v>
      </c>
      <c r="AS78" s="35">
        <f>AO78-AQ78+6</f>
        <v>299</v>
      </c>
      <c r="AT78" s="35">
        <f>AS78*$E78*$F78*$G78*$K78*AT$10</f>
        <v>6466379.9272799995</v>
      </c>
      <c r="AU78" s="35">
        <f t="shared" ref="AU78" si="154">AQ78+AS78</f>
        <v>426</v>
      </c>
      <c r="AV78" s="35">
        <f t="shared" si="29"/>
        <v>8465110.9372799993</v>
      </c>
      <c r="AW78" s="35">
        <f t="shared" si="153"/>
        <v>713</v>
      </c>
      <c r="AX78" s="35">
        <f t="shared" si="153"/>
        <v>12346371.7496728</v>
      </c>
      <c r="AY78" s="35">
        <f t="shared" si="153"/>
        <v>197</v>
      </c>
      <c r="AZ78" s="35">
        <f t="shared" si="153"/>
        <v>3387713.9000000004</v>
      </c>
      <c r="BA78" s="35">
        <f>AW78-AY78</f>
        <v>516</v>
      </c>
      <c r="BB78" s="35">
        <f>BA78*$E78*$F78*$G78*$K78*BB$10</f>
        <v>11159371.379519999</v>
      </c>
      <c r="BC78" s="35">
        <f t="shared" si="153"/>
        <v>20</v>
      </c>
      <c r="BD78" s="35">
        <f t="shared" si="153"/>
        <v>747196.44815199997</v>
      </c>
      <c r="BE78" s="35">
        <f t="shared" si="153"/>
        <v>29</v>
      </c>
      <c r="BF78" s="35">
        <f t="shared" si="153"/>
        <v>1220261.3800000001</v>
      </c>
      <c r="BG78" s="35"/>
      <c r="BH78" s="35"/>
      <c r="BI78" s="32">
        <f t="shared" si="50"/>
        <v>29</v>
      </c>
      <c r="BJ78" s="32">
        <f t="shared" si="50"/>
        <v>1220261.3800000001</v>
      </c>
      <c r="BK78" s="35">
        <f t="shared" si="153"/>
        <v>266</v>
      </c>
      <c r="BL78" s="35">
        <f t="shared" si="153"/>
        <v>5951215.6458999999</v>
      </c>
      <c r="BM78" s="35">
        <f t="shared" si="153"/>
        <v>97</v>
      </c>
      <c r="BN78" s="35">
        <f t="shared" si="153"/>
        <v>2166196.0299999998</v>
      </c>
      <c r="BO78" s="35">
        <f>BK78-BM78+6+2+2</f>
        <v>179</v>
      </c>
      <c r="BP78" s="35">
        <f>BO78*$E78*$F78*$G78*$K78*BP$10</f>
        <v>4973030.3968799999</v>
      </c>
      <c r="BQ78" s="32">
        <f t="shared" si="51"/>
        <v>276</v>
      </c>
      <c r="BR78" s="32">
        <f t="shared" si="51"/>
        <v>7139226.4268800002</v>
      </c>
      <c r="BS78" s="35">
        <f t="shared" si="153"/>
        <v>87</v>
      </c>
      <c r="BT78" s="35">
        <f t="shared" si="153"/>
        <v>1901824.7486</v>
      </c>
      <c r="BU78" s="35">
        <f t="shared" si="153"/>
        <v>23</v>
      </c>
      <c r="BV78" s="35">
        <f t="shared" si="153"/>
        <v>472089.93999999994</v>
      </c>
      <c r="BW78" s="35">
        <f>BS78-BU78-2-2-2</f>
        <v>58</v>
      </c>
      <c r="BX78" s="35">
        <f>BW78*$E78*$F78*$G78*$K78*BX$10</f>
        <v>1611372.9777599999</v>
      </c>
      <c r="BY78" s="32">
        <f t="shared" ref="BY78" si="155">BU78+BW78</f>
        <v>81</v>
      </c>
      <c r="BZ78" s="32">
        <f>BV78+BX78</f>
        <v>2083462.9177599999</v>
      </c>
    </row>
    <row r="79" spans="1:78" x14ac:dyDescent="0.25">
      <c r="A79" s="37"/>
      <c r="B79" s="58">
        <v>55</v>
      </c>
      <c r="C79" s="27" t="s">
        <v>141</v>
      </c>
      <c r="D79" s="28">
        <f t="shared" si="119"/>
        <v>18150.400000000001</v>
      </c>
      <c r="E79" s="28">
        <f t="shared" si="119"/>
        <v>18790</v>
      </c>
      <c r="F79" s="34">
        <v>0.57999999999999996</v>
      </c>
      <c r="G79" s="29">
        <v>1</v>
      </c>
      <c r="H79" s="30"/>
      <c r="I79" s="30"/>
      <c r="J79" s="28">
        <v>1.4</v>
      </c>
      <c r="K79" s="28">
        <v>1.68</v>
      </c>
      <c r="L79" s="28">
        <v>2.23</v>
      </c>
      <c r="M79" s="28">
        <v>2.39</v>
      </c>
      <c r="N79" s="31">
        <v>2.57</v>
      </c>
      <c r="O79" s="32"/>
      <c r="P79" s="32">
        <f t="shared" ref="P79:P89" si="156">(O79/12*1*$D79*$F79*$G79*$J79*P$9)+(O79/12*11*$E79*$F79*$G79*$J79*P$10)</f>
        <v>0</v>
      </c>
      <c r="Q79" s="32">
        <v>0</v>
      </c>
      <c r="R79" s="32">
        <f t="shared" ref="R79:R89" si="157">(Q79/12*1*$D79*$F79*$G79*$J79*R$9)+(Q79/12*11*$E79*$F79*$G79*$J79*R$10)</f>
        <v>0</v>
      </c>
      <c r="S79" s="32"/>
      <c r="T79" s="32">
        <f t="shared" si="95"/>
        <v>0</v>
      </c>
      <c r="U79" s="32">
        <v>0</v>
      </c>
      <c r="V79" s="32">
        <f t="shared" ref="V79:V89" si="158">(U79/12*1*$D79*$F79*$G79*$K79*V$9)+(U79/12*11*$E79*$F79*$G79*$K79*V$10)</f>
        <v>0</v>
      </c>
      <c r="W79" s="32">
        <v>0</v>
      </c>
      <c r="X79" s="32">
        <f t="shared" ref="X79:X89" si="159">(W79/12*1*$D79*$F79*$G79*$K79*X$9)+(W79/12*11*$E79*$F79*$G79*$K79*X$10)</f>
        <v>0</v>
      </c>
      <c r="Y79" s="32"/>
      <c r="Z79" s="32"/>
      <c r="AA79" s="32"/>
      <c r="AB79" s="32">
        <f t="shared" ref="AB79:AB89" si="160">(AA79/12*1*$D79*$F79*$G79*$J79*AB$9)+(AA79/12*11*$E79*$F79*$G79*$J79*AB$10)</f>
        <v>0</v>
      </c>
      <c r="AC79" s="32">
        <v>0</v>
      </c>
      <c r="AD79" s="32">
        <f t="shared" ref="AD79:AD89" si="161">(AC79/12*1*$D79*$F79*$G79*$J79*AD$9)+(AC79/12*11*$E79*$F79*$G79*$J79*AD$10)</f>
        <v>0</v>
      </c>
      <c r="AE79" s="32">
        <v>854</v>
      </c>
      <c r="AF79" s="32">
        <f t="shared" ref="AF79:AF89" si="162">(AE79/12*1*$D79*$F79*$G79*$J79*AF$9)+(AE79/12*11*$E79*$F79*$G79*$J79*AF$10)</f>
        <v>13695016.659426665</v>
      </c>
      <c r="AG79" s="36">
        <v>0</v>
      </c>
      <c r="AH79" s="32">
        <f t="shared" ref="AH79:AH89" si="163">(AG79/12*1*$D79*$F79*$G79*$K79*AH$9)+(AG79/12*11*$E79*$F79*$G79*$K79*AH$10)</f>
        <v>0</v>
      </c>
      <c r="AI79" s="32"/>
      <c r="AJ79" s="32">
        <f t="shared" ref="AJ79:AJ89" si="164">(AI79/12*1*$D79*$F79*$G79*$K79*AJ$9)+(AI79/12*4*$E79*$F79*$G79*$K79*AJ$10)+(AI79/12*7*$E79*$F79*$G79*$K79*AJ$12)</f>
        <v>0</v>
      </c>
      <c r="AK79" s="32"/>
      <c r="AL79" s="32">
        <f t="shared" ref="AL79:AL89" si="165">(AK79/12*1*$D79*$F79*$G79*$K79*AL$9)+(AK79/12*11*$E79*$F79*$G79*$K79*AL$10)</f>
        <v>0</v>
      </c>
      <c r="AM79" s="32">
        <v>0</v>
      </c>
      <c r="AN79" s="32">
        <f t="shared" ref="AN79:AN89" si="166">(AM79/12*1*$D79*$F79*$G79*$K79*AN$9)+(AM79/12*11*$E79*$F79*$G79*$K79*AN$10)</f>
        <v>0</v>
      </c>
      <c r="AO79" s="32">
        <v>24</v>
      </c>
      <c r="AP79" s="32">
        <f t="shared" ref="AP79:AP89" si="167">(AO79/12*1*$D79*$F79*$G79*$K79*AP$9)+(AO79/12*11*$E79*$F79*$G79*$K79*AP$10)</f>
        <v>460450.60750079993</v>
      </c>
      <c r="AQ79" s="32">
        <v>4</v>
      </c>
      <c r="AR79" s="32">
        <v>75844.02</v>
      </c>
      <c r="AS79" s="32"/>
      <c r="AT79" s="35"/>
      <c r="AU79" s="32"/>
      <c r="AV79" s="35">
        <f t="shared" si="29"/>
        <v>75844.02</v>
      </c>
      <c r="AW79" s="32">
        <v>90</v>
      </c>
      <c r="AX79" s="32">
        <f t="shared" ref="AX79:AX89" si="168">(AW79/12*1*$D79*$F79*$G79*$K79*AX$9)+(AW79/12*11*$E79*$F79*$G79*$K79*AX$10)</f>
        <v>1719394.4063519998</v>
      </c>
      <c r="AY79" s="32">
        <v>17</v>
      </c>
      <c r="AZ79" s="32">
        <v>284377.58999999997</v>
      </c>
      <c r="BA79" s="35"/>
      <c r="BB79" s="32"/>
      <c r="BC79" s="32">
        <v>0</v>
      </c>
      <c r="BD79" s="32">
        <f t="shared" ref="BD79:BD89" si="169">(BC79/12*1*$D79*$F79*$G79*$K79*BD$9)+(BC79/12*11*$E79*$F79*$G79*$K79*BD$10)</f>
        <v>0</v>
      </c>
      <c r="BE79" s="32">
        <v>0</v>
      </c>
      <c r="BF79" s="32">
        <f t="shared" si="27"/>
        <v>0</v>
      </c>
      <c r="BG79" s="32"/>
      <c r="BH79" s="35"/>
      <c r="BI79" s="32"/>
      <c r="BJ79" s="32"/>
      <c r="BK79" s="32">
        <v>6</v>
      </c>
      <c r="BL79" s="32">
        <f t="shared" ref="BL79:BL89" si="170">(BK79/12*1*$D79*$F79*$G79*$K79*BL$9)+(BK79/12*11*$E79*$F79*$G79*$K79*BL$10)</f>
        <v>148726.96910399999</v>
      </c>
      <c r="BM79" s="32">
        <v>0</v>
      </c>
      <c r="BN79" s="32">
        <f t="shared" si="44"/>
        <v>0</v>
      </c>
      <c r="BO79" s="32"/>
      <c r="BP79" s="35"/>
      <c r="BQ79" s="32"/>
      <c r="BR79" s="32"/>
      <c r="BS79" s="32">
        <v>0</v>
      </c>
      <c r="BT79" s="32">
        <f t="shared" ref="BT79:BT89" si="171">(BS79/12*1*$D79*$F79*$G79*$K79*BT$9)+(BS79/12*11*$E79*$F79*$G79*$K79*BT$10)</f>
        <v>0</v>
      </c>
      <c r="BU79" s="32">
        <v>0</v>
      </c>
      <c r="BV79" s="32">
        <f t="shared" si="30"/>
        <v>0</v>
      </c>
      <c r="BW79" s="32"/>
      <c r="BX79" s="35"/>
      <c r="BY79" s="32"/>
      <c r="BZ79" s="32"/>
    </row>
    <row r="80" spans="1:78" x14ac:dyDescent="0.25">
      <c r="A80" s="37"/>
      <c r="B80" s="58">
        <v>56</v>
      </c>
      <c r="C80" s="27" t="s">
        <v>142</v>
      </c>
      <c r="D80" s="28">
        <f t="shared" si="119"/>
        <v>18150.400000000001</v>
      </c>
      <c r="E80" s="28">
        <f t="shared" si="119"/>
        <v>18790</v>
      </c>
      <c r="F80" s="34">
        <v>0.62</v>
      </c>
      <c r="G80" s="29">
        <v>1</v>
      </c>
      <c r="H80" s="30"/>
      <c r="I80" s="30"/>
      <c r="J80" s="28">
        <v>1.4</v>
      </c>
      <c r="K80" s="28">
        <v>1.68</v>
      </c>
      <c r="L80" s="28">
        <v>2.23</v>
      </c>
      <c r="M80" s="28">
        <v>2.39</v>
      </c>
      <c r="N80" s="31">
        <v>2.57</v>
      </c>
      <c r="O80" s="32"/>
      <c r="P80" s="32">
        <f t="shared" si="156"/>
        <v>0</v>
      </c>
      <c r="Q80" s="32"/>
      <c r="R80" s="32">
        <f t="shared" si="157"/>
        <v>0</v>
      </c>
      <c r="S80" s="35">
        <v>1519</v>
      </c>
      <c r="T80" s="32">
        <f t="shared" si="95"/>
        <v>27181198.224553328</v>
      </c>
      <c r="U80" s="32"/>
      <c r="V80" s="32">
        <f t="shared" si="158"/>
        <v>0</v>
      </c>
      <c r="W80" s="32"/>
      <c r="X80" s="32">
        <f t="shared" si="159"/>
        <v>0</v>
      </c>
      <c r="Y80" s="32"/>
      <c r="Z80" s="32"/>
      <c r="AA80" s="32"/>
      <c r="AB80" s="32">
        <f t="shared" si="160"/>
        <v>0</v>
      </c>
      <c r="AC80" s="32"/>
      <c r="AD80" s="32">
        <f t="shared" si="161"/>
        <v>0</v>
      </c>
      <c r="AE80" s="32">
        <v>76</v>
      </c>
      <c r="AF80" s="32">
        <f t="shared" si="162"/>
        <v>1302812.6968266664</v>
      </c>
      <c r="AG80" s="36"/>
      <c r="AH80" s="32">
        <f t="shared" si="163"/>
        <v>0</v>
      </c>
      <c r="AI80" s="32"/>
      <c r="AJ80" s="32">
        <f t="shared" si="164"/>
        <v>0</v>
      </c>
      <c r="AK80" s="32"/>
      <c r="AL80" s="32">
        <f t="shared" si="165"/>
        <v>0</v>
      </c>
      <c r="AM80" s="32">
        <v>1</v>
      </c>
      <c r="AN80" s="32">
        <f t="shared" si="166"/>
        <v>18714.506708799992</v>
      </c>
      <c r="AO80" s="32">
        <v>50</v>
      </c>
      <c r="AP80" s="32">
        <f t="shared" si="167"/>
        <v>1025428.7954400001</v>
      </c>
      <c r="AQ80" s="32">
        <v>6</v>
      </c>
      <c r="AR80" s="32">
        <v>121371.61</v>
      </c>
      <c r="AS80" s="32"/>
      <c r="AT80" s="35"/>
      <c r="AU80" s="32"/>
      <c r="AV80" s="35">
        <f t="shared" si="29"/>
        <v>121371.61</v>
      </c>
      <c r="AW80" s="32">
        <v>88</v>
      </c>
      <c r="AX80" s="32">
        <f t="shared" si="168"/>
        <v>1797129.4791295996</v>
      </c>
      <c r="AY80" s="32">
        <v>30</v>
      </c>
      <c r="AZ80" s="32">
        <v>604813.19000000018</v>
      </c>
      <c r="BA80" s="35"/>
      <c r="BB80" s="32"/>
      <c r="BC80" s="32"/>
      <c r="BD80" s="32">
        <f t="shared" si="169"/>
        <v>0</v>
      </c>
      <c r="BE80" s="32">
        <v>0</v>
      </c>
      <c r="BF80" s="32">
        <f t="shared" si="27"/>
        <v>0</v>
      </c>
      <c r="BG80" s="32"/>
      <c r="BH80" s="35"/>
      <c r="BI80" s="32"/>
      <c r="BJ80" s="32"/>
      <c r="BK80" s="32">
        <v>10</v>
      </c>
      <c r="BL80" s="32">
        <f t="shared" si="170"/>
        <v>264973.33576000005</v>
      </c>
      <c r="BM80" s="32">
        <v>0</v>
      </c>
      <c r="BN80" s="32">
        <f t="shared" si="44"/>
        <v>0</v>
      </c>
      <c r="BO80" s="32"/>
      <c r="BP80" s="35"/>
      <c r="BQ80" s="32"/>
      <c r="BR80" s="32"/>
      <c r="BS80" s="32"/>
      <c r="BT80" s="32">
        <f t="shared" si="171"/>
        <v>0</v>
      </c>
      <c r="BU80" s="32">
        <v>0</v>
      </c>
      <c r="BV80" s="32">
        <f t="shared" si="30"/>
        <v>0</v>
      </c>
      <c r="BW80" s="32"/>
      <c r="BX80" s="35"/>
      <c r="BY80" s="32"/>
      <c r="BZ80" s="32"/>
    </row>
    <row r="81" spans="1:78" x14ac:dyDescent="0.25">
      <c r="A81" s="37"/>
      <c r="B81" s="58">
        <v>57</v>
      </c>
      <c r="C81" s="27" t="s">
        <v>143</v>
      </c>
      <c r="D81" s="28">
        <f t="shared" ref="D81:E96" si="172">D80</f>
        <v>18150.400000000001</v>
      </c>
      <c r="E81" s="28">
        <f t="shared" si="172"/>
        <v>18790</v>
      </c>
      <c r="F81" s="34">
        <v>1.4</v>
      </c>
      <c r="G81" s="29">
        <v>1</v>
      </c>
      <c r="H81" s="30"/>
      <c r="I81" s="30"/>
      <c r="J81" s="28">
        <v>1.4</v>
      </c>
      <c r="K81" s="28">
        <v>1.68</v>
      </c>
      <c r="L81" s="28">
        <v>2.23</v>
      </c>
      <c r="M81" s="28">
        <v>2.39</v>
      </c>
      <c r="N81" s="31">
        <v>2.57</v>
      </c>
      <c r="O81" s="32"/>
      <c r="P81" s="32">
        <f t="shared" si="156"/>
        <v>0</v>
      </c>
      <c r="Q81" s="32">
        <v>0</v>
      </c>
      <c r="R81" s="32">
        <f t="shared" si="157"/>
        <v>0</v>
      </c>
      <c r="S81" s="35">
        <v>7</v>
      </c>
      <c r="T81" s="32">
        <f t="shared" si="95"/>
        <v>282842.85353333328</v>
      </c>
      <c r="U81" s="32">
        <v>0</v>
      </c>
      <c r="V81" s="32">
        <f t="shared" si="158"/>
        <v>0</v>
      </c>
      <c r="W81" s="32">
        <v>0</v>
      </c>
      <c r="X81" s="32">
        <f t="shared" si="159"/>
        <v>0</v>
      </c>
      <c r="Y81" s="32"/>
      <c r="Z81" s="32"/>
      <c r="AA81" s="32"/>
      <c r="AB81" s="32">
        <f t="shared" si="160"/>
        <v>0</v>
      </c>
      <c r="AC81" s="32">
        <v>0</v>
      </c>
      <c r="AD81" s="32">
        <f t="shared" si="161"/>
        <v>0</v>
      </c>
      <c r="AE81" s="32">
        <v>20</v>
      </c>
      <c r="AF81" s="32">
        <f t="shared" si="162"/>
        <v>774167.13733333338</v>
      </c>
      <c r="AG81" s="36"/>
      <c r="AH81" s="32">
        <f t="shared" si="163"/>
        <v>0</v>
      </c>
      <c r="AI81" s="32"/>
      <c r="AJ81" s="32">
        <f t="shared" si="164"/>
        <v>0</v>
      </c>
      <c r="AK81" s="32"/>
      <c r="AL81" s="32">
        <f t="shared" si="165"/>
        <v>0</v>
      </c>
      <c r="AM81" s="32"/>
      <c r="AN81" s="32">
        <f t="shared" si="166"/>
        <v>0</v>
      </c>
      <c r="AO81" s="32"/>
      <c r="AP81" s="32">
        <f t="shared" si="167"/>
        <v>0</v>
      </c>
      <c r="AQ81" s="32">
        <v>0</v>
      </c>
      <c r="AR81" s="32">
        <f t="shared" ref="AR81:AR89" si="173">(AQ81/3*1*$D81*$F81*$G81*$K81*AR$9)+(AQ81/3*2*$E81*$F81*$G81*$K81*AR$10)</f>
        <v>0</v>
      </c>
      <c r="AS81" s="32"/>
      <c r="AT81" s="35"/>
      <c r="AU81" s="32"/>
      <c r="AV81" s="35">
        <f t="shared" si="29"/>
        <v>0</v>
      </c>
      <c r="AW81" s="32">
        <v>4</v>
      </c>
      <c r="AX81" s="32">
        <f t="shared" si="168"/>
        <v>184456.10489599998</v>
      </c>
      <c r="AY81" s="32">
        <v>1</v>
      </c>
      <c r="AZ81" s="32">
        <v>40982.15</v>
      </c>
      <c r="BA81" s="35"/>
      <c r="BB81" s="32"/>
      <c r="BC81" s="32"/>
      <c r="BD81" s="32">
        <f t="shared" si="169"/>
        <v>0</v>
      </c>
      <c r="BE81" s="32">
        <v>0</v>
      </c>
      <c r="BF81" s="32">
        <f t="shared" si="27"/>
        <v>0</v>
      </c>
      <c r="BG81" s="32"/>
      <c r="BH81" s="35"/>
      <c r="BI81" s="32"/>
      <c r="BJ81" s="32"/>
      <c r="BK81" s="32">
        <v>1</v>
      </c>
      <c r="BL81" s="32">
        <f t="shared" si="170"/>
        <v>59832.688719999991</v>
      </c>
      <c r="BM81" s="32">
        <v>0</v>
      </c>
      <c r="BN81" s="32">
        <f t="shared" si="44"/>
        <v>0</v>
      </c>
      <c r="BO81" s="32"/>
      <c r="BP81" s="35"/>
      <c r="BQ81" s="32"/>
      <c r="BR81" s="32"/>
      <c r="BS81" s="32"/>
      <c r="BT81" s="32">
        <f t="shared" si="171"/>
        <v>0</v>
      </c>
      <c r="BU81" s="32">
        <v>0</v>
      </c>
      <c r="BV81" s="32">
        <f t="shared" si="30"/>
        <v>0</v>
      </c>
      <c r="BW81" s="32"/>
      <c r="BX81" s="35"/>
      <c r="BY81" s="32"/>
      <c r="BZ81" s="32"/>
    </row>
    <row r="82" spans="1:78" x14ac:dyDescent="0.25">
      <c r="A82" s="37"/>
      <c r="B82" s="58">
        <v>58</v>
      </c>
      <c r="C82" s="27" t="s">
        <v>144</v>
      </c>
      <c r="D82" s="28">
        <f t="shared" si="172"/>
        <v>18150.400000000001</v>
      </c>
      <c r="E82" s="28">
        <f t="shared" si="172"/>
        <v>18790</v>
      </c>
      <c r="F82" s="34">
        <v>1.27</v>
      </c>
      <c r="G82" s="29">
        <v>1</v>
      </c>
      <c r="H82" s="30"/>
      <c r="I82" s="30"/>
      <c r="J82" s="28">
        <v>1.4</v>
      </c>
      <c r="K82" s="28">
        <v>1.68</v>
      </c>
      <c r="L82" s="28">
        <v>2.23</v>
      </c>
      <c r="M82" s="28">
        <v>2.39</v>
      </c>
      <c r="N82" s="31">
        <v>2.57</v>
      </c>
      <c r="O82" s="32"/>
      <c r="P82" s="32">
        <f t="shared" si="156"/>
        <v>0</v>
      </c>
      <c r="Q82" s="32"/>
      <c r="R82" s="32">
        <f t="shared" si="157"/>
        <v>0</v>
      </c>
      <c r="S82" s="35">
        <v>11</v>
      </c>
      <c r="T82" s="32">
        <f t="shared" si="95"/>
        <v>403195.37386333331</v>
      </c>
      <c r="U82" s="32"/>
      <c r="V82" s="32">
        <f t="shared" si="158"/>
        <v>0</v>
      </c>
      <c r="W82" s="32"/>
      <c r="X82" s="32">
        <f t="shared" si="159"/>
        <v>0</v>
      </c>
      <c r="Y82" s="32"/>
      <c r="Z82" s="32"/>
      <c r="AA82" s="32"/>
      <c r="AB82" s="32">
        <f t="shared" si="160"/>
        <v>0</v>
      </c>
      <c r="AC82" s="32"/>
      <c r="AD82" s="32">
        <f t="shared" si="161"/>
        <v>0</v>
      </c>
      <c r="AE82" s="32">
        <v>34</v>
      </c>
      <c r="AF82" s="32">
        <f t="shared" si="162"/>
        <v>1193876.3210733333</v>
      </c>
      <c r="AG82" s="36">
        <v>26</v>
      </c>
      <c r="AH82" s="32">
        <f t="shared" si="163"/>
        <v>1090522.7544847999</v>
      </c>
      <c r="AI82" s="32"/>
      <c r="AJ82" s="32">
        <f t="shared" si="164"/>
        <v>0</v>
      </c>
      <c r="AK82" s="32"/>
      <c r="AL82" s="32">
        <f t="shared" si="165"/>
        <v>0</v>
      </c>
      <c r="AM82" s="32">
        <v>8</v>
      </c>
      <c r="AN82" s="32">
        <f t="shared" si="166"/>
        <v>306676.43251839996</v>
      </c>
      <c r="AO82" s="32">
        <v>10</v>
      </c>
      <c r="AP82" s="32">
        <f t="shared" si="167"/>
        <v>420095.02264800004</v>
      </c>
      <c r="AQ82" s="32">
        <v>0</v>
      </c>
      <c r="AR82" s="32">
        <f t="shared" si="173"/>
        <v>0</v>
      </c>
      <c r="AS82" s="32"/>
      <c r="AT82" s="35"/>
      <c r="AU82" s="32"/>
      <c r="AV82" s="35">
        <f t="shared" si="29"/>
        <v>0</v>
      </c>
      <c r="AW82" s="32">
        <v>2</v>
      </c>
      <c r="AX82" s="32">
        <f t="shared" si="168"/>
        <v>83664.019006400005</v>
      </c>
      <c r="AY82" s="32">
        <v>0</v>
      </c>
      <c r="AZ82" s="32">
        <v>0</v>
      </c>
      <c r="BA82" s="35"/>
      <c r="BB82" s="32"/>
      <c r="BC82" s="32"/>
      <c r="BD82" s="32">
        <f t="shared" si="169"/>
        <v>0</v>
      </c>
      <c r="BE82" s="32">
        <v>0</v>
      </c>
      <c r="BF82" s="32">
        <f t="shared" ref="BF82:BF145" si="174">(BE82/3*1*$D82*$F82*$G82*$K82*BF$9)+(BE82/3*2*$E82*$F82*$G82*$K82*BF$10)</f>
        <v>0</v>
      </c>
      <c r="BG82" s="32"/>
      <c r="BH82" s="35"/>
      <c r="BI82" s="32"/>
      <c r="BJ82" s="32"/>
      <c r="BK82" s="32">
        <v>1</v>
      </c>
      <c r="BL82" s="32">
        <f t="shared" si="170"/>
        <v>54276.796195999996</v>
      </c>
      <c r="BM82" s="32">
        <v>0</v>
      </c>
      <c r="BN82" s="32">
        <f t="shared" si="44"/>
        <v>0</v>
      </c>
      <c r="BO82" s="32"/>
      <c r="BP82" s="35"/>
      <c r="BQ82" s="32"/>
      <c r="BR82" s="32"/>
      <c r="BS82" s="32">
        <v>2</v>
      </c>
      <c r="BT82" s="32">
        <f t="shared" si="171"/>
        <v>108553.59239199999</v>
      </c>
      <c r="BU82" s="32">
        <v>0</v>
      </c>
      <c r="BV82" s="32">
        <f t="shared" si="30"/>
        <v>0</v>
      </c>
      <c r="BW82" s="32"/>
      <c r="BX82" s="35"/>
      <c r="BY82" s="32"/>
      <c r="BZ82" s="32"/>
    </row>
    <row r="83" spans="1:78" x14ac:dyDescent="0.25">
      <c r="A83" s="37"/>
      <c r="B83" s="58">
        <v>59</v>
      </c>
      <c r="C83" s="27" t="s">
        <v>145</v>
      </c>
      <c r="D83" s="28">
        <f t="shared" si="172"/>
        <v>18150.400000000001</v>
      </c>
      <c r="E83" s="28">
        <f t="shared" si="172"/>
        <v>18790</v>
      </c>
      <c r="F83" s="34">
        <v>3.12</v>
      </c>
      <c r="G83" s="29">
        <v>1</v>
      </c>
      <c r="H83" s="30"/>
      <c r="I83" s="30"/>
      <c r="J83" s="28">
        <v>1.4</v>
      </c>
      <c r="K83" s="28">
        <v>1.68</v>
      </c>
      <c r="L83" s="28">
        <v>2.23</v>
      </c>
      <c r="M83" s="28">
        <v>2.39</v>
      </c>
      <c r="N83" s="31">
        <v>2.57</v>
      </c>
      <c r="O83" s="32"/>
      <c r="P83" s="32">
        <f t="shared" si="156"/>
        <v>0</v>
      </c>
      <c r="Q83" s="32"/>
      <c r="R83" s="32">
        <f t="shared" si="157"/>
        <v>0</v>
      </c>
      <c r="S83" s="35"/>
      <c r="T83" s="32">
        <f t="shared" si="95"/>
        <v>0</v>
      </c>
      <c r="U83" s="32">
        <v>2</v>
      </c>
      <c r="V83" s="32">
        <f t="shared" si="158"/>
        <v>197054.82101759996</v>
      </c>
      <c r="W83" s="32"/>
      <c r="X83" s="32">
        <f t="shared" si="159"/>
        <v>0</v>
      </c>
      <c r="Y83" s="32"/>
      <c r="Z83" s="32"/>
      <c r="AA83" s="32"/>
      <c r="AB83" s="32">
        <f t="shared" si="160"/>
        <v>0</v>
      </c>
      <c r="AC83" s="32"/>
      <c r="AD83" s="32">
        <f t="shared" si="161"/>
        <v>0</v>
      </c>
      <c r="AE83" s="32">
        <v>20</v>
      </c>
      <c r="AF83" s="32">
        <f t="shared" si="162"/>
        <v>1725286.7632000004</v>
      </c>
      <c r="AG83" s="36">
        <v>4</v>
      </c>
      <c r="AH83" s="32">
        <f t="shared" si="163"/>
        <v>412166.0804351999</v>
      </c>
      <c r="AI83" s="32"/>
      <c r="AJ83" s="32">
        <f t="shared" si="164"/>
        <v>0</v>
      </c>
      <c r="AK83" s="32"/>
      <c r="AL83" s="32">
        <f t="shared" si="165"/>
        <v>0</v>
      </c>
      <c r="AM83" s="32"/>
      <c r="AN83" s="32">
        <f t="shared" si="166"/>
        <v>0</v>
      </c>
      <c r="AO83" s="32">
        <v>0</v>
      </c>
      <c r="AP83" s="32">
        <f t="shared" si="167"/>
        <v>0</v>
      </c>
      <c r="AQ83" s="32">
        <v>0</v>
      </c>
      <c r="AR83" s="32">
        <f t="shared" si="173"/>
        <v>0</v>
      </c>
      <c r="AS83" s="32"/>
      <c r="AT83" s="35"/>
      <c r="AU83" s="32"/>
      <c r="AV83" s="35">
        <f t="shared" si="29"/>
        <v>0</v>
      </c>
      <c r="AW83" s="32"/>
      <c r="AX83" s="32">
        <f t="shared" si="168"/>
        <v>0</v>
      </c>
      <c r="AY83" s="32">
        <v>0</v>
      </c>
      <c r="AZ83" s="32">
        <v>0</v>
      </c>
      <c r="BA83" s="35"/>
      <c r="BB83" s="32"/>
      <c r="BC83" s="32"/>
      <c r="BD83" s="32">
        <f t="shared" si="169"/>
        <v>0</v>
      </c>
      <c r="BE83" s="32">
        <v>0</v>
      </c>
      <c r="BF83" s="32">
        <f t="shared" si="174"/>
        <v>0</v>
      </c>
      <c r="BG83" s="32"/>
      <c r="BH83" s="35"/>
      <c r="BI83" s="32"/>
      <c r="BJ83" s="32"/>
      <c r="BK83" s="32">
        <v>0</v>
      </c>
      <c r="BL83" s="32">
        <f t="shared" si="170"/>
        <v>0</v>
      </c>
      <c r="BM83" s="32">
        <v>0</v>
      </c>
      <c r="BN83" s="32">
        <f t="shared" si="44"/>
        <v>0</v>
      </c>
      <c r="BO83" s="32"/>
      <c r="BP83" s="35"/>
      <c r="BQ83" s="32"/>
      <c r="BR83" s="32"/>
      <c r="BS83" s="32"/>
      <c r="BT83" s="32">
        <f t="shared" si="171"/>
        <v>0</v>
      </c>
      <c r="BU83" s="32">
        <v>0</v>
      </c>
      <c r="BV83" s="32">
        <f t="shared" si="30"/>
        <v>0</v>
      </c>
      <c r="BW83" s="32"/>
      <c r="BX83" s="35"/>
      <c r="BY83" s="32"/>
      <c r="BZ83" s="32"/>
    </row>
    <row r="84" spans="1:78" x14ac:dyDescent="0.25">
      <c r="A84" s="37"/>
      <c r="B84" s="58">
        <v>60</v>
      </c>
      <c r="C84" s="27" t="s">
        <v>146</v>
      </c>
      <c r="D84" s="28">
        <f t="shared" si="172"/>
        <v>18150.400000000001</v>
      </c>
      <c r="E84" s="28">
        <f t="shared" si="172"/>
        <v>18790</v>
      </c>
      <c r="F84" s="34">
        <v>4.51</v>
      </c>
      <c r="G84" s="29">
        <v>1</v>
      </c>
      <c r="H84" s="30"/>
      <c r="I84" s="30"/>
      <c r="J84" s="28">
        <v>1.4</v>
      </c>
      <c r="K84" s="28">
        <v>1.68</v>
      </c>
      <c r="L84" s="28">
        <v>2.23</v>
      </c>
      <c r="M84" s="28">
        <v>2.39</v>
      </c>
      <c r="N84" s="31">
        <v>2.57</v>
      </c>
      <c r="O84" s="32"/>
      <c r="P84" s="32">
        <f t="shared" si="156"/>
        <v>0</v>
      </c>
      <c r="Q84" s="32"/>
      <c r="R84" s="32">
        <f t="shared" si="157"/>
        <v>0</v>
      </c>
      <c r="S84" s="35">
        <v>2</v>
      </c>
      <c r="T84" s="32">
        <f t="shared" si="95"/>
        <v>260330.87131333328</v>
      </c>
      <c r="U84" s="32"/>
      <c r="V84" s="32">
        <f t="shared" si="158"/>
        <v>0</v>
      </c>
      <c r="W84" s="32"/>
      <c r="X84" s="32">
        <f t="shared" si="159"/>
        <v>0</v>
      </c>
      <c r="Y84" s="32"/>
      <c r="Z84" s="32"/>
      <c r="AA84" s="32"/>
      <c r="AB84" s="32">
        <f t="shared" si="160"/>
        <v>0</v>
      </c>
      <c r="AC84" s="32"/>
      <c r="AD84" s="32">
        <f t="shared" si="161"/>
        <v>0</v>
      </c>
      <c r="AE84" s="32"/>
      <c r="AF84" s="32">
        <f t="shared" si="162"/>
        <v>0</v>
      </c>
      <c r="AG84" s="36"/>
      <c r="AH84" s="32">
        <f t="shared" si="163"/>
        <v>0</v>
      </c>
      <c r="AI84" s="32"/>
      <c r="AJ84" s="32">
        <f t="shared" si="164"/>
        <v>0</v>
      </c>
      <c r="AK84" s="32"/>
      <c r="AL84" s="32">
        <f t="shared" si="165"/>
        <v>0</v>
      </c>
      <c r="AM84" s="32"/>
      <c r="AN84" s="32">
        <f t="shared" si="166"/>
        <v>0</v>
      </c>
      <c r="AO84" s="32">
        <v>0</v>
      </c>
      <c r="AP84" s="32">
        <f t="shared" si="167"/>
        <v>0</v>
      </c>
      <c r="AQ84" s="32">
        <v>0</v>
      </c>
      <c r="AR84" s="32">
        <f t="shared" si="173"/>
        <v>0</v>
      </c>
      <c r="AS84" s="32"/>
      <c r="AT84" s="35"/>
      <c r="AU84" s="32"/>
      <c r="AV84" s="35">
        <f t="shared" si="29"/>
        <v>0</v>
      </c>
      <c r="AW84" s="32"/>
      <c r="AX84" s="32">
        <f t="shared" si="168"/>
        <v>0</v>
      </c>
      <c r="AY84" s="32">
        <v>0</v>
      </c>
      <c r="AZ84" s="32">
        <v>0</v>
      </c>
      <c r="BA84" s="35"/>
      <c r="BB84" s="32"/>
      <c r="BC84" s="32"/>
      <c r="BD84" s="32">
        <f t="shared" si="169"/>
        <v>0</v>
      </c>
      <c r="BE84" s="32">
        <v>0</v>
      </c>
      <c r="BF84" s="32">
        <f t="shared" si="174"/>
        <v>0</v>
      </c>
      <c r="BG84" s="32"/>
      <c r="BH84" s="35"/>
      <c r="BI84" s="32"/>
      <c r="BJ84" s="32"/>
      <c r="BK84" s="32">
        <v>0</v>
      </c>
      <c r="BL84" s="32">
        <f t="shared" si="170"/>
        <v>0</v>
      </c>
      <c r="BM84" s="32">
        <v>0</v>
      </c>
      <c r="BN84" s="32">
        <f t="shared" si="44"/>
        <v>0</v>
      </c>
      <c r="BO84" s="32"/>
      <c r="BP84" s="35"/>
      <c r="BQ84" s="32"/>
      <c r="BR84" s="32"/>
      <c r="BS84" s="32"/>
      <c r="BT84" s="32">
        <f t="shared" si="171"/>
        <v>0</v>
      </c>
      <c r="BU84" s="32">
        <v>0</v>
      </c>
      <c r="BV84" s="32">
        <f t="shared" si="30"/>
        <v>0</v>
      </c>
      <c r="BW84" s="32"/>
      <c r="BX84" s="35"/>
      <c r="BY84" s="32"/>
      <c r="BZ84" s="32"/>
    </row>
    <row r="85" spans="1:78" ht="40.5" customHeight="1" x14ac:dyDescent="0.25">
      <c r="A85" s="37"/>
      <c r="B85" s="58">
        <v>61</v>
      </c>
      <c r="C85" s="27" t="s">
        <v>147</v>
      </c>
      <c r="D85" s="28">
        <f t="shared" si="172"/>
        <v>18150.400000000001</v>
      </c>
      <c r="E85" s="28">
        <f t="shared" si="172"/>
        <v>18790</v>
      </c>
      <c r="F85" s="34">
        <v>1.18</v>
      </c>
      <c r="G85" s="29">
        <v>1</v>
      </c>
      <c r="H85" s="30"/>
      <c r="I85" s="30"/>
      <c r="J85" s="28">
        <v>1.4</v>
      </c>
      <c r="K85" s="28">
        <v>1.68</v>
      </c>
      <c r="L85" s="28">
        <v>2.23</v>
      </c>
      <c r="M85" s="28">
        <v>2.39</v>
      </c>
      <c r="N85" s="31">
        <v>2.57</v>
      </c>
      <c r="O85" s="32">
        <f>20-10</f>
        <v>10</v>
      </c>
      <c r="P85" s="32">
        <f t="shared" si="156"/>
        <v>317719.85373333335</v>
      </c>
      <c r="Q85" s="32"/>
      <c r="R85" s="32">
        <f t="shared" si="157"/>
        <v>0</v>
      </c>
      <c r="S85" s="32">
        <v>0</v>
      </c>
      <c r="T85" s="32">
        <f t="shared" si="95"/>
        <v>0</v>
      </c>
      <c r="U85" s="32">
        <f>4-1</f>
        <v>3</v>
      </c>
      <c r="V85" s="32">
        <f t="shared" si="158"/>
        <v>111790.71576959998</v>
      </c>
      <c r="W85" s="32">
        <v>0</v>
      </c>
      <c r="X85" s="32">
        <f t="shared" si="159"/>
        <v>0</v>
      </c>
      <c r="Y85" s="32"/>
      <c r="Z85" s="32"/>
      <c r="AA85" s="32"/>
      <c r="AB85" s="32">
        <f t="shared" si="160"/>
        <v>0</v>
      </c>
      <c r="AC85" s="32">
        <v>0</v>
      </c>
      <c r="AD85" s="32">
        <f t="shared" si="161"/>
        <v>0</v>
      </c>
      <c r="AE85" s="32">
        <f>543-100</f>
        <v>443</v>
      </c>
      <c r="AF85" s="32">
        <f t="shared" si="162"/>
        <v>14453147.477486666</v>
      </c>
      <c r="AG85" s="36"/>
      <c r="AH85" s="32">
        <f t="shared" si="163"/>
        <v>0</v>
      </c>
      <c r="AI85" s="32"/>
      <c r="AJ85" s="32">
        <f t="shared" si="164"/>
        <v>0</v>
      </c>
      <c r="AK85" s="32"/>
      <c r="AL85" s="32">
        <f t="shared" si="165"/>
        <v>0</v>
      </c>
      <c r="AM85" s="32">
        <v>2</v>
      </c>
      <c r="AN85" s="32">
        <f t="shared" si="166"/>
        <v>71235.864246399986</v>
      </c>
      <c r="AO85" s="32">
        <v>12</v>
      </c>
      <c r="AP85" s="32">
        <f t="shared" si="167"/>
        <v>468389.41107839992</v>
      </c>
      <c r="AQ85" s="32">
        <v>1</v>
      </c>
      <c r="AR85" s="32">
        <v>36521.07</v>
      </c>
      <c r="AS85" s="32"/>
      <c r="AT85" s="35"/>
      <c r="AU85" s="32"/>
      <c r="AV85" s="35">
        <f t="shared" si="29"/>
        <v>36521.07</v>
      </c>
      <c r="AW85" s="32">
        <v>4</v>
      </c>
      <c r="AX85" s="32">
        <f t="shared" si="168"/>
        <v>155470.1455552</v>
      </c>
      <c r="AY85" s="32">
        <v>0</v>
      </c>
      <c r="AZ85" s="32">
        <v>0</v>
      </c>
      <c r="BA85" s="35"/>
      <c r="BB85" s="32"/>
      <c r="BC85" s="32"/>
      <c r="BD85" s="32">
        <f t="shared" si="169"/>
        <v>0</v>
      </c>
      <c r="BE85" s="32">
        <v>0</v>
      </c>
      <c r="BF85" s="32">
        <f t="shared" si="174"/>
        <v>0</v>
      </c>
      <c r="BG85" s="32"/>
      <c r="BH85" s="35"/>
      <c r="BI85" s="32"/>
      <c r="BJ85" s="32"/>
      <c r="BK85" s="32">
        <v>4</v>
      </c>
      <c r="BL85" s="32">
        <f t="shared" si="170"/>
        <v>201721.63625599997</v>
      </c>
      <c r="BM85" s="32">
        <v>1</v>
      </c>
      <c r="BN85" s="32">
        <v>25217.78</v>
      </c>
      <c r="BO85" s="32"/>
      <c r="BP85" s="35"/>
      <c r="BQ85" s="32"/>
      <c r="BR85" s="32"/>
      <c r="BS85" s="32"/>
      <c r="BT85" s="32">
        <f t="shared" si="171"/>
        <v>0</v>
      </c>
      <c r="BU85" s="32">
        <v>0</v>
      </c>
      <c r="BV85" s="32">
        <f t="shared" si="30"/>
        <v>0</v>
      </c>
      <c r="BW85" s="32"/>
      <c r="BX85" s="35"/>
      <c r="BY85" s="32"/>
      <c r="BZ85" s="32"/>
    </row>
    <row r="86" spans="1:78" ht="22.5" customHeight="1" x14ac:dyDescent="0.25">
      <c r="A86" s="37"/>
      <c r="B86" s="58">
        <v>62</v>
      </c>
      <c r="C86" s="27" t="s">
        <v>148</v>
      </c>
      <c r="D86" s="28">
        <f t="shared" si="172"/>
        <v>18150.400000000001</v>
      </c>
      <c r="E86" s="28">
        <f t="shared" si="172"/>
        <v>18790</v>
      </c>
      <c r="F86" s="34">
        <v>0.98</v>
      </c>
      <c r="G86" s="29">
        <v>1</v>
      </c>
      <c r="H86" s="30"/>
      <c r="I86" s="30"/>
      <c r="J86" s="28">
        <v>1.4</v>
      </c>
      <c r="K86" s="28">
        <v>1.68</v>
      </c>
      <c r="L86" s="28">
        <v>2.23</v>
      </c>
      <c r="M86" s="28">
        <v>2.39</v>
      </c>
      <c r="N86" s="31">
        <v>2.57</v>
      </c>
      <c r="O86" s="32">
        <f>41-20</f>
        <v>21</v>
      </c>
      <c r="P86" s="32">
        <f t="shared" si="156"/>
        <v>554124.96523999993</v>
      </c>
      <c r="Q86" s="32">
        <v>1</v>
      </c>
      <c r="R86" s="32">
        <f t="shared" si="157"/>
        <v>32237.200286666659</v>
      </c>
      <c r="S86" s="35">
        <v>617</v>
      </c>
      <c r="T86" s="32">
        <f t="shared" si="95"/>
        <v>17451404.063006666</v>
      </c>
      <c r="U86" s="32"/>
      <c r="V86" s="32">
        <f t="shared" si="158"/>
        <v>0</v>
      </c>
      <c r="W86" s="32"/>
      <c r="X86" s="32">
        <f t="shared" si="159"/>
        <v>0</v>
      </c>
      <c r="Y86" s="32"/>
      <c r="Z86" s="32"/>
      <c r="AA86" s="32"/>
      <c r="AB86" s="32">
        <f t="shared" si="160"/>
        <v>0</v>
      </c>
      <c r="AC86" s="32"/>
      <c r="AD86" s="32">
        <f t="shared" si="161"/>
        <v>0</v>
      </c>
      <c r="AE86" s="32">
        <v>108</v>
      </c>
      <c r="AF86" s="32">
        <f t="shared" si="162"/>
        <v>2926351.7791200001</v>
      </c>
      <c r="AG86" s="36"/>
      <c r="AH86" s="32">
        <f t="shared" si="163"/>
        <v>0</v>
      </c>
      <c r="AI86" s="32"/>
      <c r="AJ86" s="32">
        <f t="shared" si="164"/>
        <v>0</v>
      </c>
      <c r="AK86" s="32"/>
      <c r="AL86" s="32">
        <f t="shared" si="165"/>
        <v>0</v>
      </c>
      <c r="AM86" s="32"/>
      <c r="AN86" s="32">
        <f t="shared" si="166"/>
        <v>0</v>
      </c>
      <c r="AO86" s="32">
        <v>6</v>
      </c>
      <c r="AP86" s="32">
        <f t="shared" si="167"/>
        <v>194500.68765119999</v>
      </c>
      <c r="AQ86" s="32">
        <v>0</v>
      </c>
      <c r="AR86" s="32">
        <f t="shared" si="173"/>
        <v>0</v>
      </c>
      <c r="AS86" s="32"/>
      <c r="AT86" s="35"/>
      <c r="AU86" s="32"/>
      <c r="AV86" s="35">
        <f t="shared" si="29"/>
        <v>0</v>
      </c>
      <c r="AW86" s="32">
        <v>2</v>
      </c>
      <c r="AX86" s="32">
        <f t="shared" si="168"/>
        <v>64559.63671359999</v>
      </c>
      <c r="AY86" s="32">
        <v>5</v>
      </c>
      <c r="AZ86" s="32">
        <v>158023.72</v>
      </c>
      <c r="BA86" s="35"/>
      <c r="BB86" s="32"/>
      <c r="BC86" s="32">
        <v>16</v>
      </c>
      <c r="BD86" s="32">
        <f t="shared" si="169"/>
        <v>674110.48947199993</v>
      </c>
      <c r="BE86" s="32">
        <v>28</v>
      </c>
      <c r="BF86" s="32">
        <v>1205301.6800000002</v>
      </c>
      <c r="BG86" s="32"/>
      <c r="BH86" s="35"/>
      <c r="BI86" s="32"/>
      <c r="BJ86" s="32"/>
      <c r="BK86" s="32">
        <v>6</v>
      </c>
      <c r="BL86" s="32">
        <f t="shared" si="170"/>
        <v>251297.29262399999</v>
      </c>
      <c r="BM86" s="32">
        <v>7</v>
      </c>
      <c r="BN86" s="32">
        <v>297035.24</v>
      </c>
      <c r="BO86" s="32"/>
      <c r="BP86" s="35"/>
      <c r="BQ86" s="32"/>
      <c r="BR86" s="32"/>
      <c r="BS86" s="32">
        <v>2</v>
      </c>
      <c r="BT86" s="32">
        <f t="shared" si="171"/>
        <v>83765.764207999993</v>
      </c>
      <c r="BU86" s="32">
        <v>0</v>
      </c>
      <c r="BV86" s="32">
        <f t="shared" si="30"/>
        <v>0</v>
      </c>
      <c r="BW86" s="32"/>
      <c r="BX86" s="35"/>
      <c r="BY86" s="32"/>
      <c r="BZ86" s="32"/>
    </row>
    <row r="87" spans="1:78" ht="30" x14ac:dyDescent="0.25">
      <c r="A87" s="37"/>
      <c r="B87" s="58">
        <v>63</v>
      </c>
      <c r="C87" s="27" t="s">
        <v>149</v>
      </c>
      <c r="D87" s="28">
        <f t="shared" si="172"/>
        <v>18150.400000000001</v>
      </c>
      <c r="E87" s="28">
        <f t="shared" si="172"/>
        <v>18790</v>
      </c>
      <c r="F87" s="34">
        <v>0.35</v>
      </c>
      <c r="G87" s="29">
        <v>1</v>
      </c>
      <c r="H87" s="30"/>
      <c r="I87" s="30"/>
      <c r="J87" s="28">
        <v>1.4</v>
      </c>
      <c r="K87" s="28">
        <v>1.68</v>
      </c>
      <c r="L87" s="28">
        <v>2.23</v>
      </c>
      <c r="M87" s="28">
        <v>2.39</v>
      </c>
      <c r="N87" s="31">
        <v>2.57</v>
      </c>
      <c r="O87" s="32"/>
      <c r="P87" s="32">
        <f t="shared" si="156"/>
        <v>0</v>
      </c>
      <c r="Q87" s="32">
        <v>0</v>
      </c>
      <c r="R87" s="32">
        <f t="shared" si="157"/>
        <v>0</v>
      </c>
      <c r="S87" s="32">
        <v>0</v>
      </c>
      <c r="T87" s="32">
        <f t="shared" si="95"/>
        <v>0</v>
      </c>
      <c r="U87" s="32">
        <v>0</v>
      </c>
      <c r="V87" s="32">
        <f t="shared" si="158"/>
        <v>0</v>
      </c>
      <c r="W87" s="32">
        <v>0</v>
      </c>
      <c r="X87" s="32">
        <f t="shared" si="159"/>
        <v>0</v>
      </c>
      <c r="Y87" s="32"/>
      <c r="Z87" s="32"/>
      <c r="AA87" s="32"/>
      <c r="AB87" s="32">
        <f t="shared" si="160"/>
        <v>0</v>
      </c>
      <c r="AC87" s="32">
        <v>0</v>
      </c>
      <c r="AD87" s="32">
        <f t="shared" si="161"/>
        <v>0</v>
      </c>
      <c r="AE87" s="32">
        <f>200+100</f>
        <v>300</v>
      </c>
      <c r="AF87" s="32">
        <f t="shared" si="162"/>
        <v>2903126.7650000001</v>
      </c>
      <c r="AG87" s="36">
        <v>69</v>
      </c>
      <c r="AH87" s="32">
        <f t="shared" si="163"/>
        <v>797580.99699599994</v>
      </c>
      <c r="AI87" s="32"/>
      <c r="AJ87" s="32">
        <f t="shared" si="164"/>
        <v>0</v>
      </c>
      <c r="AK87" s="32"/>
      <c r="AL87" s="32">
        <f t="shared" si="165"/>
        <v>0</v>
      </c>
      <c r="AM87" s="32">
        <v>4</v>
      </c>
      <c r="AN87" s="32">
        <f t="shared" si="166"/>
        <v>42258.563535999994</v>
      </c>
      <c r="AO87" s="32">
        <v>18</v>
      </c>
      <c r="AP87" s="32">
        <f t="shared" si="167"/>
        <v>208393.59391200001</v>
      </c>
      <c r="AQ87" s="32">
        <v>24</v>
      </c>
      <c r="AR87" s="32">
        <v>278670.74</v>
      </c>
      <c r="AS87" s="32"/>
      <c r="AT87" s="35"/>
      <c r="AU87" s="32"/>
      <c r="AV87" s="35">
        <f t="shared" si="29"/>
        <v>278670.74</v>
      </c>
      <c r="AW87" s="32">
        <v>55</v>
      </c>
      <c r="AX87" s="32">
        <f t="shared" si="168"/>
        <v>634067.86057999998</v>
      </c>
      <c r="AY87" s="32">
        <v>7</v>
      </c>
      <c r="AZ87" s="32">
        <v>81515.98</v>
      </c>
      <c r="BA87" s="35"/>
      <c r="BB87" s="32"/>
      <c r="BC87" s="32">
        <v>2</v>
      </c>
      <c r="BD87" s="32">
        <f t="shared" si="169"/>
        <v>30094.218279999994</v>
      </c>
      <c r="BE87" s="32">
        <v>1</v>
      </c>
      <c r="BF87" s="32">
        <v>14959.7</v>
      </c>
      <c r="BG87" s="32"/>
      <c r="BH87" s="35"/>
      <c r="BI87" s="32"/>
      <c r="BJ87" s="32"/>
      <c r="BK87" s="32">
        <v>18</v>
      </c>
      <c r="BL87" s="32">
        <f t="shared" si="170"/>
        <v>269247.09924000001</v>
      </c>
      <c r="BM87" s="32">
        <v>11</v>
      </c>
      <c r="BN87" s="32">
        <v>164538.40999999997</v>
      </c>
      <c r="BO87" s="32"/>
      <c r="BP87" s="35"/>
      <c r="BQ87" s="32"/>
      <c r="BR87" s="32"/>
      <c r="BS87" s="32">
        <v>10</v>
      </c>
      <c r="BT87" s="32">
        <f t="shared" si="171"/>
        <v>149581.7218</v>
      </c>
      <c r="BU87" s="32">
        <v>3</v>
      </c>
      <c r="BV87" s="32">
        <v>44879.100000000006</v>
      </c>
      <c r="BW87" s="32"/>
      <c r="BX87" s="35"/>
      <c r="BY87" s="32"/>
      <c r="BZ87" s="32"/>
    </row>
    <row r="88" spans="1:78" ht="30" x14ac:dyDescent="0.25">
      <c r="A88" s="37"/>
      <c r="B88" s="58">
        <v>64</v>
      </c>
      <c r="C88" s="27" t="s">
        <v>150</v>
      </c>
      <c r="D88" s="28">
        <f t="shared" si="172"/>
        <v>18150.400000000001</v>
      </c>
      <c r="E88" s="28">
        <f t="shared" si="172"/>
        <v>18790</v>
      </c>
      <c r="F88" s="34">
        <v>0.5</v>
      </c>
      <c r="G88" s="29">
        <v>1</v>
      </c>
      <c r="H88" s="30"/>
      <c r="I88" s="30"/>
      <c r="J88" s="28">
        <v>1.4</v>
      </c>
      <c r="K88" s="28">
        <v>1.68</v>
      </c>
      <c r="L88" s="28">
        <v>2.23</v>
      </c>
      <c r="M88" s="28">
        <v>2.39</v>
      </c>
      <c r="N88" s="31">
        <v>2.57</v>
      </c>
      <c r="O88" s="32"/>
      <c r="P88" s="32">
        <f t="shared" si="156"/>
        <v>0</v>
      </c>
      <c r="Q88" s="32"/>
      <c r="R88" s="32">
        <f t="shared" si="157"/>
        <v>0</v>
      </c>
      <c r="S88" s="35">
        <v>1624</v>
      </c>
      <c r="T88" s="32">
        <f t="shared" si="95"/>
        <v>23435550.721333332</v>
      </c>
      <c r="U88" s="32"/>
      <c r="V88" s="32">
        <f t="shared" si="158"/>
        <v>0</v>
      </c>
      <c r="W88" s="32"/>
      <c r="X88" s="32">
        <f t="shared" si="159"/>
        <v>0</v>
      </c>
      <c r="Y88" s="32"/>
      <c r="Z88" s="32"/>
      <c r="AA88" s="32"/>
      <c r="AB88" s="32">
        <f t="shared" si="160"/>
        <v>0</v>
      </c>
      <c r="AC88" s="32"/>
      <c r="AD88" s="32">
        <f t="shared" si="161"/>
        <v>0</v>
      </c>
      <c r="AE88" s="32">
        <v>78</v>
      </c>
      <c r="AF88" s="32">
        <f t="shared" si="162"/>
        <v>1078304.227</v>
      </c>
      <c r="AG88" s="36">
        <v>160</v>
      </c>
      <c r="AH88" s="32">
        <f t="shared" si="163"/>
        <v>2642090.2591999997</v>
      </c>
      <c r="AI88" s="32">
        <v>46</v>
      </c>
      <c r="AJ88" s="32">
        <f t="shared" si="164"/>
        <v>759876.4656</v>
      </c>
      <c r="AK88" s="32"/>
      <c r="AL88" s="32">
        <f t="shared" si="165"/>
        <v>0</v>
      </c>
      <c r="AM88" s="32">
        <v>103</v>
      </c>
      <c r="AN88" s="32">
        <f t="shared" si="166"/>
        <v>1554511.4443599998</v>
      </c>
      <c r="AO88" s="32">
        <v>300</v>
      </c>
      <c r="AP88" s="32">
        <f t="shared" si="167"/>
        <v>4961752.2359999996</v>
      </c>
      <c r="AQ88" s="32">
        <v>92</v>
      </c>
      <c r="AR88" s="32">
        <v>1486323.5699999996</v>
      </c>
      <c r="AS88" s="32"/>
      <c r="AT88" s="35"/>
      <c r="AU88" s="32"/>
      <c r="AV88" s="35">
        <f t="shared" si="29"/>
        <v>1486323.5699999996</v>
      </c>
      <c r="AW88" s="32">
        <v>468</v>
      </c>
      <c r="AX88" s="32">
        <f t="shared" si="168"/>
        <v>7707630.0974399997</v>
      </c>
      <c r="AY88" s="32">
        <v>137</v>
      </c>
      <c r="AZ88" s="32">
        <v>2218001.27</v>
      </c>
      <c r="BA88" s="35"/>
      <c r="BB88" s="32"/>
      <c r="BC88" s="32">
        <v>2</v>
      </c>
      <c r="BD88" s="32">
        <f t="shared" si="169"/>
        <v>42991.740399999995</v>
      </c>
      <c r="BE88" s="32">
        <v>0</v>
      </c>
      <c r="BF88" s="32">
        <f t="shared" si="174"/>
        <v>0</v>
      </c>
      <c r="BG88" s="32"/>
      <c r="BH88" s="35"/>
      <c r="BI88" s="32"/>
      <c r="BJ88" s="32"/>
      <c r="BK88" s="32">
        <v>220</v>
      </c>
      <c r="BL88" s="32">
        <f t="shared" si="170"/>
        <v>4701139.8279999997</v>
      </c>
      <c r="BM88" s="32">
        <v>78</v>
      </c>
      <c r="BN88" s="32">
        <v>1679404.5999999999</v>
      </c>
      <c r="BO88" s="32"/>
      <c r="BP88" s="35"/>
      <c r="BQ88" s="32"/>
      <c r="BR88" s="32"/>
      <c r="BS88" s="32">
        <v>73</v>
      </c>
      <c r="BT88" s="32">
        <f t="shared" si="171"/>
        <v>1559923.6702000001</v>
      </c>
      <c r="BU88" s="32">
        <v>20</v>
      </c>
      <c r="BV88" s="32">
        <v>427210.83999999997</v>
      </c>
      <c r="BW88" s="32"/>
      <c r="BX88" s="35"/>
      <c r="BY88" s="32"/>
      <c r="BZ88" s="32"/>
    </row>
    <row r="89" spans="1:78" x14ac:dyDescent="0.25">
      <c r="A89" s="37"/>
      <c r="B89" s="58">
        <v>65</v>
      </c>
      <c r="C89" s="27" t="s">
        <v>151</v>
      </c>
      <c r="D89" s="28">
        <f t="shared" si="172"/>
        <v>18150.400000000001</v>
      </c>
      <c r="E89" s="28">
        <f t="shared" si="172"/>
        <v>18790</v>
      </c>
      <c r="F89" s="39">
        <v>2.2999999999999998</v>
      </c>
      <c r="G89" s="29">
        <v>1</v>
      </c>
      <c r="H89" s="30"/>
      <c r="I89" s="30"/>
      <c r="J89" s="28">
        <v>1.4</v>
      </c>
      <c r="K89" s="28">
        <v>1.68</v>
      </c>
      <c r="L89" s="28">
        <v>2.23</v>
      </c>
      <c r="M89" s="28">
        <v>2.39</v>
      </c>
      <c r="N89" s="31">
        <v>2.57</v>
      </c>
      <c r="O89" s="32"/>
      <c r="P89" s="32">
        <f t="shared" si="156"/>
        <v>0</v>
      </c>
      <c r="Q89" s="32"/>
      <c r="R89" s="32">
        <f t="shared" si="157"/>
        <v>0</v>
      </c>
      <c r="S89" s="32"/>
      <c r="T89" s="32">
        <f t="shared" si="95"/>
        <v>0</v>
      </c>
      <c r="U89" s="32"/>
      <c r="V89" s="32">
        <f t="shared" si="158"/>
        <v>0</v>
      </c>
      <c r="W89" s="32"/>
      <c r="X89" s="32">
        <f t="shared" si="159"/>
        <v>0</v>
      </c>
      <c r="Y89" s="32"/>
      <c r="Z89" s="32"/>
      <c r="AA89" s="32"/>
      <c r="AB89" s="32">
        <f t="shared" si="160"/>
        <v>0</v>
      </c>
      <c r="AC89" s="32"/>
      <c r="AD89" s="32">
        <f t="shared" si="161"/>
        <v>0</v>
      </c>
      <c r="AE89" s="32">
        <v>2</v>
      </c>
      <c r="AF89" s="32">
        <f t="shared" si="162"/>
        <v>127184.60113333329</v>
      </c>
      <c r="AG89" s="36"/>
      <c r="AH89" s="32">
        <f t="shared" si="163"/>
        <v>0</v>
      </c>
      <c r="AI89" s="32"/>
      <c r="AJ89" s="32">
        <f t="shared" si="164"/>
        <v>0</v>
      </c>
      <c r="AK89" s="32"/>
      <c r="AL89" s="32">
        <f t="shared" si="165"/>
        <v>0</v>
      </c>
      <c r="AM89" s="32"/>
      <c r="AN89" s="32">
        <f t="shared" si="166"/>
        <v>0</v>
      </c>
      <c r="AO89" s="32"/>
      <c r="AP89" s="32">
        <f t="shared" si="167"/>
        <v>0</v>
      </c>
      <c r="AQ89" s="32"/>
      <c r="AR89" s="32">
        <f t="shared" si="173"/>
        <v>0</v>
      </c>
      <c r="AS89" s="32"/>
      <c r="AT89" s="35"/>
      <c r="AU89" s="32">
        <f t="shared" ref="AU89:AV141" si="175">AQ89+AS89</f>
        <v>0</v>
      </c>
      <c r="AV89" s="35">
        <f t="shared" si="29"/>
        <v>0</v>
      </c>
      <c r="AW89" s="32"/>
      <c r="AX89" s="32">
        <f t="shared" si="168"/>
        <v>0</v>
      </c>
      <c r="AY89" s="32"/>
      <c r="AZ89" s="32">
        <f t="shared" ref="AZ89" si="176">(AY89/3*1*$D89*$F89*$G89*$K89*AZ$9)+(AY89/3*2*$E89*$F89*$G89*$K89*AZ$10)</f>
        <v>0</v>
      </c>
      <c r="BA89" s="35"/>
      <c r="BB89" s="32"/>
      <c r="BC89" s="32"/>
      <c r="BD89" s="32">
        <f t="shared" si="169"/>
        <v>0</v>
      </c>
      <c r="BE89" s="32"/>
      <c r="BF89" s="32">
        <f t="shared" si="174"/>
        <v>0</v>
      </c>
      <c r="BG89" s="32"/>
      <c r="BH89" s="35"/>
      <c r="BI89" s="32"/>
      <c r="BJ89" s="32"/>
      <c r="BK89" s="32"/>
      <c r="BL89" s="32">
        <f t="shared" si="170"/>
        <v>0</v>
      </c>
      <c r="BM89" s="32"/>
      <c r="BN89" s="32">
        <f t="shared" si="44"/>
        <v>0</v>
      </c>
      <c r="BO89" s="32"/>
      <c r="BP89" s="35"/>
      <c r="BQ89" s="32"/>
      <c r="BR89" s="32"/>
      <c r="BS89" s="32"/>
      <c r="BT89" s="32">
        <f t="shared" si="171"/>
        <v>0</v>
      </c>
      <c r="BU89" s="32">
        <f t="shared" ref="BU89:BU143" si="177">BS89/12*3</f>
        <v>0</v>
      </c>
      <c r="BV89" s="32">
        <f t="shared" si="30"/>
        <v>0</v>
      </c>
      <c r="BW89" s="32"/>
      <c r="BX89" s="35"/>
      <c r="BY89" s="32"/>
      <c r="BZ89" s="32"/>
    </row>
    <row r="90" spans="1:78" x14ac:dyDescent="0.25">
      <c r="A90" s="37">
        <v>13</v>
      </c>
      <c r="B90" s="68"/>
      <c r="C90" s="40" t="s">
        <v>152</v>
      </c>
      <c r="D90" s="28">
        <f t="shared" si="172"/>
        <v>18150.400000000001</v>
      </c>
      <c r="E90" s="28">
        <f t="shared" si="172"/>
        <v>18790</v>
      </c>
      <c r="F90" s="59">
        <v>1.49</v>
      </c>
      <c r="G90" s="29">
        <v>1</v>
      </c>
      <c r="H90" s="30"/>
      <c r="I90" s="30"/>
      <c r="J90" s="28">
        <v>1.4</v>
      </c>
      <c r="K90" s="28">
        <v>1.68</v>
      </c>
      <c r="L90" s="28">
        <v>2.23</v>
      </c>
      <c r="M90" s="28">
        <v>2.39</v>
      </c>
      <c r="N90" s="31">
        <v>2.57</v>
      </c>
      <c r="O90" s="35">
        <f t="shared" ref="O90:AJ90" si="178">SUM(O91:O97)</f>
        <v>0</v>
      </c>
      <c r="P90" s="35">
        <f t="shared" si="178"/>
        <v>0</v>
      </c>
      <c r="Q90" s="35">
        <f t="shared" si="178"/>
        <v>0</v>
      </c>
      <c r="R90" s="35">
        <f t="shared" si="178"/>
        <v>0</v>
      </c>
      <c r="S90" s="35">
        <f>SUM(S91:S97)</f>
        <v>92</v>
      </c>
      <c r="T90" s="35">
        <f t="shared" ref="T90" si="179">SUM(T91:T97)</f>
        <v>3311570.3075933335</v>
      </c>
      <c r="U90" s="35">
        <f t="shared" si="178"/>
        <v>239</v>
      </c>
      <c r="V90" s="35">
        <f t="shared" si="178"/>
        <v>12067713.029433601</v>
      </c>
      <c r="W90" s="35">
        <f t="shared" si="178"/>
        <v>0</v>
      </c>
      <c r="X90" s="35">
        <f t="shared" si="178"/>
        <v>0</v>
      </c>
      <c r="Y90" s="35"/>
      <c r="Z90" s="35"/>
      <c r="AA90" s="35">
        <f t="shared" si="178"/>
        <v>0</v>
      </c>
      <c r="AB90" s="35">
        <f t="shared" si="178"/>
        <v>0</v>
      </c>
      <c r="AC90" s="35">
        <v>0</v>
      </c>
      <c r="AD90" s="35">
        <f t="shared" si="178"/>
        <v>0</v>
      </c>
      <c r="AE90" s="35">
        <f>SUM(AE91:AE97)</f>
        <v>151</v>
      </c>
      <c r="AF90" s="35">
        <f t="shared" si="178"/>
        <v>5501563.4638066646</v>
      </c>
      <c r="AG90" s="35">
        <v>457</v>
      </c>
      <c r="AH90" s="35">
        <f t="shared" si="178"/>
        <v>22627191.241071198</v>
      </c>
      <c r="AI90" s="35">
        <f t="shared" si="178"/>
        <v>6</v>
      </c>
      <c r="AJ90" s="35">
        <f t="shared" si="178"/>
        <v>222016.08038400003</v>
      </c>
      <c r="AK90" s="35">
        <f t="shared" ref="AK90:BV90" si="180">SUM(AK91:AK97)</f>
        <v>0</v>
      </c>
      <c r="AL90" s="35">
        <f t="shared" si="180"/>
        <v>0</v>
      </c>
      <c r="AM90" s="35">
        <f t="shared" si="180"/>
        <v>176</v>
      </c>
      <c r="AN90" s="35">
        <f t="shared" si="180"/>
        <v>8794007.0718415994</v>
      </c>
      <c r="AO90" s="35">
        <f t="shared" si="180"/>
        <v>181</v>
      </c>
      <c r="AP90" s="35">
        <f t="shared" si="180"/>
        <v>8523959.557965599</v>
      </c>
      <c r="AQ90" s="35">
        <f t="shared" si="180"/>
        <v>41</v>
      </c>
      <c r="AR90" s="35">
        <f t="shared" si="180"/>
        <v>1787610.33</v>
      </c>
      <c r="AS90" s="35">
        <f>AO90-AQ90-2</f>
        <v>138</v>
      </c>
      <c r="AT90" s="35">
        <f>AS90*$E90*$F90*$G90*$K90*AT$10</f>
        <v>6841353.4378559999</v>
      </c>
      <c r="AU90" s="35">
        <f t="shared" si="175"/>
        <v>179</v>
      </c>
      <c r="AV90" s="35">
        <f t="shared" si="175"/>
        <v>8628963.767856</v>
      </c>
      <c r="AW90" s="35">
        <f t="shared" si="180"/>
        <v>246</v>
      </c>
      <c r="AX90" s="35">
        <f t="shared" si="180"/>
        <v>11769617.035971202</v>
      </c>
      <c r="AY90" s="35">
        <f t="shared" si="180"/>
        <v>41</v>
      </c>
      <c r="AZ90" s="35">
        <f t="shared" si="180"/>
        <v>1757386.73</v>
      </c>
      <c r="BA90" s="35">
        <f>AW90-AY90</f>
        <v>205</v>
      </c>
      <c r="BB90" s="35">
        <f>BA90*$E90*$F90*$G90*$K90*BB$10</f>
        <v>10162880.10696</v>
      </c>
      <c r="BC90" s="35">
        <f t="shared" si="180"/>
        <v>0</v>
      </c>
      <c r="BD90" s="35">
        <f t="shared" si="180"/>
        <v>0</v>
      </c>
      <c r="BE90" s="35">
        <f t="shared" si="180"/>
        <v>3</v>
      </c>
      <c r="BF90" s="35">
        <f t="shared" si="180"/>
        <v>186336.63</v>
      </c>
      <c r="BG90" s="35"/>
      <c r="BH90" s="35"/>
      <c r="BI90" s="32">
        <f t="shared" si="50"/>
        <v>3</v>
      </c>
      <c r="BJ90" s="32">
        <f t="shared" si="50"/>
        <v>186336.63</v>
      </c>
      <c r="BK90" s="35">
        <f t="shared" si="180"/>
        <v>98</v>
      </c>
      <c r="BL90" s="35">
        <f t="shared" si="180"/>
        <v>5893519.83892</v>
      </c>
      <c r="BM90" s="35">
        <f t="shared" si="180"/>
        <v>23</v>
      </c>
      <c r="BN90" s="35">
        <f t="shared" si="180"/>
        <v>1332426.97</v>
      </c>
      <c r="BO90" s="35">
        <f>BK90-BM90+10</f>
        <v>85</v>
      </c>
      <c r="BP90" s="35">
        <f>BO90*$E90*$F90*$G90*$K90*BP$10</f>
        <v>5413272.8815200003</v>
      </c>
      <c r="BQ90" s="32">
        <f t="shared" si="51"/>
        <v>108</v>
      </c>
      <c r="BR90" s="32">
        <f t="shared" si="51"/>
        <v>6745699.85152</v>
      </c>
      <c r="BS90" s="35">
        <f t="shared" si="180"/>
        <v>12</v>
      </c>
      <c r="BT90" s="35">
        <f t="shared" si="180"/>
        <v>651321.55435200012</v>
      </c>
      <c r="BU90" s="35">
        <f t="shared" si="180"/>
        <v>7</v>
      </c>
      <c r="BV90" s="35">
        <f t="shared" si="180"/>
        <v>372921.24</v>
      </c>
      <c r="BW90" s="35">
        <f>BS90-BU90+5+3+1</f>
        <v>14</v>
      </c>
      <c r="BX90" s="35">
        <f>BW90*$E90*$F90*$G90*$K90*BX$10</f>
        <v>891597.88636800006</v>
      </c>
      <c r="BY90" s="32">
        <f t="shared" ref="BY90" si="181">BU90+BW90</f>
        <v>21</v>
      </c>
      <c r="BZ90" s="32">
        <f>BV90+BX90</f>
        <v>1264519.1263680002</v>
      </c>
    </row>
    <row r="91" spans="1:78" ht="41.25" customHeight="1" x14ac:dyDescent="0.25">
      <c r="A91" s="37"/>
      <c r="B91" s="58">
        <v>66</v>
      </c>
      <c r="C91" s="27" t="s">
        <v>153</v>
      </c>
      <c r="D91" s="28">
        <f t="shared" si="172"/>
        <v>18150.400000000001</v>
      </c>
      <c r="E91" s="28">
        <f t="shared" si="172"/>
        <v>18790</v>
      </c>
      <c r="F91" s="34">
        <v>1.42</v>
      </c>
      <c r="G91" s="29">
        <v>1</v>
      </c>
      <c r="H91" s="30"/>
      <c r="I91" s="30"/>
      <c r="J91" s="28">
        <v>1.4</v>
      </c>
      <c r="K91" s="28">
        <v>1.68</v>
      </c>
      <c r="L91" s="28">
        <v>2.23</v>
      </c>
      <c r="M91" s="28">
        <v>2.39</v>
      </c>
      <c r="N91" s="31">
        <v>2.57</v>
      </c>
      <c r="O91" s="32"/>
      <c r="P91" s="32">
        <f t="shared" ref="P91:P97" si="182">(O91/12*1*$D91*$F91*$G91*$J91*P$9)+(O91/12*11*$E91*$F91*$G91*$J91*P$10)</f>
        <v>0</v>
      </c>
      <c r="Q91" s="32">
        <v>0</v>
      </c>
      <c r="R91" s="32">
        <f t="shared" ref="R91:R97" si="183">(Q91/12*1*$D91*$F91*$G91*$J91*R$9)+(Q91/12*11*$E91*$F91*$G91*$J91*R$10)</f>
        <v>0</v>
      </c>
      <c r="S91" s="32"/>
      <c r="T91" s="32">
        <f t="shared" si="95"/>
        <v>0</v>
      </c>
      <c r="U91" s="32">
        <f>170+17</f>
        <v>187</v>
      </c>
      <c r="V91" s="32">
        <f t="shared" ref="V91:V97" si="184">(U91/12*1*$D91*$F91*$G91*$K91*V$9)+(U91/12*11*$E91*$F91*$G91*$K91*V$10)</f>
        <v>8385566.8546495996</v>
      </c>
      <c r="W91" s="32">
        <v>0</v>
      </c>
      <c r="X91" s="32">
        <f t="shared" ref="X91:X97" si="185">(W91/12*1*$D91*$F91*$G91*$K91*X$9)+(W91/12*11*$E91*$F91*$G91*$K91*X$10)</f>
        <v>0</v>
      </c>
      <c r="Y91" s="32"/>
      <c r="Z91" s="32"/>
      <c r="AA91" s="32"/>
      <c r="AB91" s="32">
        <f t="shared" ref="AB91:AB97" si="186">(AA91/12*1*$D91*$F91*$G91*$J91*AB$9)+(AA91/12*11*$E91*$F91*$G91*$J91*AB$10)</f>
        <v>0</v>
      </c>
      <c r="AC91" s="32">
        <v>0</v>
      </c>
      <c r="AD91" s="32">
        <f t="shared" ref="AD91:AD97" si="187">(AC91/12*1*$D91*$F91*$G91*$J91*AD$9)+(AC91/12*11*$E91*$F91*$G91*$J91*AD$10)</f>
        <v>0</v>
      </c>
      <c r="AE91" s="32">
        <v>67</v>
      </c>
      <c r="AF91" s="32">
        <f t="shared" ref="AF91:AF97" si="188">(AE91/12*1*$D91*$F91*$G91*$J91*AF$9)+(AE91/12*11*$E91*$F91*$G91*$J91*AF$10)</f>
        <v>2630509.3373533324</v>
      </c>
      <c r="AG91" s="36">
        <v>230</v>
      </c>
      <c r="AH91" s="32">
        <f t="shared" ref="AH91:AH97" si="189">(AG91/12*1*$D91*$F91*$G91*$K91*AH$9)+(AG91/12*11*$E91*$F91*$G91*$K91*AH$10)</f>
        <v>10786333.483184</v>
      </c>
      <c r="AI91" s="32">
        <v>0</v>
      </c>
      <c r="AJ91" s="32">
        <f t="shared" ref="AJ91:AJ97" si="190">(AI91/12*1*$D91*$F91*$G91*$K91*AJ$9)+(AI91/12*4*$E91*$F91*$G91*$K91*AJ$10)+(AI91/12*7*$E91*$F91*$G91*$K91*AJ$12)</f>
        <v>0</v>
      </c>
      <c r="AK91" s="32"/>
      <c r="AL91" s="32">
        <f t="shared" ref="AL91:AL97" si="191">(AK91/12*1*$D91*$F91*$G91*$K91*AL$9)+(AK91/12*11*$E91*$F91*$G91*$K91*AL$10)</f>
        <v>0</v>
      </c>
      <c r="AM91" s="32">
        <v>90</v>
      </c>
      <c r="AN91" s="32">
        <f t="shared" ref="AN91:AN97" si="192">(AM91/12*1*$D91*$F91*$G91*$K91*AN$9)+(AM91/12*11*$E91*$F91*$G91*$K91*AN$10)</f>
        <v>3857603.1570719997</v>
      </c>
      <c r="AO91" s="32">
        <v>100</v>
      </c>
      <c r="AP91" s="32">
        <f t="shared" ref="AP91:AP97" si="193">(AO91/12*1*$D91*$F91*$G91*$K91*AP$9)+(AO91/12*11*$E91*$F91*$G91*$K91*AP$10)</f>
        <v>4697125.4500799999</v>
      </c>
      <c r="AQ91" s="32">
        <v>28</v>
      </c>
      <c r="AR91" s="32">
        <v>1285379.2200000002</v>
      </c>
      <c r="AS91" s="32"/>
      <c r="AT91" s="35"/>
      <c r="AU91" s="32"/>
      <c r="AV91" s="35">
        <f t="shared" si="175"/>
        <v>1285379.2200000002</v>
      </c>
      <c r="AW91" s="32">
        <v>150</v>
      </c>
      <c r="AX91" s="32">
        <f t="shared" ref="AX91:AX97" si="194">(AW91/12*1*$D91*$F91*$G91*$K91*AX$9)+(AW91/12*11*$E91*$F91*$G91*$K91*AX$10)</f>
        <v>7015919.7040800005</v>
      </c>
      <c r="AY91" s="32">
        <v>31</v>
      </c>
      <c r="AZ91" s="32">
        <v>1374615.4300000002</v>
      </c>
      <c r="BA91" s="35"/>
      <c r="BB91" s="32"/>
      <c r="BC91" s="32"/>
      <c r="BD91" s="32">
        <f t="shared" ref="BD91:BD97" si="195">(BC91/12*1*$D91*$F91*$G91*$K91*BD$9)+(BC91/12*11*$E91*$F91*$G91*$K91*BD$10)</f>
        <v>0</v>
      </c>
      <c r="BE91" s="32">
        <v>3</v>
      </c>
      <c r="BF91" s="32">
        <v>186336.63</v>
      </c>
      <c r="BG91" s="32"/>
      <c r="BH91" s="35"/>
      <c r="BI91" s="32"/>
      <c r="BJ91" s="32"/>
      <c r="BK91" s="32">
        <v>50</v>
      </c>
      <c r="BL91" s="32">
        <f t="shared" ref="BL91:BL97" si="196">(BK91/12*1*$D91*$F91*$G91*$K91*BL$9)+(BK91/12*11*$E91*$F91*$G91*$K91*BL$10)</f>
        <v>3034372.0707999999</v>
      </c>
      <c r="BM91" s="32">
        <v>14</v>
      </c>
      <c r="BN91" s="32">
        <v>863236.97</v>
      </c>
      <c r="BO91" s="32"/>
      <c r="BP91" s="35"/>
      <c r="BQ91" s="32"/>
      <c r="BR91" s="32"/>
      <c r="BS91" s="32">
        <v>6</v>
      </c>
      <c r="BT91" s="32">
        <f t="shared" ref="BT91:BT97" si="197">(BS91/12*1*$D91*$F91*$G91*$K91*BT$9)+(BS91/12*11*$E91*$F91*$G91*$K91*BT$10)</f>
        <v>364124.64849600004</v>
      </c>
      <c r="BU91" s="32">
        <v>5</v>
      </c>
      <c r="BV91" s="32">
        <v>277179.18</v>
      </c>
      <c r="BW91" s="32"/>
      <c r="BX91" s="35"/>
      <c r="BY91" s="32"/>
      <c r="BZ91" s="32"/>
    </row>
    <row r="92" spans="1:78" ht="41.25" customHeight="1" x14ac:dyDescent="0.25">
      <c r="A92" s="37"/>
      <c r="B92" s="58">
        <v>67</v>
      </c>
      <c r="C92" s="27" t="s">
        <v>154</v>
      </c>
      <c r="D92" s="28">
        <f t="shared" si="172"/>
        <v>18150.400000000001</v>
      </c>
      <c r="E92" s="28">
        <f t="shared" si="172"/>
        <v>18790</v>
      </c>
      <c r="F92" s="34">
        <v>2.81</v>
      </c>
      <c r="G92" s="29">
        <v>1</v>
      </c>
      <c r="H92" s="30"/>
      <c r="I92" s="30"/>
      <c r="J92" s="28">
        <v>1.4</v>
      </c>
      <c r="K92" s="28">
        <v>1.68</v>
      </c>
      <c r="L92" s="28">
        <v>2.23</v>
      </c>
      <c r="M92" s="28">
        <v>2.39</v>
      </c>
      <c r="N92" s="31">
        <v>2.57</v>
      </c>
      <c r="O92" s="32"/>
      <c r="P92" s="32">
        <f t="shared" si="182"/>
        <v>0</v>
      </c>
      <c r="Q92" s="32"/>
      <c r="R92" s="32">
        <f t="shared" si="183"/>
        <v>0</v>
      </c>
      <c r="S92" s="32"/>
      <c r="T92" s="32">
        <f t="shared" si="95"/>
        <v>0</v>
      </c>
      <c r="U92" s="32">
        <f>62-28</f>
        <v>34</v>
      </c>
      <c r="V92" s="32">
        <f t="shared" si="184"/>
        <v>3017086.1538496003</v>
      </c>
      <c r="W92" s="32"/>
      <c r="X92" s="32">
        <f t="shared" si="185"/>
        <v>0</v>
      </c>
      <c r="Y92" s="32"/>
      <c r="Z92" s="32"/>
      <c r="AA92" s="32"/>
      <c r="AB92" s="32">
        <f t="shared" si="186"/>
        <v>0</v>
      </c>
      <c r="AC92" s="32"/>
      <c r="AD92" s="32">
        <f t="shared" si="187"/>
        <v>0</v>
      </c>
      <c r="AE92" s="32">
        <f>5-1</f>
        <v>4</v>
      </c>
      <c r="AF92" s="32">
        <f t="shared" si="188"/>
        <v>310772.80798666662</v>
      </c>
      <c r="AG92" s="36">
        <v>61</v>
      </c>
      <c r="AH92" s="32">
        <f t="shared" si="189"/>
        <v>5661008.6416183989</v>
      </c>
      <c r="AI92" s="32"/>
      <c r="AJ92" s="32">
        <f t="shared" si="190"/>
        <v>0</v>
      </c>
      <c r="AK92" s="32"/>
      <c r="AL92" s="32">
        <f t="shared" si="191"/>
        <v>0</v>
      </c>
      <c r="AM92" s="32">
        <v>38</v>
      </c>
      <c r="AN92" s="32">
        <f t="shared" si="192"/>
        <v>3223121.010267199</v>
      </c>
      <c r="AO92" s="32">
        <v>13</v>
      </c>
      <c r="AP92" s="32">
        <f t="shared" si="193"/>
        <v>1208352.0612071999</v>
      </c>
      <c r="AQ92" s="32">
        <v>0</v>
      </c>
      <c r="AR92" s="32">
        <v>0</v>
      </c>
      <c r="AS92" s="32"/>
      <c r="AT92" s="35"/>
      <c r="AU92" s="32"/>
      <c r="AV92" s="35">
        <f t="shared" si="175"/>
        <v>0</v>
      </c>
      <c r="AW92" s="32">
        <v>20</v>
      </c>
      <c r="AX92" s="32">
        <f t="shared" si="194"/>
        <v>1851148.7669920004</v>
      </c>
      <c r="AY92" s="32">
        <v>0</v>
      </c>
      <c r="AZ92" s="32">
        <v>0</v>
      </c>
      <c r="BA92" s="35"/>
      <c r="BB92" s="32"/>
      <c r="BC92" s="32"/>
      <c r="BD92" s="32">
        <f t="shared" si="195"/>
        <v>0</v>
      </c>
      <c r="BE92" s="32">
        <f t="shared" ref="BE92:BE155" si="198">BC92/12*3</f>
        <v>0</v>
      </c>
      <c r="BF92" s="32">
        <f t="shared" si="174"/>
        <v>0</v>
      </c>
      <c r="BG92" s="32"/>
      <c r="BH92" s="35"/>
      <c r="BI92" s="32"/>
      <c r="BJ92" s="32"/>
      <c r="BK92" s="32">
        <v>6</v>
      </c>
      <c r="BL92" s="32">
        <f t="shared" si="196"/>
        <v>720556.52272799995</v>
      </c>
      <c r="BM92" s="32">
        <v>0</v>
      </c>
      <c r="BN92" s="32">
        <f t="shared" si="44"/>
        <v>0</v>
      </c>
      <c r="BO92" s="32"/>
      <c r="BP92" s="35"/>
      <c r="BQ92" s="32"/>
      <c r="BR92" s="32"/>
      <c r="BS92" s="32"/>
      <c r="BT92" s="32">
        <f t="shared" si="197"/>
        <v>0</v>
      </c>
      <c r="BU92" s="32">
        <v>0</v>
      </c>
      <c r="BV92" s="32">
        <v>0</v>
      </c>
      <c r="BW92" s="32"/>
      <c r="BX92" s="35"/>
      <c r="BY92" s="32"/>
      <c r="BZ92" s="32"/>
    </row>
    <row r="93" spans="1:78" ht="41.25" customHeight="1" x14ac:dyDescent="0.25">
      <c r="A93" s="37"/>
      <c r="B93" s="58">
        <v>68</v>
      </c>
      <c r="C93" s="27" t="s">
        <v>155</v>
      </c>
      <c r="D93" s="28">
        <f t="shared" si="172"/>
        <v>18150.400000000001</v>
      </c>
      <c r="E93" s="28">
        <f t="shared" si="172"/>
        <v>18790</v>
      </c>
      <c r="F93" s="34">
        <v>3.48</v>
      </c>
      <c r="G93" s="29">
        <v>1</v>
      </c>
      <c r="H93" s="30"/>
      <c r="I93" s="30"/>
      <c r="J93" s="28">
        <v>1.4</v>
      </c>
      <c r="K93" s="28">
        <v>1.68</v>
      </c>
      <c r="L93" s="28">
        <v>2.23</v>
      </c>
      <c r="M93" s="28">
        <v>2.39</v>
      </c>
      <c r="N93" s="31">
        <v>2.57</v>
      </c>
      <c r="O93" s="32"/>
      <c r="P93" s="32">
        <f t="shared" si="182"/>
        <v>0</v>
      </c>
      <c r="Q93" s="32"/>
      <c r="R93" s="32">
        <f t="shared" si="183"/>
        <v>0</v>
      </c>
      <c r="S93" s="32"/>
      <c r="T93" s="32">
        <f t="shared" si="95"/>
        <v>0</v>
      </c>
      <c r="U93" s="32"/>
      <c r="V93" s="32">
        <f t="shared" si="184"/>
        <v>0</v>
      </c>
      <c r="W93" s="32"/>
      <c r="X93" s="32">
        <f t="shared" si="185"/>
        <v>0</v>
      </c>
      <c r="Y93" s="32"/>
      <c r="Z93" s="32"/>
      <c r="AA93" s="32"/>
      <c r="AB93" s="32">
        <f t="shared" si="186"/>
        <v>0</v>
      </c>
      <c r="AC93" s="32"/>
      <c r="AD93" s="32">
        <f t="shared" si="187"/>
        <v>0</v>
      </c>
      <c r="AE93" s="32"/>
      <c r="AF93" s="32">
        <f t="shared" si="188"/>
        <v>0</v>
      </c>
      <c r="AG93" s="36"/>
      <c r="AH93" s="32">
        <f t="shared" si="189"/>
        <v>0</v>
      </c>
      <c r="AI93" s="32"/>
      <c r="AJ93" s="32">
        <f t="shared" si="190"/>
        <v>0</v>
      </c>
      <c r="AK93" s="32"/>
      <c r="AL93" s="32">
        <f t="shared" si="191"/>
        <v>0</v>
      </c>
      <c r="AM93" s="32"/>
      <c r="AN93" s="32">
        <f t="shared" si="192"/>
        <v>0</v>
      </c>
      <c r="AO93" s="32"/>
      <c r="AP93" s="32">
        <f t="shared" si="193"/>
        <v>0</v>
      </c>
      <c r="AQ93" s="32">
        <v>0</v>
      </c>
      <c r="AR93" s="32">
        <v>0</v>
      </c>
      <c r="AS93" s="32"/>
      <c r="AT93" s="35"/>
      <c r="AU93" s="32"/>
      <c r="AV93" s="35">
        <f t="shared" si="175"/>
        <v>0</v>
      </c>
      <c r="AW93" s="32"/>
      <c r="AX93" s="32">
        <f t="shared" si="194"/>
        <v>0</v>
      </c>
      <c r="AY93" s="32">
        <v>0</v>
      </c>
      <c r="AZ93" s="32">
        <v>0</v>
      </c>
      <c r="BA93" s="35"/>
      <c r="BB93" s="32"/>
      <c r="BC93" s="32"/>
      <c r="BD93" s="32">
        <f t="shared" si="195"/>
        <v>0</v>
      </c>
      <c r="BE93" s="32">
        <f t="shared" si="198"/>
        <v>0</v>
      </c>
      <c r="BF93" s="32">
        <f t="shared" si="174"/>
        <v>0</v>
      </c>
      <c r="BG93" s="32"/>
      <c r="BH93" s="35"/>
      <c r="BI93" s="32"/>
      <c r="BJ93" s="32"/>
      <c r="BK93" s="32"/>
      <c r="BL93" s="32">
        <f t="shared" si="196"/>
        <v>0</v>
      </c>
      <c r="BM93" s="32">
        <v>0</v>
      </c>
      <c r="BN93" s="32">
        <f t="shared" si="44"/>
        <v>0</v>
      </c>
      <c r="BO93" s="32"/>
      <c r="BP93" s="35"/>
      <c r="BQ93" s="32"/>
      <c r="BR93" s="32"/>
      <c r="BS93" s="32"/>
      <c r="BT93" s="32">
        <f t="shared" si="197"/>
        <v>0</v>
      </c>
      <c r="BU93" s="32">
        <v>0</v>
      </c>
      <c r="BV93" s="32">
        <v>0</v>
      </c>
      <c r="BW93" s="32"/>
      <c r="BX93" s="35"/>
      <c r="BY93" s="32"/>
      <c r="BZ93" s="32"/>
    </row>
    <row r="94" spans="1:78" x14ac:dyDescent="0.25">
      <c r="A94" s="37"/>
      <c r="B94" s="58">
        <v>69</v>
      </c>
      <c r="C94" s="27" t="s">
        <v>156</v>
      </c>
      <c r="D94" s="28">
        <f t="shared" si="172"/>
        <v>18150.400000000001</v>
      </c>
      <c r="E94" s="28">
        <f t="shared" si="172"/>
        <v>18790</v>
      </c>
      <c r="F94" s="34">
        <v>1.1200000000000001</v>
      </c>
      <c r="G94" s="29">
        <v>1</v>
      </c>
      <c r="H94" s="30"/>
      <c r="I94" s="30"/>
      <c r="J94" s="28">
        <v>1.4</v>
      </c>
      <c r="K94" s="28">
        <v>1.68</v>
      </c>
      <c r="L94" s="28">
        <v>2.23</v>
      </c>
      <c r="M94" s="28">
        <v>2.39</v>
      </c>
      <c r="N94" s="31">
        <v>2.57</v>
      </c>
      <c r="O94" s="32"/>
      <c r="P94" s="32">
        <f t="shared" si="182"/>
        <v>0</v>
      </c>
      <c r="Q94" s="32">
        <v>0</v>
      </c>
      <c r="R94" s="32">
        <f t="shared" si="183"/>
        <v>0</v>
      </c>
      <c r="S94" s="35">
        <v>53</v>
      </c>
      <c r="T94" s="32">
        <f t="shared" si="95"/>
        <v>1713219.5699733335</v>
      </c>
      <c r="U94" s="32">
        <f>12+3</f>
        <v>15</v>
      </c>
      <c r="V94" s="32">
        <f t="shared" si="184"/>
        <v>530532.21043199999</v>
      </c>
      <c r="W94" s="32">
        <v>0</v>
      </c>
      <c r="X94" s="32">
        <f t="shared" si="185"/>
        <v>0</v>
      </c>
      <c r="Y94" s="32"/>
      <c r="Z94" s="32"/>
      <c r="AA94" s="32"/>
      <c r="AB94" s="32">
        <f t="shared" si="186"/>
        <v>0</v>
      </c>
      <c r="AC94" s="32">
        <v>0</v>
      </c>
      <c r="AD94" s="32">
        <f t="shared" si="187"/>
        <v>0</v>
      </c>
      <c r="AE94" s="32">
        <f>68+2</f>
        <v>70</v>
      </c>
      <c r="AF94" s="32">
        <f t="shared" si="188"/>
        <v>2167667.9845333332</v>
      </c>
      <c r="AG94" s="36">
        <v>162</v>
      </c>
      <c r="AH94" s="32">
        <f t="shared" si="189"/>
        <v>5992260.7078656005</v>
      </c>
      <c r="AI94" s="32">
        <v>6</v>
      </c>
      <c r="AJ94" s="32">
        <f t="shared" si="190"/>
        <v>222016.08038400003</v>
      </c>
      <c r="AK94" s="32"/>
      <c r="AL94" s="32">
        <f t="shared" si="191"/>
        <v>0</v>
      </c>
      <c r="AM94" s="32">
        <v>38</v>
      </c>
      <c r="AN94" s="32">
        <f t="shared" si="192"/>
        <v>1284660.3314944</v>
      </c>
      <c r="AO94" s="32">
        <v>58</v>
      </c>
      <c r="AP94" s="32">
        <f t="shared" si="193"/>
        <v>2148769.5016704001</v>
      </c>
      <c r="AQ94" s="32">
        <v>10</v>
      </c>
      <c r="AR94" s="32">
        <v>367286.4</v>
      </c>
      <c r="AS94" s="32"/>
      <c r="AT94" s="35"/>
      <c r="AU94" s="32"/>
      <c r="AV94" s="35">
        <f t="shared" si="175"/>
        <v>367286.4</v>
      </c>
      <c r="AW94" s="32">
        <v>66</v>
      </c>
      <c r="AX94" s="32">
        <f t="shared" si="194"/>
        <v>2434820.5846272004</v>
      </c>
      <c r="AY94" s="32">
        <v>7</v>
      </c>
      <c r="AZ94" s="32">
        <v>245246.88999999996</v>
      </c>
      <c r="BA94" s="35"/>
      <c r="BB94" s="32"/>
      <c r="BC94" s="32"/>
      <c r="BD94" s="32">
        <f t="shared" si="195"/>
        <v>0</v>
      </c>
      <c r="BE94" s="32">
        <f t="shared" si="198"/>
        <v>0</v>
      </c>
      <c r="BF94" s="32">
        <f t="shared" si="174"/>
        <v>0</v>
      </c>
      <c r="BG94" s="32"/>
      <c r="BH94" s="35"/>
      <c r="BI94" s="32"/>
      <c r="BJ94" s="32"/>
      <c r="BK94" s="32">
        <v>32</v>
      </c>
      <c r="BL94" s="32">
        <f t="shared" si="196"/>
        <v>1531716.8312319999</v>
      </c>
      <c r="BM94" s="32">
        <v>6</v>
      </c>
      <c r="BN94" s="32">
        <v>287109.14</v>
      </c>
      <c r="BO94" s="32"/>
      <c r="BP94" s="35"/>
      <c r="BQ94" s="32"/>
      <c r="BR94" s="32"/>
      <c r="BS94" s="32">
        <v>6</v>
      </c>
      <c r="BT94" s="32">
        <f t="shared" si="197"/>
        <v>287196.90585600003</v>
      </c>
      <c r="BU94" s="32">
        <v>2</v>
      </c>
      <c r="BV94" s="32">
        <v>95742.06</v>
      </c>
      <c r="BW94" s="32"/>
      <c r="BX94" s="35"/>
      <c r="BY94" s="32"/>
      <c r="BZ94" s="32"/>
    </row>
    <row r="95" spans="1:78" x14ac:dyDescent="0.25">
      <c r="A95" s="37"/>
      <c r="B95" s="58">
        <v>70</v>
      </c>
      <c r="C95" s="27" t="s">
        <v>157</v>
      </c>
      <c r="D95" s="28">
        <f t="shared" si="172"/>
        <v>18150.400000000001</v>
      </c>
      <c r="E95" s="28">
        <f t="shared" si="172"/>
        <v>18790</v>
      </c>
      <c r="F95" s="34">
        <v>2.0099999999999998</v>
      </c>
      <c r="G95" s="29">
        <v>1</v>
      </c>
      <c r="H95" s="30"/>
      <c r="I95" s="30"/>
      <c r="J95" s="28">
        <v>1.4</v>
      </c>
      <c r="K95" s="28">
        <v>1.68</v>
      </c>
      <c r="L95" s="28">
        <v>2.23</v>
      </c>
      <c r="M95" s="28">
        <v>2.39</v>
      </c>
      <c r="N95" s="31">
        <v>2.57</v>
      </c>
      <c r="O95" s="32"/>
      <c r="P95" s="32">
        <f t="shared" si="182"/>
        <v>0</v>
      </c>
      <c r="Q95" s="32"/>
      <c r="R95" s="32">
        <f t="shared" si="183"/>
        <v>0</v>
      </c>
      <c r="S95" s="32"/>
      <c r="T95" s="32">
        <f t="shared" si="95"/>
        <v>0</v>
      </c>
      <c r="U95" s="32"/>
      <c r="V95" s="32">
        <f t="shared" si="184"/>
        <v>0</v>
      </c>
      <c r="W95" s="32"/>
      <c r="X95" s="32">
        <f t="shared" si="185"/>
        <v>0</v>
      </c>
      <c r="Y95" s="32"/>
      <c r="Z95" s="32"/>
      <c r="AA95" s="32"/>
      <c r="AB95" s="32">
        <f t="shared" si="186"/>
        <v>0</v>
      </c>
      <c r="AC95" s="32"/>
      <c r="AD95" s="32">
        <f t="shared" si="187"/>
        <v>0</v>
      </c>
      <c r="AE95" s="32"/>
      <c r="AF95" s="32">
        <f t="shared" si="188"/>
        <v>0</v>
      </c>
      <c r="AG95" s="36"/>
      <c r="AH95" s="32">
        <f t="shared" si="189"/>
        <v>0</v>
      </c>
      <c r="AI95" s="32"/>
      <c r="AJ95" s="32">
        <f t="shared" si="190"/>
        <v>0</v>
      </c>
      <c r="AK95" s="32"/>
      <c r="AL95" s="32">
        <f t="shared" si="191"/>
        <v>0</v>
      </c>
      <c r="AM95" s="32"/>
      <c r="AN95" s="32">
        <f t="shared" si="192"/>
        <v>0</v>
      </c>
      <c r="AO95" s="32"/>
      <c r="AP95" s="32">
        <f t="shared" si="193"/>
        <v>0</v>
      </c>
      <c r="AQ95" s="32">
        <v>0</v>
      </c>
      <c r="AR95" s="32">
        <f t="shared" ref="AR95:AR97" si="199">(AQ95/3*1*$D95*$F95*$G95*$K95*AR$9)+(AQ95/3*2*$E95*$F95*$G95*$K95*AR$10)</f>
        <v>0</v>
      </c>
      <c r="AS95" s="32"/>
      <c r="AT95" s="35"/>
      <c r="AU95" s="32"/>
      <c r="AV95" s="35">
        <f t="shared" si="175"/>
        <v>0</v>
      </c>
      <c r="AW95" s="32"/>
      <c r="AX95" s="32">
        <f t="shared" si="194"/>
        <v>0</v>
      </c>
      <c r="AY95" s="32">
        <v>0</v>
      </c>
      <c r="AZ95" s="32">
        <v>0</v>
      </c>
      <c r="BA95" s="35"/>
      <c r="BB95" s="32"/>
      <c r="BC95" s="32"/>
      <c r="BD95" s="32">
        <f t="shared" si="195"/>
        <v>0</v>
      </c>
      <c r="BE95" s="32">
        <f t="shared" si="198"/>
        <v>0</v>
      </c>
      <c r="BF95" s="32">
        <f t="shared" si="174"/>
        <v>0</v>
      </c>
      <c r="BG95" s="32"/>
      <c r="BH95" s="35"/>
      <c r="BI95" s="32"/>
      <c r="BJ95" s="32"/>
      <c r="BK95" s="32"/>
      <c r="BL95" s="32">
        <f t="shared" si="196"/>
        <v>0</v>
      </c>
      <c r="BM95" s="32">
        <v>0</v>
      </c>
      <c r="BN95" s="32">
        <v>0</v>
      </c>
      <c r="BO95" s="32"/>
      <c r="BP95" s="35"/>
      <c r="BQ95" s="32"/>
      <c r="BR95" s="32"/>
      <c r="BS95" s="32"/>
      <c r="BT95" s="32">
        <f t="shared" si="197"/>
        <v>0</v>
      </c>
      <c r="BU95" s="32">
        <f t="shared" si="177"/>
        <v>0</v>
      </c>
      <c r="BV95" s="32">
        <f t="shared" ref="BV95:BV143" si="200">(BU95/3*1*$D95*$F95*$G95*$K95*BV$9)+(BU95/3*2*$E95*$F95*$G95*$K95*BV$10)</f>
        <v>0</v>
      </c>
      <c r="BW95" s="32"/>
      <c r="BX95" s="35"/>
      <c r="BY95" s="32"/>
      <c r="BZ95" s="32"/>
    </row>
    <row r="96" spans="1:78" ht="30" x14ac:dyDescent="0.25">
      <c r="A96" s="37"/>
      <c r="B96" s="58">
        <v>71</v>
      </c>
      <c r="C96" s="27" t="s">
        <v>158</v>
      </c>
      <c r="D96" s="28">
        <f t="shared" si="172"/>
        <v>18150.400000000001</v>
      </c>
      <c r="E96" s="28">
        <f t="shared" si="172"/>
        <v>18790</v>
      </c>
      <c r="F96" s="34">
        <v>1.42</v>
      </c>
      <c r="G96" s="29">
        <v>1</v>
      </c>
      <c r="H96" s="30"/>
      <c r="I96" s="30"/>
      <c r="J96" s="28">
        <v>1.4</v>
      </c>
      <c r="K96" s="28">
        <v>1.68</v>
      </c>
      <c r="L96" s="28">
        <v>2.23</v>
      </c>
      <c r="M96" s="28">
        <v>2.39</v>
      </c>
      <c r="N96" s="31">
        <v>2.57</v>
      </c>
      <c r="O96" s="32"/>
      <c r="P96" s="32">
        <f t="shared" si="182"/>
        <v>0</v>
      </c>
      <c r="Q96" s="32"/>
      <c r="R96" s="32">
        <f t="shared" si="183"/>
        <v>0</v>
      </c>
      <c r="S96" s="35">
        <v>39</v>
      </c>
      <c r="T96" s="32">
        <f t="shared" si="95"/>
        <v>1598350.7376199998</v>
      </c>
      <c r="U96" s="32">
        <f>4-1</f>
        <v>3</v>
      </c>
      <c r="V96" s="32">
        <f t="shared" si="184"/>
        <v>134527.81050240001</v>
      </c>
      <c r="W96" s="32"/>
      <c r="X96" s="32">
        <f t="shared" si="185"/>
        <v>0</v>
      </c>
      <c r="Y96" s="32"/>
      <c r="Z96" s="32"/>
      <c r="AA96" s="32"/>
      <c r="AB96" s="32">
        <f t="shared" si="186"/>
        <v>0</v>
      </c>
      <c r="AC96" s="32"/>
      <c r="AD96" s="32">
        <f t="shared" si="187"/>
        <v>0</v>
      </c>
      <c r="AE96" s="32">
        <f>12-2</f>
        <v>10</v>
      </c>
      <c r="AF96" s="32">
        <f t="shared" si="188"/>
        <v>392613.33393333334</v>
      </c>
      <c r="AG96" s="36">
        <v>4</v>
      </c>
      <c r="AH96" s="32">
        <f t="shared" si="189"/>
        <v>187588.40840319998</v>
      </c>
      <c r="AI96" s="32"/>
      <c r="AJ96" s="32">
        <f t="shared" si="190"/>
        <v>0</v>
      </c>
      <c r="AK96" s="32"/>
      <c r="AL96" s="32">
        <f t="shared" si="191"/>
        <v>0</v>
      </c>
      <c r="AM96" s="32">
        <v>10</v>
      </c>
      <c r="AN96" s="32">
        <f t="shared" si="192"/>
        <v>428622.57300800004</v>
      </c>
      <c r="AO96" s="32">
        <v>10</v>
      </c>
      <c r="AP96" s="32">
        <f t="shared" si="193"/>
        <v>469712.5450080001</v>
      </c>
      <c r="AQ96" s="32">
        <v>3</v>
      </c>
      <c r="AR96" s="32">
        <v>134944.71</v>
      </c>
      <c r="AS96" s="32"/>
      <c r="AT96" s="35"/>
      <c r="AU96" s="32"/>
      <c r="AV96" s="35">
        <f t="shared" si="175"/>
        <v>134944.71</v>
      </c>
      <c r="AW96" s="32">
        <v>10</v>
      </c>
      <c r="AX96" s="32">
        <f t="shared" si="194"/>
        <v>467727.98027200007</v>
      </c>
      <c r="AY96" s="32">
        <v>3</v>
      </c>
      <c r="AZ96" s="32">
        <v>137524.41</v>
      </c>
      <c r="BA96" s="35"/>
      <c r="BB96" s="32"/>
      <c r="BC96" s="32"/>
      <c r="BD96" s="32">
        <f t="shared" si="195"/>
        <v>0</v>
      </c>
      <c r="BE96" s="32">
        <f t="shared" si="198"/>
        <v>0</v>
      </c>
      <c r="BF96" s="32">
        <f t="shared" si="174"/>
        <v>0</v>
      </c>
      <c r="BG96" s="32"/>
      <c r="BH96" s="35"/>
      <c r="BI96" s="32"/>
      <c r="BJ96" s="32"/>
      <c r="BK96" s="32">
        <v>10</v>
      </c>
      <c r="BL96" s="32">
        <f t="shared" si="196"/>
        <v>606874.41416000004</v>
      </c>
      <c r="BM96" s="32">
        <v>3</v>
      </c>
      <c r="BN96" s="32">
        <v>182080.86000000002</v>
      </c>
      <c r="BO96" s="32"/>
      <c r="BP96" s="35"/>
      <c r="BQ96" s="32"/>
      <c r="BR96" s="32"/>
      <c r="BS96" s="32"/>
      <c r="BT96" s="32">
        <f t="shared" si="197"/>
        <v>0</v>
      </c>
      <c r="BU96" s="32">
        <f t="shared" si="177"/>
        <v>0</v>
      </c>
      <c r="BV96" s="32">
        <f t="shared" si="200"/>
        <v>0</v>
      </c>
      <c r="BW96" s="32"/>
      <c r="BX96" s="35"/>
      <c r="BY96" s="32"/>
      <c r="BZ96" s="32"/>
    </row>
    <row r="97" spans="1:78" ht="30" x14ac:dyDescent="0.25">
      <c r="A97" s="37"/>
      <c r="B97" s="58">
        <v>72</v>
      </c>
      <c r="C97" s="27" t="s">
        <v>159</v>
      </c>
      <c r="D97" s="28">
        <f t="shared" ref="D97:E112" si="201">D96</f>
        <v>18150.400000000001</v>
      </c>
      <c r="E97" s="28">
        <f t="shared" si="201"/>
        <v>18790</v>
      </c>
      <c r="F97" s="34">
        <v>2.38</v>
      </c>
      <c r="G97" s="29">
        <v>1</v>
      </c>
      <c r="H97" s="30"/>
      <c r="I97" s="30"/>
      <c r="J97" s="28">
        <v>1.4</v>
      </c>
      <c r="K97" s="28">
        <v>1.68</v>
      </c>
      <c r="L97" s="28">
        <v>2.23</v>
      </c>
      <c r="M97" s="28">
        <v>2.39</v>
      </c>
      <c r="N97" s="31">
        <v>2.57</v>
      </c>
      <c r="O97" s="32"/>
      <c r="P97" s="32">
        <f t="shared" si="182"/>
        <v>0</v>
      </c>
      <c r="Q97" s="32"/>
      <c r="R97" s="32">
        <f t="shared" si="183"/>
        <v>0</v>
      </c>
      <c r="S97" s="32"/>
      <c r="T97" s="32">
        <f t="shared" si="95"/>
        <v>0</v>
      </c>
      <c r="U97" s="32"/>
      <c r="V97" s="32">
        <f t="shared" si="184"/>
        <v>0</v>
      </c>
      <c r="W97" s="32"/>
      <c r="X97" s="32">
        <f t="shared" si="185"/>
        <v>0</v>
      </c>
      <c r="Y97" s="32"/>
      <c r="Z97" s="32"/>
      <c r="AA97" s="32"/>
      <c r="AB97" s="32">
        <f t="shared" si="186"/>
        <v>0</v>
      </c>
      <c r="AC97" s="32"/>
      <c r="AD97" s="32">
        <f t="shared" si="187"/>
        <v>0</v>
      </c>
      <c r="AE97" s="32"/>
      <c r="AF97" s="32">
        <f t="shared" si="188"/>
        <v>0</v>
      </c>
      <c r="AG97" s="36"/>
      <c r="AH97" s="32">
        <f t="shared" si="189"/>
        <v>0</v>
      </c>
      <c r="AI97" s="32"/>
      <c r="AJ97" s="32">
        <f t="shared" si="190"/>
        <v>0</v>
      </c>
      <c r="AK97" s="32"/>
      <c r="AL97" s="32">
        <f t="shared" si="191"/>
        <v>0</v>
      </c>
      <c r="AM97" s="32"/>
      <c r="AN97" s="32">
        <f t="shared" si="192"/>
        <v>0</v>
      </c>
      <c r="AO97" s="32"/>
      <c r="AP97" s="32">
        <f t="shared" si="193"/>
        <v>0</v>
      </c>
      <c r="AQ97" s="32">
        <v>0</v>
      </c>
      <c r="AR97" s="32">
        <f t="shared" si="199"/>
        <v>0</v>
      </c>
      <c r="AS97" s="32"/>
      <c r="AT97" s="35"/>
      <c r="AU97" s="32"/>
      <c r="AV97" s="35">
        <f t="shared" si="175"/>
        <v>0</v>
      </c>
      <c r="AW97" s="32"/>
      <c r="AX97" s="32">
        <f t="shared" si="194"/>
        <v>0</v>
      </c>
      <c r="AY97" s="32">
        <v>0</v>
      </c>
      <c r="AZ97" s="32">
        <f t="shared" ref="AZ97" si="202">(AY97/3*1*$D97*$F97*$G97*$K97*AZ$9)+(AY97/3*2*$E97*$F97*$G97*$K97*AZ$10)</f>
        <v>0</v>
      </c>
      <c r="BA97" s="35"/>
      <c r="BB97" s="32"/>
      <c r="BC97" s="32"/>
      <c r="BD97" s="32">
        <f t="shared" si="195"/>
        <v>0</v>
      </c>
      <c r="BE97" s="32">
        <f t="shared" si="198"/>
        <v>0</v>
      </c>
      <c r="BF97" s="32">
        <f t="shared" si="174"/>
        <v>0</v>
      </c>
      <c r="BG97" s="32"/>
      <c r="BH97" s="35"/>
      <c r="BI97" s="32"/>
      <c r="BJ97" s="32"/>
      <c r="BK97" s="32"/>
      <c r="BL97" s="32">
        <f t="shared" si="196"/>
        <v>0</v>
      </c>
      <c r="BM97" s="32">
        <v>0</v>
      </c>
      <c r="BN97" s="32">
        <f t="shared" ref="BN97:BN144" si="203">(BM97/3*1*$D97*$F97*$G97*$K97*BN$9)+(BM97/3*2*$E97*$F97*$G97*$K97*BN$10)</f>
        <v>0</v>
      </c>
      <c r="BO97" s="32"/>
      <c r="BP97" s="35"/>
      <c r="BQ97" s="32"/>
      <c r="BR97" s="32"/>
      <c r="BS97" s="32"/>
      <c r="BT97" s="32">
        <f t="shared" si="197"/>
        <v>0</v>
      </c>
      <c r="BU97" s="32">
        <f t="shared" si="177"/>
        <v>0</v>
      </c>
      <c r="BV97" s="32">
        <f t="shared" si="200"/>
        <v>0</v>
      </c>
      <c r="BW97" s="32"/>
      <c r="BX97" s="35"/>
      <c r="BY97" s="32"/>
      <c r="BZ97" s="32"/>
    </row>
    <row r="98" spans="1:78" x14ac:dyDescent="0.25">
      <c r="A98" s="37">
        <v>14</v>
      </c>
      <c r="B98" s="68"/>
      <c r="C98" s="40" t="s">
        <v>160</v>
      </c>
      <c r="D98" s="28">
        <f t="shared" si="201"/>
        <v>18150.400000000001</v>
      </c>
      <c r="E98" s="28">
        <f t="shared" si="201"/>
        <v>18790</v>
      </c>
      <c r="F98" s="60">
        <v>1.36</v>
      </c>
      <c r="G98" s="29">
        <v>1</v>
      </c>
      <c r="H98" s="30"/>
      <c r="I98" s="30"/>
      <c r="J98" s="28">
        <v>1.4</v>
      </c>
      <c r="K98" s="28">
        <v>1.68</v>
      </c>
      <c r="L98" s="28">
        <v>2.23</v>
      </c>
      <c r="M98" s="28">
        <v>2.39</v>
      </c>
      <c r="N98" s="31">
        <v>2.57</v>
      </c>
      <c r="O98" s="35">
        <f t="shared" ref="O98:AJ98" si="204">SUM(O99:O101)</f>
        <v>0</v>
      </c>
      <c r="P98" s="35">
        <f t="shared" si="204"/>
        <v>0</v>
      </c>
      <c r="Q98" s="35">
        <f t="shared" si="204"/>
        <v>0</v>
      </c>
      <c r="R98" s="35">
        <f t="shared" si="204"/>
        <v>0</v>
      </c>
      <c r="S98" s="35">
        <f>SUM(S99:S101)</f>
        <v>113</v>
      </c>
      <c r="T98" s="35">
        <f t="shared" ref="T98" si="205">SUM(T99:T101)</f>
        <v>5129268.5642799996</v>
      </c>
      <c r="U98" s="35">
        <f t="shared" si="204"/>
        <v>0</v>
      </c>
      <c r="V98" s="35">
        <f t="shared" si="204"/>
        <v>0</v>
      </c>
      <c r="W98" s="35">
        <f t="shared" si="204"/>
        <v>5</v>
      </c>
      <c r="X98" s="35">
        <f t="shared" si="204"/>
        <v>322108.84204799996</v>
      </c>
      <c r="Y98" s="35">
        <f t="shared" si="204"/>
        <v>3</v>
      </c>
      <c r="Z98" s="35">
        <f t="shared" si="204"/>
        <v>0</v>
      </c>
      <c r="AA98" s="35">
        <f t="shared" si="204"/>
        <v>0</v>
      </c>
      <c r="AB98" s="35">
        <f t="shared" si="204"/>
        <v>0</v>
      </c>
      <c r="AC98" s="35">
        <v>0</v>
      </c>
      <c r="AD98" s="35">
        <f t="shared" si="204"/>
        <v>0</v>
      </c>
      <c r="AE98" s="35">
        <f>SUM(AE99:AE101)</f>
        <v>727</v>
      </c>
      <c r="AF98" s="35">
        <f t="shared" si="204"/>
        <v>19476662.733989999</v>
      </c>
      <c r="AG98" s="35">
        <v>0</v>
      </c>
      <c r="AH98" s="35">
        <f t="shared" si="204"/>
        <v>0</v>
      </c>
      <c r="AI98" s="35">
        <f t="shared" si="204"/>
        <v>0</v>
      </c>
      <c r="AJ98" s="35">
        <f t="shared" si="204"/>
        <v>0</v>
      </c>
      <c r="AK98" s="35">
        <f t="shared" ref="AK98:BV98" si="206">SUM(AK99:AK101)</f>
        <v>0</v>
      </c>
      <c r="AL98" s="35">
        <f t="shared" si="206"/>
        <v>0</v>
      </c>
      <c r="AM98" s="35">
        <f t="shared" si="206"/>
        <v>6</v>
      </c>
      <c r="AN98" s="35">
        <f t="shared" si="206"/>
        <v>260795.70639359998</v>
      </c>
      <c r="AO98" s="35">
        <f t="shared" si="206"/>
        <v>12</v>
      </c>
      <c r="AP98" s="35">
        <f t="shared" si="206"/>
        <v>512052.8307552</v>
      </c>
      <c r="AQ98" s="35">
        <f t="shared" si="206"/>
        <v>0</v>
      </c>
      <c r="AR98" s="35">
        <f t="shared" si="206"/>
        <v>0</v>
      </c>
      <c r="AS98" s="35">
        <f>AO98-AQ98</f>
        <v>12</v>
      </c>
      <c r="AT98" s="35">
        <f>AS98*$E98*$F98*$G98*$K98*AT$10</f>
        <v>542996.24601600016</v>
      </c>
      <c r="AU98" s="35">
        <f t="shared" ref="AU98" si="207">AQ98+AS98</f>
        <v>12</v>
      </c>
      <c r="AV98" s="35">
        <f t="shared" si="175"/>
        <v>542996.24601600016</v>
      </c>
      <c r="AW98" s="35">
        <f t="shared" si="206"/>
        <v>22</v>
      </c>
      <c r="AX98" s="35">
        <f t="shared" si="206"/>
        <v>1023731.3821728</v>
      </c>
      <c r="AY98" s="35">
        <f t="shared" si="206"/>
        <v>6</v>
      </c>
      <c r="AZ98" s="35">
        <f t="shared" si="206"/>
        <v>220621.3</v>
      </c>
      <c r="BA98" s="35">
        <f>AW98-AY98</f>
        <v>16</v>
      </c>
      <c r="BB98" s="35">
        <f>BA98*$E98*$F98*$G98*$K98*BB$10</f>
        <v>723994.99468800006</v>
      </c>
      <c r="BC98" s="35">
        <f t="shared" si="206"/>
        <v>0</v>
      </c>
      <c r="BD98" s="35">
        <f t="shared" si="206"/>
        <v>0</v>
      </c>
      <c r="BE98" s="32">
        <f t="shared" si="198"/>
        <v>0</v>
      </c>
      <c r="BF98" s="32">
        <f t="shared" si="174"/>
        <v>0</v>
      </c>
      <c r="BG98" s="35"/>
      <c r="BH98" s="35">
        <f>BG98*$E98*$F98*$G98*$K98*BH$10</f>
        <v>0</v>
      </c>
      <c r="BI98" s="32">
        <f t="shared" ref="BI98:BJ145" si="208">BE98+BG98</f>
        <v>0</v>
      </c>
      <c r="BJ98" s="32">
        <f t="shared" si="208"/>
        <v>0</v>
      </c>
      <c r="BK98" s="35">
        <f t="shared" si="206"/>
        <v>14</v>
      </c>
      <c r="BL98" s="35">
        <f t="shared" si="206"/>
        <v>579522.32788800006</v>
      </c>
      <c r="BM98" s="35">
        <f t="shared" si="206"/>
        <v>2</v>
      </c>
      <c r="BN98" s="35">
        <f t="shared" si="206"/>
        <v>71806.539999999994</v>
      </c>
      <c r="BO98" s="35">
        <f>BK98-BM98+4</f>
        <v>16</v>
      </c>
      <c r="BP98" s="35">
        <f>BO98*$E98*$F98*$G98*$K98*BP$10</f>
        <v>930065.67628800008</v>
      </c>
      <c r="BQ98" s="32">
        <f t="shared" ref="BQ98:BR145" si="209">BM98+BO98</f>
        <v>18</v>
      </c>
      <c r="BR98" s="32">
        <f t="shared" si="209"/>
        <v>1001872.2162880001</v>
      </c>
      <c r="BS98" s="35">
        <f t="shared" si="206"/>
        <v>2</v>
      </c>
      <c r="BT98" s="35">
        <f t="shared" si="206"/>
        <v>148726.96910399999</v>
      </c>
      <c r="BU98" s="35">
        <f t="shared" si="206"/>
        <v>0</v>
      </c>
      <c r="BV98" s="35">
        <f t="shared" si="206"/>
        <v>0</v>
      </c>
      <c r="BW98" s="35">
        <f>BS98-BU98</f>
        <v>2</v>
      </c>
      <c r="BX98" s="35">
        <f>BW98*$E98*$F98*$G98*$K98*BX$10</f>
        <v>116258.20953600001</v>
      </c>
      <c r="BY98" s="32">
        <f t="shared" ref="BY98" si="210">BU98+BW98</f>
        <v>2</v>
      </c>
      <c r="BZ98" s="32">
        <f>BV98+BX98</f>
        <v>116258.20953600001</v>
      </c>
    </row>
    <row r="99" spans="1:78" ht="30" x14ac:dyDescent="0.25">
      <c r="A99" s="37"/>
      <c r="B99" s="58">
        <v>73</v>
      </c>
      <c r="C99" s="27" t="s">
        <v>161</v>
      </c>
      <c r="D99" s="28">
        <f t="shared" si="201"/>
        <v>18150.400000000001</v>
      </c>
      <c r="E99" s="28">
        <f t="shared" si="201"/>
        <v>18790</v>
      </c>
      <c r="F99" s="34">
        <v>0.84</v>
      </c>
      <c r="G99" s="29">
        <v>1</v>
      </c>
      <c r="H99" s="30"/>
      <c r="I99" s="30"/>
      <c r="J99" s="28">
        <v>1.4</v>
      </c>
      <c r="K99" s="28">
        <v>1.68</v>
      </c>
      <c r="L99" s="28">
        <v>2.23</v>
      </c>
      <c r="M99" s="28">
        <v>2.39</v>
      </c>
      <c r="N99" s="31">
        <v>2.57</v>
      </c>
      <c r="O99" s="32"/>
      <c r="P99" s="32">
        <f>(O99/12*1*$D99*$F99*$G99*$J99*P$9)+(O99/12*11*$E99*$F99*$G99*$J99*P$10)</f>
        <v>0</v>
      </c>
      <c r="Q99" s="32">
        <v>0</v>
      </c>
      <c r="R99" s="32">
        <f t="shared" ref="R99:R101" si="211">(Q99/12*1*$D99*$F99*$G99*$J99*R$9)+(Q99/12*11*$E99*$F99*$G99*$J99*R$10)</f>
        <v>0</v>
      </c>
      <c r="S99" s="32">
        <v>31</v>
      </c>
      <c r="T99" s="32">
        <f t="shared" si="95"/>
        <v>751553.86795999995</v>
      </c>
      <c r="U99" s="32">
        <v>0</v>
      </c>
      <c r="V99" s="32">
        <f>(U99/12*1*$D99*$F99*$G99*$K99*V$9)+(U99/12*11*$E99*$F99*$G99*$K99*V$10)</f>
        <v>0</v>
      </c>
      <c r="W99" s="32">
        <v>0</v>
      </c>
      <c r="X99" s="32">
        <f>(W99/12*1*$D99*$F99*$G99*$K99*X$9)+(W99/12*11*$E99*$F99*$G99*$K99*X$10)</f>
        <v>0</v>
      </c>
      <c r="Y99" s="32"/>
      <c r="Z99" s="32"/>
      <c r="AA99" s="32"/>
      <c r="AB99" s="32">
        <f>(AA99/12*1*$D99*$F99*$G99*$J99*AB$9)+(AA99/12*11*$E99*$F99*$G99*$J99*AB$10)</f>
        <v>0</v>
      </c>
      <c r="AC99" s="32">
        <v>0</v>
      </c>
      <c r="AD99" s="32">
        <f>(AC99/12*1*$D99*$F99*$G99*$J99*AD$9)+(AC99/12*11*$E99*$F99*$G99*$J99*AD$10)</f>
        <v>0</v>
      </c>
      <c r="AE99" s="32">
        <v>642</v>
      </c>
      <c r="AF99" s="32">
        <f>(AE99/12*1*$D99*$F99*$G99*$J99*AF$9)+(AE99/12*11*$E99*$F99*$G99*$J99*AF$10)</f>
        <v>14910459.06504</v>
      </c>
      <c r="AG99" s="36">
        <v>0</v>
      </c>
      <c r="AH99" s="32">
        <f>(AG99/12*1*$D99*$F99*$G99*$K99*AH$9)+(AG99/12*11*$E99*$F99*$G99*$K99*AH$10)</f>
        <v>0</v>
      </c>
      <c r="AI99" s="32">
        <v>0</v>
      </c>
      <c r="AJ99" s="32">
        <f>(AI99/12*1*$D99*$F99*$G99*$K99*AJ$9)+(AI99/12*4*$E99*$F99*$G99*$K99*AJ$10)+(AI99/12*7*$E99*$F99*$G99*$K99*AJ$12)</f>
        <v>0</v>
      </c>
      <c r="AK99" s="32"/>
      <c r="AL99" s="32">
        <f>(AK99/12*1*$D99*$F99*$G99*$K99*AL$9)+(AK99/12*11*$E99*$F99*$G99*$K99*AL$10)</f>
        <v>0</v>
      </c>
      <c r="AM99" s="32">
        <v>2</v>
      </c>
      <c r="AN99" s="32">
        <f t="shared" ref="AN99:AN101" si="212">(AM99/12*1*$D99*$F99*$G99*$K99*AN$9)+(AM99/12*11*$E99*$F99*$G99*$K99*AN$10)</f>
        <v>50710.276243199987</v>
      </c>
      <c r="AO99" s="32">
        <v>6</v>
      </c>
      <c r="AP99" s="32">
        <f>(AO99/12*1*$D99*$F99*$G99*$K99*AP$9)+(AO99/12*11*$E99*$F99*$G99*$K99*AP$10)</f>
        <v>166714.8751296</v>
      </c>
      <c r="AQ99" s="32">
        <v>0</v>
      </c>
      <c r="AR99" s="32">
        <f t="shared" ref="AR99:AR104" si="213">(AQ99/3*1*$D99*$F99*$G99*$K99*AR$9)+(AQ99/3*2*$E99*$F99*$G99*$K99*AR$10)</f>
        <v>0</v>
      </c>
      <c r="AS99" s="32"/>
      <c r="AT99" s="35"/>
      <c r="AU99" s="32"/>
      <c r="AV99" s="35">
        <f t="shared" si="175"/>
        <v>0</v>
      </c>
      <c r="AW99" s="32">
        <v>8</v>
      </c>
      <c r="AX99" s="32">
        <f>(AW99/12*1*$D99*$F99*$G99*$K99*AX$9)+(AW99/12*11*$E99*$F99*$G99*$K99*AX$10)</f>
        <v>221347.32587519995</v>
      </c>
      <c r="AY99" s="32">
        <v>4</v>
      </c>
      <c r="AZ99" s="32">
        <v>111793.36</v>
      </c>
      <c r="BA99" s="35"/>
      <c r="BB99" s="32"/>
      <c r="BC99" s="32">
        <v>0</v>
      </c>
      <c r="BD99" s="32">
        <f>(BC99/12*1*$D99*$F99*$G99*$K99*BD$9)+(BC99/12*11*$E99*$F99*$G99*$K99*BD$10)</f>
        <v>0</v>
      </c>
      <c r="BE99" s="32">
        <f t="shared" si="198"/>
        <v>0</v>
      </c>
      <c r="BF99" s="32">
        <f t="shared" si="174"/>
        <v>0</v>
      </c>
      <c r="BG99" s="32"/>
      <c r="BH99" s="35"/>
      <c r="BI99" s="32"/>
      <c r="BJ99" s="32"/>
      <c r="BK99" s="32">
        <v>12</v>
      </c>
      <c r="BL99" s="32">
        <f t="shared" ref="BL99:BL101" si="214">(BK99/12*1*$D99*$F99*$G99*$K99*BL$9)+(BK99/12*11*$E99*$F99*$G99*$K99*BL$10)</f>
        <v>430795.35878400004</v>
      </c>
      <c r="BM99" s="32">
        <v>2</v>
      </c>
      <c r="BN99" s="32">
        <v>71806.539999999994</v>
      </c>
      <c r="BO99" s="32"/>
      <c r="BP99" s="35"/>
      <c r="BQ99" s="32"/>
      <c r="BR99" s="32"/>
      <c r="BS99" s="32">
        <v>0</v>
      </c>
      <c r="BT99" s="32">
        <f t="shared" ref="BT99:BT101" si="215">(BS99/12*1*$D99*$F99*$G99*$K99*BT$9)+(BS99/12*11*$E99*$F99*$G99*$K99*BT$10)</f>
        <v>0</v>
      </c>
      <c r="BU99" s="32">
        <f t="shared" si="177"/>
        <v>0</v>
      </c>
      <c r="BV99" s="32">
        <f t="shared" si="200"/>
        <v>0</v>
      </c>
      <c r="BW99" s="32"/>
      <c r="BX99" s="35"/>
      <c r="BY99" s="32"/>
      <c r="BZ99" s="32"/>
    </row>
    <row r="100" spans="1:78" ht="30" x14ac:dyDescent="0.25">
      <c r="A100" s="37"/>
      <c r="B100" s="58">
        <v>74</v>
      </c>
      <c r="C100" s="27" t="s">
        <v>162</v>
      </c>
      <c r="D100" s="28">
        <f t="shared" si="201"/>
        <v>18150.400000000001</v>
      </c>
      <c r="E100" s="28">
        <f t="shared" si="201"/>
        <v>18790</v>
      </c>
      <c r="F100" s="34">
        <v>1.74</v>
      </c>
      <c r="G100" s="29">
        <v>1</v>
      </c>
      <c r="H100" s="30"/>
      <c r="I100" s="30"/>
      <c r="J100" s="28">
        <v>1.4</v>
      </c>
      <c r="K100" s="28">
        <v>1.68</v>
      </c>
      <c r="L100" s="28">
        <v>2.23</v>
      </c>
      <c r="M100" s="28">
        <v>2.39</v>
      </c>
      <c r="N100" s="31">
        <v>2.57</v>
      </c>
      <c r="O100" s="32"/>
      <c r="P100" s="32">
        <f>(O100/12*1*$D100*$F100*$G100*$J100*P$9)+(O100/12*11*$E100*$F100*$G100*$J100*P$10)</f>
        <v>0</v>
      </c>
      <c r="Q100" s="32">
        <v>0</v>
      </c>
      <c r="R100" s="32">
        <f t="shared" si="211"/>
        <v>0</v>
      </c>
      <c r="S100" s="32">
        <v>70</v>
      </c>
      <c r="T100" s="32">
        <f t="shared" si="95"/>
        <v>3515332.6081999997</v>
      </c>
      <c r="U100" s="32">
        <v>0</v>
      </c>
      <c r="V100" s="32">
        <f>(U100/12*1*$D100*$F100*$G100*$K100*V$9)+(U100/12*11*$E100*$F100*$G100*$K100*V$10)</f>
        <v>0</v>
      </c>
      <c r="W100" s="32">
        <f>4-1</f>
        <v>3</v>
      </c>
      <c r="X100" s="32">
        <f>(W100/12*1*$D100*$F100*$G100*$K100*X$9)+(W100/12*11*$E100*$F100*$G100*$K100*X$10)</f>
        <v>164843.93681280001</v>
      </c>
      <c r="Y100" s="32">
        <v>3</v>
      </c>
      <c r="Z100" s="32"/>
      <c r="AA100" s="32"/>
      <c r="AB100" s="32">
        <f>(AA100/12*1*$D100*$F100*$G100*$J100*AB$9)+(AA100/12*11*$E100*$F100*$G100*$J100*AB$10)</f>
        <v>0</v>
      </c>
      <c r="AC100" s="32">
        <v>0</v>
      </c>
      <c r="AD100" s="32">
        <f>(AC100/12*1*$D100*$F100*$G100*$J100*AD$9)+(AC100/12*11*$E100*$F100*$G100*$J100*AD$10)</f>
        <v>0</v>
      </c>
      <c r="AE100" s="32">
        <v>62</v>
      </c>
      <c r="AF100" s="32">
        <f>(AE100/12*1*$D100*$F100*$G100*$J100*AF$9)+(AE100/12*11*$E100*$F100*$G100*$J100*AF$10)</f>
        <v>2982755.3848400004</v>
      </c>
      <c r="AG100" s="36">
        <v>0</v>
      </c>
      <c r="AH100" s="32">
        <f>(AG100/12*1*$D100*$F100*$G100*$K100*AH$9)+(AG100/12*11*$E100*$F100*$G100*$K100*AH$10)</f>
        <v>0</v>
      </c>
      <c r="AI100" s="32">
        <v>0</v>
      </c>
      <c r="AJ100" s="32">
        <f>(AI100/12*1*$D100*$F100*$G100*$K100*AJ$9)+(AI100/12*4*$E100*$F100*$G100*$K100*AJ$10)+(AI100/12*7*$E100*$F100*$G100*$K100*AJ$12)</f>
        <v>0</v>
      </c>
      <c r="AK100" s="32"/>
      <c r="AL100" s="32">
        <f>(AK100/12*1*$D100*$F100*$G100*$K100*AL$9)+(AK100/12*11*$E100*$F100*$G100*$K100*AL$10)</f>
        <v>0</v>
      </c>
      <c r="AM100" s="32">
        <v>4</v>
      </c>
      <c r="AN100" s="32">
        <f t="shared" si="212"/>
        <v>210085.43015039997</v>
      </c>
      <c r="AO100" s="32">
        <v>6</v>
      </c>
      <c r="AP100" s="32">
        <f>(AO100/12*1*$D100*$F100*$G100*$K100*AP$9)+(AO100/12*11*$E100*$F100*$G100*$K100*AP$10)</f>
        <v>345337.95562560001</v>
      </c>
      <c r="AQ100" s="32">
        <v>0</v>
      </c>
      <c r="AR100" s="32">
        <f t="shared" si="213"/>
        <v>0</v>
      </c>
      <c r="AS100" s="32"/>
      <c r="AT100" s="35"/>
      <c r="AU100" s="32"/>
      <c r="AV100" s="35">
        <f t="shared" si="175"/>
        <v>0</v>
      </c>
      <c r="AW100" s="32">
        <v>14</v>
      </c>
      <c r="AX100" s="32">
        <f>(AW100/12*1*$D100*$F100*$G100*$K100*AX$9)+(AW100/12*11*$E100*$F100*$G100*$K100*AX$10)</f>
        <v>802384.05629760004</v>
      </c>
      <c r="AY100" s="32">
        <v>2</v>
      </c>
      <c r="AZ100" s="32">
        <v>108827.94</v>
      </c>
      <c r="BA100" s="35"/>
      <c r="BB100" s="32"/>
      <c r="BC100" s="32">
        <v>0</v>
      </c>
      <c r="BD100" s="32">
        <f>(BC100/12*1*$D100*$F100*$G100*$K100*BD$9)+(BC100/12*11*$E100*$F100*$G100*$K100*BD$10)</f>
        <v>0</v>
      </c>
      <c r="BE100" s="32">
        <f t="shared" si="198"/>
        <v>0</v>
      </c>
      <c r="BF100" s="32">
        <f t="shared" si="174"/>
        <v>0</v>
      </c>
      <c r="BG100" s="32"/>
      <c r="BH100" s="35"/>
      <c r="BI100" s="32"/>
      <c r="BJ100" s="32"/>
      <c r="BK100" s="32">
        <v>2</v>
      </c>
      <c r="BL100" s="32">
        <f t="shared" si="214"/>
        <v>148726.96910399999</v>
      </c>
      <c r="BM100" s="32">
        <v>0</v>
      </c>
      <c r="BN100" s="32">
        <f t="shared" si="203"/>
        <v>0</v>
      </c>
      <c r="BO100" s="32"/>
      <c r="BP100" s="35"/>
      <c r="BQ100" s="32"/>
      <c r="BR100" s="32"/>
      <c r="BS100" s="32">
        <v>2</v>
      </c>
      <c r="BT100" s="32">
        <f t="shared" si="215"/>
        <v>148726.96910399999</v>
      </c>
      <c r="BU100" s="32"/>
      <c r="BV100" s="32">
        <f t="shared" si="200"/>
        <v>0</v>
      </c>
      <c r="BW100" s="32"/>
      <c r="BX100" s="35"/>
      <c r="BY100" s="32"/>
      <c r="BZ100" s="32"/>
    </row>
    <row r="101" spans="1:78" ht="30" x14ac:dyDescent="0.25">
      <c r="A101" s="37"/>
      <c r="B101" s="58">
        <v>75</v>
      </c>
      <c r="C101" s="27" t="s">
        <v>163</v>
      </c>
      <c r="D101" s="28">
        <f t="shared" si="201"/>
        <v>18150.400000000001</v>
      </c>
      <c r="E101" s="28">
        <f t="shared" si="201"/>
        <v>18790</v>
      </c>
      <c r="F101" s="34">
        <v>2.4900000000000002</v>
      </c>
      <c r="G101" s="29">
        <v>1</v>
      </c>
      <c r="H101" s="30"/>
      <c r="I101" s="30"/>
      <c r="J101" s="28">
        <v>1.4</v>
      </c>
      <c r="K101" s="28">
        <v>1.68</v>
      </c>
      <c r="L101" s="28">
        <v>2.23</v>
      </c>
      <c r="M101" s="28">
        <v>2.39</v>
      </c>
      <c r="N101" s="31">
        <v>2.57</v>
      </c>
      <c r="O101" s="32"/>
      <c r="P101" s="32">
        <f>(O101/12*1*$D101*$F101*$G101*$J101*P$9)+(O101/12*11*$E101*$F101*$G101*$J101*P$10)</f>
        <v>0</v>
      </c>
      <c r="Q101" s="32">
        <v>0</v>
      </c>
      <c r="R101" s="32">
        <f t="shared" si="211"/>
        <v>0</v>
      </c>
      <c r="S101" s="32">
        <v>12</v>
      </c>
      <c r="T101" s="32">
        <f t="shared" si="95"/>
        <v>862382.08811999997</v>
      </c>
      <c r="U101" s="32">
        <v>0</v>
      </c>
      <c r="V101" s="32">
        <f>(U101/12*1*$D101*$F101*$G101*$K101*V$9)+(U101/12*11*$E101*$F101*$G101*$K101*V$10)</f>
        <v>0</v>
      </c>
      <c r="W101" s="32">
        <f>4-2</f>
        <v>2</v>
      </c>
      <c r="X101" s="32">
        <f>(W101/12*1*$D101*$F101*$G101*$K101*X$9)+(W101/12*11*$E101*$F101*$G101*$K101*X$10)</f>
        <v>157264.90523519999</v>
      </c>
      <c r="Y101" s="32"/>
      <c r="Z101" s="32"/>
      <c r="AA101" s="32"/>
      <c r="AB101" s="32">
        <f>(AA101/12*1*$D101*$F101*$G101*$J101*AB$9)+(AA101/12*11*$E101*$F101*$G101*$J101*AB$10)</f>
        <v>0</v>
      </c>
      <c r="AC101" s="32">
        <v>0</v>
      </c>
      <c r="AD101" s="32">
        <f>(AC101/12*1*$D101*$F101*$G101*$J101*AD$9)+(AC101/12*11*$E101*$F101*$G101*$J101*AD$10)</f>
        <v>0</v>
      </c>
      <c r="AE101" s="32">
        <v>23</v>
      </c>
      <c r="AF101" s="32">
        <f>(AE101/12*1*$D101*$F101*$G101*$J101*AF$9)+(AE101/12*11*$E101*$F101*$G101*$J101*AF$10)</f>
        <v>1583448.2841100001</v>
      </c>
      <c r="AG101" s="36">
        <v>0</v>
      </c>
      <c r="AH101" s="32">
        <f>(AG101/12*1*$D101*$F101*$G101*$K101*AH$9)+(AG101/12*11*$E101*$F101*$G101*$K101*AH$10)</f>
        <v>0</v>
      </c>
      <c r="AI101" s="32">
        <v>0</v>
      </c>
      <c r="AJ101" s="32">
        <f>(AI101/12*1*$D101*$F101*$G101*$K101*AJ$9)+(AI101/12*4*$E101*$F101*$G101*$K101*AJ$10)+(AI101/12*7*$E101*$F101*$G101*$K101*AJ$12)</f>
        <v>0</v>
      </c>
      <c r="AK101" s="32"/>
      <c r="AL101" s="32">
        <f>(AK101/12*1*$D101*$F101*$G101*$K101*AL$9)+(AK101/12*11*$E101*$F101*$G101*$K101*AL$10)</f>
        <v>0</v>
      </c>
      <c r="AM101" s="32"/>
      <c r="AN101" s="32">
        <f t="shared" si="212"/>
        <v>0</v>
      </c>
      <c r="AO101" s="32">
        <v>0</v>
      </c>
      <c r="AP101" s="32">
        <f>(AO101/12*1*$D101*$F101*$G101*$K101*AP$9)+(AO101/12*11*$E101*$F101*$G101*$K101*AP$10)</f>
        <v>0</v>
      </c>
      <c r="AQ101" s="32">
        <f t="shared" ref="AQ101:AQ144" si="216">AO101/12*3</f>
        <v>0</v>
      </c>
      <c r="AR101" s="32">
        <f t="shared" si="213"/>
        <v>0</v>
      </c>
      <c r="AS101" s="32"/>
      <c r="AT101" s="35"/>
      <c r="AU101" s="32"/>
      <c r="AV101" s="35">
        <f t="shared" si="175"/>
        <v>0</v>
      </c>
      <c r="AW101" s="32"/>
      <c r="AX101" s="32">
        <f>(AW101/12*1*$D101*$F101*$G101*$K101*AX$9)+(AW101/12*11*$E101*$F101*$G101*$K101*AX$10)</f>
        <v>0</v>
      </c>
      <c r="AY101" s="32">
        <v>0</v>
      </c>
      <c r="AZ101" s="32">
        <f t="shared" ref="AZ101" si="217">(AY101/3*1*$D101*$F101*$G101*$K101*AZ$9)+(AY101/3*2*$E101*$F101*$G101*$K101*AZ$10)</f>
        <v>0</v>
      </c>
      <c r="BA101" s="35"/>
      <c r="BB101" s="32"/>
      <c r="BC101" s="32">
        <v>0</v>
      </c>
      <c r="BD101" s="32">
        <f>(BC101/12*1*$D101*$F101*$G101*$K101*BD$9)+(BC101/12*11*$E101*$F101*$G101*$K101*BD$10)</f>
        <v>0</v>
      </c>
      <c r="BE101" s="32">
        <f t="shared" si="198"/>
        <v>0</v>
      </c>
      <c r="BF101" s="32">
        <f t="shared" si="174"/>
        <v>0</v>
      </c>
      <c r="BG101" s="32"/>
      <c r="BH101" s="35"/>
      <c r="BI101" s="32"/>
      <c r="BJ101" s="32"/>
      <c r="BK101" s="32">
        <v>0</v>
      </c>
      <c r="BL101" s="32">
        <f t="shared" si="214"/>
        <v>0</v>
      </c>
      <c r="BM101" s="32">
        <v>0</v>
      </c>
      <c r="BN101" s="32">
        <f t="shared" si="203"/>
        <v>0</v>
      </c>
      <c r="BO101" s="32"/>
      <c r="BP101" s="35"/>
      <c r="BQ101" s="32"/>
      <c r="BR101" s="32"/>
      <c r="BS101" s="32">
        <v>0</v>
      </c>
      <c r="BT101" s="32">
        <f t="shared" si="215"/>
        <v>0</v>
      </c>
      <c r="BU101" s="32">
        <f t="shared" si="177"/>
        <v>0</v>
      </c>
      <c r="BV101" s="32">
        <f t="shared" si="200"/>
        <v>0</v>
      </c>
      <c r="BW101" s="32"/>
      <c r="BX101" s="35"/>
      <c r="BY101" s="32"/>
      <c r="BZ101" s="32"/>
    </row>
    <row r="102" spans="1:78" x14ac:dyDescent="0.25">
      <c r="A102" s="37">
        <v>15</v>
      </c>
      <c r="B102" s="68"/>
      <c r="C102" s="40" t="s">
        <v>164</v>
      </c>
      <c r="D102" s="28">
        <f t="shared" si="201"/>
        <v>18150.400000000001</v>
      </c>
      <c r="E102" s="28">
        <f t="shared" si="201"/>
        <v>18790</v>
      </c>
      <c r="F102" s="59">
        <v>1.1200000000000001</v>
      </c>
      <c r="G102" s="29">
        <v>1</v>
      </c>
      <c r="H102" s="30"/>
      <c r="I102" s="30"/>
      <c r="J102" s="28">
        <v>1.4</v>
      </c>
      <c r="K102" s="28">
        <v>1.68</v>
      </c>
      <c r="L102" s="28">
        <v>2.23</v>
      </c>
      <c r="M102" s="28">
        <v>2.39</v>
      </c>
      <c r="N102" s="31">
        <v>2.57</v>
      </c>
      <c r="O102" s="35">
        <f t="shared" ref="O102:AJ102" si="218">SUM(O103:O119)</f>
        <v>0</v>
      </c>
      <c r="P102" s="35">
        <f t="shared" si="218"/>
        <v>0</v>
      </c>
      <c r="Q102" s="35">
        <f t="shared" si="218"/>
        <v>631</v>
      </c>
      <c r="R102" s="35">
        <f t="shared" si="218"/>
        <v>23394667.828443334</v>
      </c>
      <c r="S102" s="35">
        <f>SUM(S103:S119)</f>
        <v>399</v>
      </c>
      <c r="T102" s="35">
        <f t="shared" ref="T102" si="219">SUM(T103:T119)</f>
        <v>32916599.213446669</v>
      </c>
      <c r="U102" s="35">
        <f t="shared" si="218"/>
        <v>291</v>
      </c>
      <c r="V102" s="35">
        <f t="shared" si="218"/>
        <v>8179038.2441600002</v>
      </c>
      <c r="W102" s="35">
        <f t="shared" si="218"/>
        <v>0</v>
      </c>
      <c r="X102" s="35">
        <f t="shared" si="218"/>
        <v>0</v>
      </c>
      <c r="Y102" s="35"/>
      <c r="Z102" s="35"/>
      <c r="AA102" s="35">
        <f t="shared" si="218"/>
        <v>0</v>
      </c>
      <c r="AB102" s="35">
        <f t="shared" si="218"/>
        <v>0</v>
      </c>
      <c r="AC102" s="35">
        <v>0</v>
      </c>
      <c r="AD102" s="35">
        <f t="shared" si="218"/>
        <v>0</v>
      </c>
      <c r="AE102" s="35">
        <f>SUM(AE103:AE119)</f>
        <v>296</v>
      </c>
      <c r="AF102" s="35">
        <f t="shared" si="218"/>
        <v>8611503.4497799985</v>
      </c>
      <c r="AG102" s="35">
        <v>7</v>
      </c>
      <c r="AH102" s="35">
        <f t="shared" si="218"/>
        <v>480199.90460959991</v>
      </c>
      <c r="AI102" s="35">
        <f t="shared" si="218"/>
        <v>190</v>
      </c>
      <c r="AJ102" s="35">
        <f t="shared" si="218"/>
        <v>4791847.0682880003</v>
      </c>
      <c r="AK102" s="35">
        <f t="shared" ref="AK102:BV102" si="220">SUM(AK103:AK119)</f>
        <v>0</v>
      </c>
      <c r="AL102" s="35">
        <f t="shared" si="220"/>
        <v>0</v>
      </c>
      <c r="AM102" s="35">
        <f t="shared" si="220"/>
        <v>84</v>
      </c>
      <c r="AN102" s="35">
        <f t="shared" si="220"/>
        <v>3369516.7482311996</v>
      </c>
      <c r="AO102" s="35">
        <f t="shared" si="220"/>
        <v>405</v>
      </c>
      <c r="AP102" s="35">
        <f t="shared" si="220"/>
        <v>15117466.712644797</v>
      </c>
      <c r="AQ102" s="35">
        <f t="shared" si="220"/>
        <v>90</v>
      </c>
      <c r="AR102" s="35">
        <f t="shared" si="220"/>
        <v>3013845.4000000004</v>
      </c>
      <c r="AS102" s="35">
        <f>AO102-AQ102</f>
        <v>315</v>
      </c>
      <c r="AT102" s="35">
        <f>AS102*$E102*$F102*$G102*$K102*AT$10</f>
        <v>11738301.200640002</v>
      </c>
      <c r="AU102" s="35">
        <f t="shared" ref="AU102" si="221">AQ102+AS102</f>
        <v>405</v>
      </c>
      <c r="AV102" s="35">
        <f t="shared" si="175"/>
        <v>14752146.600640003</v>
      </c>
      <c r="AW102" s="35">
        <f t="shared" si="220"/>
        <v>580</v>
      </c>
      <c r="AX102" s="35">
        <f t="shared" si="220"/>
        <v>27509322.343927197</v>
      </c>
      <c r="AY102" s="35">
        <f t="shared" si="220"/>
        <v>126</v>
      </c>
      <c r="AZ102" s="35">
        <f t="shared" si="220"/>
        <v>5044003.57</v>
      </c>
      <c r="BA102" s="35">
        <f>AW102-AY102</f>
        <v>454</v>
      </c>
      <c r="BB102" s="35">
        <f>BA102*$E102*$F102*$G102*$K102*BB$10</f>
        <v>16918059.508224003</v>
      </c>
      <c r="BC102" s="35">
        <f t="shared" si="220"/>
        <v>34</v>
      </c>
      <c r="BD102" s="35">
        <f t="shared" si="220"/>
        <v>1496112.56592</v>
      </c>
      <c r="BE102" s="35">
        <f t="shared" si="220"/>
        <v>11</v>
      </c>
      <c r="BF102" s="35">
        <f t="shared" si="220"/>
        <v>552653.91</v>
      </c>
      <c r="BG102" s="35">
        <f>BC102-BE102</f>
        <v>23</v>
      </c>
      <c r="BH102" s="35">
        <f>BG102*$E102*$F102*$G102*$K102*BH$10</f>
        <v>1101033.631488</v>
      </c>
      <c r="BI102" s="32">
        <f t="shared" si="208"/>
        <v>34</v>
      </c>
      <c r="BJ102" s="32">
        <f t="shared" si="208"/>
        <v>1653687.5414880002</v>
      </c>
      <c r="BK102" s="35">
        <f t="shared" si="220"/>
        <v>241</v>
      </c>
      <c r="BL102" s="35">
        <f t="shared" si="220"/>
        <v>14595757.036896002</v>
      </c>
      <c r="BM102" s="35">
        <f t="shared" si="220"/>
        <v>57</v>
      </c>
      <c r="BN102" s="35">
        <f t="shared" si="220"/>
        <v>3354095.25</v>
      </c>
      <c r="BO102" s="35">
        <f>BK102-BM102-1-2</f>
        <v>181</v>
      </c>
      <c r="BP102" s="35">
        <f>BO102*$E102*$F102*$G102*$K102*BP$10</f>
        <v>8664655.9695360009</v>
      </c>
      <c r="BQ102" s="32">
        <f t="shared" si="209"/>
        <v>238</v>
      </c>
      <c r="BR102" s="32">
        <f t="shared" si="209"/>
        <v>12018751.219536001</v>
      </c>
      <c r="BS102" s="35">
        <f t="shared" si="220"/>
        <v>86</v>
      </c>
      <c r="BT102" s="35">
        <f t="shared" si="220"/>
        <v>3772023.6474479996</v>
      </c>
      <c r="BU102" s="35">
        <f t="shared" si="220"/>
        <v>18</v>
      </c>
      <c r="BV102" s="35">
        <f t="shared" si="220"/>
        <v>895909.05999999994</v>
      </c>
      <c r="BW102" s="35">
        <f>BS102-BU102+1+1</f>
        <v>70</v>
      </c>
      <c r="BX102" s="35">
        <f>BW102*$E102*$F102*$G102*$K102*BX$10</f>
        <v>3350971.921920001</v>
      </c>
      <c r="BY102" s="32">
        <f t="shared" ref="BY102" si="222">BU102+BW102</f>
        <v>88</v>
      </c>
      <c r="BZ102" s="32">
        <f>BV102+BX102</f>
        <v>4246880.9819200011</v>
      </c>
    </row>
    <row r="103" spans="1:78" x14ac:dyDescent="0.25">
      <c r="A103" s="37"/>
      <c r="B103" s="58">
        <v>76</v>
      </c>
      <c r="C103" s="27" t="s">
        <v>165</v>
      </c>
      <c r="D103" s="28">
        <f t="shared" si="201"/>
        <v>18150.400000000001</v>
      </c>
      <c r="E103" s="28">
        <f t="shared" si="201"/>
        <v>18790</v>
      </c>
      <c r="F103" s="34">
        <v>0.98</v>
      </c>
      <c r="G103" s="29">
        <v>1</v>
      </c>
      <c r="H103" s="30"/>
      <c r="I103" s="30"/>
      <c r="J103" s="28">
        <v>1.4</v>
      </c>
      <c r="K103" s="28">
        <v>1.68</v>
      </c>
      <c r="L103" s="28">
        <v>2.23</v>
      </c>
      <c r="M103" s="28">
        <v>2.39</v>
      </c>
      <c r="N103" s="31">
        <v>2.57</v>
      </c>
      <c r="O103" s="32"/>
      <c r="P103" s="32">
        <f t="shared" ref="P103:P109" si="223">(O103/12*1*$D103*$F103*$G103*$J103*P$9)+(O103/12*11*$E103*$F103*$G103*$J103*P$10)</f>
        <v>0</v>
      </c>
      <c r="Q103" s="32"/>
      <c r="R103" s="32">
        <f t="shared" ref="R103:R109" si="224">(Q103/12*1*$D103*$F103*$G103*$J103*R$9)+(Q103/12*11*$E103*$F103*$G103*$J103*R$10)</f>
        <v>0</v>
      </c>
      <c r="S103" s="32"/>
      <c r="T103" s="32">
        <f t="shared" si="95"/>
        <v>0</v>
      </c>
      <c r="U103" s="32"/>
      <c r="V103" s="32">
        <f t="shared" ref="V103:V109" si="225">(U103/12*1*$D103*$F103*$G103*$K103*V$9)+(U103/12*11*$E103*$F103*$G103*$K103*V$10)</f>
        <v>0</v>
      </c>
      <c r="W103" s="32">
        <v>0</v>
      </c>
      <c r="X103" s="32">
        <f t="shared" ref="X103:X109" si="226">(W103/12*1*$D103*$F103*$G103*$K103*X$9)+(W103/12*11*$E103*$F103*$G103*$K103*X$10)</f>
        <v>0</v>
      </c>
      <c r="Y103" s="32"/>
      <c r="Z103" s="32"/>
      <c r="AA103" s="32"/>
      <c r="AB103" s="32">
        <f t="shared" ref="AB103:AB109" si="227">(AA103/12*1*$D103*$F103*$G103*$J103*AB$9)+(AA103/12*11*$E103*$F103*$G103*$J103*AB$10)</f>
        <v>0</v>
      </c>
      <c r="AC103" s="32">
        <v>0</v>
      </c>
      <c r="AD103" s="32">
        <f t="shared" ref="AD103:AD109" si="228">(AC103/12*1*$D103*$F103*$G103*$J103*AD$9)+(AC103/12*11*$E103*$F103*$G103*$J103*AD$10)</f>
        <v>0</v>
      </c>
      <c r="AE103" s="32">
        <v>6</v>
      </c>
      <c r="AF103" s="32">
        <f t="shared" ref="AF103:AF109" si="229">(AE103/12*1*$D103*$F103*$G103*$J103*AF$9)+(AE103/12*11*$E103*$F103*$G103*$J103*AF$10)</f>
        <v>162575.09883999996</v>
      </c>
      <c r="AG103" s="36">
        <v>0</v>
      </c>
      <c r="AH103" s="32">
        <f t="shared" ref="AH103:AH109" si="230">(AG103/12*1*$D103*$F103*$G103*$K103*AH$9)+(AG103/12*11*$E103*$F103*$G103*$K103*AH$10)</f>
        <v>0</v>
      </c>
      <c r="AI103" s="32"/>
      <c r="AJ103" s="32">
        <f t="shared" ref="AJ103:AJ119" si="231">(AI103/12*1*$D103*$F103*$G103*$K103*AJ$9)+(AI103/12*4*$E103*$F103*$G103*$K103*AJ$10)+(AI103/12*7*$E103*$F103*$G103*$K103*AJ$12)</f>
        <v>0</v>
      </c>
      <c r="AK103" s="32"/>
      <c r="AL103" s="32">
        <f t="shared" ref="AL103:AL109" si="232">(AK103/12*1*$D103*$F103*$G103*$K103*AL$9)+(AK103/12*11*$E103*$F103*$G103*$K103*AL$10)</f>
        <v>0</v>
      </c>
      <c r="AM103" s="32">
        <v>0</v>
      </c>
      <c r="AN103" s="32">
        <f t="shared" ref="AN103:AN109" si="233">(AM103/12*1*$D103*$F103*$G103*$K103*AN$9)+(AM103/12*11*$E103*$F103*$G103*$K103*AN$10)</f>
        <v>0</v>
      </c>
      <c r="AO103" s="32">
        <v>1</v>
      </c>
      <c r="AP103" s="32">
        <f t="shared" ref="AP103:AP109" si="234">(AO103/12*1*$D103*$F103*$G103*$K103*AP$9)+(AO103/12*11*$E103*$F103*$G103*$K103*AP$10)</f>
        <v>32416.781275199995</v>
      </c>
      <c r="AQ103" s="32">
        <v>0</v>
      </c>
      <c r="AR103" s="32">
        <f t="shared" si="213"/>
        <v>0</v>
      </c>
      <c r="AS103" s="32"/>
      <c r="AT103" s="35"/>
      <c r="AU103" s="32"/>
      <c r="AV103" s="35">
        <f t="shared" si="175"/>
        <v>0</v>
      </c>
      <c r="AW103" s="32"/>
      <c r="AX103" s="32">
        <f t="shared" ref="AX103:AX109" si="235">(AW103/12*1*$D103*$F103*$G103*$K103*AX$9)+(AW103/12*11*$E103*$F103*$G103*$K103*AX$10)</f>
        <v>0</v>
      </c>
      <c r="AY103" s="32">
        <v>2</v>
      </c>
      <c r="AZ103" s="32">
        <v>61293.899999999994</v>
      </c>
      <c r="BA103" s="35"/>
      <c r="BB103" s="32"/>
      <c r="BC103" s="32">
        <v>0</v>
      </c>
      <c r="BD103" s="32">
        <f t="shared" ref="BD103:BD109" si="236">(BC103/12*1*$D103*$F103*$G103*$K103*BD$9)+(BC103/12*11*$E103*$F103*$G103*$K103*BD$10)</f>
        <v>0</v>
      </c>
      <c r="BE103" s="32">
        <v>0</v>
      </c>
      <c r="BF103" s="32">
        <f t="shared" si="174"/>
        <v>0</v>
      </c>
      <c r="BG103" s="32"/>
      <c r="BH103" s="35"/>
      <c r="BI103" s="32"/>
      <c r="BJ103" s="32"/>
      <c r="BK103" s="32">
        <v>1</v>
      </c>
      <c r="BL103" s="32">
        <f t="shared" ref="BL103:BL109" si="237">(BK103/12*1*$D103*$F103*$G103*$K103*BL$9)+(BK103/12*11*$E103*$F103*$G103*$K103*BL$10)</f>
        <v>41882.882103999997</v>
      </c>
      <c r="BM103" s="32">
        <v>1</v>
      </c>
      <c r="BN103" s="32">
        <v>41887.15</v>
      </c>
      <c r="BO103" s="32"/>
      <c r="BP103" s="35"/>
      <c r="BQ103" s="32"/>
      <c r="BR103" s="32"/>
      <c r="BS103" s="32">
        <v>2</v>
      </c>
      <c r="BT103" s="32">
        <f t="shared" ref="BT103:BT109" si="238">(BS103/12*1*$D103*$F103*$G103*$K103*BT$9)+(BS103/12*11*$E103*$F103*$G103*$K103*BT$10)</f>
        <v>83765.764207999993</v>
      </c>
      <c r="BU103" s="32">
        <v>0</v>
      </c>
      <c r="BV103" s="32">
        <f t="shared" si="200"/>
        <v>0</v>
      </c>
      <c r="BW103" s="32"/>
      <c r="BX103" s="35"/>
      <c r="BY103" s="32"/>
      <c r="BZ103" s="32"/>
    </row>
    <row r="104" spans="1:78" x14ac:dyDescent="0.25">
      <c r="A104" s="37"/>
      <c r="B104" s="58">
        <v>77</v>
      </c>
      <c r="C104" s="27" t="s">
        <v>166</v>
      </c>
      <c r="D104" s="28">
        <f t="shared" si="201"/>
        <v>18150.400000000001</v>
      </c>
      <c r="E104" s="28">
        <f t="shared" si="201"/>
        <v>18790</v>
      </c>
      <c r="F104" s="34">
        <v>1.55</v>
      </c>
      <c r="G104" s="29">
        <v>1</v>
      </c>
      <c r="H104" s="30"/>
      <c r="I104" s="30"/>
      <c r="J104" s="28">
        <v>1.4</v>
      </c>
      <c r="K104" s="28">
        <v>1.68</v>
      </c>
      <c r="L104" s="28">
        <v>2.23</v>
      </c>
      <c r="M104" s="28">
        <v>2.39</v>
      </c>
      <c r="N104" s="31">
        <v>2.57</v>
      </c>
      <c r="O104" s="32"/>
      <c r="P104" s="32">
        <f t="shared" si="223"/>
        <v>0</v>
      </c>
      <c r="Q104" s="32">
        <v>2</v>
      </c>
      <c r="R104" s="32">
        <f t="shared" si="224"/>
        <v>101974.81723333332</v>
      </c>
      <c r="S104" s="35">
        <v>21</v>
      </c>
      <c r="T104" s="32">
        <f t="shared" si="95"/>
        <v>939442.33494999993</v>
      </c>
      <c r="U104" s="32"/>
      <c r="V104" s="32">
        <f t="shared" si="225"/>
        <v>0</v>
      </c>
      <c r="W104" s="32"/>
      <c r="X104" s="32">
        <f t="shared" si="226"/>
        <v>0</v>
      </c>
      <c r="Y104" s="32"/>
      <c r="Z104" s="32"/>
      <c r="AA104" s="32"/>
      <c r="AB104" s="32">
        <f t="shared" si="227"/>
        <v>0</v>
      </c>
      <c r="AC104" s="32"/>
      <c r="AD104" s="32">
        <f t="shared" si="228"/>
        <v>0</v>
      </c>
      <c r="AE104" s="32"/>
      <c r="AF104" s="32">
        <f t="shared" si="229"/>
        <v>0</v>
      </c>
      <c r="AG104" s="36"/>
      <c r="AH104" s="32">
        <f t="shared" si="230"/>
        <v>0</v>
      </c>
      <c r="AI104" s="32"/>
      <c r="AJ104" s="32">
        <f t="shared" si="231"/>
        <v>0</v>
      </c>
      <c r="AK104" s="32"/>
      <c r="AL104" s="32">
        <f t="shared" si="232"/>
        <v>0</v>
      </c>
      <c r="AM104" s="32"/>
      <c r="AN104" s="32">
        <f t="shared" si="233"/>
        <v>0</v>
      </c>
      <c r="AO104" s="32"/>
      <c r="AP104" s="32">
        <f t="shared" si="234"/>
        <v>0</v>
      </c>
      <c r="AQ104" s="32">
        <v>0</v>
      </c>
      <c r="AR104" s="32">
        <f t="shared" si="213"/>
        <v>0</v>
      </c>
      <c r="AS104" s="32"/>
      <c r="AT104" s="35"/>
      <c r="AU104" s="32"/>
      <c r="AV104" s="35">
        <f t="shared" si="175"/>
        <v>0</v>
      </c>
      <c r="AW104" s="32">
        <v>2</v>
      </c>
      <c r="AX104" s="32">
        <f t="shared" si="235"/>
        <v>102109.62949599999</v>
      </c>
      <c r="AY104" s="32">
        <v>0</v>
      </c>
      <c r="AZ104" s="32">
        <v>0</v>
      </c>
      <c r="BA104" s="35"/>
      <c r="BB104" s="32"/>
      <c r="BC104" s="32"/>
      <c r="BD104" s="32">
        <f t="shared" si="236"/>
        <v>0</v>
      </c>
      <c r="BE104" s="32">
        <v>0</v>
      </c>
      <c r="BF104" s="32">
        <f t="shared" si="174"/>
        <v>0</v>
      </c>
      <c r="BG104" s="32"/>
      <c r="BH104" s="35"/>
      <c r="BI104" s="32"/>
      <c r="BJ104" s="32"/>
      <c r="BK104" s="32">
        <v>0</v>
      </c>
      <c r="BL104" s="32">
        <f t="shared" si="237"/>
        <v>0</v>
      </c>
      <c r="BM104" s="32">
        <v>0</v>
      </c>
      <c r="BN104" s="32">
        <v>0</v>
      </c>
      <c r="BO104" s="32"/>
      <c r="BP104" s="35"/>
      <c r="BQ104" s="32"/>
      <c r="BR104" s="32"/>
      <c r="BS104" s="32"/>
      <c r="BT104" s="32">
        <f t="shared" si="238"/>
        <v>0</v>
      </c>
      <c r="BU104" s="32">
        <v>0</v>
      </c>
      <c r="BV104" s="32">
        <f t="shared" si="200"/>
        <v>0</v>
      </c>
      <c r="BW104" s="32"/>
      <c r="BX104" s="35"/>
      <c r="BY104" s="32"/>
      <c r="BZ104" s="32"/>
    </row>
    <row r="105" spans="1:78" x14ac:dyDescent="0.25">
      <c r="A105" s="37"/>
      <c r="B105" s="58">
        <v>78</v>
      </c>
      <c r="C105" s="27" t="s">
        <v>167</v>
      </c>
      <c r="D105" s="28">
        <f t="shared" si="201"/>
        <v>18150.400000000001</v>
      </c>
      <c r="E105" s="28">
        <f t="shared" si="201"/>
        <v>18790</v>
      </c>
      <c r="F105" s="34">
        <v>0.84</v>
      </c>
      <c r="G105" s="29">
        <v>1</v>
      </c>
      <c r="H105" s="30"/>
      <c r="I105" s="30"/>
      <c r="J105" s="28">
        <v>1.4</v>
      </c>
      <c r="K105" s="28">
        <v>1.68</v>
      </c>
      <c r="L105" s="28">
        <v>2.23</v>
      </c>
      <c r="M105" s="28">
        <v>2.39</v>
      </c>
      <c r="N105" s="31">
        <v>2.57</v>
      </c>
      <c r="O105" s="32"/>
      <c r="P105" s="32">
        <f t="shared" si="223"/>
        <v>0</v>
      </c>
      <c r="Q105" s="32"/>
      <c r="R105" s="32">
        <f t="shared" si="224"/>
        <v>0</v>
      </c>
      <c r="S105" s="35">
        <v>3</v>
      </c>
      <c r="T105" s="32">
        <f t="shared" si="95"/>
        <v>72731.019479999988</v>
      </c>
      <c r="U105" s="32">
        <f>44+11</f>
        <v>55</v>
      </c>
      <c r="V105" s="32">
        <f t="shared" si="225"/>
        <v>1458963.5786879996</v>
      </c>
      <c r="W105" s="32">
        <v>0</v>
      </c>
      <c r="X105" s="32">
        <f t="shared" si="226"/>
        <v>0</v>
      </c>
      <c r="Y105" s="32"/>
      <c r="Z105" s="32"/>
      <c r="AA105" s="32"/>
      <c r="AB105" s="32">
        <f t="shared" si="227"/>
        <v>0</v>
      </c>
      <c r="AC105" s="32">
        <v>0</v>
      </c>
      <c r="AD105" s="32">
        <f t="shared" si="228"/>
        <v>0</v>
      </c>
      <c r="AE105" s="32"/>
      <c r="AF105" s="32">
        <f t="shared" si="229"/>
        <v>0</v>
      </c>
      <c r="AG105" s="36"/>
      <c r="AH105" s="32">
        <f t="shared" si="230"/>
        <v>0</v>
      </c>
      <c r="AI105" s="32"/>
      <c r="AJ105" s="32">
        <f t="shared" si="231"/>
        <v>0</v>
      </c>
      <c r="AK105" s="32"/>
      <c r="AL105" s="32">
        <f t="shared" si="232"/>
        <v>0</v>
      </c>
      <c r="AM105" s="32"/>
      <c r="AN105" s="32">
        <f t="shared" si="233"/>
        <v>0</v>
      </c>
      <c r="AO105" s="32">
        <v>22</v>
      </c>
      <c r="AP105" s="32">
        <f t="shared" si="234"/>
        <v>611287.87547519989</v>
      </c>
      <c r="AQ105" s="32">
        <v>3</v>
      </c>
      <c r="AR105" s="32">
        <v>81894.73</v>
      </c>
      <c r="AS105" s="32"/>
      <c r="AT105" s="35"/>
      <c r="AU105" s="32"/>
      <c r="AV105" s="35">
        <f t="shared" si="175"/>
        <v>81894.73</v>
      </c>
      <c r="AW105" s="32">
        <v>10</v>
      </c>
      <c r="AX105" s="32">
        <f t="shared" si="235"/>
        <v>276684.15734400001</v>
      </c>
      <c r="AY105" s="32">
        <v>1</v>
      </c>
      <c r="AZ105" s="32">
        <v>24589.29</v>
      </c>
      <c r="BA105" s="35"/>
      <c r="BB105" s="32"/>
      <c r="BC105" s="32">
        <v>0</v>
      </c>
      <c r="BD105" s="32">
        <f t="shared" si="236"/>
        <v>0</v>
      </c>
      <c r="BE105" s="32">
        <v>0</v>
      </c>
      <c r="BF105" s="32">
        <f t="shared" si="174"/>
        <v>0</v>
      </c>
      <c r="BG105" s="32"/>
      <c r="BH105" s="35"/>
      <c r="BI105" s="32"/>
      <c r="BJ105" s="32"/>
      <c r="BK105" s="32">
        <v>0</v>
      </c>
      <c r="BL105" s="32">
        <f t="shared" si="237"/>
        <v>0</v>
      </c>
      <c r="BM105" s="32">
        <v>1</v>
      </c>
      <c r="BN105" s="32">
        <v>35903.269999999997</v>
      </c>
      <c r="BO105" s="32"/>
      <c r="BP105" s="35"/>
      <c r="BQ105" s="32"/>
      <c r="BR105" s="32"/>
      <c r="BS105" s="32">
        <v>2</v>
      </c>
      <c r="BT105" s="32">
        <f t="shared" si="238"/>
        <v>71799.226463999992</v>
      </c>
      <c r="BU105" s="32">
        <v>0</v>
      </c>
      <c r="BV105" s="32">
        <f t="shared" si="200"/>
        <v>0</v>
      </c>
      <c r="BW105" s="32"/>
      <c r="BX105" s="35"/>
      <c r="BY105" s="32"/>
      <c r="BZ105" s="32"/>
    </row>
    <row r="106" spans="1:78" ht="30" x14ac:dyDescent="0.25">
      <c r="A106" s="37"/>
      <c r="B106" s="58">
        <v>79</v>
      </c>
      <c r="C106" s="27" t="s">
        <v>168</v>
      </c>
      <c r="D106" s="28">
        <f t="shared" si="201"/>
        <v>18150.400000000001</v>
      </c>
      <c r="E106" s="28">
        <f t="shared" si="201"/>
        <v>18790</v>
      </c>
      <c r="F106" s="34">
        <v>1.33</v>
      </c>
      <c r="G106" s="29">
        <v>1</v>
      </c>
      <c r="H106" s="30"/>
      <c r="I106" s="30"/>
      <c r="J106" s="28">
        <v>1.4</v>
      </c>
      <c r="K106" s="28">
        <v>1.68</v>
      </c>
      <c r="L106" s="28">
        <v>2.23</v>
      </c>
      <c r="M106" s="28">
        <v>2.39</v>
      </c>
      <c r="N106" s="31">
        <v>2.57</v>
      </c>
      <c r="O106" s="32"/>
      <c r="P106" s="32">
        <f t="shared" si="223"/>
        <v>0</v>
      </c>
      <c r="Q106" s="32">
        <v>4</v>
      </c>
      <c r="R106" s="32">
        <f t="shared" si="224"/>
        <v>175001.94441333332</v>
      </c>
      <c r="S106" s="32"/>
      <c r="T106" s="32">
        <f t="shared" si="95"/>
        <v>0</v>
      </c>
      <c r="U106" s="32">
        <v>4</v>
      </c>
      <c r="V106" s="32">
        <f t="shared" si="225"/>
        <v>168001.8666368</v>
      </c>
      <c r="W106" s="32"/>
      <c r="X106" s="32">
        <f t="shared" si="226"/>
        <v>0</v>
      </c>
      <c r="Y106" s="32"/>
      <c r="Z106" s="32"/>
      <c r="AA106" s="32"/>
      <c r="AB106" s="32">
        <f t="shared" si="227"/>
        <v>0</v>
      </c>
      <c r="AC106" s="32"/>
      <c r="AD106" s="32">
        <f t="shared" si="228"/>
        <v>0</v>
      </c>
      <c r="AE106" s="32"/>
      <c r="AF106" s="32">
        <f t="shared" si="229"/>
        <v>0</v>
      </c>
      <c r="AG106" s="36"/>
      <c r="AH106" s="32">
        <f t="shared" si="230"/>
        <v>0</v>
      </c>
      <c r="AI106" s="32"/>
      <c r="AJ106" s="32">
        <f t="shared" si="231"/>
        <v>0</v>
      </c>
      <c r="AK106" s="32"/>
      <c r="AL106" s="32">
        <f t="shared" si="232"/>
        <v>0</v>
      </c>
      <c r="AM106" s="32"/>
      <c r="AN106" s="32">
        <f t="shared" si="233"/>
        <v>0</v>
      </c>
      <c r="AO106" s="32"/>
      <c r="AP106" s="32">
        <f t="shared" si="234"/>
        <v>0</v>
      </c>
      <c r="AQ106" s="32">
        <v>0</v>
      </c>
      <c r="AR106" s="32">
        <v>0</v>
      </c>
      <c r="AS106" s="32"/>
      <c r="AT106" s="35"/>
      <c r="AU106" s="32"/>
      <c r="AV106" s="35">
        <f t="shared" si="175"/>
        <v>0</v>
      </c>
      <c r="AW106" s="32">
        <v>4</v>
      </c>
      <c r="AX106" s="32">
        <f t="shared" si="235"/>
        <v>175233.29965119998</v>
      </c>
      <c r="AY106" s="32">
        <v>0</v>
      </c>
      <c r="AZ106" s="32">
        <v>0</v>
      </c>
      <c r="BA106" s="35"/>
      <c r="BB106" s="32"/>
      <c r="BC106" s="32"/>
      <c r="BD106" s="32">
        <f t="shared" si="236"/>
        <v>0</v>
      </c>
      <c r="BE106" s="32">
        <v>0</v>
      </c>
      <c r="BF106" s="32">
        <f t="shared" si="174"/>
        <v>0</v>
      </c>
      <c r="BG106" s="32"/>
      <c r="BH106" s="35"/>
      <c r="BI106" s="32"/>
      <c r="BJ106" s="32"/>
      <c r="BK106" s="32"/>
      <c r="BL106" s="32">
        <f t="shared" si="237"/>
        <v>0</v>
      </c>
      <c r="BM106" s="32">
        <v>0</v>
      </c>
      <c r="BN106" s="32">
        <v>0</v>
      </c>
      <c r="BO106" s="32"/>
      <c r="BP106" s="35"/>
      <c r="BQ106" s="32"/>
      <c r="BR106" s="32"/>
      <c r="BS106" s="32"/>
      <c r="BT106" s="32">
        <f t="shared" si="238"/>
        <v>0</v>
      </c>
      <c r="BU106" s="32">
        <v>0</v>
      </c>
      <c r="BV106" s="32">
        <f t="shared" si="200"/>
        <v>0</v>
      </c>
      <c r="BW106" s="32"/>
      <c r="BX106" s="35"/>
      <c r="BY106" s="32"/>
      <c r="BZ106" s="32"/>
    </row>
    <row r="107" spans="1:78" x14ac:dyDescent="0.25">
      <c r="A107" s="37"/>
      <c r="B107" s="58">
        <v>80</v>
      </c>
      <c r="C107" s="27" t="s">
        <v>169</v>
      </c>
      <c r="D107" s="28">
        <f t="shared" si="201"/>
        <v>18150.400000000001</v>
      </c>
      <c r="E107" s="28">
        <f t="shared" si="201"/>
        <v>18790</v>
      </c>
      <c r="F107" s="34">
        <v>0.96</v>
      </c>
      <c r="G107" s="29">
        <v>1</v>
      </c>
      <c r="H107" s="30"/>
      <c r="I107" s="30"/>
      <c r="J107" s="28">
        <v>1.4</v>
      </c>
      <c r="K107" s="28">
        <v>1.68</v>
      </c>
      <c r="L107" s="28">
        <v>2.23</v>
      </c>
      <c r="M107" s="28">
        <v>2.39</v>
      </c>
      <c r="N107" s="31">
        <v>2.57</v>
      </c>
      <c r="O107" s="32"/>
      <c r="P107" s="32">
        <f t="shared" si="223"/>
        <v>0</v>
      </c>
      <c r="Q107" s="32">
        <v>5</v>
      </c>
      <c r="R107" s="32">
        <f t="shared" si="224"/>
        <v>157896.49119999999</v>
      </c>
      <c r="S107" s="35">
        <v>3</v>
      </c>
      <c r="T107" s="32">
        <f t="shared" si="95"/>
        <v>83121.165119999991</v>
      </c>
      <c r="U107" s="32">
        <v>14</v>
      </c>
      <c r="V107" s="32">
        <f t="shared" si="225"/>
        <v>424425.76834559999</v>
      </c>
      <c r="W107" s="32">
        <v>0</v>
      </c>
      <c r="X107" s="32">
        <f t="shared" si="226"/>
        <v>0</v>
      </c>
      <c r="Y107" s="32"/>
      <c r="Z107" s="32"/>
      <c r="AA107" s="32"/>
      <c r="AB107" s="32">
        <f t="shared" si="227"/>
        <v>0</v>
      </c>
      <c r="AC107" s="32">
        <v>0</v>
      </c>
      <c r="AD107" s="32">
        <f t="shared" si="228"/>
        <v>0</v>
      </c>
      <c r="AE107" s="32"/>
      <c r="AF107" s="32">
        <f t="shared" si="229"/>
        <v>0</v>
      </c>
      <c r="AG107" s="36">
        <v>0</v>
      </c>
      <c r="AH107" s="32">
        <f t="shared" si="230"/>
        <v>0</v>
      </c>
      <c r="AI107" s="32">
        <v>10</v>
      </c>
      <c r="AJ107" s="32">
        <f t="shared" si="231"/>
        <v>317165.82912000001</v>
      </c>
      <c r="AK107" s="32"/>
      <c r="AL107" s="32">
        <f t="shared" si="232"/>
        <v>0</v>
      </c>
      <c r="AM107" s="32"/>
      <c r="AN107" s="32">
        <f t="shared" si="233"/>
        <v>0</v>
      </c>
      <c r="AO107" s="32">
        <v>8</v>
      </c>
      <c r="AP107" s="32">
        <f t="shared" si="234"/>
        <v>254041.71448319996</v>
      </c>
      <c r="AQ107" s="32">
        <v>1</v>
      </c>
      <c r="AR107" s="32">
        <v>31940.959999999999</v>
      </c>
      <c r="AS107" s="32"/>
      <c r="AT107" s="35"/>
      <c r="AU107" s="32"/>
      <c r="AV107" s="35">
        <f t="shared" si="175"/>
        <v>31940.959999999999</v>
      </c>
      <c r="AW107" s="32">
        <v>25</v>
      </c>
      <c r="AX107" s="32">
        <f t="shared" si="235"/>
        <v>790526.16384000005</v>
      </c>
      <c r="AY107" s="32">
        <v>5</v>
      </c>
      <c r="AZ107" s="32">
        <v>152026.97999999998</v>
      </c>
      <c r="BA107" s="35"/>
      <c r="BB107" s="32"/>
      <c r="BC107" s="32">
        <v>2</v>
      </c>
      <c r="BD107" s="32">
        <f t="shared" si="236"/>
        <v>82544.141567999992</v>
      </c>
      <c r="BE107" s="32">
        <v>0</v>
      </c>
      <c r="BF107" s="32">
        <f t="shared" si="174"/>
        <v>0</v>
      </c>
      <c r="BG107" s="32"/>
      <c r="BH107" s="35"/>
      <c r="BI107" s="32"/>
      <c r="BJ107" s="32"/>
      <c r="BK107" s="32">
        <v>8</v>
      </c>
      <c r="BL107" s="32">
        <f t="shared" si="237"/>
        <v>328225.03526399995</v>
      </c>
      <c r="BM107" s="32">
        <v>1</v>
      </c>
      <c r="BN107" s="32">
        <v>41032.31</v>
      </c>
      <c r="BO107" s="32"/>
      <c r="BP107" s="35"/>
      <c r="BQ107" s="32"/>
      <c r="BR107" s="32"/>
      <c r="BS107" s="32">
        <v>2</v>
      </c>
      <c r="BT107" s="32">
        <f t="shared" si="238"/>
        <v>82056.258815999987</v>
      </c>
      <c r="BU107" s="32">
        <v>0</v>
      </c>
      <c r="BV107" s="32">
        <f t="shared" si="200"/>
        <v>0</v>
      </c>
      <c r="BW107" s="32"/>
      <c r="BX107" s="35"/>
      <c r="BY107" s="32"/>
      <c r="BZ107" s="32"/>
    </row>
    <row r="108" spans="1:78" ht="30.75" customHeight="1" x14ac:dyDescent="0.25">
      <c r="A108" s="37"/>
      <c r="B108" s="58">
        <v>81</v>
      </c>
      <c r="C108" s="27" t="s">
        <v>170</v>
      </c>
      <c r="D108" s="28">
        <f t="shared" si="201"/>
        <v>18150.400000000001</v>
      </c>
      <c r="E108" s="28">
        <f t="shared" si="201"/>
        <v>18790</v>
      </c>
      <c r="F108" s="57">
        <v>2.0099999999999998</v>
      </c>
      <c r="G108" s="29">
        <v>1</v>
      </c>
      <c r="H108" s="30"/>
      <c r="I108" s="30"/>
      <c r="J108" s="28">
        <v>1.4</v>
      </c>
      <c r="K108" s="28">
        <v>1.68</v>
      </c>
      <c r="L108" s="28">
        <v>2.23</v>
      </c>
      <c r="M108" s="28">
        <v>2.39</v>
      </c>
      <c r="N108" s="31">
        <v>2.57</v>
      </c>
      <c r="O108" s="32"/>
      <c r="P108" s="32">
        <f t="shared" si="223"/>
        <v>0</v>
      </c>
      <c r="Q108" s="32">
        <v>177</v>
      </c>
      <c r="R108" s="32">
        <f t="shared" si="224"/>
        <v>11703090.55713</v>
      </c>
      <c r="S108" s="35">
        <v>124</v>
      </c>
      <c r="T108" s="32">
        <f t="shared" si="95"/>
        <v>7193444.1647600001</v>
      </c>
      <c r="U108" s="32"/>
      <c r="V108" s="32">
        <f t="shared" si="225"/>
        <v>0</v>
      </c>
      <c r="W108" s="32"/>
      <c r="X108" s="32">
        <f t="shared" si="226"/>
        <v>0</v>
      </c>
      <c r="Y108" s="32"/>
      <c r="Z108" s="32"/>
      <c r="AA108" s="32"/>
      <c r="AB108" s="32">
        <f t="shared" si="227"/>
        <v>0</v>
      </c>
      <c r="AC108" s="32"/>
      <c r="AD108" s="32">
        <f t="shared" si="228"/>
        <v>0</v>
      </c>
      <c r="AE108" s="32"/>
      <c r="AF108" s="32">
        <f t="shared" si="229"/>
        <v>0</v>
      </c>
      <c r="AG108" s="36"/>
      <c r="AH108" s="32">
        <f t="shared" si="230"/>
        <v>0</v>
      </c>
      <c r="AI108" s="32"/>
      <c r="AJ108" s="32">
        <f t="shared" si="231"/>
        <v>0</v>
      </c>
      <c r="AK108" s="32"/>
      <c r="AL108" s="32">
        <f t="shared" si="232"/>
        <v>0</v>
      </c>
      <c r="AM108" s="32"/>
      <c r="AN108" s="32">
        <f t="shared" si="233"/>
        <v>0</v>
      </c>
      <c r="AO108" s="32"/>
      <c r="AP108" s="32">
        <f t="shared" si="234"/>
        <v>0</v>
      </c>
      <c r="AQ108" s="32">
        <v>0</v>
      </c>
      <c r="AR108" s="32">
        <v>0</v>
      </c>
      <c r="AS108" s="32"/>
      <c r="AT108" s="35"/>
      <c r="AU108" s="32"/>
      <c r="AV108" s="35">
        <f t="shared" si="175"/>
        <v>0</v>
      </c>
      <c r="AW108" s="32">
        <v>5</v>
      </c>
      <c r="AX108" s="32">
        <f t="shared" si="235"/>
        <v>331032.83110800001</v>
      </c>
      <c r="AY108" s="32">
        <v>0</v>
      </c>
      <c r="AZ108" s="32">
        <v>0</v>
      </c>
      <c r="BA108" s="35"/>
      <c r="BB108" s="32"/>
      <c r="BC108" s="32"/>
      <c r="BD108" s="32">
        <f t="shared" si="236"/>
        <v>0</v>
      </c>
      <c r="BE108" s="32">
        <v>0</v>
      </c>
      <c r="BF108" s="32">
        <f t="shared" si="174"/>
        <v>0</v>
      </c>
      <c r="BG108" s="32"/>
      <c r="BH108" s="35"/>
      <c r="BI108" s="32"/>
      <c r="BJ108" s="32"/>
      <c r="BK108" s="32"/>
      <c r="BL108" s="32">
        <f t="shared" si="237"/>
        <v>0</v>
      </c>
      <c r="BM108" s="32">
        <v>0</v>
      </c>
      <c r="BN108" s="32">
        <v>0</v>
      </c>
      <c r="BO108" s="32"/>
      <c r="BP108" s="35"/>
      <c r="BQ108" s="32"/>
      <c r="BR108" s="32"/>
      <c r="BS108" s="32"/>
      <c r="BT108" s="32">
        <f t="shared" si="238"/>
        <v>0</v>
      </c>
      <c r="BU108" s="32">
        <v>0</v>
      </c>
      <c r="BV108" s="32">
        <f t="shared" si="200"/>
        <v>0</v>
      </c>
      <c r="BW108" s="32"/>
      <c r="BX108" s="35"/>
      <c r="BY108" s="32"/>
      <c r="BZ108" s="32"/>
    </row>
    <row r="109" spans="1:78" ht="30" customHeight="1" x14ac:dyDescent="0.25">
      <c r="A109" s="37"/>
      <c r="B109" s="58">
        <v>82</v>
      </c>
      <c r="C109" s="27" t="s">
        <v>171</v>
      </c>
      <c r="D109" s="28">
        <f t="shared" si="201"/>
        <v>18150.400000000001</v>
      </c>
      <c r="E109" s="28">
        <f t="shared" si="201"/>
        <v>18790</v>
      </c>
      <c r="F109" s="34">
        <v>1.02</v>
      </c>
      <c r="G109" s="29">
        <v>1</v>
      </c>
      <c r="H109" s="30"/>
      <c r="I109" s="30"/>
      <c r="J109" s="28">
        <v>1.4</v>
      </c>
      <c r="K109" s="28">
        <v>1.68</v>
      </c>
      <c r="L109" s="28">
        <v>2.23</v>
      </c>
      <c r="M109" s="28">
        <v>2.39</v>
      </c>
      <c r="N109" s="31">
        <v>2.57</v>
      </c>
      <c r="O109" s="32"/>
      <c r="P109" s="32">
        <f t="shared" si="223"/>
        <v>0</v>
      </c>
      <c r="Q109" s="32">
        <v>12</v>
      </c>
      <c r="R109" s="32">
        <f t="shared" si="224"/>
        <v>402636.05256000004</v>
      </c>
      <c r="S109" s="35">
        <v>13</v>
      </c>
      <c r="T109" s="32">
        <f t="shared" si="95"/>
        <v>382703.69773999997</v>
      </c>
      <c r="U109" s="32">
        <f>32-2</f>
        <v>30</v>
      </c>
      <c r="V109" s="32">
        <f t="shared" si="225"/>
        <v>966326.526144</v>
      </c>
      <c r="W109" s="32">
        <v>0</v>
      </c>
      <c r="X109" s="32">
        <f t="shared" si="226"/>
        <v>0</v>
      </c>
      <c r="Y109" s="32"/>
      <c r="Z109" s="32"/>
      <c r="AA109" s="32"/>
      <c r="AB109" s="32">
        <f t="shared" si="227"/>
        <v>0</v>
      </c>
      <c r="AC109" s="32">
        <v>0</v>
      </c>
      <c r="AD109" s="32">
        <f t="shared" si="228"/>
        <v>0</v>
      </c>
      <c r="AE109" s="32">
        <v>4</v>
      </c>
      <c r="AF109" s="32">
        <f t="shared" si="229"/>
        <v>112807.21144</v>
      </c>
      <c r="AG109" s="36"/>
      <c r="AH109" s="32">
        <f t="shared" si="230"/>
        <v>0</v>
      </c>
      <c r="AI109" s="32">
        <v>8</v>
      </c>
      <c r="AJ109" s="32">
        <f t="shared" si="231"/>
        <v>269590.95475199993</v>
      </c>
      <c r="AK109" s="32"/>
      <c r="AL109" s="32">
        <f t="shared" si="232"/>
        <v>0</v>
      </c>
      <c r="AM109" s="32"/>
      <c r="AN109" s="32">
        <f t="shared" si="233"/>
        <v>0</v>
      </c>
      <c r="AO109" s="32">
        <v>10</v>
      </c>
      <c r="AP109" s="32">
        <f t="shared" si="234"/>
        <v>337399.15204800008</v>
      </c>
      <c r="AQ109" s="32">
        <v>1</v>
      </c>
      <c r="AR109" s="32">
        <v>33937.269999999997</v>
      </c>
      <c r="AS109" s="32"/>
      <c r="AT109" s="35"/>
      <c r="AU109" s="32"/>
      <c r="AV109" s="35">
        <f t="shared" si="175"/>
        <v>33937.269999999997</v>
      </c>
      <c r="AW109" s="32">
        <v>20</v>
      </c>
      <c r="AX109" s="32">
        <f t="shared" si="235"/>
        <v>671947.23926400021</v>
      </c>
      <c r="AY109" s="32">
        <v>6</v>
      </c>
      <c r="AZ109" s="32">
        <v>195465.91999999995</v>
      </c>
      <c r="BA109" s="35"/>
      <c r="BB109" s="32"/>
      <c r="BC109" s="32"/>
      <c r="BD109" s="32">
        <f t="shared" si="236"/>
        <v>0</v>
      </c>
      <c r="BE109" s="32">
        <v>0</v>
      </c>
      <c r="BF109" s="32">
        <f t="shared" si="174"/>
        <v>0</v>
      </c>
      <c r="BG109" s="32"/>
      <c r="BH109" s="35"/>
      <c r="BI109" s="32"/>
      <c r="BJ109" s="32"/>
      <c r="BK109" s="32">
        <v>6</v>
      </c>
      <c r="BL109" s="32">
        <f t="shared" si="237"/>
        <v>261554.32497600003</v>
      </c>
      <c r="BM109" s="32">
        <v>2</v>
      </c>
      <c r="BN109" s="32">
        <v>87140.37</v>
      </c>
      <c r="BO109" s="32"/>
      <c r="BP109" s="35"/>
      <c r="BQ109" s="32"/>
      <c r="BR109" s="32"/>
      <c r="BS109" s="32">
        <v>6</v>
      </c>
      <c r="BT109" s="32">
        <f t="shared" si="238"/>
        <v>261554.32497600003</v>
      </c>
      <c r="BU109" s="32">
        <v>0</v>
      </c>
      <c r="BV109" s="32">
        <f t="shared" si="200"/>
        <v>0</v>
      </c>
      <c r="BW109" s="32"/>
      <c r="BX109" s="35"/>
      <c r="BY109" s="32"/>
      <c r="BZ109" s="32"/>
    </row>
    <row r="110" spans="1:78" ht="30" customHeight="1" x14ac:dyDescent="0.25">
      <c r="A110" s="37"/>
      <c r="B110" s="58">
        <v>83</v>
      </c>
      <c r="C110" s="27" t="s">
        <v>172</v>
      </c>
      <c r="D110" s="28">
        <f t="shared" si="201"/>
        <v>18150.400000000001</v>
      </c>
      <c r="E110" s="28">
        <f t="shared" si="201"/>
        <v>18790</v>
      </c>
      <c r="F110" s="34">
        <v>1.95</v>
      </c>
      <c r="G110" s="29">
        <v>1</v>
      </c>
      <c r="H110" s="30"/>
      <c r="I110" s="30"/>
      <c r="J110" s="28">
        <v>1.4</v>
      </c>
      <c r="K110" s="28">
        <v>1.68</v>
      </c>
      <c r="L110" s="28">
        <v>2.23</v>
      </c>
      <c r="M110" s="28">
        <v>2.39</v>
      </c>
      <c r="N110" s="31">
        <v>2.57</v>
      </c>
      <c r="O110" s="32"/>
      <c r="P110" s="32">
        <f>(O110/12*1*$D110*$F110*$G110*$J110*P$9)+(O110/12*11*$E110*$F110*$G110*$J110)</f>
        <v>0</v>
      </c>
      <c r="Q110" s="32"/>
      <c r="R110" s="32">
        <f t="shared" ref="R110:R111" si="239">(Q110/12*1*$D110*$F110*$G110*$J110*R$9)+(Q110/12*11*$E110*$F110*$G110*$J110)</f>
        <v>0</v>
      </c>
      <c r="S110" s="32"/>
      <c r="T110" s="32">
        <f>(S110/12*1*$D110*$F110*$G110*$J110*T$9)+(S110/12*11*$E110*$F110*$G110*$J110)</f>
        <v>0</v>
      </c>
      <c r="U110" s="32"/>
      <c r="V110" s="32">
        <f>(U110/12*1*$D110*$F110*$G110*$K110*V$9)+(U110/12*11*$E110*$F110*$G110*$K110)</f>
        <v>0</v>
      </c>
      <c r="W110" s="32"/>
      <c r="X110" s="32">
        <f>(W110/12*1*$D110*$F110*$G110*$K110*X$9)+(W110/12*11*$E110*$F110*$G110*$K110)</f>
        <v>0</v>
      </c>
      <c r="Y110" s="32"/>
      <c r="Z110" s="32"/>
      <c r="AA110" s="32"/>
      <c r="AB110" s="32">
        <f>(AA110/12*1*$D110*$F110*$G110*$J110*AB$9)+(AA110/12*11*$E110*$F110*$G110*$J110)</f>
        <v>0</v>
      </c>
      <c r="AC110" s="32"/>
      <c r="AD110" s="32">
        <f>(AC110/12*1*$D110*$F110*$G110*$J110*AD$9)+(AC110/12*11*$E110*$F110*$G110*$J110)</f>
        <v>0</v>
      </c>
      <c r="AE110" s="32"/>
      <c r="AF110" s="32">
        <f>(AE110/12*1*$D110*$F110*$G110*$J110*AF$9)+(AE110/12*11*$E110*$F110*$G110*$J110)</f>
        <v>0</v>
      </c>
      <c r="AG110" s="36"/>
      <c r="AH110" s="32">
        <f>(AG110/12*1*$D110*$F110*$G110*$K110*AH$9)+(AG110/12*11*$E110*$F110*$G110*$K110)</f>
        <v>0</v>
      </c>
      <c r="AI110" s="32"/>
      <c r="AJ110" s="32">
        <f t="shared" si="231"/>
        <v>0</v>
      </c>
      <c r="AK110" s="32"/>
      <c r="AL110" s="32">
        <f>(AK110/12*1*$D110*$F110*$G110*$K110*AL$9)+(AK110/12*11*$E110*$F110*$G110*$K110)</f>
        <v>0</v>
      </c>
      <c r="AM110" s="32"/>
      <c r="AN110" s="32">
        <f t="shared" ref="AN110:AN111" si="240">(AM110/12*1*$D110*$F110*$G110*$K110*AN$9)+(AM110/12*11*$E110*$F110*$G110*$K110)</f>
        <v>0</v>
      </c>
      <c r="AO110" s="32"/>
      <c r="AP110" s="32">
        <f>(AO110/12*1*$D110*$F110*$G110*$K110*AP$9)+(AO110/12*11*$E110*$F110*$G110*$K110)</f>
        <v>0</v>
      </c>
      <c r="AQ110" s="32"/>
      <c r="AR110" s="32">
        <f t="shared" ref="AR110:AR111" si="241">(AQ110/3*1*$D110*$F110*$G110*$K110*AR$9)+(AQ110/3*2*$E110*$F110*$G110*$K110)</f>
        <v>0</v>
      </c>
      <c r="AS110" s="32"/>
      <c r="AT110" s="35"/>
      <c r="AU110" s="32"/>
      <c r="AV110" s="35">
        <f t="shared" si="175"/>
        <v>0</v>
      </c>
      <c r="AW110" s="32"/>
      <c r="AX110" s="32">
        <f>(AW110/12*1*$D110*$F110*$G110*$K110*AX$9)+(AW110/12*11*$E110*$F110*$G110*$K110)</f>
        <v>0</v>
      </c>
      <c r="AY110" s="32"/>
      <c r="AZ110" s="32">
        <f t="shared" ref="AZ110:AZ111" si="242">(AY110/3*1*$D110*$F110*$G110*$K110*AZ$9)+(AY110/3*2*$E110*$F110*$G110*$K110)</f>
        <v>0</v>
      </c>
      <c r="BA110" s="35"/>
      <c r="BB110" s="32"/>
      <c r="BC110" s="32"/>
      <c r="BD110" s="32">
        <f>(BC110/12*1*$D110*$F110*$G110*$K110*BD$9)+(BC110/12*11*$E110*$F110*$G110*$K110)</f>
        <v>0</v>
      </c>
      <c r="BE110" s="32"/>
      <c r="BF110" s="32">
        <f t="shared" ref="BF110:BF111" si="243">(BE110/3*1*$D110*$F110*$G110*$K110*BF$9)+(BE110/3*2*$E110*$F110*$G110*$K110)</f>
        <v>0</v>
      </c>
      <c r="BG110" s="32"/>
      <c r="BH110" s="35"/>
      <c r="BI110" s="32"/>
      <c r="BJ110" s="32"/>
      <c r="BK110" s="32"/>
      <c r="BL110" s="32">
        <f t="shared" ref="BL110:BL111" si="244">(BK110/12*1*$D110*$F110*$G110*$K110*BL$9)+(BK110/12*11*$E110*$F110*$G110*$K110)</f>
        <v>0</v>
      </c>
      <c r="BM110" s="32"/>
      <c r="BN110" s="32">
        <f>(BM110/3*1*$D110*$F110*$G110*$K110*BN$9)+(BM110/3*2*$E110*$F110*$G110*$K110)</f>
        <v>0</v>
      </c>
      <c r="BO110" s="32"/>
      <c r="BP110" s="35"/>
      <c r="BQ110" s="32"/>
      <c r="BR110" s="32"/>
      <c r="BS110" s="32"/>
      <c r="BT110" s="32">
        <f t="shared" ref="BT110:BT111" si="245">(BS110/12*1*$D110*$F110*$G110*$K110*BT$9)+(BS110/12*11*$E110*$F110*$G110*$K110)</f>
        <v>0</v>
      </c>
      <c r="BU110" s="32"/>
      <c r="BV110" s="32">
        <f t="shared" ref="BV110:BV111" si="246">(BU110/3*1*$D110*$F110*$G110*$K110*BV$9)+(BU110/3*2*$E110*$F110*$G110*$K110)</f>
        <v>0</v>
      </c>
      <c r="BW110" s="32"/>
      <c r="BX110" s="35"/>
      <c r="BY110" s="32"/>
      <c r="BZ110" s="32"/>
    </row>
    <row r="111" spans="1:78" ht="45" x14ac:dyDescent="0.25">
      <c r="A111" s="37"/>
      <c r="B111" s="58">
        <v>84</v>
      </c>
      <c r="C111" s="27" t="s">
        <v>173</v>
      </c>
      <c r="D111" s="28">
        <f>D109</f>
        <v>18150.400000000001</v>
      </c>
      <c r="E111" s="28">
        <f>E109</f>
        <v>18790</v>
      </c>
      <c r="F111" s="34">
        <v>4.32</v>
      </c>
      <c r="G111" s="29">
        <v>1</v>
      </c>
      <c r="H111" s="30"/>
      <c r="I111" s="30"/>
      <c r="J111" s="28">
        <v>1.4</v>
      </c>
      <c r="K111" s="28">
        <v>1.68</v>
      </c>
      <c r="L111" s="28">
        <v>2.23</v>
      </c>
      <c r="M111" s="28">
        <v>2.39</v>
      </c>
      <c r="N111" s="31">
        <v>2.57</v>
      </c>
      <c r="O111" s="32"/>
      <c r="P111" s="32">
        <f>(O111/12*1*$D111*$F111*$G111*$J111*P$9)+(O111/12*11*$E111*$F111*$G111*$J111)</f>
        <v>0</v>
      </c>
      <c r="Q111" s="32"/>
      <c r="R111" s="32">
        <f t="shared" si="239"/>
        <v>0</v>
      </c>
      <c r="S111" s="35">
        <v>200</v>
      </c>
      <c r="T111" s="32">
        <f>(S111/12*1*$D111*$F111*$G111*$J111*T$9)+(S111/12*11*$E111*$F111*$G111*$J111)</f>
        <v>23212780.416000001</v>
      </c>
      <c r="U111" s="32">
        <v>2</v>
      </c>
      <c r="V111" s="32">
        <f>(U111/12*1*$D111*$F111*$G111*$K111*V$9)+(U111/12*11*$E111*$F111*$G111*$K111)</f>
        <v>272845.13679359993</v>
      </c>
      <c r="W111" s="32"/>
      <c r="X111" s="32">
        <f>(W111/12*1*$D111*$F111*$G111*$K111*X$9)+(W111/12*11*$E111*$F111*$G111*$K111)</f>
        <v>0</v>
      </c>
      <c r="Y111" s="32"/>
      <c r="Z111" s="32"/>
      <c r="AA111" s="32"/>
      <c r="AB111" s="32">
        <f>(AA111/12*1*$D111*$F111*$G111*$J111*AB$9)+(AA111/12*11*$E111*$F111*$G111*$J111)</f>
        <v>0</v>
      </c>
      <c r="AC111" s="32"/>
      <c r="AD111" s="32">
        <f>(AC111/12*1*$D111*$F111*$G111*$J111*AD$9)+(AC111/12*11*$E111*$F111*$G111*$J111)</f>
        <v>0</v>
      </c>
      <c r="AE111" s="32"/>
      <c r="AF111" s="32">
        <f>(AE111/12*1*$D111*$F111*$G111*$J111*AF$9)+(AE111/12*11*$E111*$F111*$G111*$J111)</f>
        <v>0</v>
      </c>
      <c r="AG111" s="36"/>
      <c r="AH111" s="32">
        <f>(AG111/12*1*$D111*$F111*$G111*$K111*AH$9)+(AG111/12*11*$E111*$F111*$G111*$K111)</f>
        <v>0</v>
      </c>
      <c r="AI111" s="32"/>
      <c r="AJ111" s="32">
        <f t="shared" si="231"/>
        <v>0</v>
      </c>
      <c r="AK111" s="32"/>
      <c r="AL111" s="32">
        <f>(AK111/12*1*$D111*$F111*$G111*$K111*AL$9)+(AK111/12*11*$E111*$F111*$G111*$K111)</f>
        <v>0</v>
      </c>
      <c r="AM111" s="32"/>
      <c r="AN111" s="32">
        <f t="shared" si="240"/>
        <v>0</v>
      </c>
      <c r="AO111" s="32">
        <v>0</v>
      </c>
      <c r="AP111" s="32">
        <f>(AO111/12*1*$D111*$F111*$G111*$K111*AP$9)+(AO111/12*11*$E111*$F111*$G111*$K111)</f>
        <v>0</v>
      </c>
      <c r="AQ111" s="32"/>
      <c r="AR111" s="32">
        <f t="shared" si="241"/>
        <v>0</v>
      </c>
      <c r="AS111" s="32"/>
      <c r="AT111" s="35"/>
      <c r="AU111" s="32"/>
      <c r="AV111" s="35">
        <f t="shared" si="175"/>
        <v>0</v>
      </c>
      <c r="AW111" s="32"/>
      <c r="AX111" s="32">
        <f>(AW111/12*1*$D111*$F111*$G111*$K111*AX$9)+(AW111/12*11*$E111*$F111*$G111*$K111)</f>
        <v>0</v>
      </c>
      <c r="AY111" s="32"/>
      <c r="AZ111" s="32">
        <f t="shared" si="242"/>
        <v>0</v>
      </c>
      <c r="BA111" s="35"/>
      <c r="BB111" s="32"/>
      <c r="BC111" s="32"/>
      <c r="BD111" s="32">
        <f>(BC111/12*1*$D111*$F111*$G111*$K111*BD$9)+(BC111/12*11*$E111*$F111*$G111*$K111)</f>
        <v>0</v>
      </c>
      <c r="BE111" s="32"/>
      <c r="BF111" s="32">
        <f t="shared" si="243"/>
        <v>0</v>
      </c>
      <c r="BG111" s="32"/>
      <c r="BH111" s="35"/>
      <c r="BI111" s="32"/>
      <c r="BJ111" s="32"/>
      <c r="BK111" s="32">
        <v>0</v>
      </c>
      <c r="BL111" s="32">
        <f t="shared" si="244"/>
        <v>0</v>
      </c>
      <c r="BM111" s="32"/>
      <c r="BN111" s="32">
        <f>(BM111/3*1*$D111*$F111*$G111*$K111*BN$9)+(BM111/3*2*$E111*$F111*$G111*$K111)</f>
        <v>0</v>
      </c>
      <c r="BO111" s="32"/>
      <c r="BP111" s="35"/>
      <c r="BQ111" s="32"/>
      <c r="BR111" s="32"/>
      <c r="BS111" s="32"/>
      <c r="BT111" s="32">
        <f t="shared" si="245"/>
        <v>0</v>
      </c>
      <c r="BU111" s="32"/>
      <c r="BV111" s="32">
        <f t="shared" si="246"/>
        <v>0</v>
      </c>
      <c r="BW111" s="32"/>
      <c r="BX111" s="35"/>
      <c r="BY111" s="32"/>
      <c r="BZ111" s="32"/>
    </row>
    <row r="112" spans="1:78" ht="30" x14ac:dyDescent="0.25">
      <c r="A112" s="37"/>
      <c r="B112" s="58">
        <v>85</v>
      </c>
      <c r="C112" s="27" t="s">
        <v>174</v>
      </c>
      <c r="D112" s="28">
        <f t="shared" si="201"/>
        <v>18150.400000000001</v>
      </c>
      <c r="E112" s="28">
        <f t="shared" si="201"/>
        <v>18790</v>
      </c>
      <c r="F112" s="34">
        <v>0.74</v>
      </c>
      <c r="G112" s="29">
        <v>1</v>
      </c>
      <c r="H112" s="30"/>
      <c r="I112" s="30"/>
      <c r="J112" s="28">
        <v>1.4</v>
      </c>
      <c r="K112" s="28">
        <v>1.68</v>
      </c>
      <c r="L112" s="28">
        <v>2.23</v>
      </c>
      <c r="M112" s="28">
        <v>2.39</v>
      </c>
      <c r="N112" s="31">
        <v>2.57</v>
      </c>
      <c r="O112" s="32"/>
      <c r="P112" s="32">
        <f t="shared" ref="P112:P119" si="247">(O112/12*1*$D112*$F112*$G112*$J112*P$9)+(O112/12*11*$E112*$F112*$G112*$J112*P$10)</f>
        <v>0</v>
      </c>
      <c r="Q112" s="32">
        <f>397-5</f>
        <v>392</v>
      </c>
      <c r="R112" s="32">
        <f t="shared" ref="R112:R119" si="248">(Q112/12*1*$D112*$F112*$G112*$J112*R$9)+(Q112/12*11*$E112*$F112*$G112*$J112*R$10)</f>
        <v>9542211.2848533317</v>
      </c>
      <c r="S112" s="32"/>
      <c r="T112" s="32">
        <f t="shared" ref="T112:T119" si="249">(S112/12*1*$D112*$F112*$G112*$J112*T$9)+(S112/12*3*$E112*$F112*$G112*$J112*T$10)+(S112/12*8*$E112*$F112*$G112*$J112*T$11)</f>
        <v>0</v>
      </c>
      <c r="U112" s="32">
        <f>22+12</f>
        <v>34</v>
      </c>
      <c r="V112" s="32">
        <f t="shared" ref="V112:V119" si="250">(U112/12*1*$D112*$F112*$G112*$K112*V$9)+(U112/12*11*$E112*$F112*$G112*$K112*V$10)</f>
        <v>794535.14371840004</v>
      </c>
      <c r="W112" s="32">
        <v>0</v>
      </c>
      <c r="X112" s="32">
        <f t="shared" ref="X112:X119" si="251">(W112/12*1*$D112*$F112*$G112*$K112*X$9)+(W112/12*11*$E112*$F112*$G112*$K112*X$10)</f>
        <v>0</v>
      </c>
      <c r="Y112" s="32"/>
      <c r="Z112" s="32"/>
      <c r="AA112" s="32"/>
      <c r="AB112" s="32">
        <f t="shared" ref="AB112:AB119" si="252">(AA112/12*1*$D112*$F112*$G112*$J112*AB$9)+(AA112/12*11*$E112*$F112*$G112*$J112*AB$10)</f>
        <v>0</v>
      </c>
      <c r="AC112" s="32">
        <v>0</v>
      </c>
      <c r="AD112" s="32">
        <f t="shared" ref="AD112:AD119" si="253">(AC112/12*1*$D112*$F112*$G112*$J112*AD$9)+(AC112/12*11*$E112*$F112*$G112*$J112*AD$10)</f>
        <v>0</v>
      </c>
      <c r="AE112" s="32">
        <v>6</v>
      </c>
      <c r="AF112" s="32">
        <f t="shared" ref="AF112:AF119" si="254">(AE112/12*1*$D112*$F112*$G112*$J112*AF$9)+(AE112/12*11*$E112*$F112*$G112*$J112*AF$10)</f>
        <v>122760.78892000001</v>
      </c>
      <c r="AG112" s="36"/>
      <c r="AH112" s="32">
        <f t="shared" ref="AH112:AH119" si="255">(AG112/12*1*$D112*$F112*$G112*$K112*AH$9)+(AG112/12*11*$E112*$F112*$G112*$K112*AH$10)</f>
        <v>0</v>
      </c>
      <c r="AI112" s="32">
        <v>172</v>
      </c>
      <c r="AJ112" s="32">
        <f t="shared" si="231"/>
        <v>4205090.2844160004</v>
      </c>
      <c r="AK112" s="32"/>
      <c r="AL112" s="32">
        <f t="shared" ref="AL112:AL119" si="256">(AK112/12*1*$D112*$F112*$G112*$K112*AL$9)+(AK112/12*11*$E112*$F112*$G112*$K112*AL$10)</f>
        <v>0</v>
      </c>
      <c r="AM112" s="32">
        <v>21</v>
      </c>
      <c r="AN112" s="32">
        <f t="shared" ref="AN112:AN119" si="257">(AM112/12*1*$D112*$F112*$G112*$K112*AN$9)+(AM112/12*11*$E112*$F112*$G112*$K112*AN$10)</f>
        <v>469070.05524959991</v>
      </c>
      <c r="AO112" s="32">
        <v>116</v>
      </c>
      <c r="AP112" s="32">
        <f t="shared" ref="AP112:AP119" si="258">(AO112/12*1*$D112*$F112*$G112*$K112*AP$9)+(AO112/12*11*$E112*$F112*$G112*$K112*AP$10)</f>
        <v>2839445.4129216</v>
      </c>
      <c r="AQ112" s="32">
        <v>27</v>
      </c>
      <c r="AR112" s="32">
        <v>634420.43000000028</v>
      </c>
      <c r="AS112" s="32"/>
      <c r="AT112" s="35"/>
      <c r="AU112" s="32"/>
      <c r="AV112" s="35">
        <f t="shared" si="175"/>
        <v>634420.43000000028</v>
      </c>
      <c r="AW112" s="32">
        <v>34</v>
      </c>
      <c r="AX112" s="32">
        <f t="shared" ref="AX112:AX119" si="259">(AW112/12*1*$D112*$F112*$G112*$K112*AX$9)+(AW112/12*11*$E112*$F112*$G112*$K112*AX$10)</f>
        <v>828734.92842560005</v>
      </c>
      <c r="AY112" s="32">
        <v>9</v>
      </c>
      <c r="AZ112" s="32">
        <v>215672.03</v>
      </c>
      <c r="BA112" s="35"/>
      <c r="BB112" s="32"/>
      <c r="BC112" s="32">
        <v>2</v>
      </c>
      <c r="BD112" s="32">
        <f t="shared" ref="BD112:BD119" si="260">(BC112/12*1*$D112*$F112*$G112*$K112*BD$9)+(BC112/12*11*$E112*$F112*$G112*$K112*BD$10)</f>
        <v>63627.775791999993</v>
      </c>
      <c r="BE112" s="32">
        <v>1</v>
      </c>
      <c r="BF112" s="32">
        <v>31629.07</v>
      </c>
      <c r="BG112" s="32"/>
      <c r="BH112" s="35"/>
      <c r="BI112" s="32"/>
      <c r="BJ112" s="32"/>
      <c r="BK112" s="32">
        <v>28</v>
      </c>
      <c r="BL112" s="32">
        <f t="shared" ref="BL112:BL119" si="261">(BK112/12*1*$D112*$F112*$G112*$K112*BL$9)+(BK112/12*11*$E112*$F112*$G112*$K112*BL$10)</f>
        <v>885523.79305599991</v>
      </c>
      <c r="BM112" s="32">
        <v>5</v>
      </c>
      <c r="BN112" s="32">
        <v>159181.24</v>
      </c>
      <c r="BO112" s="32"/>
      <c r="BP112" s="35"/>
      <c r="BQ112" s="32"/>
      <c r="BR112" s="32"/>
      <c r="BS112" s="32">
        <v>18</v>
      </c>
      <c r="BT112" s="32">
        <f t="shared" ref="BT112:BT119" si="262">(BS112/12*1*$D112*$F112*$G112*$K112*BT$9)+(BS112/12*11*$E112*$F112*$G112*$K112*BT$10)</f>
        <v>569265.29553600005</v>
      </c>
      <c r="BU112" s="32">
        <v>3</v>
      </c>
      <c r="BV112" s="32">
        <v>95961.760000000009</v>
      </c>
      <c r="BW112" s="32"/>
      <c r="BX112" s="35"/>
      <c r="BY112" s="32"/>
      <c r="BZ112" s="32"/>
    </row>
    <row r="113" spans="1:78" ht="30" x14ac:dyDescent="0.25">
      <c r="A113" s="37"/>
      <c r="B113" s="58">
        <v>86</v>
      </c>
      <c r="C113" s="27" t="s">
        <v>175</v>
      </c>
      <c r="D113" s="28">
        <f t="shared" ref="D113:E128" si="263">D112</f>
        <v>18150.400000000001</v>
      </c>
      <c r="E113" s="28">
        <f t="shared" si="263"/>
        <v>18790</v>
      </c>
      <c r="F113" s="34">
        <v>0.99</v>
      </c>
      <c r="G113" s="29">
        <v>1</v>
      </c>
      <c r="H113" s="30"/>
      <c r="I113" s="30"/>
      <c r="J113" s="28">
        <v>1.4</v>
      </c>
      <c r="K113" s="28">
        <v>1.68</v>
      </c>
      <c r="L113" s="28">
        <v>2.23</v>
      </c>
      <c r="M113" s="28">
        <v>2.39</v>
      </c>
      <c r="N113" s="31">
        <v>2.57</v>
      </c>
      <c r="O113" s="32"/>
      <c r="P113" s="32">
        <f t="shared" si="247"/>
        <v>0</v>
      </c>
      <c r="Q113" s="32">
        <v>29</v>
      </c>
      <c r="R113" s="32">
        <f t="shared" si="248"/>
        <v>944418.38798999984</v>
      </c>
      <c r="S113" s="35">
        <v>28</v>
      </c>
      <c r="T113" s="32">
        <f t="shared" si="249"/>
        <v>800041.21427999996</v>
      </c>
      <c r="U113" s="32"/>
      <c r="V113" s="32">
        <f t="shared" si="250"/>
        <v>0</v>
      </c>
      <c r="W113" s="32"/>
      <c r="X113" s="32">
        <f t="shared" si="251"/>
        <v>0</v>
      </c>
      <c r="Y113" s="32"/>
      <c r="Z113" s="32"/>
      <c r="AA113" s="32"/>
      <c r="AB113" s="32">
        <f t="shared" si="252"/>
        <v>0</v>
      </c>
      <c r="AC113" s="32"/>
      <c r="AD113" s="32">
        <f t="shared" si="253"/>
        <v>0</v>
      </c>
      <c r="AE113" s="32"/>
      <c r="AF113" s="32">
        <f t="shared" si="254"/>
        <v>0</v>
      </c>
      <c r="AG113" s="36"/>
      <c r="AH113" s="32">
        <f t="shared" si="255"/>
        <v>0</v>
      </c>
      <c r="AI113" s="32"/>
      <c r="AJ113" s="32">
        <f t="shared" si="231"/>
        <v>0</v>
      </c>
      <c r="AK113" s="32"/>
      <c r="AL113" s="32">
        <f t="shared" si="256"/>
        <v>0</v>
      </c>
      <c r="AM113" s="32">
        <v>5</v>
      </c>
      <c r="AN113" s="32">
        <f t="shared" si="257"/>
        <v>149414.20678800001</v>
      </c>
      <c r="AO113" s="32"/>
      <c r="AP113" s="32">
        <f t="shared" si="258"/>
        <v>0</v>
      </c>
      <c r="AQ113" s="32">
        <v>0</v>
      </c>
      <c r="AR113" s="32">
        <v>0</v>
      </c>
      <c r="AS113" s="32"/>
      <c r="AT113" s="35"/>
      <c r="AU113" s="32"/>
      <c r="AV113" s="35">
        <f t="shared" si="175"/>
        <v>0</v>
      </c>
      <c r="AW113" s="32">
        <v>8</v>
      </c>
      <c r="AX113" s="32">
        <f t="shared" si="259"/>
        <v>260873.63406719995</v>
      </c>
      <c r="AY113" s="32">
        <v>0</v>
      </c>
      <c r="AZ113" s="32">
        <v>0</v>
      </c>
      <c r="BA113" s="35"/>
      <c r="BB113" s="32"/>
      <c r="BC113" s="32"/>
      <c r="BD113" s="32">
        <f t="shared" si="260"/>
        <v>0</v>
      </c>
      <c r="BE113" s="32">
        <v>0</v>
      </c>
      <c r="BF113" s="32">
        <v>0</v>
      </c>
      <c r="BG113" s="32"/>
      <c r="BH113" s="35"/>
      <c r="BI113" s="32"/>
      <c r="BJ113" s="32"/>
      <c r="BK113" s="32"/>
      <c r="BL113" s="32">
        <f t="shared" si="261"/>
        <v>0</v>
      </c>
      <c r="BM113" s="32">
        <v>0</v>
      </c>
      <c r="BN113" s="32">
        <v>0</v>
      </c>
      <c r="BO113" s="32"/>
      <c r="BP113" s="35"/>
      <c r="BQ113" s="32"/>
      <c r="BR113" s="32"/>
      <c r="BS113" s="32"/>
      <c r="BT113" s="32">
        <f t="shared" si="262"/>
        <v>0</v>
      </c>
      <c r="BU113" s="32">
        <v>0</v>
      </c>
      <c r="BV113" s="32">
        <v>0</v>
      </c>
      <c r="BW113" s="32"/>
      <c r="BX113" s="35"/>
      <c r="BY113" s="32"/>
      <c r="BZ113" s="32"/>
    </row>
    <row r="114" spans="1:78" ht="30" x14ac:dyDescent="0.25">
      <c r="A114" s="37"/>
      <c r="B114" s="58">
        <v>87</v>
      </c>
      <c r="C114" s="27" t="s">
        <v>176</v>
      </c>
      <c r="D114" s="28">
        <f t="shared" si="263"/>
        <v>18150.400000000001</v>
      </c>
      <c r="E114" s="28">
        <f t="shared" si="263"/>
        <v>18790</v>
      </c>
      <c r="F114" s="34">
        <v>1.1499999999999999</v>
      </c>
      <c r="G114" s="29">
        <v>1</v>
      </c>
      <c r="H114" s="30"/>
      <c r="I114" s="30"/>
      <c r="J114" s="28">
        <v>1.4</v>
      </c>
      <c r="K114" s="28">
        <v>1.68</v>
      </c>
      <c r="L114" s="28">
        <v>2.23</v>
      </c>
      <c r="M114" s="28">
        <v>2.39</v>
      </c>
      <c r="N114" s="31">
        <v>2.57</v>
      </c>
      <c r="O114" s="32"/>
      <c r="P114" s="32">
        <f t="shared" si="247"/>
        <v>0</v>
      </c>
      <c r="Q114" s="32">
        <v>9</v>
      </c>
      <c r="R114" s="32">
        <f t="shared" si="248"/>
        <v>340464.30914999999</v>
      </c>
      <c r="S114" s="35">
        <v>7</v>
      </c>
      <c r="T114" s="32">
        <f t="shared" si="249"/>
        <v>232335.20111666666</v>
      </c>
      <c r="U114" s="32">
        <v>10</v>
      </c>
      <c r="V114" s="32">
        <f t="shared" si="250"/>
        <v>363161.92976000003</v>
      </c>
      <c r="W114" s="32"/>
      <c r="X114" s="32">
        <f t="shared" si="251"/>
        <v>0</v>
      </c>
      <c r="Y114" s="32"/>
      <c r="Z114" s="32"/>
      <c r="AA114" s="32"/>
      <c r="AB114" s="32">
        <f t="shared" si="252"/>
        <v>0</v>
      </c>
      <c r="AC114" s="32"/>
      <c r="AD114" s="32">
        <f t="shared" si="253"/>
        <v>0</v>
      </c>
      <c r="AE114" s="32">
        <v>2</v>
      </c>
      <c r="AF114" s="32">
        <f t="shared" si="254"/>
        <v>63592.300566666643</v>
      </c>
      <c r="AG114" s="36"/>
      <c r="AH114" s="32">
        <f t="shared" si="255"/>
        <v>0</v>
      </c>
      <c r="AI114" s="32"/>
      <c r="AJ114" s="32">
        <f t="shared" si="231"/>
        <v>0</v>
      </c>
      <c r="AK114" s="32"/>
      <c r="AL114" s="32">
        <f t="shared" si="256"/>
        <v>0</v>
      </c>
      <c r="AM114" s="32">
        <v>6</v>
      </c>
      <c r="AN114" s="32">
        <f t="shared" si="257"/>
        <v>208274.34885599997</v>
      </c>
      <c r="AO114" s="32">
        <v>16</v>
      </c>
      <c r="AP114" s="32">
        <f t="shared" si="258"/>
        <v>608641.60761599976</v>
      </c>
      <c r="AQ114" s="32">
        <v>2</v>
      </c>
      <c r="AR114" s="32">
        <v>76525.2</v>
      </c>
      <c r="AS114" s="32"/>
      <c r="AT114" s="35"/>
      <c r="AU114" s="32"/>
      <c r="AV114" s="35">
        <f t="shared" si="175"/>
        <v>76525.2</v>
      </c>
      <c r="AW114" s="32">
        <v>26</v>
      </c>
      <c r="AX114" s="32">
        <f t="shared" si="259"/>
        <v>984863.84578399989</v>
      </c>
      <c r="AY114" s="32">
        <v>6</v>
      </c>
      <c r="AZ114" s="32">
        <v>220378.22</v>
      </c>
      <c r="BA114" s="35"/>
      <c r="BB114" s="32"/>
      <c r="BC114" s="32"/>
      <c r="BD114" s="32">
        <f t="shared" si="260"/>
        <v>0</v>
      </c>
      <c r="BE114" s="32">
        <v>0</v>
      </c>
      <c r="BF114" s="32">
        <v>0</v>
      </c>
      <c r="BG114" s="32"/>
      <c r="BH114" s="35"/>
      <c r="BI114" s="32"/>
      <c r="BJ114" s="32"/>
      <c r="BK114" s="32">
        <v>2</v>
      </c>
      <c r="BL114" s="32">
        <f t="shared" si="261"/>
        <v>98296.560039999982</v>
      </c>
      <c r="BM114" s="32">
        <v>3</v>
      </c>
      <c r="BN114" s="32">
        <v>122883.23000000001</v>
      </c>
      <c r="BO114" s="32"/>
      <c r="BP114" s="35"/>
      <c r="BQ114" s="32"/>
      <c r="BR114" s="32"/>
      <c r="BS114" s="32">
        <v>18</v>
      </c>
      <c r="BT114" s="32">
        <f t="shared" si="262"/>
        <v>884669.04035999998</v>
      </c>
      <c r="BU114" s="32">
        <v>7</v>
      </c>
      <c r="BV114" s="32">
        <v>344994.81</v>
      </c>
      <c r="BW114" s="32"/>
      <c r="BX114" s="35"/>
      <c r="BY114" s="32"/>
      <c r="BZ114" s="32"/>
    </row>
    <row r="115" spans="1:78" x14ac:dyDescent="0.25">
      <c r="A115" s="37"/>
      <c r="B115" s="58">
        <v>88</v>
      </c>
      <c r="C115" s="27" t="s">
        <v>177</v>
      </c>
      <c r="D115" s="28">
        <f t="shared" si="263"/>
        <v>18150.400000000001</v>
      </c>
      <c r="E115" s="28">
        <f t="shared" si="263"/>
        <v>18790</v>
      </c>
      <c r="F115" s="34">
        <v>2.82</v>
      </c>
      <c r="G115" s="29">
        <v>1</v>
      </c>
      <c r="H115" s="30"/>
      <c r="I115" s="30"/>
      <c r="J115" s="28">
        <v>1.4</v>
      </c>
      <c r="K115" s="28">
        <v>1.68</v>
      </c>
      <c r="L115" s="28">
        <v>2.23</v>
      </c>
      <c r="M115" s="28">
        <v>2.39</v>
      </c>
      <c r="N115" s="31">
        <v>2.57</v>
      </c>
      <c r="O115" s="32"/>
      <c r="P115" s="32">
        <f t="shared" si="247"/>
        <v>0</v>
      </c>
      <c r="Q115" s="32"/>
      <c r="R115" s="32">
        <f t="shared" si="248"/>
        <v>0</v>
      </c>
      <c r="S115" s="32"/>
      <c r="T115" s="32">
        <f t="shared" si="249"/>
        <v>0</v>
      </c>
      <c r="U115" s="32"/>
      <c r="V115" s="32">
        <f t="shared" si="250"/>
        <v>0</v>
      </c>
      <c r="W115" s="32"/>
      <c r="X115" s="32">
        <f t="shared" si="251"/>
        <v>0</v>
      </c>
      <c r="Y115" s="32"/>
      <c r="Z115" s="32"/>
      <c r="AA115" s="32"/>
      <c r="AB115" s="32">
        <f t="shared" si="252"/>
        <v>0</v>
      </c>
      <c r="AC115" s="32"/>
      <c r="AD115" s="32">
        <f t="shared" si="253"/>
        <v>0</v>
      </c>
      <c r="AE115" s="32">
        <v>10</v>
      </c>
      <c r="AF115" s="32">
        <f t="shared" si="254"/>
        <v>779696.90260000003</v>
      </c>
      <c r="AG115" s="36">
        <v>1</v>
      </c>
      <c r="AH115" s="32">
        <f t="shared" si="255"/>
        <v>93133.681636799971</v>
      </c>
      <c r="AI115" s="32"/>
      <c r="AJ115" s="32">
        <f t="shared" si="231"/>
        <v>0</v>
      </c>
      <c r="AK115" s="32"/>
      <c r="AL115" s="32">
        <f t="shared" si="256"/>
        <v>0</v>
      </c>
      <c r="AM115" s="32"/>
      <c r="AN115" s="32">
        <f t="shared" si="257"/>
        <v>0</v>
      </c>
      <c r="AO115" s="32">
        <v>4</v>
      </c>
      <c r="AP115" s="32">
        <f t="shared" si="258"/>
        <v>373123.76814719988</v>
      </c>
      <c r="AQ115" s="32">
        <v>1</v>
      </c>
      <c r="AR115" s="32">
        <v>46913.279999999999</v>
      </c>
      <c r="AS115" s="32"/>
      <c r="AT115" s="35"/>
      <c r="AU115" s="32"/>
      <c r="AV115" s="35">
        <f t="shared" si="175"/>
        <v>46913.279999999999</v>
      </c>
      <c r="AW115" s="32">
        <v>12</v>
      </c>
      <c r="AX115" s="32">
        <f t="shared" si="259"/>
        <v>1114641.8910143999</v>
      </c>
      <c r="AY115" s="32">
        <v>1</v>
      </c>
      <c r="AZ115" s="32">
        <v>93826.559999999998</v>
      </c>
      <c r="BA115" s="35"/>
      <c r="BB115" s="32"/>
      <c r="BC115" s="32"/>
      <c r="BD115" s="32">
        <f t="shared" si="260"/>
        <v>0</v>
      </c>
      <c r="BE115" s="32">
        <v>1</v>
      </c>
      <c r="BF115" s="32">
        <v>60266.21</v>
      </c>
      <c r="BG115" s="32"/>
      <c r="BH115" s="35"/>
      <c r="BI115" s="32"/>
      <c r="BJ115" s="32"/>
      <c r="BK115" s="32">
        <v>6</v>
      </c>
      <c r="BL115" s="32">
        <f t="shared" si="261"/>
        <v>723120.78081599995</v>
      </c>
      <c r="BM115" s="32">
        <v>0</v>
      </c>
      <c r="BN115" s="32">
        <v>0</v>
      </c>
      <c r="BO115" s="32"/>
      <c r="BP115" s="35"/>
      <c r="BQ115" s="32"/>
      <c r="BR115" s="32"/>
      <c r="BS115" s="32"/>
      <c r="BT115" s="32">
        <f t="shared" si="262"/>
        <v>0</v>
      </c>
      <c r="BU115" s="32">
        <v>1</v>
      </c>
      <c r="BV115" s="32">
        <v>62313.66</v>
      </c>
      <c r="BW115" s="32"/>
      <c r="BX115" s="35"/>
      <c r="BY115" s="32"/>
      <c r="BZ115" s="32"/>
    </row>
    <row r="116" spans="1:78" ht="28.5" customHeight="1" x14ac:dyDescent="0.25">
      <c r="A116" s="37"/>
      <c r="B116" s="58">
        <v>89</v>
      </c>
      <c r="C116" s="27" t="s">
        <v>178</v>
      </c>
      <c r="D116" s="28">
        <f t="shared" si="263"/>
        <v>18150.400000000001</v>
      </c>
      <c r="E116" s="28">
        <f t="shared" si="263"/>
        <v>18790</v>
      </c>
      <c r="F116" s="34">
        <v>2.52</v>
      </c>
      <c r="G116" s="29">
        <v>1</v>
      </c>
      <c r="H116" s="30"/>
      <c r="I116" s="30"/>
      <c r="J116" s="28">
        <v>1.4</v>
      </c>
      <c r="K116" s="28">
        <v>1.68</v>
      </c>
      <c r="L116" s="28">
        <v>2.23</v>
      </c>
      <c r="M116" s="28">
        <v>2.39</v>
      </c>
      <c r="N116" s="31">
        <v>2.57</v>
      </c>
      <c r="O116" s="32"/>
      <c r="P116" s="32">
        <f t="shared" si="247"/>
        <v>0</v>
      </c>
      <c r="Q116" s="32"/>
      <c r="R116" s="32">
        <f t="shared" si="248"/>
        <v>0</v>
      </c>
      <c r="S116" s="32">
        <v>0</v>
      </c>
      <c r="T116" s="32">
        <f t="shared" si="249"/>
        <v>0</v>
      </c>
      <c r="U116" s="32">
        <f>2-1</f>
        <v>1</v>
      </c>
      <c r="V116" s="32">
        <f t="shared" si="250"/>
        <v>79579.831564799984</v>
      </c>
      <c r="W116" s="32">
        <v>0</v>
      </c>
      <c r="X116" s="32">
        <f t="shared" si="251"/>
        <v>0</v>
      </c>
      <c r="Y116" s="32"/>
      <c r="Z116" s="32"/>
      <c r="AA116" s="32"/>
      <c r="AB116" s="32">
        <f t="shared" si="252"/>
        <v>0</v>
      </c>
      <c r="AC116" s="32">
        <v>0</v>
      </c>
      <c r="AD116" s="32">
        <f t="shared" si="253"/>
        <v>0</v>
      </c>
      <c r="AE116" s="32">
        <v>14</v>
      </c>
      <c r="AF116" s="32">
        <f>(AE116/12*1*$D116*$F116*$G116*$J116*AF$9)+(AE116/12*11*$E116*$F116*$G116*$J116*AF$10)</f>
        <v>975450.59303999995</v>
      </c>
      <c r="AG116" s="36">
        <v>4</v>
      </c>
      <c r="AH116" s="32">
        <f t="shared" si="255"/>
        <v>332903.37265919993</v>
      </c>
      <c r="AI116" s="32">
        <v>0</v>
      </c>
      <c r="AJ116" s="32">
        <f t="shared" si="231"/>
        <v>0</v>
      </c>
      <c r="AK116" s="32"/>
      <c r="AL116" s="32">
        <f t="shared" si="256"/>
        <v>0</v>
      </c>
      <c r="AM116" s="32">
        <v>15</v>
      </c>
      <c r="AN116" s="32">
        <f t="shared" si="257"/>
        <v>1140981.215472</v>
      </c>
      <c r="AO116" s="32">
        <v>50</v>
      </c>
      <c r="AP116" s="32">
        <f t="shared" si="258"/>
        <v>4167871.87824</v>
      </c>
      <c r="AQ116" s="32">
        <v>13</v>
      </c>
      <c r="AR116" s="32">
        <v>986442.09000000008</v>
      </c>
      <c r="AS116" s="32"/>
      <c r="AT116" s="35"/>
      <c r="AU116" s="32"/>
      <c r="AV116" s="35">
        <f t="shared" si="175"/>
        <v>986442.09000000008</v>
      </c>
      <c r="AW116" s="32">
        <v>110</v>
      </c>
      <c r="AX116" s="32">
        <f t="shared" si="259"/>
        <v>9130577.1923519988</v>
      </c>
      <c r="AY116" s="32">
        <v>31</v>
      </c>
      <c r="AZ116" s="32">
        <v>2384880.9899999998</v>
      </c>
      <c r="BA116" s="35"/>
      <c r="BB116" s="32"/>
      <c r="BC116" s="32">
        <v>4</v>
      </c>
      <c r="BD116" s="32">
        <f t="shared" si="260"/>
        <v>433356.74323199998</v>
      </c>
      <c r="BE116" s="32">
        <v>2</v>
      </c>
      <c r="BF116" s="32">
        <v>215419.62</v>
      </c>
      <c r="BG116" s="32"/>
      <c r="BH116" s="35"/>
      <c r="BI116" s="32"/>
      <c r="BJ116" s="32"/>
      <c r="BK116" s="32">
        <v>50</v>
      </c>
      <c r="BL116" s="32">
        <f t="shared" si="261"/>
        <v>5384941.9848000007</v>
      </c>
      <c r="BM116" s="32">
        <v>18</v>
      </c>
      <c r="BN116" s="32">
        <v>1951364.8599999999</v>
      </c>
      <c r="BO116" s="32"/>
      <c r="BP116" s="35"/>
      <c r="BQ116" s="32"/>
      <c r="BR116" s="32"/>
      <c r="BS116" s="32">
        <v>4</v>
      </c>
      <c r="BT116" s="32">
        <f t="shared" si="262"/>
        <v>430795.35878399998</v>
      </c>
      <c r="BU116" s="32">
        <v>2</v>
      </c>
      <c r="BV116" s="32">
        <v>217439.52000000002</v>
      </c>
      <c r="BW116" s="32"/>
      <c r="BX116" s="35"/>
      <c r="BY116" s="32"/>
      <c r="BZ116" s="32"/>
    </row>
    <row r="117" spans="1:78" ht="28.5" customHeight="1" x14ac:dyDescent="0.25">
      <c r="A117" s="37"/>
      <c r="B117" s="58">
        <v>90</v>
      </c>
      <c r="C117" s="27" t="s">
        <v>178</v>
      </c>
      <c r="D117" s="28">
        <f t="shared" si="263"/>
        <v>18150.400000000001</v>
      </c>
      <c r="E117" s="28">
        <f t="shared" si="263"/>
        <v>18790</v>
      </c>
      <c r="F117" s="34">
        <v>3.12</v>
      </c>
      <c r="G117" s="29">
        <v>1</v>
      </c>
      <c r="H117" s="30"/>
      <c r="I117" s="30"/>
      <c r="J117" s="28">
        <v>1.4</v>
      </c>
      <c r="K117" s="28">
        <v>1.68</v>
      </c>
      <c r="L117" s="28">
        <v>2.23</v>
      </c>
      <c r="M117" s="28">
        <v>2.39</v>
      </c>
      <c r="N117" s="31">
        <v>2.57</v>
      </c>
      <c r="O117" s="32"/>
      <c r="P117" s="32">
        <f t="shared" si="247"/>
        <v>0</v>
      </c>
      <c r="Q117" s="32"/>
      <c r="R117" s="32">
        <f t="shared" si="248"/>
        <v>0</v>
      </c>
      <c r="S117" s="32"/>
      <c r="T117" s="32">
        <f t="shared" si="249"/>
        <v>0</v>
      </c>
      <c r="U117" s="32"/>
      <c r="V117" s="32">
        <f t="shared" si="250"/>
        <v>0</v>
      </c>
      <c r="W117" s="32"/>
      <c r="X117" s="32">
        <f t="shared" si="251"/>
        <v>0</v>
      </c>
      <c r="Y117" s="32"/>
      <c r="Z117" s="32"/>
      <c r="AA117" s="32"/>
      <c r="AB117" s="32">
        <f t="shared" si="252"/>
        <v>0</v>
      </c>
      <c r="AC117" s="32"/>
      <c r="AD117" s="32">
        <f t="shared" si="253"/>
        <v>0</v>
      </c>
      <c r="AE117" s="32">
        <v>10</v>
      </c>
      <c r="AF117" s="32">
        <f t="shared" si="254"/>
        <v>862643.3816000002</v>
      </c>
      <c r="AG117" s="36"/>
      <c r="AH117" s="32">
        <f t="shared" si="255"/>
        <v>0</v>
      </c>
      <c r="AI117" s="32"/>
      <c r="AJ117" s="32">
        <f t="shared" si="231"/>
        <v>0</v>
      </c>
      <c r="AK117" s="32"/>
      <c r="AL117" s="32">
        <f t="shared" si="256"/>
        <v>0</v>
      </c>
      <c r="AM117" s="32">
        <v>7</v>
      </c>
      <c r="AN117" s="32">
        <f t="shared" si="257"/>
        <v>659233.59116160008</v>
      </c>
      <c r="AO117" s="32">
        <v>14</v>
      </c>
      <c r="AP117" s="32">
        <f t="shared" si="258"/>
        <v>1444862.2511232002</v>
      </c>
      <c r="AQ117" s="32"/>
      <c r="AR117" s="32"/>
      <c r="AS117" s="32"/>
      <c r="AT117" s="35"/>
      <c r="AU117" s="32"/>
      <c r="AV117" s="35">
        <f t="shared" si="175"/>
        <v>0</v>
      </c>
      <c r="AW117" s="32">
        <v>54</v>
      </c>
      <c r="AX117" s="32">
        <f t="shared" si="259"/>
        <v>5549493.6701568002</v>
      </c>
      <c r="AY117" s="32"/>
      <c r="AZ117" s="32">
        <f t="shared" ref="AZ117:AZ144" si="264">(AY117/3*1*$D117*$F117*$G117*$K117*AZ$9)+(AY117/3*2*$E117*$F117*$G117*$K117*AZ$10)</f>
        <v>0</v>
      </c>
      <c r="BA117" s="35"/>
      <c r="BB117" s="32"/>
      <c r="BC117" s="32"/>
      <c r="BD117" s="32">
        <f t="shared" si="260"/>
        <v>0</v>
      </c>
      <c r="BE117" s="32"/>
      <c r="BF117" s="32"/>
      <c r="BG117" s="32"/>
      <c r="BH117" s="35"/>
      <c r="BI117" s="32"/>
      <c r="BJ117" s="32"/>
      <c r="BK117" s="32">
        <v>20</v>
      </c>
      <c r="BL117" s="32">
        <f t="shared" si="261"/>
        <v>2666828.4115200005</v>
      </c>
      <c r="BM117" s="32"/>
      <c r="BN117" s="32">
        <f t="shared" si="203"/>
        <v>0</v>
      </c>
      <c r="BO117" s="32"/>
      <c r="BP117" s="35"/>
      <c r="BQ117" s="32"/>
      <c r="BR117" s="32"/>
      <c r="BS117" s="32">
        <v>2</v>
      </c>
      <c r="BT117" s="32">
        <f t="shared" si="262"/>
        <v>266682.84115199995</v>
      </c>
      <c r="BU117" s="32"/>
      <c r="BV117" s="32"/>
      <c r="BW117" s="32"/>
      <c r="BX117" s="35"/>
      <c r="BY117" s="32"/>
      <c r="BZ117" s="32"/>
    </row>
    <row r="118" spans="1:78" ht="28.5" customHeight="1" x14ac:dyDescent="0.25">
      <c r="A118" s="37"/>
      <c r="B118" s="58">
        <v>91</v>
      </c>
      <c r="C118" s="40" t="s">
        <v>419</v>
      </c>
      <c r="D118" s="28">
        <f t="shared" si="263"/>
        <v>18150.400000000001</v>
      </c>
      <c r="E118" s="28">
        <f t="shared" si="263"/>
        <v>18790</v>
      </c>
      <c r="F118" s="34">
        <v>4.51</v>
      </c>
      <c r="G118" s="29">
        <v>1</v>
      </c>
      <c r="H118" s="30"/>
      <c r="I118" s="30"/>
      <c r="J118" s="28">
        <v>1.4</v>
      </c>
      <c r="K118" s="28">
        <v>1.68</v>
      </c>
      <c r="L118" s="28">
        <v>2.23</v>
      </c>
      <c r="M118" s="28">
        <v>2.39</v>
      </c>
      <c r="N118" s="31">
        <v>2.57</v>
      </c>
      <c r="O118" s="32"/>
      <c r="P118" s="32">
        <f t="shared" si="247"/>
        <v>0</v>
      </c>
      <c r="Q118" s="32"/>
      <c r="R118" s="32">
        <f t="shared" si="248"/>
        <v>0</v>
      </c>
      <c r="S118" s="32"/>
      <c r="T118" s="32">
        <f t="shared" si="249"/>
        <v>0</v>
      </c>
      <c r="U118" s="32"/>
      <c r="V118" s="32">
        <f t="shared" si="250"/>
        <v>0</v>
      </c>
      <c r="W118" s="32"/>
      <c r="X118" s="32">
        <f t="shared" si="251"/>
        <v>0</v>
      </c>
      <c r="Y118" s="32"/>
      <c r="Z118" s="32"/>
      <c r="AA118" s="32"/>
      <c r="AB118" s="32">
        <f t="shared" si="252"/>
        <v>0</v>
      </c>
      <c r="AC118" s="32"/>
      <c r="AD118" s="32">
        <f t="shared" si="253"/>
        <v>0</v>
      </c>
      <c r="AE118" s="32"/>
      <c r="AF118" s="32">
        <f t="shared" si="254"/>
        <v>0</v>
      </c>
      <c r="AG118" s="36"/>
      <c r="AH118" s="32">
        <f t="shared" si="255"/>
        <v>0</v>
      </c>
      <c r="AI118" s="32"/>
      <c r="AJ118" s="32">
        <f t="shared" si="231"/>
        <v>0</v>
      </c>
      <c r="AK118" s="32"/>
      <c r="AL118" s="32">
        <f t="shared" si="256"/>
        <v>0</v>
      </c>
      <c r="AM118" s="32"/>
      <c r="AN118" s="32">
        <f t="shared" si="257"/>
        <v>0</v>
      </c>
      <c r="AO118" s="32"/>
      <c r="AP118" s="32">
        <f t="shared" si="258"/>
        <v>0</v>
      </c>
      <c r="AQ118" s="32"/>
      <c r="AR118" s="32"/>
      <c r="AS118" s="32"/>
      <c r="AT118" s="35"/>
      <c r="AU118" s="32">
        <f t="shared" si="175"/>
        <v>0</v>
      </c>
      <c r="AV118" s="35">
        <f t="shared" si="175"/>
        <v>0</v>
      </c>
      <c r="AW118" s="32"/>
      <c r="AX118" s="32">
        <f t="shared" si="259"/>
        <v>0</v>
      </c>
      <c r="AY118" s="32"/>
      <c r="AZ118" s="32">
        <f t="shared" si="264"/>
        <v>0</v>
      </c>
      <c r="BA118" s="35"/>
      <c r="BB118" s="32"/>
      <c r="BC118" s="32"/>
      <c r="BD118" s="32">
        <f t="shared" si="260"/>
        <v>0</v>
      </c>
      <c r="BE118" s="32"/>
      <c r="BF118" s="32"/>
      <c r="BG118" s="32"/>
      <c r="BH118" s="35"/>
      <c r="BI118" s="32"/>
      <c r="BJ118" s="32"/>
      <c r="BK118" s="32"/>
      <c r="BL118" s="32">
        <f t="shared" si="261"/>
        <v>0</v>
      </c>
      <c r="BM118" s="32"/>
      <c r="BN118" s="32">
        <f t="shared" si="203"/>
        <v>0</v>
      </c>
      <c r="BO118" s="32"/>
      <c r="BP118" s="35"/>
      <c r="BQ118" s="32"/>
      <c r="BR118" s="32"/>
      <c r="BS118" s="32"/>
      <c r="BT118" s="32">
        <f t="shared" si="262"/>
        <v>0</v>
      </c>
      <c r="BU118" s="32"/>
      <c r="BV118" s="32"/>
      <c r="BW118" s="32"/>
      <c r="BX118" s="35"/>
      <c r="BY118" s="32">
        <f t="shared" ref="BY118:BZ118" si="265">BU118+BW118</f>
        <v>0</v>
      </c>
      <c r="BZ118" s="32">
        <f t="shared" si="265"/>
        <v>0</v>
      </c>
    </row>
    <row r="119" spans="1:78" ht="18.75" customHeight="1" x14ac:dyDescent="0.25">
      <c r="A119" s="37"/>
      <c r="B119" s="58">
        <v>92</v>
      </c>
      <c r="C119" s="27" t="s">
        <v>179</v>
      </c>
      <c r="D119" s="28">
        <f t="shared" si="263"/>
        <v>18150.400000000001</v>
      </c>
      <c r="E119" s="28">
        <f t="shared" si="263"/>
        <v>18790</v>
      </c>
      <c r="F119" s="34">
        <v>0.82</v>
      </c>
      <c r="G119" s="29">
        <v>1</v>
      </c>
      <c r="H119" s="30"/>
      <c r="I119" s="30"/>
      <c r="J119" s="28">
        <v>1.4</v>
      </c>
      <c r="K119" s="28">
        <v>1.68</v>
      </c>
      <c r="L119" s="28">
        <v>2.23</v>
      </c>
      <c r="M119" s="28">
        <v>2.39</v>
      </c>
      <c r="N119" s="31">
        <v>2.57</v>
      </c>
      <c r="O119" s="32"/>
      <c r="P119" s="32">
        <f t="shared" si="247"/>
        <v>0</v>
      </c>
      <c r="Q119" s="32">
        <v>1</v>
      </c>
      <c r="R119" s="32">
        <f t="shared" si="248"/>
        <v>26973.983913333323</v>
      </c>
      <c r="S119" s="32">
        <v>0</v>
      </c>
      <c r="T119" s="32">
        <f t="shared" si="249"/>
        <v>0</v>
      </c>
      <c r="U119" s="32">
        <v>141</v>
      </c>
      <c r="V119" s="32">
        <f t="shared" si="250"/>
        <v>3651198.4625088</v>
      </c>
      <c r="W119" s="32">
        <v>0</v>
      </c>
      <c r="X119" s="32">
        <f t="shared" si="251"/>
        <v>0</v>
      </c>
      <c r="Y119" s="32"/>
      <c r="Z119" s="32"/>
      <c r="AA119" s="32"/>
      <c r="AB119" s="32">
        <f t="shared" si="252"/>
        <v>0</v>
      </c>
      <c r="AC119" s="32">
        <v>0</v>
      </c>
      <c r="AD119" s="32">
        <f t="shared" si="253"/>
        <v>0</v>
      </c>
      <c r="AE119" s="32">
        <v>244</v>
      </c>
      <c r="AF119" s="32">
        <f t="shared" si="254"/>
        <v>5531977.1727733323</v>
      </c>
      <c r="AG119" s="36">
        <v>2</v>
      </c>
      <c r="AH119" s="32">
        <f t="shared" si="255"/>
        <v>54162.850313599993</v>
      </c>
      <c r="AI119" s="32">
        <v>0</v>
      </c>
      <c r="AJ119" s="32">
        <f t="shared" si="231"/>
        <v>0</v>
      </c>
      <c r="AK119" s="32"/>
      <c r="AL119" s="32">
        <f t="shared" si="256"/>
        <v>0</v>
      </c>
      <c r="AM119" s="32">
        <v>30</v>
      </c>
      <c r="AN119" s="32">
        <f t="shared" si="257"/>
        <v>742543.33070399996</v>
      </c>
      <c r="AO119" s="32">
        <v>164</v>
      </c>
      <c r="AP119" s="32">
        <f t="shared" si="258"/>
        <v>4448376.2713151993</v>
      </c>
      <c r="AQ119" s="32">
        <v>42</v>
      </c>
      <c r="AR119" s="32">
        <v>1121771.4400000002</v>
      </c>
      <c r="AS119" s="32"/>
      <c r="AT119" s="35"/>
      <c r="AU119" s="32"/>
      <c r="AV119" s="35">
        <f t="shared" si="175"/>
        <v>1121771.4400000002</v>
      </c>
      <c r="AW119" s="32">
        <v>270</v>
      </c>
      <c r="AX119" s="32">
        <f t="shared" si="259"/>
        <v>7292603.8614240009</v>
      </c>
      <c r="AY119" s="32">
        <v>65</v>
      </c>
      <c r="AZ119" s="32">
        <v>1695869.6800000006</v>
      </c>
      <c r="BA119" s="35"/>
      <c r="BB119" s="32"/>
      <c r="BC119" s="32">
        <v>26</v>
      </c>
      <c r="BD119" s="32">
        <f t="shared" si="260"/>
        <v>916583.90532799996</v>
      </c>
      <c r="BE119" s="32">
        <v>7</v>
      </c>
      <c r="BF119" s="32">
        <v>245339.01</v>
      </c>
      <c r="BG119" s="32"/>
      <c r="BH119" s="35"/>
      <c r="BI119" s="32"/>
      <c r="BJ119" s="32"/>
      <c r="BK119" s="32">
        <v>120</v>
      </c>
      <c r="BL119" s="32">
        <f t="shared" si="261"/>
        <v>4205383.2643200001</v>
      </c>
      <c r="BM119" s="32">
        <v>26</v>
      </c>
      <c r="BN119" s="32">
        <v>914702.8200000003</v>
      </c>
      <c r="BO119" s="32"/>
      <c r="BP119" s="35"/>
      <c r="BQ119" s="32"/>
      <c r="BR119" s="32"/>
      <c r="BS119" s="32">
        <v>32</v>
      </c>
      <c r="BT119" s="32">
        <f t="shared" si="262"/>
        <v>1121435.5371519998</v>
      </c>
      <c r="BU119" s="32">
        <v>5</v>
      </c>
      <c r="BV119" s="32">
        <v>175199.30999999997</v>
      </c>
      <c r="BW119" s="32"/>
      <c r="BX119" s="35"/>
      <c r="BY119" s="32"/>
      <c r="BZ119" s="32"/>
    </row>
    <row r="120" spans="1:78" x14ac:dyDescent="0.25">
      <c r="A120" s="37">
        <v>16</v>
      </c>
      <c r="B120" s="68"/>
      <c r="C120" s="62" t="s">
        <v>180</v>
      </c>
      <c r="D120" s="28">
        <f t="shared" si="263"/>
        <v>18150.400000000001</v>
      </c>
      <c r="E120" s="28">
        <f t="shared" si="263"/>
        <v>18790</v>
      </c>
      <c r="F120" s="59">
        <v>1.2</v>
      </c>
      <c r="G120" s="29">
        <v>1</v>
      </c>
      <c r="H120" s="30"/>
      <c r="I120" s="30"/>
      <c r="J120" s="28">
        <v>1.4</v>
      </c>
      <c r="K120" s="28">
        <v>1.68</v>
      </c>
      <c r="L120" s="28">
        <v>2.23</v>
      </c>
      <c r="M120" s="28">
        <v>2.39</v>
      </c>
      <c r="N120" s="31">
        <v>2.57</v>
      </c>
      <c r="O120" s="35">
        <f t="shared" ref="O120:AJ120" si="266">SUM(O121:O132)</f>
        <v>0</v>
      </c>
      <c r="P120" s="35">
        <f t="shared" si="266"/>
        <v>0</v>
      </c>
      <c r="Q120" s="35">
        <f t="shared" si="266"/>
        <v>166</v>
      </c>
      <c r="R120" s="35">
        <f t="shared" si="266"/>
        <v>5351375.2475866675</v>
      </c>
      <c r="S120" s="35">
        <f>SUM(S121:S132)</f>
        <v>201</v>
      </c>
      <c r="T120" s="35">
        <f t="shared" ref="T120" si="267">SUM(T121:T132)</f>
        <v>5533473.3387966659</v>
      </c>
      <c r="U120" s="35">
        <f t="shared" si="266"/>
        <v>178</v>
      </c>
      <c r="V120" s="35">
        <f t="shared" si="266"/>
        <v>3903201.2624639994</v>
      </c>
      <c r="W120" s="35">
        <f t="shared" si="266"/>
        <v>0</v>
      </c>
      <c r="X120" s="35">
        <f t="shared" si="266"/>
        <v>0</v>
      </c>
      <c r="Y120" s="35"/>
      <c r="Z120" s="35"/>
      <c r="AA120" s="35">
        <f t="shared" si="266"/>
        <v>0</v>
      </c>
      <c r="AB120" s="35">
        <f t="shared" si="266"/>
        <v>0</v>
      </c>
      <c r="AC120" s="35">
        <v>0</v>
      </c>
      <c r="AD120" s="35">
        <f t="shared" si="266"/>
        <v>0</v>
      </c>
      <c r="AE120" s="35">
        <f>SUM(AE121:AE132)</f>
        <v>131</v>
      </c>
      <c r="AF120" s="35">
        <f t="shared" si="266"/>
        <v>2364668.9543400006</v>
      </c>
      <c r="AG120" s="35">
        <v>24</v>
      </c>
      <c r="AH120" s="35">
        <f t="shared" si="266"/>
        <v>515374.14727680007</v>
      </c>
      <c r="AI120" s="35">
        <f t="shared" si="266"/>
        <v>18</v>
      </c>
      <c r="AJ120" s="35">
        <f t="shared" si="266"/>
        <v>424209.29644800001</v>
      </c>
      <c r="AK120" s="35">
        <f t="shared" ref="AK120:BV120" si="268">SUM(AK121:AK132)</f>
        <v>0</v>
      </c>
      <c r="AL120" s="35">
        <f t="shared" si="268"/>
        <v>0</v>
      </c>
      <c r="AM120" s="35">
        <f t="shared" si="268"/>
        <v>116</v>
      </c>
      <c r="AN120" s="35">
        <f t="shared" si="268"/>
        <v>3594384.5996351996</v>
      </c>
      <c r="AO120" s="35">
        <f t="shared" si="268"/>
        <v>177</v>
      </c>
      <c r="AP120" s="35">
        <f t="shared" si="268"/>
        <v>3737989.0930032008</v>
      </c>
      <c r="AQ120" s="35">
        <f t="shared" si="268"/>
        <v>42</v>
      </c>
      <c r="AR120" s="35">
        <f t="shared" si="268"/>
        <v>822383.69000000018</v>
      </c>
      <c r="AS120" s="35">
        <f>AO120-AQ120</f>
        <v>135</v>
      </c>
      <c r="AT120" s="35">
        <f>AS120*$E120*$F120*$G120*$K120*AT$10</f>
        <v>5390036.2655999996</v>
      </c>
      <c r="AU120" s="35">
        <f t="shared" ref="AU120" si="269">AQ120+AS120</f>
        <v>177</v>
      </c>
      <c r="AV120" s="35">
        <f t="shared" si="175"/>
        <v>6212419.9556</v>
      </c>
      <c r="AW120" s="35">
        <f t="shared" si="268"/>
        <v>121</v>
      </c>
      <c r="AX120" s="35">
        <f t="shared" si="268"/>
        <v>3577183.2124280003</v>
      </c>
      <c r="AY120" s="35">
        <f t="shared" si="268"/>
        <v>40</v>
      </c>
      <c r="AZ120" s="35">
        <f t="shared" si="268"/>
        <v>897874.13</v>
      </c>
      <c r="BA120" s="35">
        <f>AW120-AY120</f>
        <v>81</v>
      </c>
      <c r="BB120" s="35">
        <f>BA120*$E120*$F120*$G120*$K120*BB$10</f>
        <v>3234021.75936</v>
      </c>
      <c r="BC120" s="35">
        <f t="shared" si="268"/>
        <v>16</v>
      </c>
      <c r="BD120" s="35">
        <f t="shared" si="268"/>
        <v>434033.13419200003</v>
      </c>
      <c r="BE120" s="35">
        <f t="shared" si="268"/>
        <v>6</v>
      </c>
      <c r="BF120" s="35">
        <f t="shared" si="268"/>
        <v>138431.03</v>
      </c>
      <c r="BG120" s="35">
        <f>BC120-BE120+3</f>
        <v>13</v>
      </c>
      <c r="BH120" s="35">
        <f>BG120*$E120*$F120*$G120*$K120*BH$10</f>
        <v>666775.02528000006</v>
      </c>
      <c r="BI120" s="32">
        <f t="shared" si="208"/>
        <v>19</v>
      </c>
      <c r="BJ120" s="32">
        <f t="shared" si="208"/>
        <v>805206.05528000009</v>
      </c>
      <c r="BK120" s="35">
        <f t="shared" si="268"/>
        <v>102</v>
      </c>
      <c r="BL120" s="35">
        <f t="shared" si="268"/>
        <v>2388228.3222560002</v>
      </c>
      <c r="BM120" s="35">
        <f t="shared" si="268"/>
        <v>21</v>
      </c>
      <c r="BN120" s="35">
        <f t="shared" si="268"/>
        <v>503129.04000000004</v>
      </c>
      <c r="BO120" s="35">
        <f>BK120-BM120-5-2</f>
        <v>74</v>
      </c>
      <c r="BP120" s="35">
        <f>BO120*$E120*$F120*$G120*$K120*BP$10</f>
        <v>3795488.6054400001</v>
      </c>
      <c r="BQ120" s="32">
        <f t="shared" si="209"/>
        <v>95</v>
      </c>
      <c r="BR120" s="32">
        <f t="shared" si="209"/>
        <v>4298617.6454400001</v>
      </c>
      <c r="BS120" s="35">
        <f t="shared" si="268"/>
        <v>32</v>
      </c>
      <c r="BT120" s="35">
        <f t="shared" si="268"/>
        <v>697069.30719999992</v>
      </c>
      <c r="BU120" s="35">
        <f t="shared" si="268"/>
        <v>20</v>
      </c>
      <c r="BV120" s="35">
        <f t="shared" si="268"/>
        <v>446673.70000000007</v>
      </c>
      <c r="BW120" s="35">
        <f>BS120-BU120+10+5+5+5+5</f>
        <v>42</v>
      </c>
      <c r="BX120" s="35">
        <f>BW120*$E120*$F120*$G120*$K120*BX$10</f>
        <v>2154196.2355200001</v>
      </c>
      <c r="BY120" s="32">
        <f t="shared" ref="BY120" si="270">BU120+BW120</f>
        <v>62</v>
      </c>
      <c r="BZ120" s="32">
        <f>BV120+BX120</f>
        <v>2600869.9355200003</v>
      </c>
    </row>
    <row r="121" spans="1:78" ht="33.75" customHeight="1" x14ac:dyDescent="0.25">
      <c r="A121" s="37"/>
      <c r="B121" s="58">
        <v>93</v>
      </c>
      <c r="C121" s="27" t="s">
        <v>181</v>
      </c>
      <c r="D121" s="28">
        <f t="shared" si="263"/>
        <v>18150.400000000001</v>
      </c>
      <c r="E121" s="28">
        <f t="shared" si="263"/>
        <v>18790</v>
      </c>
      <c r="F121" s="34">
        <v>0.98</v>
      </c>
      <c r="G121" s="29">
        <v>1</v>
      </c>
      <c r="H121" s="30"/>
      <c r="I121" s="30"/>
      <c r="J121" s="28">
        <v>1.4</v>
      </c>
      <c r="K121" s="28">
        <v>1.68</v>
      </c>
      <c r="L121" s="28">
        <v>2.23</v>
      </c>
      <c r="M121" s="28">
        <v>2.39</v>
      </c>
      <c r="N121" s="31">
        <v>2.57</v>
      </c>
      <c r="O121" s="32"/>
      <c r="P121" s="32">
        <f>(O121/12*1*$D121*$F121*$G121*$J121*P$9)+(O121/12*11*$E121*$F121*$G121*$J121*P$10)</f>
        <v>0</v>
      </c>
      <c r="Q121" s="32">
        <v>166</v>
      </c>
      <c r="R121" s="32">
        <f t="shared" ref="R121:R122" si="271">(Q121/12*1*$D121*$F121*$G121*$J121*R$9)+(Q121/12*11*$E121*$F121*$G121*$J121*R$10)</f>
        <v>5351375.2475866675</v>
      </c>
      <c r="S121" s="35">
        <v>126</v>
      </c>
      <c r="T121" s="32">
        <f t="shared" ref="T121:T132" si="272">(S121/12*1*$D121*$F121*$G121*$J121*T$9)+(S121/12*3*$E121*$F121*$G121*$J121*T$10)+(S121/12*8*$E121*$F121*$G121*$J121*T$11)</f>
        <v>3563819.9545200001</v>
      </c>
      <c r="U121" s="32">
        <f>2+2</f>
        <v>4</v>
      </c>
      <c r="V121" s="32">
        <f>(U121/12*1*$D121*$F121*$G121*$K121*V$9)+(U121/12*11*$E121*$F121*$G121*$K121*V$10)</f>
        <v>123790.84910079998</v>
      </c>
      <c r="W121" s="32">
        <v>0</v>
      </c>
      <c r="X121" s="32">
        <f>(W121/12*1*$D121*$F121*$G121*$K121*X$9)+(W121/12*11*$E121*$F121*$G121*$K121*X$10)</f>
        <v>0</v>
      </c>
      <c r="Y121" s="32"/>
      <c r="Z121" s="32"/>
      <c r="AA121" s="32"/>
      <c r="AB121" s="32">
        <f>(AA121/12*1*$D121*$F121*$G121*$J121*AB$9)+(AA121/12*11*$E121*$F121*$G121*$J121*AB$10)</f>
        <v>0</v>
      </c>
      <c r="AC121" s="32">
        <v>0</v>
      </c>
      <c r="AD121" s="32">
        <f>(AC121/12*1*$D121*$F121*$G121*$J121*AD$9)+(AC121/12*11*$E121*$F121*$G121*$J121*AD$10)</f>
        <v>0</v>
      </c>
      <c r="AE121" s="32">
        <v>1</v>
      </c>
      <c r="AF121" s="32">
        <f>(AE121/12*1*$D121*$F121*$G121*$J121*AF$9)+(AE121/12*11*$E121*$F121*$G121*$J121*AF$10)</f>
        <v>27095.849806666658</v>
      </c>
      <c r="AG121" s="36">
        <v>0</v>
      </c>
      <c r="AH121" s="32">
        <f>(AG121/12*1*$D121*$F121*$G121*$K121*AH$9)+(AG121/12*11*$E121*$F121*$G121*$K121*AH$10)</f>
        <v>0</v>
      </c>
      <c r="AI121" s="32">
        <v>2</v>
      </c>
      <c r="AJ121" s="32">
        <f t="shared" ref="AJ121:AJ132" si="273">(AI121/12*1*$D121*$F121*$G121*$K121*AJ$9)+(AI121/12*4*$E121*$F121*$G121*$K121*AJ$10)+(AI121/12*7*$E121*$F121*$G121*$K121*AJ$12)</f>
        <v>64754.690111999997</v>
      </c>
      <c r="AK121" s="32"/>
      <c r="AL121" s="32">
        <f>(AK121/12*1*$D121*$F121*$G121*$K121*AL$9)+(AK121/12*11*$E121*$F121*$G121*$K121*AL$10)</f>
        <v>0</v>
      </c>
      <c r="AM121" s="32">
        <v>5</v>
      </c>
      <c r="AN121" s="32">
        <f t="shared" ref="AN121:AN122" si="274">(AM121/12*1*$D121*$F121*$G121*$K121*AN$9)+(AM121/12*11*$E121*$F121*$G121*$K121*AN$10)</f>
        <v>147904.97237600002</v>
      </c>
      <c r="AO121" s="32">
        <v>8</v>
      </c>
      <c r="AP121" s="32">
        <f>(AO121/12*1*$D121*$F121*$G121*$K121*AP$9)+(AO121/12*11*$E121*$F121*$G121*$K121*AP$10)</f>
        <v>259334.25020159996</v>
      </c>
      <c r="AQ121" s="32">
        <v>0</v>
      </c>
      <c r="AR121" s="32">
        <v>0</v>
      </c>
      <c r="AS121" s="32"/>
      <c r="AT121" s="35"/>
      <c r="AU121" s="32"/>
      <c r="AV121" s="35">
        <f t="shared" si="175"/>
        <v>0</v>
      </c>
      <c r="AW121" s="32">
        <v>2</v>
      </c>
      <c r="AX121" s="32">
        <f>(AW121/12*1*$D121*$F121*$G121*$K121*AX$9)+(AW121/12*11*$E121*$F121*$G121*$K121*AX$10)</f>
        <v>64559.63671359999</v>
      </c>
      <c r="AY121" s="32">
        <v>1</v>
      </c>
      <c r="AZ121" s="32">
        <v>32606.39</v>
      </c>
      <c r="BA121" s="35"/>
      <c r="BB121" s="32"/>
      <c r="BC121" s="32"/>
      <c r="BD121" s="32">
        <f>(BC121/12*1*$D121*$F121*$G121*$K121*BD$9)+(BC121/12*11*$E121*$F121*$G121*$K121*BD$10)</f>
        <v>0</v>
      </c>
      <c r="BE121" s="32">
        <v>0</v>
      </c>
      <c r="BF121" s="32">
        <f t="shared" si="174"/>
        <v>0</v>
      </c>
      <c r="BG121" s="32"/>
      <c r="BH121" s="35"/>
      <c r="BI121" s="32"/>
      <c r="BJ121" s="32"/>
      <c r="BK121" s="32">
        <v>2</v>
      </c>
      <c r="BL121" s="32">
        <f t="shared" ref="BL121:BL122" si="275">(BK121/12*1*$D121*$F121*$G121*$K121*BL$9)+(BK121/12*11*$E121*$F121*$G121*$K121*BL$10)</f>
        <v>83765.764207999993</v>
      </c>
      <c r="BM121" s="32">
        <v>0</v>
      </c>
      <c r="BN121" s="32">
        <f t="shared" si="203"/>
        <v>0</v>
      </c>
      <c r="BO121" s="32"/>
      <c r="BP121" s="35"/>
      <c r="BQ121" s="32"/>
      <c r="BR121" s="32"/>
      <c r="BS121" s="32"/>
      <c r="BT121" s="32">
        <f t="shared" ref="BT121:BT122" si="276">(BS121/12*1*$D121*$F121*$G121*$K121*BT$9)+(BS121/12*11*$E121*$F121*$G121*$K121*BT$10)</f>
        <v>0</v>
      </c>
      <c r="BU121" s="32">
        <v>0</v>
      </c>
      <c r="BV121" s="32">
        <f t="shared" si="200"/>
        <v>0</v>
      </c>
      <c r="BW121" s="32"/>
      <c r="BX121" s="35"/>
      <c r="BY121" s="32"/>
      <c r="BZ121" s="32"/>
    </row>
    <row r="122" spans="1:78" ht="33.75" customHeight="1" x14ac:dyDescent="0.25">
      <c r="A122" s="37"/>
      <c r="B122" s="58">
        <v>94</v>
      </c>
      <c r="C122" s="27" t="s">
        <v>182</v>
      </c>
      <c r="D122" s="28">
        <f t="shared" si="263"/>
        <v>18150.400000000001</v>
      </c>
      <c r="E122" s="28">
        <f t="shared" si="263"/>
        <v>18790</v>
      </c>
      <c r="F122" s="34">
        <v>1.49</v>
      </c>
      <c r="G122" s="29">
        <v>1</v>
      </c>
      <c r="H122" s="30"/>
      <c r="I122" s="30"/>
      <c r="J122" s="28">
        <v>1.4</v>
      </c>
      <c r="K122" s="28">
        <v>1.68</v>
      </c>
      <c r="L122" s="28">
        <v>2.23</v>
      </c>
      <c r="M122" s="28">
        <v>2.39</v>
      </c>
      <c r="N122" s="31">
        <v>2.57</v>
      </c>
      <c r="O122" s="32"/>
      <c r="P122" s="32">
        <f>(O122/12*1*$D122*$F122*$G122*$J122*P$9)+(O122/12*11*$E122*$F122*$G122*$J122*P$10)</f>
        <v>0</v>
      </c>
      <c r="Q122" s="32"/>
      <c r="R122" s="32">
        <f t="shared" si="271"/>
        <v>0</v>
      </c>
      <c r="S122" s="32"/>
      <c r="T122" s="32">
        <f t="shared" si="272"/>
        <v>0</v>
      </c>
      <c r="U122" s="32"/>
      <c r="V122" s="32">
        <f>(U122/12*1*$D122*$F122*$G122*$K122*V$9)+(U122/12*11*$E122*$F122*$G122*$K122*V$10)</f>
        <v>0</v>
      </c>
      <c r="W122" s="32"/>
      <c r="X122" s="32">
        <f>(W122/12*1*$D122*$F122*$G122*$K122*X$9)+(W122/12*11*$E122*$F122*$G122*$K122*X$10)</f>
        <v>0</v>
      </c>
      <c r="Y122" s="32"/>
      <c r="Z122" s="32"/>
      <c r="AA122" s="32"/>
      <c r="AB122" s="32">
        <f>(AA122/12*1*$D122*$F122*$G122*$J122*AB$9)+(AA122/12*11*$E122*$F122*$G122*$J122*AB$10)</f>
        <v>0</v>
      </c>
      <c r="AC122" s="32"/>
      <c r="AD122" s="32">
        <f>(AC122/12*1*$D122*$F122*$G122*$J122*AD$9)+(AC122/12*11*$E122*$F122*$G122*$J122*AD$10)</f>
        <v>0</v>
      </c>
      <c r="AE122" s="32"/>
      <c r="AF122" s="32">
        <f>(AE122/12*1*$D122*$F122*$G122*$J122*AF$9)+(AE122/12*11*$E122*$F122*$G122*$J122*AF$10)</f>
        <v>0</v>
      </c>
      <c r="AG122" s="36"/>
      <c r="AH122" s="32">
        <f>(AG122/12*1*$D122*$F122*$G122*$K122*AH$9)+(AG122/12*11*$E122*$F122*$G122*$K122*AH$10)</f>
        <v>0</v>
      </c>
      <c r="AI122" s="32"/>
      <c r="AJ122" s="32">
        <f t="shared" si="273"/>
        <v>0</v>
      </c>
      <c r="AK122" s="32"/>
      <c r="AL122" s="32">
        <f>(AK122/12*1*$D122*$F122*$G122*$K122*AL$9)+(AK122/12*11*$E122*$F122*$G122*$K122*AL$10)</f>
        <v>0</v>
      </c>
      <c r="AM122" s="32"/>
      <c r="AN122" s="32">
        <f t="shared" si="274"/>
        <v>0</v>
      </c>
      <c r="AO122" s="32"/>
      <c r="AP122" s="32">
        <f>(AO122/12*1*$D122*$F122*$G122*$K122*AP$9)+(AO122/12*11*$E122*$F122*$G122*$K122*AP$10)</f>
        <v>0</v>
      </c>
      <c r="AQ122" s="32">
        <v>0</v>
      </c>
      <c r="AR122" s="32">
        <v>0</v>
      </c>
      <c r="AS122" s="32"/>
      <c r="AT122" s="35"/>
      <c r="AU122" s="32"/>
      <c r="AV122" s="35">
        <f t="shared" si="175"/>
        <v>0</v>
      </c>
      <c r="AW122" s="32"/>
      <c r="AX122" s="32">
        <f>(AW122/12*1*$D122*$F122*$G122*$K122*AX$9)+(AW122/12*11*$E122*$F122*$G122*$K122*AX$10)</f>
        <v>0</v>
      </c>
      <c r="AY122" s="32">
        <v>1</v>
      </c>
      <c r="AZ122" s="32">
        <v>49575.02</v>
      </c>
      <c r="BA122" s="35"/>
      <c r="BB122" s="32"/>
      <c r="BC122" s="32"/>
      <c r="BD122" s="32">
        <f>(BC122/12*1*$D122*$F122*$G122*$K122*BD$9)+(BC122/12*11*$E122*$F122*$G122*$K122*BD$10)</f>
        <v>0</v>
      </c>
      <c r="BE122" s="32">
        <v>0</v>
      </c>
      <c r="BF122" s="32">
        <f t="shared" si="174"/>
        <v>0</v>
      </c>
      <c r="BG122" s="32"/>
      <c r="BH122" s="35"/>
      <c r="BI122" s="32"/>
      <c r="BJ122" s="32"/>
      <c r="BK122" s="32"/>
      <c r="BL122" s="32">
        <f t="shared" si="275"/>
        <v>0</v>
      </c>
      <c r="BM122" s="32">
        <v>0</v>
      </c>
      <c r="BN122" s="32">
        <f t="shared" si="203"/>
        <v>0</v>
      </c>
      <c r="BO122" s="32"/>
      <c r="BP122" s="35"/>
      <c r="BQ122" s="32"/>
      <c r="BR122" s="32"/>
      <c r="BS122" s="32"/>
      <c r="BT122" s="32">
        <f t="shared" si="276"/>
        <v>0</v>
      </c>
      <c r="BU122" s="32">
        <v>0</v>
      </c>
      <c r="BV122" s="32">
        <f t="shared" si="200"/>
        <v>0</v>
      </c>
      <c r="BW122" s="32"/>
      <c r="BX122" s="35"/>
      <c r="BY122" s="32"/>
      <c r="BZ122" s="32"/>
    </row>
    <row r="123" spans="1:78" ht="38.25" customHeight="1" x14ac:dyDescent="0.25">
      <c r="A123" s="37"/>
      <c r="B123" s="58">
        <v>95</v>
      </c>
      <c r="C123" s="27" t="s">
        <v>183</v>
      </c>
      <c r="D123" s="28">
        <f t="shared" si="263"/>
        <v>18150.400000000001</v>
      </c>
      <c r="E123" s="28">
        <f t="shared" si="263"/>
        <v>18790</v>
      </c>
      <c r="F123" s="34">
        <v>0.68</v>
      </c>
      <c r="G123" s="29">
        <v>1</v>
      </c>
      <c r="H123" s="30"/>
      <c r="I123" s="30"/>
      <c r="J123" s="28">
        <v>1.4</v>
      </c>
      <c r="K123" s="28">
        <v>1.68</v>
      </c>
      <c r="L123" s="28">
        <v>2.23</v>
      </c>
      <c r="M123" s="28">
        <v>2.39</v>
      </c>
      <c r="N123" s="31">
        <v>2.57</v>
      </c>
      <c r="O123" s="32"/>
      <c r="P123" s="32">
        <f>(O123/12*1*$D123*$F123*$G123*$J123*P$9)+(O123/12*11*$E123*$F123*$G123*$J123)</f>
        <v>0</v>
      </c>
      <c r="Q123" s="32"/>
      <c r="R123" s="32">
        <f>(Q123/12*1*$D123*$F123*$G123*$J123*R$9)+(Q123/12*11*$E123*$F123*$G123*$J123)</f>
        <v>0</v>
      </c>
      <c r="S123" s="32">
        <v>35</v>
      </c>
      <c r="T123" s="32">
        <f>(S123/12*1*$D123*$F123*$G123*$J123*T$9)+(S123/12*11*$E123*$F123*$G123*$J123)</f>
        <v>639426.12719999999</v>
      </c>
      <c r="U123" s="32">
        <v>170</v>
      </c>
      <c r="V123" s="32">
        <f>(U123/12*1*$D123*$F123*$G123*$K123*V$9)+(U123/12*11*$E123*$F123*$G123*$K123)</f>
        <v>3650566.8765439996</v>
      </c>
      <c r="W123" s="32">
        <v>0</v>
      </c>
      <c r="X123" s="32">
        <f>(W123/12*1*$D123*$F123*$G123*$K123*X$9)+(W123/12*11*$E123*$F123*$G123*$K123)</f>
        <v>0</v>
      </c>
      <c r="Y123" s="32"/>
      <c r="Z123" s="32"/>
      <c r="AA123" s="32"/>
      <c r="AB123" s="32">
        <f>(AA123/12*1*$D123*$F123*$G123*$J123*AB$9)+(AA123/12*11*$E123*$F123*$G123*$J123)</f>
        <v>0</v>
      </c>
      <c r="AC123" s="32">
        <v>0</v>
      </c>
      <c r="AD123" s="32">
        <f>(AC123/12*1*$D123*$F123*$G123*$J123*AD$9)+(AC123/12*11*$E123*$F123*$G123*$J123)</f>
        <v>0</v>
      </c>
      <c r="AE123" s="32">
        <v>130</v>
      </c>
      <c r="AF123" s="32">
        <f>(AE123/12*1*$D123*$F123*$G123*$J123*AF$9)+(AE123/12*11*$E123*$F123*$G123*$J123)</f>
        <v>2337573.1045333338</v>
      </c>
      <c r="AG123" s="36">
        <v>24</v>
      </c>
      <c r="AH123" s="32">
        <f>(AG123/12*1*$D123*$F123*$G123*$K123*AH$9)+(AG123/12*11*$E123*$F123*$G123*$K123)</f>
        <v>515374.14727680007</v>
      </c>
      <c r="AI123" s="32">
        <v>16</v>
      </c>
      <c r="AJ123" s="32">
        <f t="shared" si="273"/>
        <v>359454.60633600003</v>
      </c>
      <c r="AK123" s="32"/>
      <c r="AL123" s="32">
        <f>(AK123/12*1*$D123*$F123*$G123*$K123*AL$9)+(AK123/12*11*$E123*$F123*$G123*$K123)</f>
        <v>0</v>
      </c>
      <c r="AM123" s="32">
        <v>20</v>
      </c>
      <c r="AN123" s="32">
        <f>(AM123/12*1*$D123*$F123*$G123*$K123*AN$9)+(AM123/12*11*$E123*$F123*$G123*$K123)</f>
        <v>428614.49702400004</v>
      </c>
      <c r="AO123" s="32">
        <v>130</v>
      </c>
      <c r="AP123" s="32">
        <f>(AO123/12*1*$D123*$F123*$G123*$K123*AP$9)+(AO123/12*11*$E123*$F123*$G123*$K123)</f>
        <v>2785994.2306560003</v>
      </c>
      <c r="AQ123" s="32">
        <v>31</v>
      </c>
      <c r="AR123" s="32">
        <v>660822.96000000008</v>
      </c>
      <c r="AS123" s="32"/>
      <c r="AT123" s="35"/>
      <c r="AU123" s="32"/>
      <c r="AV123" s="35">
        <f t="shared" si="175"/>
        <v>660822.96000000008</v>
      </c>
      <c r="AW123" s="32">
        <v>48</v>
      </c>
      <c r="AX123" s="32">
        <f>(AW123/12*1*$D123*$F123*$G123*$K123*AX$9)+(AW123/12*11*$E123*$F123*$G123*$K123)</f>
        <v>1024113.0891264001</v>
      </c>
      <c r="AY123" s="32">
        <v>21</v>
      </c>
      <c r="AZ123" s="32">
        <v>436738.98</v>
      </c>
      <c r="BA123" s="35"/>
      <c r="BB123" s="32"/>
      <c r="BC123" s="32">
        <v>12</v>
      </c>
      <c r="BD123" s="32">
        <f>(BC123/12*1*$D123*$F123*$G123*$K123*BD$9)+(BC123/12*11*$E123*$F123*$G123*$K123)</f>
        <v>267225.18144000001</v>
      </c>
      <c r="BE123" s="32">
        <v>6</v>
      </c>
      <c r="BF123" s="32">
        <v>138431.03</v>
      </c>
      <c r="BG123" s="32"/>
      <c r="BH123" s="35"/>
      <c r="BI123" s="32"/>
      <c r="BJ123" s="32"/>
      <c r="BK123" s="32">
        <v>80</v>
      </c>
      <c r="BL123" s="32">
        <f>(BK123/12*1*$D123*$F123*$G123*$K123*BL$9)+(BK123/12*11*$E123*$F123*$G123*$K123)</f>
        <v>1767677.8649600004</v>
      </c>
      <c r="BM123" s="32">
        <v>19</v>
      </c>
      <c r="BN123" s="32">
        <v>468935.44000000006</v>
      </c>
      <c r="BO123" s="32"/>
      <c r="BP123" s="35"/>
      <c r="BQ123" s="32"/>
      <c r="BR123" s="32"/>
      <c r="BS123" s="32">
        <v>30</v>
      </c>
      <c r="BT123" s="32">
        <f>(BS123/12*1*$D123*$F123*$G123*$K123*BT$9)+(BS123/12*11*$E123*$F123*$G123*$K123)</f>
        <v>662879.19935999997</v>
      </c>
      <c r="BU123" s="32">
        <v>17</v>
      </c>
      <c r="BV123" s="32">
        <v>369310.69000000006</v>
      </c>
      <c r="BW123" s="32"/>
      <c r="BX123" s="35"/>
      <c r="BY123" s="32"/>
      <c r="BZ123" s="32"/>
    </row>
    <row r="124" spans="1:78" ht="38.25" customHeight="1" x14ac:dyDescent="0.25">
      <c r="A124" s="37"/>
      <c r="B124" s="58">
        <v>96</v>
      </c>
      <c r="C124" s="27" t="s">
        <v>184</v>
      </c>
      <c r="D124" s="28">
        <f t="shared" si="263"/>
        <v>18150.400000000001</v>
      </c>
      <c r="E124" s="28">
        <f t="shared" si="263"/>
        <v>18790</v>
      </c>
      <c r="F124" s="34">
        <v>1.01</v>
      </c>
      <c r="G124" s="29">
        <v>1</v>
      </c>
      <c r="H124" s="30"/>
      <c r="I124" s="30"/>
      <c r="J124" s="28">
        <v>1.4</v>
      </c>
      <c r="K124" s="28">
        <v>1.68</v>
      </c>
      <c r="L124" s="28">
        <v>2.23</v>
      </c>
      <c r="M124" s="28">
        <v>2.39</v>
      </c>
      <c r="N124" s="31">
        <v>2.57</v>
      </c>
      <c r="O124" s="32"/>
      <c r="P124" s="32">
        <f t="shared" ref="P124:P132" si="277">(O124/12*1*$D124*$F124*$G124*$J124*P$9)+(O124/12*11*$E124*$F124*$G124*$J124*P$10)</f>
        <v>0</v>
      </c>
      <c r="Q124" s="32"/>
      <c r="R124" s="32">
        <f t="shared" ref="R124:R132" si="278">(Q124/12*1*$D124*$F124*$G124*$J124*R$9)+(Q124/12*11*$E124*$F124*$G124*$J124*R$10)</f>
        <v>0</v>
      </c>
      <c r="S124" s="32">
        <v>30</v>
      </c>
      <c r="T124" s="32">
        <f t="shared" si="272"/>
        <v>874503.92469999986</v>
      </c>
      <c r="U124" s="32"/>
      <c r="V124" s="32">
        <f t="shared" ref="V124:V132" si="279">(U124/12*1*$D124*$F124*$G124*$K124*V$9)+(U124/12*11*$E124*$F124*$G124*$K124*V$10)</f>
        <v>0</v>
      </c>
      <c r="W124" s="32"/>
      <c r="X124" s="32">
        <f t="shared" ref="X124:X132" si="280">(W124/12*1*$D124*$F124*$G124*$K124*X$9)+(W124/12*11*$E124*$F124*$G124*$K124*X$10)</f>
        <v>0</v>
      </c>
      <c r="Y124" s="32"/>
      <c r="Z124" s="32"/>
      <c r="AA124" s="32"/>
      <c r="AB124" s="32">
        <f t="shared" ref="AB124:AB132" si="281">(AA124/12*1*$D124*$F124*$G124*$J124*AB$9)+(AA124/12*11*$E124*$F124*$G124*$J124*AB$10)</f>
        <v>0</v>
      </c>
      <c r="AC124" s="32"/>
      <c r="AD124" s="32">
        <f t="shared" ref="AD124:AD132" si="282">(AC124/12*1*$D124*$F124*$G124*$J124*AD$9)+(AC124/12*11*$E124*$F124*$G124*$J124*AD$10)</f>
        <v>0</v>
      </c>
      <c r="AE124" s="32"/>
      <c r="AF124" s="32">
        <f t="shared" ref="AF124:AF132" si="283">(AE124/12*1*$D124*$F124*$G124*$J124*AF$9)+(AE124/12*11*$E124*$F124*$G124*$J124*AF$10)</f>
        <v>0</v>
      </c>
      <c r="AG124" s="36"/>
      <c r="AH124" s="32">
        <f t="shared" ref="AH124:AH132" si="284">(AG124/12*1*$D124*$F124*$G124*$K124*AH$9)+(AG124/12*11*$E124*$F124*$G124*$K124*AH$10)</f>
        <v>0</v>
      </c>
      <c r="AI124" s="32"/>
      <c r="AJ124" s="32">
        <f t="shared" si="273"/>
        <v>0</v>
      </c>
      <c r="AK124" s="32"/>
      <c r="AL124" s="32">
        <f t="shared" ref="AL124:AL132" si="285">(AK124/12*1*$D124*$F124*$G124*$K124*AL$9)+(AK124/12*11*$E124*$F124*$G124*$K124*AL$10)</f>
        <v>0</v>
      </c>
      <c r="AM124" s="32">
        <v>20</v>
      </c>
      <c r="AN124" s="32">
        <f t="shared" ref="AN124:AN132" si="286">(AM124/12*1*$D124*$F124*$G124*$K124*AN$9)+(AM124/12*11*$E124*$F124*$G124*$K124*AN$10)</f>
        <v>609730.70244799997</v>
      </c>
      <c r="AO124" s="32">
        <v>4</v>
      </c>
      <c r="AP124" s="32">
        <f t="shared" ref="AP124:AP132" si="287">(AO124/12*1*$D124*$F124*$G124*$K124*AP$9)+(AO124/12*11*$E124*$F124*$G124*$K124*AP$10)</f>
        <v>133636.52688960001</v>
      </c>
      <c r="AQ124" s="32">
        <v>1</v>
      </c>
      <c r="AR124" s="32">
        <v>31259.56</v>
      </c>
      <c r="AS124" s="32"/>
      <c r="AT124" s="35"/>
      <c r="AU124" s="32"/>
      <c r="AV124" s="35">
        <f t="shared" si="175"/>
        <v>31259.56</v>
      </c>
      <c r="AW124" s="32">
        <v>8</v>
      </c>
      <c r="AX124" s="32">
        <f t="shared" ref="AX124:AX132" si="288">(AW124/12*1*$D124*$F124*$G124*$K124*AX$9)+(AW124/12*11*$E124*$F124*$G124*$K124*AX$10)</f>
        <v>266143.80849279999</v>
      </c>
      <c r="AY124" s="32">
        <v>2</v>
      </c>
      <c r="AZ124" s="32">
        <v>44348.54</v>
      </c>
      <c r="BA124" s="35"/>
      <c r="BB124" s="32"/>
      <c r="BC124" s="32"/>
      <c r="BD124" s="32">
        <f t="shared" ref="BD124:BD132" si="289">(BC124/12*1*$D124*$F124*$G124*$K124*BD$9)+(BC124/12*11*$E124*$F124*$G124*$K124*BD$10)</f>
        <v>0</v>
      </c>
      <c r="BE124" s="32">
        <v>0</v>
      </c>
      <c r="BF124" s="32">
        <f t="shared" si="174"/>
        <v>0</v>
      </c>
      <c r="BG124" s="32"/>
      <c r="BH124" s="35"/>
      <c r="BI124" s="32"/>
      <c r="BJ124" s="32"/>
      <c r="BK124" s="32"/>
      <c r="BL124" s="32">
        <f t="shared" ref="BL124:BL132" si="290">(BK124/12*1*$D124*$F124*$G124*$K124*BL$9)+(BK124/12*11*$E124*$F124*$G124*$K124*BL$10)</f>
        <v>0</v>
      </c>
      <c r="BM124" s="32">
        <v>0</v>
      </c>
      <c r="BN124" s="32">
        <v>0</v>
      </c>
      <c r="BO124" s="32"/>
      <c r="BP124" s="35"/>
      <c r="BQ124" s="32"/>
      <c r="BR124" s="32"/>
      <c r="BS124" s="32"/>
      <c r="BT124" s="32">
        <f t="shared" ref="BT124:BT132" si="291">(BS124/12*1*$D124*$F124*$G124*$K124*BT$9)+(BS124/12*11*$E124*$F124*$G124*$K124*BT$10)</f>
        <v>0</v>
      </c>
      <c r="BU124" s="32">
        <v>1</v>
      </c>
      <c r="BV124" s="32">
        <v>43169.41</v>
      </c>
      <c r="BW124" s="32"/>
      <c r="BX124" s="35"/>
      <c r="BY124" s="32"/>
      <c r="BZ124" s="32"/>
    </row>
    <row r="125" spans="1:78" x14ac:dyDescent="0.25">
      <c r="A125" s="37"/>
      <c r="B125" s="58">
        <v>97</v>
      </c>
      <c r="C125" s="27" t="s">
        <v>185</v>
      </c>
      <c r="D125" s="28">
        <f t="shared" si="263"/>
        <v>18150.400000000001</v>
      </c>
      <c r="E125" s="28">
        <f t="shared" si="263"/>
        <v>18790</v>
      </c>
      <c r="F125" s="34">
        <v>0.4</v>
      </c>
      <c r="G125" s="29">
        <v>1</v>
      </c>
      <c r="H125" s="30"/>
      <c r="I125" s="30"/>
      <c r="J125" s="28">
        <v>1.4</v>
      </c>
      <c r="K125" s="28">
        <v>1.68</v>
      </c>
      <c r="L125" s="28">
        <v>2.23</v>
      </c>
      <c r="M125" s="28">
        <v>2.39</v>
      </c>
      <c r="N125" s="31">
        <v>2.57</v>
      </c>
      <c r="O125" s="32"/>
      <c r="P125" s="32">
        <f t="shared" si="277"/>
        <v>0</v>
      </c>
      <c r="Q125" s="32"/>
      <c r="R125" s="32">
        <f t="shared" si="278"/>
        <v>0</v>
      </c>
      <c r="S125" s="32">
        <v>0</v>
      </c>
      <c r="T125" s="32">
        <f t="shared" si="272"/>
        <v>0</v>
      </c>
      <c r="U125" s="32"/>
      <c r="V125" s="32">
        <f t="shared" si="279"/>
        <v>0</v>
      </c>
      <c r="W125" s="32">
        <v>0</v>
      </c>
      <c r="X125" s="32">
        <f t="shared" si="280"/>
        <v>0</v>
      </c>
      <c r="Y125" s="32"/>
      <c r="Z125" s="32"/>
      <c r="AA125" s="32"/>
      <c r="AB125" s="32">
        <f t="shared" si="281"/>
        <v>0</v>
      </c>
      <c r="AC125" s="32">
        <v>0</v>
      </c>
      <c r="AD125" s="32">
        <f t="shared" si="282"/>
        <v>0</v>
      </c>
      <c r="AE125" s="32">
        <v>0</v>
      </c>
      <c r="AF125" s="32">
        <f t="shared" si="283"/>
        <v>0</v>
      </c>
      <c r="AG125" s="36">
        <v>0</v>
      </c>
      <c r="AH125" s="32">
        <f t="shared" si="284"/>
        <v>0</v>
      </c>
      <c r="AI125" s="32"/>
      <c r="AJ125" s="32">
        <f t="shared" si="273"/>
        <v>0</v>
      </c>
      <c r="AK125" s="32"/>
      <c r="AL125" s="32">
        <f t="shared" si="285"/>
        <v>0</v>
      </c>
      <c r="AM125" s="32">
        <v>53</v>
      </c>
      <c r="AN125" s="32">
        <f t="shared" si="286"/>
        <v>639915.39068800001</v>
      </c>
      <c r="AO125" s="32">
        <v>32</v>
      </c>
      <c r="AP125" s="32">
        <f t="shared" si="287"/>
        <v>423402.857472</v>
      </c>
      <c r="AQ125" s="32">
        <v>10</v>
      </c>
      <c r="AR125" s="32">
        <v>130301.16999999998</v>
      </c>
      <c r="AS125" s="32"/>
      <c r="AT125" s="35"/>
      <c r="AU125" s="32"/>
      <c r="AV125" s="35">
        <f t="shared" si="175"/>
        <v>130301.16999999998</v>
      </c>
      <c r="AW125" s="32">
        <v>40</v>
      </c>
      <c r="AX125" s="32">
        <f t="shared" si="288"/>
        <v>527017.44256000011</v>
      </c>
      <c r="AY125" s="32">
        <v>13</v>
      </c>
      <c r="AZ125" s="32">
        <v>168627.48</v>
      </c>
      <c r="BA125" s="35"/>
      <c r="BB125" s="32"/>
      <c r="BC125" s="32">
        <v>2</v>
      </c>
      <c r="BD125" s="32">
        <f t="shared" si="289"/>
        <v>34393.392319999999</v>
      </c>
      <c r="BE125" s="32">
        <v>0</v>
      </c>
      <c r="BF125" s="32">
        <f t="shared" si="174"/>
        <v>0</v>
      </c>
      <c r="BG125" s="32"/>
      <c r="BH125" s="35"/>
      <c r="BI125" s="32"/>
      <c r="BJ125" s="32"/>
      <c r="BK125" s="32">
        <v>16</v>
      </c>
      <c r="BL125" s="32">
        <f t="shared" si="290"/>
        <v>273520.86271999998</v>
      </c>
      <c r="BM125" s="32">
        <v>2</v>
      </c>
      <c r="BN125" s="32">
        <v>34193.599999999999</v>
      </c>
      <c r="BO125" s="32"/>
      <c r="BP125" s="35"/>
      <c r="BQ125" s="32"/>
      <c r="BR125" s="32"/>
      <c r="BS125" s="32">
        <v>2</v>
      </c>
      <c r="BT125" s="32">
        <f t="shared" si="291"/>
        <v>34190.107839999997</v>
      </c>
      <c r="BU125" s="32">
        <v>2</v>
      </c>
      <c r="BV125" s="32">
        <v>34193.599999999999</v>
      </c>
      <c r="BW125" s="32"/>
      <c r="BX125" s="35"/>
      <c r="BY125" s="32"/>
      <c r="BZ125" s="32"/>
    </row>
    <row r="126" spans="1:78" ht="36.75" customHeight="1" x14ac:dyDescent="0.25">
      <c r="A126" s="37"/>
      <c r="B126" s="58">
        <v>98</v>
      </c>
      <c r="C126" s="27" t="s">
        <v>186</v>
      </c>
      <c r="D126" s="28">
        <f t="shared" si="263"/>
        <v>18150.400000000001</v>
      </c>
      <c r="E126" s="28">
        <f t="shared" si="263"/>
        <v>18790</v>
      </c>
      <c r="F126" s="34">
        <v>1.54</v>
      </c>
      <c r="G126" s="29">
        <v>1</v>
      </c>
      <c r="H126" s="30"/>
      <c r="I126" s="30"/>
      <c r="J126" s="28">
        <v>1.4</v>
      </c>
      <c r="K126" s="28">
        <v>1.68</v>
      </c>
      <c r="L126" s="28">
        <v>2.23</v>
      </c>
      <c r="M126" s="28">
        <v>2.39</v>
      </c>
      <c r="N126" s="31">
        <v>2.57</v>
      </c>
      <c r="O126" s="32"/>
      <c r="P126" s="32">
        <f t="shared" si="277"/>
        <v>0</v>
      </c>
      <c r="Q126" s="32"/>
      <c r="R126" s="32">
        <f t="shared" si="278"/>
        <v>0</v>
      </c>
      <c r="S126" s="32">
        <v>1</v>
      </c>
      <c r="T126" s="32">
        <f t="shared" si="272"/>
        <v>44446.734126666663</v>
      </c>
      <c r="U126" s="32">
        <v>0</v>
      </c>
      <c r="V126" s="32">
        <f t="shared" si="279"/>
        <v>0</v>
      </c>
      <c r="W126" s="32">
        <v>0</v>
      </c>
      <c r="X126" s="32">
        <f t="shared" si="280"/>
        <v>0</v>
      </c>
      <c r="Y126" s="32"/>
      <c r="Z126" s="32"/>
      <c r="AA126" s="32"/>
      <c r="AB126" s="32">
        <f t="shared" si="281"/>
        <v>0</v>
      </c>
      <c r="AC126" s="32">
        <v>0</v>
      </c>
      <c r="AD126" s="32">
        <f t="shared" si="282"/>
        <v>0</v>
      </c>
      <c r="AE126" s="32"/>
      <c r="AF126" s="32">
        <f t="shared" si="283"/>
        <v>0</v>
      </c>
      <c r="AG126" s="36">
        <v>0</v>
      </c>
      <c r="AH126" s="32">
        <f t="shared" si="284"/>
        <v>0</v>
      </c>
      <c r="AI126" s="32"/>
      <c r="AJ126" s="32">
        <f t="shared" si="273"/>
        <v>0</v>
      </c>
      <c r="AK126" s="32"/>
      <c r="AL126" s="32">
        <f t="shared" si="285"/>
        <v>0</v>
      </c>
      <c r="AM126" s="32">
        <v>10</v>
      </c>
      <c r="AN126" s="32">
        <f t="shared" si="286"/>
        <v>464844.19889599999</v>
      </c>
      <c r="AO126" s="32">
        <v>2</v>
      </c>
      <c r="AP126" s="32">
        <f t="shared" si="287"/>
        <v>101881.31257919999</v>
      </c>
      <c r="AQ126" s="32">
        <v>0</v>
      </c>
      <c r="AR126" s="32">
        <v>0</v>
      </c>
      <c r="AS126" s="32"/>
      <c r="AT126" s="35"/>
      <c r="AU126" s="32"/>
      <c r="AV126" s="35">
        <f t="shared" si="175"/>
        <v>0</v>
      </c>
      <c r="AW126" s="32">
        <v>12</v>
      </c>
      <c r="AX126" s="32">
        <f t="shared" si="288"/>
        <v>608705.1461568001</v>
      </c>
      <c r="AY126" s="32">
        <v>1</v>
      </c>
      <c r="AZ126" s="32">
        <v>45080.37</v>
      </c>
      <c r="BA126" s="35"/>
      <c r="BB126" s="32"/>
      <c r="BC126" s="32">
        <v>2</v>
      </c>
      <c r="BD126" s="32">
        <f t="shared" si="289"/>
        <v>132414.560432</v>
      </c>
      <c r="BE126" s="32">
        <v>0</v>
      </c>
      <c r="BF126" s="32">
        <f t="shared" si="174"/>
        <v>0</v>
      </c>
      <c r="BG126" s="32"/>
      <c r="BH126" s="35"/>
      <c r="BI126" s="32"/>
      <c r="BJ126" s="32"/>
      <c r="BK126" s="32">
        <v>4</v>
      </c>
      <c r="BL126" s="32">
        <f t="shared" si="290"/>
        <v>263263.83036799997</v>
      </c>
      <c r="BM126" s="32">
        <v>0</v>
      </c>
      <c r="BN126" s="32">
        <f t="shared" si="203"/>
        <v>0</v>
      </c>
      <c r="BO126" s="32"/>
      <c r="BP126" s="35"/>
      <c r="BQ126" s="32"/>
      <c r="BR126" s="32"/>
      <c r="BS126" s="32"/>
      <c r="BT126" s="32">
        <f t="shared" si="291"/>
        <v>0</v>
      </c>
      <c r="BU126" s="32">
        <v>0</v>
      </c>
      <c r="BV126" s="32">
        <f t="shared" si="200"/>
        <v>0</v>
      </c>
      <c r="BW126" s="32"/>
      <c r="BX126" s="35"/>
      <c r="BY126" s="32"/>
      <c r="BZ126" s="32"/>
    </row>
    <row r="127" spans="1:78" ht="30" x14ac:dyDescent="0.25">
      <c r="A127" s="37"/>
      <c r="B127" s="58">
        <v>99</v>
      </c>
      <c r="C127" s="27" t="s">
        <v>187</v>
      </c>
      <c r="D127" s="28">
        <f t="shared" si="263"/>
        <v>18150.400000000001</v>
      </c>
      <c r="E127" s="28">
        <f t="shared" si="263"/>
        <v>18790</v>
      </c>
      <c r="F127" s="34">
        <v>4.13</v>
      </c>
      <c r="G127" s="29">
        <v>1</v>
      </c>
      <c r="H127" s="30"/>
      <c r="I127" s="30"/>
      <c r="J127" s="28">
        <v>1.4</v>
      </c>
      <c r="K127" s="28">
        <v>1.68</v>
      </c>
      <c r="L127" s="28">
        <v>2.23</v>
      </c>
      <c r="M127" s="28">
        <v>2.39</v>
      </c>
      <c r="N127" s="31">
        <v>2.57</v>
      </c>
      <c r="O127" s="32"/>
      <c r="P127" s="32">
        <f t="shared" si="277"/>
        <v>0</v>
      </c>
      <c r="Q127" s="32"/>
      <c r="R127" s="32">
        <f t="shared" si="278"/>
        <v>0</v>
      </c>
      <c r="S127" s="32">
        <v>0</v>
      </c>
      <c r="T127" s="32">
        <f t="shared" si="272"/>
        <v>0</v>
      </c>
      <c r="U127" s="32">
        <v>0</v>
      </c>
      <c r="V127" s="32">
        <f t="shared" si="279"/>
        <v>0</v>
      </c>
      <c r="W127" s="32">
        <v>0</v>
      </c>
      <c r="X127" s="32">
        <f t="shared" si="280"/>
        <v>0</v>
      </c>
      <c r="Y127" s="32"/>
      <c r="Z127" s="32"/>
      <c r="AA127" s="32"/>
      <c r="AB127" s="32">
        <f t="shared" si="281"/>
        <v>0</v>
      </c>
      <c r="AC127" s="32">
        <v>0</v>
      </c>
      <c r="AD127" s="32">
        <f t="shared" si="282"/>
        <v>0</v>
      </c>
      <c r="AE127" s="32">
        <v>0</v>
      </c>
      <c r="AF127" s="32">
        <f t="shared" si="283"/>
        <v>0</v>
      </c>
      <c r="AG127" s="36">
        <v>0</v>
      </c>
      <c r="AH127" s="32">
        <f t="shared" si="284"/>
        <v>0</v>
      </c>
      <c r="AI127" s="32">
        <v>0</v>
      </c>
      <c r="AJ127" s="32">
        <f t="shared" si="273"/>
        <v>0</v>
      </c>
      <c r="AK127" s="32"/>
      <c r="AL127" s="32">
        <f t="shared" si="285"/>
        <v>0</v>
      </c>
      <c r="AM127" s="32">
        <v>2</v>
      </c>
      <c r="AN127" s="32">
        <f t="shared" si="286"/>
        <v>249325.52486239994</v>
      </c>
      <c r="AO127" s="32">
        <v>0</v>
      </c>
      <c r="AP127" s="32">
        <f t="shared" si="287"/>
        <v>0</v>
      </c>
      <c r="AQ127" s="32">
        <v>0</v>
      </c>
      <c r="AR127" s="32">
        <v>0</v>
      </c>
      <c r="AS127" s="32"/>
      <c r="AT127" s="35"/>
      <c r="AU127" s="32"/>
      <c r="AV127" s="35">
        <f t="shared" si="175"/>
        <v>0</v>
      </c>
      <c r="AW127" s="32">
        <v>7</v>
      </c>
      <c r="AX127" s="32">
        <f t="shared" si="288"/>
        <v>952254.64152559999</v>
      </c>
      <c r="AY127" s="32">
        <v>1</v>
      </c>
      <c r="AZ127" s="32">
        <v>120897.35</v>
      </c>
      <c r="BA127" s="35"/>
      <c r="BB127" s="32"/>
      <c r="BC127" s="32">
        <v>0</v>
      </c>
      <c r="BD127" s="32">
        <f t="shared" si="289"/>
        <v>0</v>
      </c>
      <c r="BE127" s="32">
        <v>0</v>
      </c>
      <c r="BF127" s="32">
        <f t="shared" si="174"/>
        <v>0</v>
      </c>
      <c r="BG127" s="32"/>
      <c r="BH127" s="35"/>
      <c r="BI127" s="32"/>
      <c r="BJ127" s="32"/>
      <c r="BK127" s="32">
        <v>0</v>
      </c>
      <c r="BL127" s="32">
        <f t="shared" si="290"/>
        <v>0</v>
      </c>
      <c r="BM127" s="32">
        <v>0</v>
      </c>
      <c r="BN127" s="32">
        <f t="shared" si="203"/>
        <v>0</v>
      </c>
      <c r="BO127" s="32"/>
      <c r="BP127" s="35"/>
      <c r="BQ127" s="32"/>
      <c r="BR127" s="32"/>
      <c r="BS127" s="32">
        <v>0</v>
      </c>
      <c r="BT127" s="32">
        <f t="shared" si="291"/>
        <v>0</v>
      </c>
      <c r="BU127" s="32">
        <v>0</v>
      </c>
      <c r="BV127" s="32">
        <f t="shared" si="200"/>
        <v>0</v>
      </c>
      <c r="BW127" s="32"/>
      <c r="BX127" s="35"/>
      <c r="BY127" s="32"/>
      <c r="BZ127" s="32"/>
    </row>
    <row r="128" spans="1:78" ht="30" x14ac:dyDescent="0.25">
      <c r="A128" s="37"/>
      <c r="B128" s="58">
        <v>100</v>
      </c>
      <c r="C128" s="27" t="s">
        <v>188</v>
      </c>
      <c r="D128" s="28">
        <f t="shared" si="263"/>
        <v>18150.400000000001</v>
      </c>
      <c r="E128" s="28">
        <f t="shared" si="263"/>
        <v>18790</v>
      </c>
      <c r="F128" s="34">
        <v>5.82</v>
      </c>
      <c r="G128" s="29">
        <v>1</v>
      </c>
      <c r="H128" s="30"/>
      <c r="I128" s="30"/>
      <c r="J128" s="28">
        <v>1.4</v>
      </c>
      <c r="K128" s="28">
        <v>1.68</v>
      </c>
      <c r="L128" s="28">
        <v>2.23</v>
      </c>
      <c r="M128" s="28">
        <v>2.39</v>
      </c>
      <c r="N128" s="31">
        <v>2.57</v>
      </c>
      <c r="O128" s="32"/>
      <c r="P128" s="32">
        <f t="shared" si="277"/>
        <v>0</v>
      </c>
      <c r="Q128" s="32"/>
      <c r="R128" s="32">
        <f t="shared" si="278"/>
        <v>0</v>
      </c>
      <c r="S128" s="32"/>
      <c r="T128" s="32">
        <f t="shared" si="272"/>
        <v>0</v>
      </c>
      <c r="U128" s="32">
        <v>0</v>
      </c>
      <c r="V128" s="32">
        <f t="shared" si="279"/>
        <v>0</v>
      </c>
      <c r="W128" s="32">
        <v>0</v>
      </c>
      <c r="X128" s="32">
        <f t="shared" si="280"/>
        <v>0</v>
      </c>
      <c r="Y128" s="32"/>
      <c r="Z128" s="32"/>
      <c r="AA128" s="32"/>
      <c r="AB128" s="32">
        <f t="shared" si="281"/>
        <v>0</v>
      </c>
      <c r="AC128" s="32">
        <v>0</v>
      </c>
      <c r="AD128" s="32">
        <f t="shared" si="282"/>
        <v>0</v>
      </c>
      <c r="AE128" s="32">
        <v>0</v>
      </c>
      <c r="AF128" s="32">
        <f t="shared" si="283"/>
        <v>0</v>
      </c>
      <c r="AG128" s="36">
        <v>0</v>
      </c>
      <c r="AH128" s="32">
        <f t="shared" si="284"/>
        <v>0</v>
      </c>
      <c r="AI128" s="32">
        <v>0</v>
      </c>
      <c r="AJ128" s="32">
        <f t="shared" si="273"/>
        <v>0</v>
      </c>
      <c r="AK128" s="32"/>
      <c r="AL128" s="32">
        <f t="shared" si="285"/>
        <v>0</v>
      </c>
      <c r="AM128" s="32">
        <v>6</v>
      </c>
      <c r="AN128" s="32">
        <f t="shared" si="286"/>
        <v>1054049.3133407999</v>
      </c>
      <c r="AO128" s="32">
        <v>0</v>
      </c>
      <c r="AP128" s="32">
        <f t="shared" si="287"/>
        <v>0</v>
      </c>
      <c r="AQ128" s="32">
        <v>0</v>
      </c>
      <c r="AR128" s="32">
        <v>0</v>
      </c>
      <c r="AS128" s="32"/>
      <c r="AT128" s="35"/>
      <c r="AU128" s="32"/>
      <c r="AV128" s="35">
        <f t="shared" si="175"/>
        <v>0</v>
      </c>
      <c r="AW128" s="32"/>
      <c r="AX128" s="32">
        <f t="shared" si="288"/>
        <v>0</v>
      </c>
      <c r="AY128" s="32">
        <v>0</v>
      </c>
      <c r="AZ128" s="32">
        <f t="shared" si="264"/>
        <v>0</v>
      </c>
      <c r="BA128" s="35"/>
      <c r="BB128" s="32"/>
      <c r="BC128" s="32">
        <v>0</v>
      </c>
      <c r="BD128" s="32">
        <f t="shared" si="289"/>
        <v>0</v>
      </c>
      <c r="BE128" s="32">
        <v>0</v>
      </c>
      <c r="BF128" s="32">
        <f t="shared" si="174"/>
        <v>0</v>
      </c>
      <c r="BG128" s="32"/>
      <c r="BH128" s="35"/>
      <c r="BI128" s="32"/>
      <c r="BJ128" s="32"/>
      <c r="BK128" s="32">
        <v>0</v>
      </c>
      <c r="BL128" s="32">
        <f t="shared" si="290"/>
        <v>0</v>
      </c>
      <c r="BM128" s="32">
        <v>0</v>
      </c>
      <c r="BN128" s="32">
        <f t="shared" si="203"/>
        <v>0</v>
      </c>
      <c r="BO128" s="32"/>
      <c r="BP128" s="35"/>
      <c r="BQ128" s="32"/>
      <c r="BR128" s="32"/>
      <c r="BS128" s="32">
        <v>0</v>
      </c>
      <c r="BT128" s="32">
        <f t="shared" si="291"/>
        <v>0</v>
      </c>
      <c r="BU128" s="32">
        <v>0</v>
      </c>
      <c r="BV128" s="32">
        <f t="shared" si="200"/>
        <v>0</v>
      </c>
      <c r="BW128" s="32"/>
      <c r="BX128" s="35"/>
      <c r="BY128" s="32"/>
      <c r="BZ128" s="32"/>
    </row>
    <row r="129" spans="1:78" ht="36" customHeight="1" x14ac:dyDescent="0.25">
      <c r="A129" s="37"/>
      <c r="B129" s="58">
        <v>101</v>
      </c>
      <c r="C129" s="27" t="s">
        <v>189</v>
      </c>
      <c r="D129" s="28">
        <f t="shared" ref="D129:E144" si="292">D128</f>
        <v>18150.400000000001</v>
      </c>
      <c r="E129" s="28">
        <f t="shared" si="292"/>
        <v>18790</v>
      </c>
      <c r="F129" s="34">
        <v>1.41</v>
      </c>
      <c r="G129" s="29">
        <v>1</v>
      </c>
      <c r="H129" s="30"/>
      <c r="I129" s="30"/>
      <c r="J129" s="28">
        <v>1.4</v>
      </c>
      <c r="K129" s="28">
        <v>1.68</v>
      </c>
      <c r="L129" s="28">
        <v>2.23</v>
      </c>
      <c r="M129" s="28">
        <v>2.39</v>
      </c>
      <c r="N129" s="31">
        <v>2.57</v>
      </c>
      <c r="O129" s="32"/>
      <c r="P129" s="32">
        <f t="shared" si="277"/>
        <v>0</v>
      </c>
      <c r="Q129" s="32"/>
      <c r="R129" s="32">
        <f t="shared" si="278"/>
        <v>0</v>
      </c>
      <c r="S129" s="32">
        <v>4</v>
      </c>
      <c r="T129" s="32">
        <f t="shared" si="272"/>
        <v>162778.94835999998</v>
      </c>
      <c r="U129" s="32"/>
      <c r="V129" s="32">
        <f t="shared" si="279"/>
        <v>0</v>
      </c>
      <c r="W129" s="32"/>
      <c r="X129" s="32">
        <f t="shared" si="280"/>
        <v>0</v>
      </c>
      <c r="Y129" s="32"/>
      <c r="Z129" s="32"/>
      <c r="AA129" s="32"/>
      <c r="AB129" s="32">
        <f t="shared" si="281"/>
        <v>0</v>
      </c>
      <c r="AC129" s="32"/>
      <c r="AD129" s="32">
        <f t="shared" si="282"/>
        <v>0</v>
      </c>
      <c r="AE129" s="32"/>
      <c r="AF129" s="32">
        <f t="shared" si="283"/>
        <v>0</v>
      </c>
      <c r="AG129" s="36"/>
      <c r="AH129" s="32">
        <f t="shared" si="284"/>
        <v>0</v>
      </c>
      <c r="AI129" s="32"/>
      <c r="AJ129" s="32">
        <f t="shared" si="273"/>
        <v>0</v>
      </c>
      <c r="AK129" s="32"/>
      <c r="AL129" s="32">
        <f t="shared" si="285"/>
        <v>0</v>
      </c>
      <c r="AM129" s="32"/>
      <c r="AN129" s="32">
        <f t="shared" si="286"/>
        <v>0</v>
      </c>
      <c r="AO129" s="32">
        <v>0</v>
      </c>
      <c r="AP129" s="32">
        <f t="shared" si="287"/>
        <v>0</v>
      </c>
      <c r="AQ129" s="32">
        <v>0</v>
      </c>
      <c r="AR129" s="32">
        <f t="shared" ref="AR129:AR144" si="293">(AQ129/3*1*$D129*$F129*$G129*$K129*AR$9)+(AQ129/3*2*$E129*$F129*$G129*$K129*AR$10)</f>
        <v>0</v>
      </c>
      <c r="AS129" s="32"/>
      <c r="AT129" s="35"/>
      <c r="AU129" s="32"/>
      <c r="AV129" s="35">
        <f t="shared" si="175"/>
        <v>0</v>
      </c>
      <c r="AW129" s="32"/>
      <c r="AX129" s="32">
        <f t="shared" si="288"/>
        <v>0</v>
      </c>
      <c r="AY129" s="32">
        <v>0</v>
      </c>
      <c r="AZ129" s="32">
        <f t="shared" si="264"/>
        <v>0</v>
      </c>
      <c r="BA129" s="35"/>
      <c r="BB129" s="32"/>
      <c r="BC129" s="32"/>
      <c r="BD129" s="32">
        <f t="shared" si="289"/>
        <v>0</v>
      </c>
      <c r="BE129" s="32">
        <v>0</v>
      </c>
      <c r="BF129" s="32">
        <f t="shared" si="174"/>
        <v>0</v>
      </c>
      <c r="BG129" s="32"/>
      <c r="BH129" s="35"/>
      <c r="BI129" s="32"/>
      <c r="BJ129" s="32"/>
      <c r="BK129" s="32"/>
      <c r="BL129" s="32">
        <f t="shared" si="290"/>
        <v>0</v>
      </c>
      <c r="BM129" s="32">
        <v>0</v>
      </c>
      <c r="BN129" s="32">
        <f t="shared" si="203"/>
        <v>0</v>
      </c>
      <c r="BO129" s="32"/>
      <c r="BP129" s="35"/>
      <c r="BQ129" s="32"/>
      <c r="BR129" s="32"/>
      <c r="BS129" s="32"/>
      <c r="BT129" s="32">
        <f t="shared" si="291"/>
        <v>0</v>
      </c>
      <c r="BU129" s="32">
        <v>0</v>
      </c>
      <c r="BV129" s="32">
        <f t="shared" si="200"/>
        <v>0</v>
      </c>
      <c r="BW129" s="32"/>
      <c r="BX129" s="35"/>
      <c r="BY129" s="32"/>
      <c r="BZ129" s="32"/>
    </row>
    <row r="130" spans="1:78" ht="30" x14ac:dyDescent="0.25">
      <c r="A130" s="37"/>
      <c r="B130" s="58">
        <v>102</v>
      </c>
      <c r="C130" s="27" t="s">
        <v>190</v>
      </c>
      <c r="D130" s="28">
        <f t="shared" si="292"/>
        <v>18150.400000000001</v>
      </c>
      <c r="E130" s="28">
        <f t="shared" si="292"/>
        <v>18790</v>
      </c>
      <c r="F130" s="34">
        <v>2.19</v>
      </c>
      <c r="G130" s="29">
        <v>1</v>
      </c>
      <c r="H130" s="30"/>
      <c r="I130" s="30"/>
      <c r="J130" s="28">
        <v>1.4</v>
      </c>
      <c r="K130" s="28">
        <v>1.68</v>
      </c>
      <c r="L130" s="28">
        <v>2.23</v>
      </c>
      <c r="M130" s="28">
        <v>2.39</v>
      </c>
      <c r="N130" s="31">
        <v>2.57</v>
      </c>
      <c r="O130" s="32"/>
      <c r="P130" s="32">
        <f t="shared" si="277"/>
        <v>0</v>
      </c>
      <c r="Q130" s="32">
        <v>0</v>
      </c>
      <c r="R130" s="32">
        <f t="shared" si="278"/>
        <v>0</v>
      </c>
      <c r="S130" s="32">
        <v>3</v>
      </c>
      <c r="T130" s="32">
        <f t="shared" si="272"/>
        <v>189620.15792999999</v>
      </c>
      <c r="U130" s="32">
        <v>0</v>
      </c>
      <c r="V130" s="32">
        <f t="shared" si="279"/>
        <v>0</v>
      </c>
      <c r="W130" s="32">
        <v>0</v>
      </c>
      <c r="X130" s="32">
        <f t="shared" si="280"/>
        <v>0</v>
      </c>
      <c r="Y130" s="32"/>
      <c r="Z130" s="32"/>
      <c r="AA130" s="32"/>
      <c r="AB130" s="32">
        <f t="shared" si="281"/>
        <v>0</v>
      </c>
      <c r="AC130" s="32">
        <v>0</v>
      </c>
      <c r="AD130" s="32">
        <f t="shared" si="282"/>
        <v>0</v>
      </c>
      <c r="AE130" s="32"/>
      <c r="AF130" s="32">
        <f t="shared" si="283"/>
        <v>0</v>
      </c>
      <c r="AG130" s="36">
        <v>0</v>
      </c>
      <c r="AH130" s="32">
        <f t="shared" si="284"/>
        <v>0</v>
      </c>
      <c r="AI130" s="32">
        <v>0</v>
      </c>
      <c r="AJ130" s="32">
        <f t="shared" si="273"/>
        <v>0</v>
      </c>
      <c r="AK130" s="32"/>
      <c r="AL130" s="32">
        <f t="shared" si="285"/>
        <v>0</v>
      </c>
      <c r="AM130" s="32">
        <v>0</v>
      </c>
      <c r="AN130" s="32">
        <f t="shared" si="286"/>
        <v>0</v>
      </c>
      <c r="AO130" s="32">
        <v>0</v>
      </c>
      <c r="AP130" s="32">
        <f t="shared" si="287"/>
        <v>0</v>
      </c>
      <c r="AQ130" s="32">
        <v>0</v>
      </c>
      <c r="AR130" s="32">
        <f t="shared" si="293"/>
        <v>0</v>
      </c>
      <c r="AS130" s="32"/>
      <c r="AT130" s="35"/>
      <c r="AU130" s="32"/>
      <c r="AV130" s="35">
        <f t="shared" si="175"/>
        <v>0</v>
      </c>
      <c r="AW130" s="32">
        <v>0</v>
      </c>
      <c r="AX130" s="32">
        <f t="shared" si="288"/>
        <v>0</v>
      </c>
      <c r="AY130" s="32">
        <v>0</v>
      </c>
      <c r="AZ130" s="32">
        <f t="shared" si="264"/>
        <v>0</v>
      </c>
      <c r="BA130" s="35"/>
      <c r="BB130" s="32"/>
      <c r="BC130" s="32">
        <v>0</v>
      </c>
      <c r="BD130" s="32">
        <f t="shared" si="289"/>
        <v>0</v>
      </c>
      <c r="BE130" s="32">
        <v>0</v>
      </c>
      <c r="BF130" s="32">
        <f t="shared" si="174"/>
        <v>0</v>
      </c>
      <c r="BG130" s="32"/>
      <c r="BH130" s="35"/>
      <c r="BI130" s="32"/>
      <c r="BJ130" s="32"/>
      <c r="BK130" s="32">
        <v>0</v>
      </c>
      <c r="BL130" s="32">
        <f t="shared" si="290"/>
        <v>0</v>
      </c>
      <c r="BM130" s="32">
        <v>0</v>
      </c>
      <c r="BN130" s="32">
        <f t="shared" si="203"/>
        <v>0</v>
      </c>
      <c r="BO130" s="32"/>
      <c r="BP130" s="35"/>
      <c r="BQ130" s="32"/>
      <c r="BR130" s="32"/>
      <c r="BS130" s="32">
        <v>0</v>
      </c>
      <c r="BT130" s="32">
        <f t="shared" si="291"/>
        <v>0</v>
      </c>
      <c r="BU130" s="32">
        <v>0</v>
      </c>
      <c r="BV130" s="32">
        <f t="shared" si="200"/>
        <v>0</v>
      </c>
      <c r="BW130" s="32"/>
      <c r="BX130" s="35"/>
      <c r="BY130" s="32"/>
      <c r="BZ130" s="32"/>
    </row>
    <row r="131" spans="1:78" ht="30" x14ac:dyDescent="0.25">
      <c r="A131" s="37"/>
      <c r="B131" s="58">
        <v>103</v>
      </c>
      <c r="C131" s="27" t="s">
        <v>191</v>
      </c>
      <c r="D131" s="28">
        <f t="shared" si="292"/>
        <v>18150.400000000001</v>
      </c>
      <c r="E131" s="28">
        <f t="shared" si="292"/>
        <v>18790</v>
      </c>
      <c r="F131" s="34">
        <v>2.42</v>
      </c>
      <c r="G131" s="29">
        <v>1</v>
      </c>
      <c r="H131" s="30"/>
      <c r="I131" s="30"/>
      <c r="J131" s="28">
        <v>1.4</v>
      </c>
      <c r="K131" s="28">
        <v>1.68</v>
      </c>
      <c r="L131" s="28">
        <v>2.23</v>
      </c>
      <c r="M131" s="28">
        <v>2.39</v>
      </c>
      <c r="N131" s="31">
        <v>2.57</v>
      </c>
      <c r="O131" s="32"/>
      <c r="P131" s="32">
        <f t="shared" si="277"/>
        <v>0</v>
      </c>
      <c r="Q131" s="32">
        <v>0</v>
      </c>
      <c r="R131" s="32">
        <f t="shared" si="278"/>
        <v>0</v>
      </c>
      <c r="S131" s="32">
        <v>0</v>
      </c>
      <c r="T131" s="32">
        <f t="shared" si="272"/>
        <v>0</v>
      </c>
      <c r="U131" s="32">
        <v>0</v>
      </c>
      <c r="V131" s="32">
        <f t="shared" si="279"/>
        <v>0</v>
      </c>
      <c r="W131" s="32">
        <v>0</v>
      </c>
      <c r="X131" s="32">
        <f t="shared" si="280"/>
        <v>0</v>
      </c>
      <c r="Y131" s="32"/>
      <c r="Z131" s="32"/>
      <c r="AA131" s="32"/>
      <c r="AB131" s="32">
        <f t="shared" si="281"/>
        <v>0</v>
      </c>
      <c r="AC131" s="32">
        <v>0</v>
      </c>
      <c r="AD131" s="32">
        <f t="shared" si="282"/>
        <v>0</v>
      </c>
      <c r="AE131" s="32">
        <v>0</v>
      </c>
      <c r="AF131" s="32">
        <f t="shared" si="283"/>
        <v>0</v>
      </c>
      <c r="AG131" s="36">
        <v>0</v>
      </c>
      <c r="AH131" s="32">
        <f t="shared" si="284"/>
        <v>0</v>
      </c>
      <c r="AI131" s="32">
        <v>0</v>
      </c>
      <c r="AJ131" s="32">
        <f t="shared" si="273"/>
        <v>0</v>
      </c>
      <c r="AK131" s="32"/>
      <c r="AL131" s="32">
        <f t="shared" si="285"/>
        <v>0</v>
      </c>
      <c r="AM131" s="32">
        <v>0</v>
      </c>
      <c r="AN131" s="32">
        <f t="shared" si="286"/>
        <v>0</v>
      </c>
      <c r="AO131" s="32">
        <v>0</v>
      </c>
      <c r="AP131" s="32">
        <f t="shared" si="287"/>
        <v>0</v>
      </c>
      <c r="AQ131" s="32">
        <v>0</v>
      </c>
      <c r="AR131" s="32">
        <f t="shared" si="293"/>
        <v>0</v>
      </c>
      <c r="AS131" s="32"/>
      <c r="AT131" s="35"/>
      <c r="AU131" s="32"/>
      <c r="AV131" s="35">
        <f t="shared" si="175"/>
        <v>0</v>
      </c>
      <c r="AW131" s="32">
        <v>0</v>
      </c>
      <c r="AX131" s="32">
        <f t="shared" si="288"/>
        <v>0</v>
      </c>
      <c r="AY131" s="32">
        <v>0</v>
      </c>
      <c r="AZ131" s="32">
        <f t="shared" si="264"/>
        <v>0</v>
      </c>
      <c r="BA131" s="35"/>
      <c r="BB131" s="32"/>
      <c r="BC131" s="32">
        <v>0</v>
      </c>
      <c r="BD131" s="32">
        <f t="shared" si="289"/>
        <v>0</v>
      </c>
      <c r="BE131" s="32">
        <v>0</v>
      </c>
      <c r="BF131" s="32">
        <f t="shared" si="174"/>
        <v>0</v>
      </c>
      <c r="BG131" s="32"/>
      <c r="BH131" s="35"/>
      <c r="BI131" s="32"/>
      <c r="BJ131" s="32"/>
      <c r="BK131" s="32">
        <v>0</v>
      </c>
      <c r="BL131" s="32">
        <f t="shared" si="290"/>
        <v>0</v>
      </c>
      <c r="BM131" s="32">
        <v>0</v>
      </c>
      <c r="BN131" s="32">
        <f t="shared" si="203"/>
        <v>0</v>
      </c>
      <c r="BO131" s="32"/>
      <c r="BP131" s="35"/>
      <c r="BQ131" s="32"/>
      <c r="BR131" s="32"/>
      <c r="BS131" s="32">
        <v>0</v>
      </c>
      <c r="BT131" s="32">
        <f t="shared" si="291"/>
        <v>0</v>
      </c>
      <c r="BU131" s="32">
        <v>0</v>
      </c>
      <c r="BV131" s="32">
        <f t="shared" si="200"/>
        <v>0</v>
      </c>
      <c r="BW131" s="32"/>
      <c r="BX131" s="35"/>
      <c r="BY131" s="32"/>
      <c r="BZ131" s="32"/>
    </row>
    <row r="132" spans="1:78" ht="30" x14ac:dyDescent="0.25">
      <c r="A132" s="37"/>
      <c r="B132" s="58">
        <v>104</v>
      </c>
      <c r="C132" s="27" t="s">
        <v>192</v>
      </c>
      <c r="D132" s="28">
        <f t="shared" si="292"/>
        <v>18150.400000000001</v>
      </c>
      <c r="E132" s="28">
        <f t="shared" si="292"/>
        <v>18790</v>
      </c>
      <c r="F132" s="28">
        <v>1.02</v>
      </c>
      <c r="G132" s="29">
        <v>1</v>
      </c>
      <c r="H132" s="30"/>
      <c r="I132" s="30"/>
      <c r="J132" s="28">
        <v>1.4</v>
      </c>
      <c r="K132" s="28">
        <v>1.68</v>
      </c>
      <c r="L132" s="28">
        <v>2.23</v>
      </c>
      <c r="M132" s="28">
        <v>2.39</v>
      </c>
      <c r="N132" s="31">
        <v>2.57</v>
      </c>
      <c r="O132" s="32"/>
      <c r="P132" s="32">
        <f t="shared" si="277"/>
        <v>0</v>
      </c>
      <c r="Q132" s="32"/>
      <c r="R132" s="32">
        <f t="shared" si="278"/>
        <v>0</v>
      </c>
      <c r="S132" s="32">
        <v>2</v>
      </c>
      <c r="T132" s="32">
        <f t="shared" si="272"/>
        <v>58877.491959999999</v>
      </c>
      <c r="U132" s="32">
        <v>4</v>
      </c>
      <c r="V132" s="32">
        <f t="shared" si="279"/>
        <v>128843.53681919997</v>
      </c>
      <c r="W132" s="32">
        <v>0</v>
      </c>
      <c r="X132" s="32">
        <f t="shared" si="280"/>
        <v>0</v>
      </c>
      <c r="Y132" s="32"/>
      <c r="Z132" s="32"/>
      <c r="AA132" s="32"/>
      <c r="AB132" s="32">
        <f t="shared" si="281"/>
        <v>0</v>
      </c>
      <c r="AC132" s="32">
        <v>0</v>
      </c>
      <c r="AD132" s="32">
        <f t="shared" si="282"/>
        <v>0</v>
      </c>
      <c r="AE132" s="32">
        <v>0</v>
      </c>
      <c r="AF132" s="32">
        <f t="shared" si="283"/>
        <v>0</v>
      </c>
      <c r="AG132" s="36">
        <v>0</v>
      </c>
      <c r="AH132" s="32">
        <f t="shared" si="284"/>
        <v>0</v>
      </c>
      <c r="AI132" s="32">
        <v>0</v>
      </c>
      <c r="AJ132" s="32">
        <f t="shared" si="273"/>
        <v>0</v>
      </c>
      <c r="AK132" s="32"/>
      <c r="AL132" s="32">
        <f t="shared" si="285"/>
        <v>0</v>
      </c>
      <c r="AM132" s="32">
        <v>0</v>
      </c>
      <c r="AN132" s="32">
        <f t="shared" si="286"/>
        <v>0</v>
      </c>
      <c r="AO132" s="32">
        <v>1</v>
      </c>
      <c r="AP132" s="32">
        <f t="shared" si="287"/>
        <v>33739.915204799996</v>
      </c>
      <c r="AQ132" s="32">
        <v>0</v>
      </c>
      <c r="AR132" s="32">
        <f t="shared" si="293"/>
        <v>0</v>
      </c>
      <c r="AS132" s="32"/>
      <c r="AT132" s="35"/>
      <c r="AU132" s="32"/>
      <c r="AV132" s="35">
        <f t="shared" si="175"/>
        <v>0</v>
      </c>
      <c r="AW132" s="32">
        <v>4</v>
      </c>
      <c r="AX132" s="32">
        <f t="shared" si="288"/>
        <v>134389.44785279999</v>
      </c>
      <c r="AY132" s="32">
        <v>0</v>
      </c>
      <c r="AZ132" s="32">
        <f t="shared" si="264"/>
        <v>0</v>
      </c>
      <c r="BA132" s="35"/>
      <c r="BB132" s="32"/>
      <c r="BC132" s="32">
        <v>0</v>
      </c>
      <c r="BD132" s="32">
        <f t="shared" si="289"/>
        <v>0</v>
      </c>
      <c r="BE132" s="32">
        <v>0</v>
      </c>
      <c r="BF132" s="32">
        <f t="shared" si="174"/>
        <v>0</v>
      </c>
      <c r="BG132" s="32"/>
      <c r="BH132" s="35"/>
      <c r="BI132" s="32"/>
      <c r="BJ132" s="32"/>
      <c r="BK132" s="32">
        <v>0</v>
      </c>
      <c r="BL132" s="32">
        <f t="shared" si="290"/>
        <v>0</v>
      </c>
      <c r="BM132" s="32">
        <v>0</v>
      </c>
      <c r="BN132" s="32">
        <f t="shared" si="203"/>
        <v>0</v>
      </c>
      <c r="BO132" s="32"/>
      <c r="BP132" s="35"/>
      <c r="BQ132" s="32"/>
      <c r="BR132" s="32"/>
      <c r="BS132" s="32">
        <v>0</v>
      </c>
      <c r="BT132" s="32">
        <f t="shared" si="291"/>
        <v>0</v>
      </c>
      <c r="BU132" s="32">
        <v>0</v>
      </c>
      <c r="BV132" s="32">
        <f t="shared" si="200"/>
        <v>0</v>
      </c>
      <c r="BW132" s="32"/>
      <c r="BX132" s="35"/>
      <c r="BY132" s="32"/>
      <c r="BZ132" s="32"/>
    </row>
    <row r="133" spans="1:78" x14ac:dyDescent="0.25">
      <c r="A133" s="37">
        <v>17</v>
      </c>
      <c r="B133" s="35"/>
      <c r="C133" s="40" t="s">
        <v>193</v>
      </c>
      <c r="D133" s="28">
        <f t="shared" si="292"/>
        <v>18150.400000000001</v>
      </c>
      <c r="E133" s="28">
        <f t="shared" si="292"/>
        <v>18790</v>
      </c>
      <c r="F133" s="59">
        <v>2.96</v>
      </c>
      <c r="G133" s="29">
        <v>1</v>
      </c>
      <c r="H133" s="30"/>
      <c r="I133" s="45">
        <v>1.1200000000000001</v>
      </c>
      <c r="J133" s="28">
        <v>1.4</v>
      </c>
      <c r="K133" s="28">
        <v>1.68</v>
      </c>
      <c r="L133" s="28">
        <v>2.23</v>
      </c>
      <c r="M133" s="28">
        <v>2.39</v>
      </c>
      <c r="N133" s="31">
        <v>2.57</v>
      </c>
      <c r="O133" s="35">
        <f t="shared" ref="O133:AJ133" si="294">SUM(O134:O140)</f>
        <v>0</v>
      </c>
      <c r="P133" s="35">
        <f t="shared" si="294"/>
        <v>0</v>
      </c>
      <c r="Q133" s="35">
        <f t="shared" si="294"/>
        <v>1652</v>
      </c>
      <c r="R133" s="35">
        <f t="shared" si="294"/>
        <v>184437904.51764998</v>
      </c>
      <c r="S133" s="35">
        <f>SUM(S134:S140)</f>
        <v>4</v>
      </c>
      <c r="T133" s="35">
        <f t="shared" ref="T133" si="295">SUM(T134:T140)</f>
        <v>295541.92042666662</v>
      </c>
      <c r="U133" s="35">
        <f t="shared" si="294"/>
        <v>0</v>
      </c>
      <c r="V133" s="35">
        <f t="shared" si="294"/>
        <v>0</v>
      </c>
      <c r="W133" s="35">
        <f t="shared" si="294"/>
        <v>0</v>
      </c>
      <c r="X133" s="35">
        <f t="shared" si="294"/>
        <v>0</v>
      </c>
      <c r="Y133" s="35"/>
      <c r="Z133" s="35"/>
      <c r="AA133" s="35">
        <f t="shared" si="294"/>
        <v>0</v>
      </c>
      <c r="AB133" s="35">
        <f t="shared" si="294"/>
        <v>0</v>
      </c>
      <c r="AC133" s="35">
        <v>0</v>
      </c>
      <c r="AD133" s="35">
        <f t="shared" si="294"/>
        <v>0</v>
      </c>
      <c r="AE133" s="35">
        <f>SUM(AE134:AE140)</f>
        <v>1</v>
      </c>
      <c r="AF133" s="35">
        <f t="shared" si="294"/>
        <v>38431.868603333329</v>
      </c>
      <c r="AG133" s="35">
        <v>0</v>
      </c>
      <c r="AH133" s="35">
        <f t="shared" si="294"/>
        <v>0</v>
      </c>
      <c r="AI133" s="35">
        <f t="shared" si="294"/>
        <v>560</v>
      </c>
      <c r="AJ133" s="35">
        <f t="shared" si="294"/>
        <v>41266512.103017591</v>
      </c>
      <c r="AK133" s="35">
        <f t="shared" ref="AK133:BT133" si="296">SUM(AK134:AK140)</f>
        <v>0</v>
      </c>
      <c r="AL133" s="35">
        <f t="shared" si="296"/>
        <v>0</v>
      </c>
      <c r="AM133" s="35">
        <f t="shared" si="296"/>
        <v>19</v>
      </c>
      <c r="AN133" s="35">
        <f t="shared" si="296"/>
        <v>1056826.30465888</v>
      </c>
      <c r="AO133" s="35">
        <f t="shared" si="296"/>
        <v>0</v>
      </c>
      <c r="AP133" s="35">
        <f t="shared" si="296"/>
        <v>0</v>
      </c>
      <c r="AQ133" s="35">
        <f t="shared" si="296"/>
        <v>5</v>
      </c>
      <c r="AR133" s="35">
        <f t="shared" si="296"/>
        <v>313224.37</v>
      </c>
      <c r="AS133" s="35">
        <v>11</v>
      </c>
      <c r="AT133" s="35">
        <f>AS133*$E133*$F133*$I133*$K133*AT$10</f>
        <v>1213330.4352153603</v>
      </c>
      <c r="AU133" s="35">
        <f t="shared" si="175"/>
        <v>16</v>
      </c>
      <c r="AV133" s="35">
        <f t="shared" si="175"/>
        <v>1526554.8052153601</v>
      </c>
      <c r="AW133" s="35">
        <f t="shared" si="296"/>
        <v>19</v>
      </c>
      <c r="AX133" s="35">
        <f t="shared" si="296"/>
        <v>1672786.3012756002</v>
      </c>
      <c r="AY133" s="35">
        <f t="shared" si="296"/>
        <v>4</v>
      </c>
      <c r="AZ133" s="35">
        <f t="shared" si="296"/>
        <v>520430.18000000005</v>
      </c>
      <c r="BA133" s="35">
        <f>AW133-AY133</f>
        <v>15</v>
      </c>
      <c r="BB133" s="35">
        <f>BA133*$E133*$F133*$I133*$K133*BB$10</f>
        <v>1654541.5025664002</v>
      </c>
      <c r="BC133" s="35">
        <f t="shared" si="296"/>
        <v>0</v>
      </c>
      <c r="BD133" s="35">
        <f t="shared" si="296"/>
        <v>0</v>
      </c>
      <c r="BE133" s="32">
        <f t="shared" si="198"/>
        <v>0</v>
      </c>
      <c r="BF133" s="32">
        <f t="shared" si="174"/>
        <v>0</v>
      </c>
      <c r="BG133" s="35"/>
      <c r="BH133" s="35">
        <f>BG133*$E133*$F133*$G133*$K133*BH$10</f>
        <v>0</v>
      </c>
      <c r="BI133" s="32">
        <f t="shared" si="208"/>
        <v>0</v>
      </c>
      <c r="BJ133" s="32">
        <f t="shared" si="208"/>
        <v>0</v>
      </c>
      <c r="BK133" s="35">
        <f t="shared" si="296"/>
        <v>0</v>
      </c>
      <c r="BL133" s="35">
        <f t="shared" si="296"/>
        <v>0</v>
      </c>
      <c r="BM133" s="35">
        <f t="shared" si="296"/>
        <v>1</v>
      </c>
      <c r="BN133" s="35">
        <f t="shared" si="296"/>
        <v>113136.84</v>
      </c>
      <c r="BO133" s="35"/>
      <c r="BP133" s="35"/>
      <c r="BQ133" s="32">
        <f t="shared" si="209"/>
        <v>1</v>
      </c>
      <c r="BR133" s="32">
        <f t="shared" si="209"/>
        <v>113136.84</v>
      </c>
      <c r="BS133" s="35">
        <f t="shared" si="296"/>
        <v>0</v>
      </c>
      <c r="BT133" s="35">
        <f t="shared" si="296"/>
        <v>0</v>
      </c>
      <c r="BU133" s="32">
        <f t="shared" si="177"/>
        <v>0</v>
      </c>
      <c r="BV133" s="32">
        <f t="shared" si="200"/>
        <v>0</v>
      </c>
      <c r="BW133" s="35"/>
      <c r="BX133" s="35">
        <f>BW133*$E133*$F133*$G133*$K133*BX$10</f>
        <v>0</v>
      </c>
      <c r="BY133" s="32">
        <f t="shared" ref="BY133:BZ141" si="297">BU133+BW133</f>
        <v>0</v>
      </c>
      <c r="BZ133" s="32">
        <f t="shared" si="297"/>
        <v>0</v>
      </c>
    </row>
    <row r="134" spans="1:78" ht="35.25" customHeight="1" x14ac:dyDescent="0.25">
      <c r="A134" s="37">
        <v>1.1499999999999999</v>
      </c>
      <c r="B134" s="58">
        <v>105</v>
      </c>
      <c r="C134" s="27" t="s">
        <v>194</v>
      </c>
      <c r="D134" s="28">
        <f t="shared" si="292"/>
        <v>18150.400000000001</v>
      </c>
      <c r="E134" s="28">
        <f t="shared" si="292"/>
        <v>18790</v>
      </c>
      <c r="F134" s="34">
        <v>4.21</v>
      </c>
      <c r="G134" s="29">
        <v>1.1000000000000001</v>
      </c>
      <c r="H134" s="29">
        <v>1.1000000000000001</v>
      </c>
      <c r="I134" s="30"/>
      <c r="J134" s="28">
        <v>1.4</v>
      </c>
      <c r="K134" s="28">
        <v>1.68</v>
      </c>
      <c r="L134" s="28">
        <v>2.23</v>
      </c>
      <c r="M134" s="28">
        <v>2.39</v>
      </c>
      <c r="N134" s="31">
        <v>2.57</v>
      </c>
      <c r="O134" s="32"/>
      <c r="P134" s="32">
        <f t="shared" ref="P134:P140" si="298">(O134/12*1*$D134*$F134*$G134*$J134*P$9)+(O134/12*11*$E134*$F134*$G134*$J134*P$10)</f>
        <v>0</v>
      </c>
      <c r="Q134" s="32">
        <v>330</v>
      </c>
      <c r="R134" s="32">
        <f t="shared" ref="R134:R140" si="299">(Q134/12*1*$D134*$F134*$G134*$J134*R$9)+(Q134/12*11*$E134*$F134*$G134*$J134*R$10)</f>
        <v>50271282.238869995</v>
      </c>
      <c r="S134" s="32">
        <v>0</v>
      </c>
      <c r="T134" s="32">
        <f t="shared" ref="T134:T140" si="300">(S134/12*1*$D134*$F134*$G134*$J134*T$9)+(S134/12*3*$E134*$F134*$G134*$J134*T$10)+(S134/12*8*$E134*$F134*$G134*$J134*T$11)</f>
        <v>0</v>
      </c>
      <c r="U134" s="32">
        <v>0</v>
      </c>
      <c r="V134" s="32">
        <f t="shared" ref="V134:V140" si="301">(U134/12*1*$D134*$F134*$G134*$K134*V$9)+(U134/12*11*$E134*$F134*$G134*$K134*V$10)</f>
        <v>0</v>
      </c>
      <c r="W134" s="32">
        <v>0</v>
      </c>
      <c r="X134" s="32">
        <f t="shared" ref="X134:X140" si="302">(W134/12*1*$D134*$F134*$G134*$K134*X$9)+(W134/12*11*$E134*$F134*$G134*$K134*X$10)</f>
        <v>0</v>
      </c>
      <c r="Y134" s="32"/>
      <c r="Z134" s="32"/>
      <c r="AA134" s="32"/>
      <c r="AB134" s="32">
        <f t="shared" ref="AB134:AB140" si="303">(AA134/12*1*$D134*$F134*$G134*$J134*AB$9)+(AA134/12*11*$E134*$F134*$G134*$J134*AB$10)</f>
        <v>0</v>
      </c>
      <c r="AC134" s="32">
        <v>0</v>
      </c>
      <c r="AD134" s="32">
        <f t="shared" ref="AD134:AD140" si="304">(AC134/12*1*$D134*$F134*$G134*$J134*AD$9)+(AC134/12*11*$E134*$F134*$G134*$J134*AD$10)</f>
        <v>0</v>
      </c>
      <c r="AE134" s="32">
        <v>0</v>
      </c>
      <c r="AF134" s="32">
        <f t="shared" ref="AF134:AF140" si="305">(AE134/12*1*$D134*$F134*$G134*$J134*AF$9)+(AE134/12*11*$E134*$F134*$G134*$J134*AF$10)</f>
        <v>0</v>
      </c>
      <c r="AG134" s="36">
        <v>0</v>
      </c>
      <c r="AH134" s="32">
        <f t="shared" ref="AH134:AH140" si="306">(AG134/12*1*$D134*$F134*$G134*$K134*AH$9)+(AG134/12*11*$E134*$F134*$G134*$K134*AH$10)</f>
        <v>0</v>
      </c>
      <c r="AI134" s="32">
        <v>80</v>
      </c>
      <c r="AJ134" s="32">
        <f t="shared" ref="AJ134:AJ140" si="307">(AI134/12*1*$D134*$F134*$G134*$K134*AJ$9)+(AI134/12*4*$E134*$F134*$G134*$K134*AJ$10)+(AI134/12*7*$E134*$F134*$G134*$K134*AJ$12)</f>
        <v>12239957.955456002</v>
      </c>
      <c r="AK134" s="32"/>
      <c r="AL134" s="32">
        <f t="shared" ref="AL134:AL140" si="308">(AK134/12*1*$D134*$F134*$G134*$K134*AL$9)+(AK134/12*11*$E134*$F134*$G134*$K134*AL$10)</f>
        <v>0</v>
      </c>
      <c r="AM134" s="32">
        <v>2</v>
      </c>
      <c r="AN134" s="32">
        <f t="shared" ref="AN134:AN140" si="309">(AM134/12*1*$D134*$F134*$G134*$K134*AN$9)+(AM134/12*11*$E134*$F134*$G134*$K134*AN$10)</f>
        <v>279570.58247887995</v>
      </c>
      <c r="AO134" s="32">
        <v>0</v>
      </c>
      <c r="AP134" s="32">
        <f t="shared" ref="AP134:AP140" si="310">(AO134/12*1*$D134*$F134*$G134*$K134*AP$9)+(AO134/12*11*$E134*$F134*$G134*$K134*AP$10)</f>
        <v>0</v>
      </c>
      <c r="AQ134" s="32">
        <v>0</v>
      </c>
      <c r="AR134" s="32">
        <f t="shared" si="293"/>
        <v>0</v>
      </c>
      <c r="AS134" s="32"/>
      <c r="AT134" s="35"/>
      <c r="AU134" s="32">
        <f t="shared" si="175"/>
        <v>0</v>
      </c>
      <c r="AV134" s="35">
        <f t="shared" si="175"/>
        <v>0</v>
      </c>
      <c r="AW134" s="32">
        <v>5</v>
      </c>
      <c r="AX134" s="32">
        <f t="shared" ref="AX134:AX140" si="311">(AW134/12*1*$D134*$F134*$G134*$K134*AX$9)+(AW134/12*11*$E134*$F134*$G134*$K134*AX$10)</f>
        <v>762693.05515480018</v>
      </c>
      <c r="AY134" s="32">
        <v>3</v>
      </c>
      <c r="AZ134" s="32">
        <v>462245.52</v>
      </c>
      <c r="BA134" s="35"/>
      <c r="BB134" s="32"/>
      <c r="BC134" s="32"/>
      <c r="BD134" s="32">
        <f t="shared" ref="BD134:BD140" si="312">(BC134/12*1*$D134*$F134*$G134*$K134*BD$9)+(BC134/12*11*$E134*$F134*$G134*$K134*BD$10)</f>
        <v>0</v>
      </c>
      <c r="BE134" s="32">
        <f t="shared" si="198"/>
        <v>0</v>
      </c>
      <c r="BF134" s="32">
        <f t="shared" si="174"/>
        <v>0</v>
      </c>
      <c r="BG134" s="32"/>
      <c r="BH134" s="35"/>
      <c r="BI134" s="32"/>
      <c r="BJ134" s="32"/>
      <c r="BK134" s="32">
        <v>0</v>
      </c>
      <c r="BL134" s="32">
        <f t="shared" ref="BL134:BL140" si="313">(BK134/12*1*$D134*$F134*$G134*$K134*BL$9)+(BK134/12*11*$E134*$F134*$G134*$K134*BL$10)</f>
        <v>0</v>
      </c>
      <c r="BM134" s="32">
        <f t="shared" ref="BM134:BM143" si="314">BK134/12*3</f>
        <v>0</v>
      </c>
      <c r="BN134" s="32">
        <f t="shared" si="203"/>
        <v>0</v>
      </c>
      <c r="BO134" s="32"/>
      <c r="BP134" s="35"/>
      <c r="BQ134" s="32"/>
      <c r="BR134" s="32"/>
      <c r="BS134" s="32">
        <v>0</v>
      </c>
      <c r="BT134" s="32">
        <f t="shared" ref="BT134:BT140" si="315">(BS134/12*1*$D134*$F134*$G134*$K134*BT$9)+(BS134/12*11*$E134*$F134*$G134*$K134*BT$10)</f>
        <v>0</v>
      </c>
      <c r="BU134" s="32">
        <f t="shared" si="177"/>
        <v>0</v>
      </c>
      <c r="BV134" s="32">
        <f t="shared" si="200"/>
        <v>0</v>
      </c>
      <c r="BW134" s="32"/>
      <c r="BX134" s="35"/>
      <c r="BY134" s="32"/>
      <c r="BZ134" s="32"/>
    </row>
    <row r="135" spans="1:78" ht="27" customHeight="1" x14ac:dyDescent="0.25">
      <c r="A135" s="37">
        <v>1.2</v>
      </c>
      <c r="B135" s="58">
        <v>106</v>
      </c>
      <c r="C135" s="61" t="s">
        <v>195</v>
      </c>
      <c r="D135" s="69">
        <f t="shared" si="292"/>
        <v>18150.400000000001</v>
      </c>
      <c r="E135" s="69">
        <f t="shared" si="292"/>
        <v>18790</v>
      </c>
      <c r="F135" s="70">
        <v>14.49</v>
      </c>
      <c r="G135" s="29">
        <v>1.1499999999999999</v>
      </c>
      <c r="H135" s="29">
        <v>1.1499999999999999</v>
      </c>
      <c r="I135" s="30"/>
      <c r="J135" s="28">
        <v>1.4</v>
      </c>
      <c r="K135" s="28">
        <v>1.68</v>
      </c>
      <c r="L135" s="28">
        <v>2.23</v>
      </c>
      <c r="M135" s="28">
        <v>2.39</v>
      </c>
      <c r="N135" s="31">
        <v>2.57</v>
      </c>
      <c r="O135" s="32"/>
      <c r="P135" s="32">
        <f t="shared" si="298"/>
        <v>0</v>
      </c>
      <c r="Q135" s="32">
        <v>20</v>
      </c>
      <c r="R135" s="32">
        <f>(Q135/12*1*$D135*$F135*$G135*$J135*R$9)+(Q135/12*11*$E135*$F135*$H135*$J135*R$10)</f>
        <v>10962950.754630001</v>
      </c>
      <c r="S135" s="32">
        <v>0</v>
      </c>
      <c r="T135" s="32">
        <f t="shared" si="300"/>
        <v>0</v>
      </c>
      <c r="U135" s="32">
        <v>0</v>
      </c>
      <c r="V135" s="32">
        <f t="shared" si="301"/>
        <v>0</v>
      </c>
      <c r="W135" s="32">
        <v>0</v>
      </c>
      <c r="X135" s="32">
        <f t="shared" si="302"/>
        <v>0</v>
      </c>
      <c r="Y135" s="32"/>
      <c r="Z135" s="32"/>
      <c r="AA135" s="32"/>
      <c r="AB135" s="32">
        <f t="shared" si="303"/>
        <v>0</v>
      </c>
      <c r="AC135" s="32">
        <v>0</v>
      </c>
      <c r="AD135" s="32">
        <f t="shared" si="304"/>
        <v>0</v>
      </c>
      <c r="AE135" s="32">
        <v>0</v>
      </c>
      <c r="AF135" s="32">
        <f t="shared" si="305"/>
        <v>0</v>
      </c>
      <c r="AG135" s="36">
        <v>0</v>
      </c>
      <c r="AH135" s="32">
        <f t="shared" si="306"/>
        <v>0</v>
      </c>
      <c r="AI135" s="32">
        <v>8</v>
      </c>
      <c r="AJ135" s="32">
        <f t="shared" si="307"/>
        <v>4404243.9946175991</v>
      </c>
      <c r="AK135" s="32"/>
      <c r="AL135" s="32">
        <f t="shared" si="308"/>
        <v>0</v>
      </c>
      <c r="AM135" s="32"/>
      <c r="AN135" s="32">
        <f t="shared" si="309"/>
        <v>0</v>
      </c>
      <c r="AO135" s="32">
        <v>0</v>
      </c>
      <c r="AP135" s="32">
        <f t="shared" si="310"/>
        <v>0</v>
      </c>
      <c r="AQ135" s="32">
        <v>0</v>
      </c>
      <c r="AR135" s="32">
        <f t="shared" si="293"/>
        <v>0</v>
      </c>
      <c r="AS135" s="32"/>
      <c r="AT135" s="35"/>
      <c r="AU135" s="32">
        <f t="shared" si="175"/>
        <v>0</v>
      </c>
      <c r="AV135" s="35">
        <f t="shared" si="175"/>
        <v>0</v>
      </c>
      <c r="AW135" s="32"/>
      <c r="AX135" s="32">
        <f t="shared" si="311"/>
        <v>0</v>
      </c>
      <c r="AY135" s="32">
        <v>0</v>
      </c>
      <c r="AZ135" s="32">
        <v>0</v>
      </c>
      <c r="BA135" s="35"/>
      <c r="BB135" s="32"/>
      <c r="BC135" s="32">
        <v>0</v>
      </c>
      <c r="BD135" s="32">
        <f t="shared" si="312"/>
        <v>0</v>
      </c>
      <c r="BE135" s="32">
        <f t="shared" si="198"/>
        <v>0</v>
      </c>
      <c r="BF135" s="32">
        <f t="shared" si="174"/>
        <v>0</v>
      </c>
      <c r="BG135" s="32"/>
      <c r="BH135" s="35"/>
      <c r="BI135" s="32"/>
      <c r="BJ135" s="32"/>
      <c r="BK135" s="32">
        <v>0</v>
      </c>
      <c r="BL135" s="32">
        <f t="shared" si="313"/>
        <v>0</v>
      </c>
      <c r="BM135" s="32">
        <f t="shared" si="314"/>
        <v>0</v>
      </c>
      <c r="BN135" s="32">
        <f t="shared" si="203"/>
        <v>0</v>
      </c>
      <c r="BO135" s="32"/>
      <c r="BP135" s="35"/>
      <c r="BQ135" s="32"/>
      <c r="BR135" s="32"/>
      <c r="BS135" s="32"/>
      <c r="BT135" s="32">
        <f t="shared" si="315"/>
        <v>0</v>
      </c>
      <c r="BU135" s="32">
        <f t="shared" si="177"/>
        <v>0</v>
      </c>
      <c r="BV135" s="32">
        <f t="shared" si="200"/>
        <v>0</v>
      </c>
      <c r="BW135" s="32"/>
      <c r="BX135" s="35"/>
      <c r="BY135" s="32"/>
      <c r="BZ135" s="32"/>
    </row>
    <row r="136" spans="1:78" ht="45" x14ac:dyDescent="0.25">
      <c r="A136" s="37">
        <v>1.2</v>
      </c>
      <c r="B136" s="58">
        <v>107</v>
      </c>
      <c r="C136" s="61" t="s">
        <v>196</v>
      </c>
      <c r="D136" s="69">
        <f t="shared" si="292"/>
        <v>18150.400000000001</v>
      </c>
      <c r="E136" s="69">
        <f t="shared" si="292"/>
        <v>18790</v>
      </c>
      <c r="F136" s="70">
        <v>7.4</v>
      </c>
      <c r="G136" s="29">
        <v>1.1499999999999999</v>
      </c>
      <c r="H136" s="29">
        <v>1.1499999999999999</v>
      </c>
      <c r="I136" s="30"/>
      <c r="J136" s="28">
        <v>1.4</v>
      </c>
      <c r="K136" s="28">
        <v>1.68</v>
      </c>
      <c r="L136" s="28">
        <v>2.23</v>
      </c>
      <c r="M136" s="28">
        <v>2.39</v>
      </c>
      <c r="N136" s="31">
        <v>2.57</v>
      </c>
      <c r="O136" s="32"/>
      <c r="P136" s="32">
        <f t="shared" si="298"/>
        <v>0</v>
      </c>
      <c r="Q136" s="32">
        <v>220</v>
      </c>
      <c r="R136" s="32">
        <f>(Q136/12*1*$D136*$F136*$G136*$J136*R$9)+(Q136/12*11*$E136*$F136*$H136*$J136*R$10)</f>
        <v>61586210.588466652</v>
      </c>
      <c r="S136" s="32">
        <v>0</v>
      </c>
      <c r="T136" s="32">
        <f t="shared" si="300"/>
        <v>0</v>
      </c>
      <c r="U136" s="32">
        <v>0</v>
      </c>
      <c r="V136" s="32">
        <f t="shared" si="301"/>
        <v>0</v>
      </c>
      <c r="W136" s="32">
        <v>0</v>
      </c>
      <c r="X136" s="32">
        <f t="shared" si="302"/>
        <v>0</v>
      </c>
      <c r="Y136" s="32"/>
      <c r="Z136" s="32"/>
      <c r="AA136" s="32"/>
      <c r="AB136" s="32">
        <f t="shared" si="303"/>
        <v>0</v>
      </c>
      <c r="AC136" s="32"/>
      <c r="AD136" s="32">
        <f t="shared" si="304"/>
        <v>0</v>
      </c>
      <c r="AE136" s="32">
        <v>0</v>
      </c>
      <c r="AF136" s="32">
        <f t="shared" si="305"/>
        <v>0</v>
      </c>
      <c r="AG136" s="36">
        <v>0</v>
      </c>
      <c r="AH136" s="32">
        <f t="shared" si="306"/>
        <v>0</v>
      </c>
      <c r="AI136" s="32"/>
      <c r="AJ136" s="32">
        <f t="shared" si="307"/>
        <v>0</v>
      </c>
      <c r="AK136" s="32"/>
      <c r="AL136" s="32">
        <f t="shared" si="308"/>
        <v>0</v>
      </c>
      <c r="AM136" s="32"/>
      <c r="AN136" s="32">
        <f t="shared" si="309"/>
        <v>0</v>
      </c>
      <c r="AO136" s="32">
        <v>0</v>
      </c>
      <c r="AP136" s="32">
        <f t="shared" si="310"/>
        <v>0</v>
      </c>
      <c r="AQ136" s="32">
        <v>0</v>
      </c>
      <c r="AR136" s="32">
        <f t="shared" si="293"/>
        <v>0</v>
      </c>
      <c r="AS136" s="32"/>
      <c r="AT136" s="35"/>
      <c r="AU136" s="32">
        <f t="shared" si="175"/>
        <v>0</v>
      </c>
      <c r="AV136" s="35">
        <f t="shared" si="175"/>
        <v>0</v>
      </c>
      <c r="AW136" s="32"/>
      <c r="AX136" s="32">
        <f t="shared" si="311"/>
        <v>0</v>
      </c>
      <c r="AY136" s="32">
        <v>0</v>
      </c>
      <c r="AZ136" s="32">
        <v>0</v>
      </c>
      <c r="BA136" s="35"/>
      <c r="BB136" s="32"/>
      <c r="BC136" s="32">
        <v>0</v>
      </c>
      <c r="BD136" s="32">
        <f t="shared" si="312"/>
        <v>0</v>
      </c>
      <c r="BE136" s="32">
        <f t="shared" si="198"/>
        <v>0</v>
      </c>
      <c r="BF136" s="32">
        <f t="shared" si="174"/>
        <v>0</v>
      </c>
      <c r="BG136" s="32"/>
      <c r="BH136" s="35"/>
      <c r="BI136" s="32"/>
      <c r="BJ136" s="32"/>
      <c r="BK136" s="32">
        <v>0</v>
      </c>
      <c r="BL136" s="32">
        <f t="shared" si="313"/>
        <v>0</v>
      </c>
      <c r="BM136" s="32">
        <f t="shared" si="314"/>
        <v>0</v>
      </c>
      <c r="BN136" s="32">
        <f t="shared" si="203"/>
        <v>0</v>
      </c>
      <c r="BO136" s="32"/>
      <c r="BP136" s="35"/>
      <c r="BQ136" s="32"/>
      <c r="BR136" s="32"/>
      <c r="BS136" s="32">
        <v>0</v>
      </c>
      <c r="BT136" s="32">
        <f t="shared" si="315"/>
        <v>0</v>
      </c>
      <c r="BU136" s="32">
        <f t="shared" si="177"/>
        <v>0</v>
      </c>
      <c r="BV136" s="32">
        <f t="shared" si="200"/>
        <v>0</v>
      </c>
      <c r="BW136" s="32"/>
      <c r="BX136" s="35"/>
      <c r="BY136" s="32"/>
      <c r="BZ136" s="32"/>
    </row>
    <row r="137" spans="1:78" ht="30" x14ac:dyDescent="0.25">
      <c r="A137" s="37"/>
      <c r="B137" s="58">
        <v>108</v>
      </c>
      <c r="C137" s="27" t="s">
        <v>197</v>
      </c>
      <c r="D137" s="28">
        <f t="shared" si="292"/>
        <v>18150.400000000001</v>
      </c>
      <c r="E137" s="28">
        <f t="shared" si="292"/>
        <v>18790</v>
      </c>
      <c r="F137" s="34">
        <v>1.92</v>
      </c>
      <c r="G137" s="29">
        <v>1</v>
      </c>
      <c r="H137" s="30"/>
      <c r="I137" s="30"/>
      <c r="J137" s="28">
        <v>1.4</v>
      </c>
      <c r="K137" s="28">
        <v>1.68</v>
      </c>
      <c r="L137" s="28">
        <v>2.23</v>
      </c>
      <c r="M137" s="28">
        <v>2.39</v>
      </c>
      <c r="N137" s="31">
        <v>2.57</v>
      </c>
      <c r="O137" s="32"/>
      <c r="P137" s="32">
        <f t="shared" si="298"/>
        <v>0</v>
      </c>
      <c r="Q137" s="32">
        <v>415</v>
      </c>
      <c r="R137" s="32">
        <f t="shared" si="299"/>
        <v>26210817.5392</v>
      </c>
      <c r="S137" s="32">
        <v>0</v>
      </c>
      <c r="T137" s="32">
        <f t="shared" si="300"/>
        <v>0</v>
      </c>
      <c r="U137" s="32">
        <v>0</v>
      </c>
      <c r="V137" s="32">
        <f t="shared" si="301"/>
        <v>0</v>
      </c>
      <c r="W137" s="32">
        <v>0</v>
      </c>
      <c r="X137" s="32">
        <f t="shared" si="302"/>
        <v>0</v>
      </c>
      <c r="Y137" s="32"/>
      <c r="Z137" s="32"/>
      <c r="AA137" s="32"/>
      <c r="AB137" s="32">
        <f t="shared" si="303"/>
        <v>0</v>
      </c>
      <c r="AC137" s="32">
        <v>0</v>
      </c>
      <c r="AD137" s="32">
        <f t="shared" si="304"/>
        <v>0</v>
      </c>
      <c r="AE137" s="32">
        <v>0</v>
      </c>
      <c r="AF137" s="32">
        <f t="shared" si="305"/>
        <v>0</v>
      </c>
      <c r="AG137" s="36">
        <v>0</v>
      </c>
      <c r="AH137" s="32">
        <f t="shared" si="306"/>
        <v>0</v>
      </c>
      <c r="AI137" s="32">
        <v>84</v>
      </c>
      <c r="AJ137" s="32">
        <f t="shared" si="307"/>
        <v>5328385.9292159993</v>
      </c>
      <c r="AK137" s="32"/>
      <c r="AL137" s="32">
        <f t="shared" si="308"/>
        <v>0</v>
      </c>
      <c r="AM137" s="32">
        <v>4</v>
      </c>
      <c r="AN137" s="32">
        <f t="shared" si="309"/>
        <v>231818.40568319996</v>
      </c>
      <c r="AO137" s="32"/>
      <c r="AP137" s="32">
        <f t="shared" si="310"/>
        <v>0</v>
      </c>
      <c r="AQ137" s="32">
        <v>0</v>
      </c>
      <c r="AR137" s="32">
        <f t="shared" si="293"/>
        <v>0</v>
      </c>
      <c r="AS137" s="32"/>
      <c r="AT137" s="35"/>
      <c r="AU137" s="32">
        <f t="shared" si="175"/>
        <v>0</v>
      </c>
      <c r="AV137" s="35">
        <f t="shared" si="175"/>
        <v>0</v>
      </c>
      <c r="AW137" s="32">
        <v>11</v>
      </c>
      <c r="AX137" s="32">
        <f t="shared" si="311"/>
        <v>695663.02417919994</v>
      </c>
      <c r="AY137" s="32">
        <v>1</v>
      </c>
      <c r="AZ137" s="32">
        <v>58184.66</v>
      </c>
      <c r="BA137" s="35"/>
      <c r="BB137" s="32"/>
      <c r="BC137" s="32">
        <v>0</v>
      </c>
      <c r="BD137" s="32">
        <f t="shared" si="312"/>
        <v>0</v>
      </c>
      <c r="BE137" s="32">
        <f t="shared" si="198"/>
        <v>0</v>
      </c>
      <c r="BF137" s="32">
        <f t="shared" si="174"/>
        <v>0</v>
      </c>
      <c r="BG137" s="32"/>
      <c r="BH137" s="35"/>
      <c r="BI137" s="32"/>
      <c r="BJ137" s="32"/>
      <c r="BK137" s="32">
        <v>0</v>
      </c>
      <c r="BL137" s="32">
        <f t="shared" si="313"/>
        <v>0</v>
      </c>
      <c r="BM137" s="32">
        <f t="shared" si="314"/>
        <v>0</v>
      </c>
      <c r="BN137" s="32">
        <f t="shared" si="203"/>
        <v>0</v>
      </c>
      <c r="BO137" s="32"/>
      <c r="BP137" s="35"/>
      <c r="BQ137" s="32"/>
      <c r="BR137" s="32"/>
      <c r="BS137" s="32">
        <v>0</v>
      </c>
      <c r="BT137" s="32">
        <f t="shared" si="315"/>
        <v>0</v>
      </c>
      <c r="BU137" s="32">
        <f t="shared" si="177"/>
        <v>0</v>
      </c>
      <c r="BV137" s="32">
        <f t="shared" si="200"/>
        <v>0</v>
      </c>
      <c r="BW137" s="32"/>
      <c r="BX137" s="35"/>
      <c r="BY137" s="32"/>
      <c r="BZ137" s="32"/>
    </row>
    <row r="138" spans="1:78" ht="30" x14ac:dyDescent="0.25">
      <c r="A138" s="37"/>
      <c r="B138" s="58">
        <v>109</v>
      </c>
      <c r="C138" s="27" t="s">
        <v>198</v>
      </c>
      <c r="D138" s="28">
        <f t="shared" si="292"/>
        <v>18150.400000000001</v>
      </c>
      <c r="E138" s="28">
        <f t="shared" si="292"/>
        <v>18790</v>
      </c>
      <c r="F138" s="34">
        <v>1.39</v>
      </c>
      <c r="G138" s="29">
        <v>1</v>
      </c>
      <c r="H138" s="30"/>
      <c r="I138" s="30"/>
      <c r="J138" s="28">
        <v>1.4</v>
      </c>
      <c r="K138" s="28">
        <v>1.68</v>
      </c>
      <c r="L138" s="28">
        <v>2.23</v>
      </c>
      <c r="M138" s="28">
        <v>2.39</v>
      </c>
      <c r="N138" s="31">
        <v>2.57</v>
      </c>
      <c r="O138" s="32"/>
      <c r="P138" s="32">
        <f t="shared" si="298"/>
        <v>0</v>
      </c>
      <c r="Q138" s="32">
        <v>457</v>
      </c>
      <c r="R138" s="32">
        <f t="shared" si="299"/>
        <v>20895955.855203331</v>
      </c>
      <c r="S138" s="32"/>
      <c r="T138" s="32">
        <f t="shared" si="300"/>
        <v>0</v>
      </c>
      <c r="U138" s="32">
        <v>0</v>
      </c>
      <c r="V138" s="32">
        <f t="shared" si="301"/>
        <v>0</v>
      </c>
      <c r="W138" s="32">
        <v>0</v>
      </c>
      <c r="X138" s="32">
        <f t="shared" si="302"/>
        <v>0</v>
      </c>
      <c r="Y138" s="32"/>
      <c r="Z138" s="32"/>
      <c r="AA138" s="32"/>
      <c r="AB138" s="32">
        <f t="shared" si="303"/>
        <v>0</v>
      </c>
      <c r="AC138" s="32">
        <v>0</v>
      </c>
      <c r="AD138" s="32">
        <f t="shared" si="304"/>
        <v>0</v>
      </c>
      <c r="AE138" s="32">
        <v>1</v>
      </c>
      <c r="AF138" s="32">
        <f t="shared" si="305"/>
        <v>38431.868603333329</v>
      </c>
      <c r="AG138" s="36">
        <v>0</v>
      </c>
      <c r="AH138" s="32">
        <f t="shared" si="306"/>
        <v>0</v>
      </c>
      <c r="AI138" s="32">
        <v>300</v>
      </c>
      <c r="AJ138" s="32">
        <f t="shared" si="307"/>
        <v>13776890.702399999</v>
      </c>
      <c r="AK138" s="32"/>
      <c r="AL138" s="32">
        <f t="shared" si="308"/>
        <v>0</v>
      </c>
      <c r="AM138" s="32">
        <v>13</v>
      </c>
      <c r="AN138" s="32">
        <f t="shared" si="309"/>
        <v>545437.31649679993</v>
      </c>
      <c r="AO138" s="32"/>
      <c r="AP138" s="32">
        <f t="shared" si="310"/>
        <v>0</v>
      </c>
      <c r="AQ138" s="32">
        <v>3</v>
      </c>
      <c r="AR138" s="32">
        <v>140893.12</v>
      </c>
      <c r="AS138" s="32"/>
      <c r="AT138" s="35"/>
      <c r="AU138" s="32"/>
      <c r="AV138" s="35"/>
      <c r="AW138" s="32">
        <v>1</v>
      </c>
      <c r="AX138" s="32">
        <f t="shared" si="311"/>
        <v>45784.640322399988</v>
      </c>
      <c r="AY138" s="32">
        <v>0</v>
      </c>
      <c r="AZ138" s="32">
        <v>0</v>
      </c>
      <c r="BA138" s="35"/>
      <c r="BB138" s="32"/>
      <c r="BC138" s="32">
        <v>0</v>
      </c>
      <c r="BD138" s="32">
        <f t="shared" si="312"/>
        <v>0</v>
      </c>
      <c r="BE138" s="32">
        <f t="shared" si="198"/>
        <v>0</v>
      </c>
      <c r="BF138" s="32">
        <f t="shared" si="174"/>
        <v>0</v>
      </c>
      <c r="BG138" s="32"/>
      <c r="BH138" s="35"/>
      <c r="BI138" s="32"/>
      <c r="BJ138" s="32"/>
      <c r="BK138" s="32">
        <v>0</v>
      </c>
      <c r="BL138" s="32">
        <f t="shared" si="313"/>
        <v>0</v>
      </c>
      <c r="BM138" s="32">
        <f t="shared" si="314"/>
        <v>0</v>
      </c>
      <c r="BN138" s="32">
        <f t="shared" si="203"/>
        <v>0</v>
      </c>
      <c r="BO138" s="32"/>
      <c r="BP138" s="35"/>
      <c r="BQ138" s="32"/>
      <c r="BR138" s="32"/>
      <c r="BS138" s="32">
        <v>0</v>
      </c>
      <c r="BT138" s="32">
        <f t="shared" si="315"/>
        <v>0</v>
      </c>
      <c r="BU138" s="32">
        <f t="shared" si="177"/>
        <v>0</v>
      </c>
      <c r="BV138" s="32">
        <f t="shared" si="200"/>
        <v>0</v>
      </c>
      <c r="BW138" s="32"/>
      <c r="BX138" s="35"/>
      <c r="BY138" s="32"/>
      <c r="BZ138" s="32"/>
    </row>
    <row r="139" spans="1:78" ht="30" x14ac:dyDescent="0.25">
      <c r="A139" s="37"/>
      <c r="B139" s="58">
        <v>110</v>
      </c>
      <c r="C139" s="27" t="s">
        <v>199</v>
      </c>
      <c r="D139" s="28">
        <f t="shared" si="292"/>
        <v>18150.400000000001</v>
      </c>
      <c r="E139" s="28">
        <f t="shared" si="292"/>
        <v>18790</v>
      </c>
      <c r="F139" s="34">
        <v>1.89</v>
      </c>
      <c r="G139" s="29">
        <v>1</v>
      </c>
      <c r="H139" s="30"/>
      <c r="I139" s="30"/>
      <c r="J139" s="28">
        <v>1.4</v>
      </c>
      <c r="K139" s="28">
        <v>1.68</v>
      </c>
      <c r="L139" s="28">
        <v>2.23</v>
      </c>
      <c r="M139" s="28">
        <v>2.39</v>
      </c>
      <c r="N139" s="31">
        <v>2.57</v>
      </c>
      <c r="O139" s="32"/>
      <c r="P139" s="32">
        <f t="shared" si="298"/>
        <v>0</v>
      </c>
      <c r="Q139" s="32">
        <v>144</v>
      </c>
      <c r="R139" s="32">
        <f t="shared" si="299"/>
        <v>8952731.0510399994</v>
      </c>
      <c r="S139" s="32"/>
      <c r="T139" s="32">
        <f t="shared" si="300"/>
        <v>0</v>
      </c>
      <c r="U139" s="32"/>
      <c r="V139" s="32">
        <f t="shared" si="301"/>
        <v>0</v>
      </c>
      <c r="W139" s="32"/>
      <c r="X139" s="32">
        <f t="shared" si="302"/>
        <v>0</v>
      </c>
      <c r="Y139" s="32"/>
      <c r="Z139" s="32"/>
      <c r="AA139" s="32"/>
      <c r="AB139" s="32">
        <f t="shared" si="303"/>
        <v>0</v>
      </c>
      <c r="AC139" s="32"/>
      <c r="AD139" s="32">
        <f t="shared" si="304"/>
        <v>0</v>
      </c>
      <c r="AE139" s="32"/>
      <c r="AF139" s="32">
        <f t="shared" si="305"/>
        <v>0</v>
      </c>
      <c r="AG139" s="36"/>
      <c r="AH139" s="32">
        <f t="shared" si="306"/>
        <v>0</v>
      </c>
      <c r="AI139" s="32">
        <v>87</v>
      </c>
      <c r="AJ139" s="32">
        <f t="shared" si="307"/>
        <v>5432455.9668959994</v>
      </c>
      <c r="AK139" s="32"/>
      <c r="AL139" s="32">
        <f t="shared" si="308"/>
        <v>0</v>
      </c>
      <c r="AM139" s="32"/>
      <c r="AN139" s="32">
        <f t="shared" si="309"/>
        <v>0</v>
      </c>
      <c r="AO139" s="32">
        <v>0</v>
      </c>
      <c r="AP139" s="32">
        <f t="shared" si="310"/>
        <v>0</v>
      </c>
      <c r="AQ139" s="32">
        <v>0</v>
      </c>
      <c r="AR139" s="32">
        <v>0</v>
      </c>
      <c r="AS139" s="32"/>
      <c r="AT139" s="35"/>
      <c r="AU139" s="32"/>
      <c r="AV139" s="35"/>
      <c r="AW139" s="32"/>
      <c r="AX139" s="32">
        <f t="shared" si="311"/>
        <v>0</v>
      </c>
      <c r="AY139" s="32">
        <v>0</v>
      </c>
      <c r="AZ139" s="32">
        <v>0</v>
      </c>
      <c r="BA139" s="35"/>
      <c r="BB139" s="32"/>
      <c r="BC139" s="32"/>
      <c r="BD139" s="32">
        <f t="shared" si="312"/>
        <v>0</v>
      </c>
      <c r="BE139" s="32">
        <f t="shared" si="198"/>
        <v>0</v>
      </c>
      <c r="BF139" s="32">
        <f t="shared" si="174"/>
        <v>0</v>
      </c>
      <c r="BG139" s="32"/>
      <c r="BH139" s="35"/>
      <c r="BI139" s="32"/>
      <c r="BJ139" s="32"/>
      <c r="BK139" s="32"/>
      <c r="BL139" s="32">
        <f t="shared" si="313"/>
        <v>0</v>
      </c>
      <c r="BM139" s="32">
        <f t="shared" si="314"/>
        <v>0</v>
      </c>
      <c r="BN139" s="32">
        <f t="shared" si="203"/>
        <v>0</v>
      </c>
      <c r="BO139" s="32"/>
      <c r="BP139" s="35"/>
      <c r="BQ139" s="32"/>
      <c r="BR139" s="32"/>
      <c r="BS139" s="32"/>
      <c r="BT139" s="32">
        <f t="shared" si="315"/>
        <v>0</v>
      </c>
      <c r="BU139" s="32">
        <f t="shared" si="177"/>
        <v>0</v>
      </c>
      <c r="BV139" s="32">
        <f t="shared" si="200"/>
        <v>0</v>
      </c>
      <c r="BW139" s="32"/>
      <c r="BX139" s="35"/>
      <c r="BY139" s="32"/>
      <c r="BZ139" s="32"/>
    </row>
    <row r="140" spans="1:78" ht="30" x14ac:dyDescent="0.25">
      <c r="A140" s="37"/>
      <c r="B140" s="58">
        <v>111</v>
      </c>
      <c r="C140" s="27" t="s">
        <v>200</v>
      </c>
      <c r="D140" s="28">
        <f t="shared" si="292"/>
        <v>18150.400000000001</v>
      </c>
      <c r="E140" s="28">
        <f t="shared" si="292"/>
        <v>18790</v>
      </c>
      <c r="F140" s="34">
        <v>2.56</v>
      </c>
      <c r="G140" s="29">
        <v>1</v>
      </c>
      <c r="H140" s="30"/>
      <c r="I140" s="30"/>
      <c r="J140" s="28">
        <v>1.4</v>
      </c>
      <c r="K140" s="28">
        <v>1.68</v>
      </c>
      <c r="L140" s="28">
        <v>2.23</v>
      </c>
      <c r="M140" s="28">
        <v>2.39</v>
      </c>
      <c r="N140" s="31">
        <v>2.57</v>
      </c>
      <c r="O140" s="32"/>
      <c r="P140" s="32">
        <f t="shared" si="298"/>
        <v>0</v>
      </c>
      <c r="Q140" s="32">
        <v>66</v>
      </c>
      <c r="R140" s="32">
        <f t="shared" si="299"/>
        <v>5557956.4902400002</v>
      </c>
      <c r="S140" s="35">
        <v>4</v>
      </c>
      <c r="T140" s="32">
        <f t="shared" si="300"/>
        <v>295541.92042666662</v>
      </c>
      <c r="U140" s="32"/>
      <c r="V140" s="32">
        <f t="shared" si="301"/>
        <v>0</v>
      </c>
      <c r="W140" s="32"/>
      <c r="X140" s="32">
        <f t="shared" si="302"/>
        <v>0</v>
      </c>
      <c r="Y140" s="32"/>
      <c r="Z140" s="32"/>
      <c r="AA140" s="32"/>
      <c r="AB140" s="32">
        <f t="shared" si="303"/>
        <v>0</v>
      </c>
      <c r="AC140" s="32"/>
      <c r="AD140" s="32">
        <f t="shared" si="304"/>
        <v>0</v>
      </c>
      <c r="AE140" s="32"/>
      <c r="AF140" s="32">
        <f t="shared" si="305"/>
        <v>0</v>
      </c>
      <c r="AG140" s="36"/>
      <c r="AH140" s="32">
        <f t="shared" si="306"/>
        <v>0</v>
      </c>
      <c r="AI140" s="32">
        <v>1</v>
      </c>
      <c r="AJ140" s="32">
        <f t="shared" si="307"/>
        <v>84577.55443199999</v>
      </c>
      <c r="AK140" s="32"/>
      <c r="AL140" s="32">
        <f t="shared" si="308"/>
        <v>0</v>
      </c>
      <c r="AM140" s="32"/>
      <c r="AN140" s="32">
        <f t="shared" si="309"/>
        <v>0</v>
      </c>
      <c r="AO140" s="32">
        <v>0</v>
      </c>
      <c r="AP140" s="32">
        <f t="shared" si="310"/>
        <v>0</v>
      </c>
      <c r="AQ140" s="32">
        <v>2</v>
      </c>
      <c r="AR140" s="32">
        <v>172331.25</v>
      </c>
      <c r="AS140" s="32"/>
      <c r="AT140" s="35"/>
      <c r="AU140" s="32"/>
      <c r="AV140" s="35"/>
      <c r="AW140" s="32">
        <v>2</v>
      </c>
      <c r="AX140" s="32">
        <f t="shared" si="311"/>
        <v>168645.58161919998</v>
      </c>
      <c r="AY140" s="32">
        <v>0</v>
      </c>
      <c r="AZ140" s="32">
        <f t="shared" si="264"/>
        <v>0</v>
      </c>
      <c r="BA140" s="35"/>
      <c r="BB140" s="32"/>
      <c r="BC140" s="32"/>
      <c r="BD140" s="32">
        <f t="shared" si="312"/>
        <v>0</v>
      </c>
      <c r="BE140" s="32">
        <f t="shared" si="198"/>
        <v>0</v>
      </c>
      <c r="BF140" s="32">
        <f t="shared" si="174"/>
        <v>0</v>
      </c>
      <c r="BG140" s="32"/>
      <c r="BH140" s="35"/>
      <c r="BI140" s="32"/>
      <c r="BJ140" s="32"/>
      <c r="BK140" s="32"/>
      <c r="BL140" s="32">
        <f t="shared" si="313"/>
        <v>0</v>
      </c>
      <c r="BM140" s="32">
        <v>1</v>
      </c>
      <c r="BN140" s="32">
        <v>113136.84</v>
      </c>
      <c r="BO140" s="32"/>
      <c r="BP140" s="35"/>
      <c r="BQ140" s="32"/>
      <c r="BR140" s="32"/>
      <c r="BS140" s="32"/>
      <c r="BT140" s="32">
        <f t="shared" si="315"/>
        <v>0</v>
      </c>
      <c r="BU140" s="32">
        <f t="shared" si="177"/>
        <v>0</v>
      </c>
      <c r="BV140" s="32">
        <f t="shared" si="200"/>
        <v>0</v>
      </c>
      <c r="BW140" s="32"/>
      <c r="BX140" s="35"/>
      <c r="BY140" s="32"/>
      <c r="BZ140" s="32"/>
    </row>
    <row r="141" spans="1:78" x14ac:dyDescent="0.25">
      <c r="A141" s="37">
        <v>18</v>
      </c>
      <c r="B141" s="40"/>
      <c r="C141" s="40" t="s">
        <v>201</v>
      </c>
      <c r="D141" s="28">
        <f t="shared" si="292"/>
        <v>18150.400000000001</v>
      </c>
      <c r="E141" s="28">
        <f t="shared" si="292"/>
        <v>18790</v>
      </c>
      <c r="F141" s="59">
        <v>1.69</v>
      </c>
      <c r="G141" s="29">
        <v>1</v>
      </c>
      <c r="H141" s="30"/>
      <c r="I141" s="30"/>
      <c r="J141" s="28">
        <v>1.4</v>
      </c>
      <c r="K141" s="28">
        <v>1.68</v>
      </c>
      <c r="L141" s="28">
        <v>2.23</v>
      </c>
      <c r="M141" s="28">
        <v>2.39</v>
      </c>
      <c r="N141" s="31">
        <v>2.57</v>
      </c>
      <c r="O141" s="35">
        <f t="shared" ref="O141:AJ141" si="316">SUM(O142:O144)</f>
        <v>0</v>
      </c>
      <c r="P141" s="35">
        <f t="shared" si="316"/>
        <v>0</v>
      </c>
      <c r="Q141" s="35">
        <f t="shared" si="316"/>
        <v>2</v>
      </c>
      <c r="R141" s="35">
        <f t="shared" si="316"/>
        <v>109211.73974666664</v>
      </c>
      <c r="S141" s="35">
        <f>SUM(S142:S144)</f>
        <v>90</v>
      </c>
      <c r="T141" s="35">
        <f t="shared" ref="T141" si="317">SUM(T142:T144)</f>
        <v>4410039.5938666668</v>
      </c>
      <c r="U141" s="35">
        <f t="shared" si="316"/>
        <v>146</v>
      </c>
      <c r="V141" s="35">
        <f t="shared" si="316"/>
        <v>7694611.8091583997</v>
      </c>
      <c r="W141" s="35">
        <f t="shared" si="316"/>
        <v>0</v>
      </c>
      <c r="X141" s="35">
        <f t="shared" si="316"/>
        <v>0</v>
      </c>
      <c r="Y141" s="35"/>
      <c r="Z141" s="35"/>
      <c r="AA141" s="35">
        <f t="shared" si="316"/>
        <v>0</v>
      </c>
      <c r="AB141" s="35">
        <f t="shared" si="316"/>
        <v>0</v>
      </c>
      <c r="AC141" s="35">
        <v>0</v>
      </c>
      <c r="AD141" s="35">
        <f t="shared" si="316"/>
        <v>0</v>
      </c>
      <c r="AE141" s="35">
        <f>SUM(AE142:AE144)</f>
        <v>8</v>
      </c>
      <c r="AF141" s="35">
        <f t="shared" si="316"/>
        <v>369941.29633999994</v>
      </c>
      <c r="AG141" s="35">
        <v>4</v>
      </c>
      <c r="AH141" s="35">
        <f t="shared" si="316"/>
        <v>219293.49151359996</v>
      </c>
      <c r="AI141" s="35">
        <f t="shared" si="316"/>
        <v>5</v>
      </c>
      <c r="AJ141" s="35">
        <f t="shared" si="316"/>
        <v>282475.81656000001</v>
      </c>
      <c r="AK141" s="35">
        <f t="shared" ref="AK141:BV141" si="318">SUM(AK142:AK144)</f>
        <v>0</v>
      </c>
      <c r="AL141" s="35">
        <f t="shared" si="318"/>
        <v>0</v>
      </c>
      <c r="AM141" s="35">
        <f t="shared" si="318"/>
        <v>4</v>
      </c>
      <c r="AN141" s="35">
        <f t="shared" si="318"/>
        <v>203444.79873759995</v>
      </c>
      <c r="AO141" s="35">
        <f t="shared" si="318"/>
        <v>1</v>
      </c>
      <c r="AP141" s="35">
        <f t="shared" si="318"/>
        <v>54910.058078399983</v>
      </c>
      <c r="AQ141" s="35">
        <f t="shared" si="318"/>
        <v>0</v>
      </c>
      <c r="AR141" s="35">
        <f t="shared" si="318"/>
        <v>0</v>
      </c>
      <c r="AS141" s="35">
        <f>AO141-AQ141+2</f>
        <v>3</v>
      </c>
      <c r="AT141" s="35">
        <f>AS141*$E141*$F141*$G141*$K141*AT$10</f>
        <v>168688.172016</v>
      </c>
      <c r="AU141" s="35">
        <f t="shared" si="175"/>
        <v>3</v>
      </c>
      <c r="AV141" s="35">
        <f t="shared" si="175"/>
        <v>168688.172016</v>
      </c>
      <c r="AW141" s="35">
        <f t="shared" si="318"/>
        <v>3</v>
      </c>
      <c r="AX141" s="35">
        <f t="shared" si="318"/>
        <v>165681.10850479995</v>
      </c>
      <c r="AY141" s="35">
        <f t="shared" si="318"/>
        <v>0</v>
      </c>
      <c r="AZ141" s="35">
        <f t="shared" si="318"/>
        <v>0</v>
      </c>
      <c r="BA141" s="35">
        <f>AW141-AY141</f>
        <v>3</v>
      </c>
      <c r="BB141" s="35">
        <f>BA141*$E141*$F141*$G141*$K141*BB$10</f>
        <v>168688.172016</v>
      </c>
      <c r="BC141" s="35">
        <f t="shared" si="318"/>
        <v>0</v>
      </c>
      <c r="BD141" s="35">
        <f t="shared" si="318"/>
        <v>0</v>
      </c>
      <c r="BE141" s="32">
        <f t="shared" si="198"/>
        <v>0</v>
      </c>
      <c r="BF141" s="32">
        <f t="shared" si="174"/>
        <v>0</v>
      </c>
      <c r="BG141" s="35"/>
      <c r="BH141" s="35">
        <f>BG141*$E141*$F141*$G141*$K141*BH$10</f>
        <v>0</v>
      </c>
      <c r="BI141" s="32">
        <f t="shared" si="208"/>
        <v>0</v>
      </c>
      <c r="BJ141" s="32">
        <f t="shared" si="208"/>
        <v>0</v>
      </c>
      <c r="BK141" s="35">
        <f t="shared" si="318"/>
        <v>3</v>
      </c>
      <c r="BL141" s="35">
        <f t="shared" si="318"/>
        <v>217107.18478399992</v>
      </c>
      <c r="BM141" s="35">
        <f t="shared" si="318"/>
        <v>0</v>
      </c>
      <c r="BN141" s="35">
        <f t="shared" si="318"/>
        <v>0</v>
      </c>
      <c r="BO141" s="35">
        <f>BK141-BM141</f>
        <v>3</v>
      </c>
      <c r="BP141" s="35">
        <f>BO141*$E141*$F141*$G141*$K141*BP$10</f>
        <v>216701.88321600002</v>
      </c>
      <c r="BQ141" s="32">
        <f t="shared" si="209"/>
        <v>3</v>
      </c>
      <c r="BR141" s="32">
        <f t="shared" si="209"/>
        <v>216701.88321600002</v>
      </c>
      <c r="BS141" s="35">
        <f t="shared" si="318"/>
        <v>1</v>
      </c>
      <c r="BT141" s="35">
        <f t="shared" si="318"/>
        <v>70944.473767999982</v>
      </c>
      <c r="BU141" s="35">
        <f t="shared" si="318"/>
        <v>1</v>
      </c>
      <c r="BV141" s="35">
        <f t="shared" si="318"/>
        <v>73088.800000000003</v>
      </c>
      <c r="BW141" s="35">
        <v>2</v>
      </c>
      <c r="BX141" s="35">
        <f>BW141*$E141*$F141*$G141*$K141*BX$10</f>
        <v>144467.92214399998</v>
      </c>
      <c r="BY141" s="32">
        <f t="shared" si="297"/>
        <v>3</v>
      </c>
      <c r="BZ141" s="32">
        <f>BV141+BX141</f>
        <v>217556.722144</v>
      </c>
    </row>
    <row r="142" spans="1:78" x14ac:dyDescent="0.25">
      <c r="A142" s="37"/>
      <c r="B142" s="63">
        <v>112</v>
      </c>
      <c r="C142" s="27" t="s">
        <v>202</v>
      </c>
      <c r="D142" s="28">
        <f t="shared" si="292"/>
        <v>18150.400000000001</v>
      </c>
      <c r="E142" s="28">
        <f t="shared" si="292"/>
        <v>18790</v>
      </c>
      <c r="F142" s="34">
        <v>1.66</v>
      </c>
      <c r="G142" s="29">
        <v>1</v>
      </c>
      <c r="H142" s="30"/>
      <c r="I142" s="30"/>
      <c r="J142" s="28">
        <v>1.4</v>
      </c>
      <c r="K142" s="28">
        <v>1.68</v>
      </c>
      <c r="L142" s="28">
        <v>2.23</v>
      </c>
      <c r="M142" s="28">
        <v>2.39</v>
      </c>
      <c r="N142" s="31">
        <v>2.57</v>
      </c>
      <c r="O142" s="32"/>
      <c r="P142" s="32">
        <f>(O142/12*1*$D142*$F142*$G142*$J142*P$9)+(O142/12*11*$E142*$F142*$G142*$J142*P$10)</f>
        <v>0</v>
      </c>
      <c r="Q142" s="32">
        <v>2</v>
      </c>
      <c r="R142" s="32">
        <f t="shared" ref="R142:R144" si="319">(Q142/12*1*$D142*$F142*$G142*$J142*R$9)+(Q142/12*11*$E142*$F142*$G142*$J142*R$10)</f>
        <v>109211.73974666664</v>
      </c>
      <c r="S142" s="32">
        <v>22</v>
      </c>
      <c r="T142" s="32">
        <f t="shared" ref="T142:T144" si="320">(S142/12*1*$D142*$F142*$G142*$J142*T$9)+(S142/12*3*$E142*$F142*$G142*$J142*T$10)+(S142/12*8*$E142*$F142*$G142*$J142*T$11)</f>
        <v>1054022.5521466667</v>
      </c>
      <c r="U142" s="32">
        <f>136-16</f>
        <v>120</v>
      </c>
      <c r="V142" s="32">
        <f>(U142/12*1*$D142*$F142*$G142*$K142*V$9)+(U142/12*11*$E142*$F142*$G142*$K142*V$10)</f>
        <v>6290596.2094080001</v>
      </c>
      <c r="W142" s="32">
        <v>0</v>
      </c>
      <c r="X142" s="32">
        <f>(W142/12*1*$D142*$F142*$G142*$K142*X$9)+(W142/12*11*$E142*$F142*$G142*$K142*X$10)</f>
        <v>0</v>
      </c>
      <c r="Y142" s="32"/>
      <c r="Z142" s="32"/>
      <c r="AA142" s="32"/>
      <c r="AB142" s="32">
        <f>(AA142/12*1*$D142*$F142*$G142*$J142*AB$9)+(AA142/12*11*$E142*$F142*$G142*$J142*AB$10)</f>
        <v>0</v>
      </c>
      <c r="AC142" s="32">
        <v>0</v>
      </c>
      <c r="AD142" s="32">
        <f>(AC142/12*1*$D142*$F142*$G142*$J142*AD$9)+(AC142/12*11*$E142*$F142*$G142*$J142*AD$10)</f>
        <v>0</v>
      </c>
      <c r="AE142" s="32">
        <v>6</v>
      </c>
      <c r="AF142" s="32">
        <f>(AE142/12*1*$D142*$F142*$G142*$J142*AF$9)+(AE142/12*11*$E142*$F142*$G142*$J142*AF$10)</f>
        <v>275382.31027999998</v>
      </c>
      <c r="AG142" s="36">
        <v>4</v>
      </c>
      <c r="AH142" s="32">
        <f>(AG142/12*1*$D142*$F142*$G142*$K142*AH$9)+(AG142/12*11*$E142*$F142*$G142*$K142*AH$10)</f>
        <v>219293.49151359996</v>
      </c>
      <c r="AI142" s="32">
        <v>0</v>
      </c>
      <c r="AJ142" s="32">
        <f>(AI142/12*1*$D142*$F142*$G142*$K142*AJ$9)+(AI142/12*4*$E142*$F142*$G142*$K142*AJ$10)+(AI142/12*7*$E142*$F142*$G142*$K142*AJ$12)</f>
        <v>0</v>
      </c>
      <c r="AK142" s="32"/>
      <c r="AL142" s="32">
        <f>(AK142/12*1*$D142*$F142*$G142*$K142*AL$9)+(AK142/12*11*$E142*$F142*$G142*$K142*AL$10)</f>
        <v>0</v>
      </c>
      <c r="AM142" s="32">
        <v>2</v>
      </c>
      <c r="AN142" s="32">
        <f t="shared" ref="AN142:AN144" si="321">(AM142/12*1*$D142*$F142*$G142*$K142*AN$9)+(AM142/12*11*$E142*$F142*$G142*$K142*AN$10)</f>
        <v>100213.16495679997</v>
      </c>
      <c r="AO142" s="32">
        <v>1</v>
      </c>
      <c r="AP142" s="32">
        <f>(AO142/12*1*$D142*$F142*$G142*$K142*AP$9)+(AO142/12*11*$E142*$F142*$G142*$K142*AP$10)</f>
        <v>54910.058078399983</v>
      </c>
      <c r="AQ142" s="32"/>
      <c r="AR142" s="32">
        <f t="shared" si="293"/>
        <v>0</v>
      </c>
      <c r="AS142" s="32"/>
      <c r="AT142" s="35"/>
      <c r="AU142" s="32"/>
      <c r="AV142" s="35">
        <f t="shared" ref="AV142:AV205" si="322">AR142+AT142</f>
        <v>0</v>
      </c>
      <c r="AW142" s="32">
        <v>2</v>
      </c>
      <c r="AX142" s="32">
        <f>(AW142/12*1*$D142*$F142*$G142*$K142*AX$9)+(AW142/12*11*$E142*$F142*$G142*$K142*AX$10)</f>
        <v>109356.11933119997</v>
      </c>
      <c r="AY142" s="32"/>
      <c r="AZ142" s="32">
        <f t="shared" si="264"/>
        <v>0</v>
      </c>
      <c r="BA142" s="35"/>
      <c r="BB142" s="32"/>
      <c r="BC142" s="32"/>
      <c r="BD142" s="32">
        <f>(BC142/12*1*$D142*$F142*$G142*$K142*BD$9)+(BC142/12*11*$E142*$F142*$G142*$K142*BD$10)</f>
        <v>0</v>
      </c>
      <c r="BE142" s="32">
        <f t="shared" si="198"/>
        <v>0</v>
      </c>
      <c r="BF142" s="32">
        <f t="shared" si="174"/>
        <v>0</v>
      </c>
      <c r="BG142" s="32"/>
      <c r="BH142" s="35"/>
      <c r="BI142" s="32"/>
      <c r="BJ142" s="32"/>
      <c r="BK142" s="32">
        <v>1</v>
      </c>
      <c r="BL142" s="32">
        <f t="shared" ref="BL142:BL144" si="323">(BK142/12*1*$D142*$F142*$G142*$K142*BL$9)+(BK142/12*11*$E142*$F142*$G142*$K142*BL$10)</f>
        <v>70944.473767999982</v>
      </c>
      <c r="BM142" s="32"/>
      <c r="BN142" s="32">
        <f t="shared" si="203"/>
        <v>0</v>
      </c>
      <c r="BO142" s="32"/>
      <c r="BP142" s="35"/>
      <c r="BQ142" s="32"/>
      <c r="BR142" s="32"/>
      <c r="BS142" s="32">
        <v>1</v>
      </c>
      <c r="BT142" s="32">
        <f t="shared" ref="BT142:BT144" si="324">(BS142/12*1*$D142*$F142*$G142*$K142*BT$9)+(BS142/12*11*$E142*$F142*$G142*$K142*BT$10)</f>
        <v>70944.473767999982</v>
      </c>
      <c r="BU142" s="32"/>
      <c r="BV142" s="32">
        <f t="shared" si="200"/>
        <v>0</v>
      </c>
      <c r="BW142" s="32"/>
      <c r="BX142" s="35"/>
      <c r="BY142" s="32"/>
      <c r="BZ142" s="32"/>
    </row>
    <row r="143" spans="1:78" ht="30" x14ac:dyDescent="0.25">
      <c r="A143" s="37"/>
      <c r="B143" s="63">
        <v>113</v>
      </c>
      <c r="C143" s="27" t="s">
        <v>203</v>
      </c>
      <c r="D143" s="28">
        <f t="shared" si="292"/>
        <v>18150.400000000001</v>
      </c>
      <c r="E143" s="28">
        <f t="shared" si="292"/>
        <v>18790</v>
      </c>
      <c r="F143" s="34">
        <v>1.82</v>
      </c>
      <c r="G143" s="29">
        <v>1</v>
      </c>
      <c r="H143" s="30"/>
      <c r="I143" s="30"/>
      <c r="J143" s="28">
        <v>1.4</v>
      </c>
      <c r="K143" s="28">
        <v>1.68</v>
      </c>
      <c r="L143" s="28">
        <v>2.23</v>
      </c>
      <c r="M143" s="28">
        <v>2.39</v>
      </c>
      <c r="N143" s="31">
        <v>2.57</v>
      </c>
      <c r="O143" s="32"/>
      <c r="P143" s="32">
        <f>(O143/12*1*$D143*$F143*$G143*$J143*P$9)+(O143/12*11*$E143*$F143*$G143*$J143*P$10)</f>
        <v>0</v>
      </c>
      <c r="Q143" s="32"/>
      <c r="R143" s="32">
        <f t="shared" si="319"/>
        <v>0</v>
      </c>
      <c r="S143" s="32"/>
      <c r="T143" s="32">
        <f t="shared" si="320"/>
        <v>0</v>
      </c>
      <c r="U143" s="32"/>
      <c r="V143" s="32">
        <f>(U143/12*1*$D143*$F143*$G143*$K143*V$9)+(U143/12*11*$E143*$F143*$G143*$K143*V$10)</f>
        <v>0</v>
      </c>
      <c r="W143" s="32"/>
      <c r="X143" s="32">
        <f>(W143/12*1*$D143*$F143*$G143*$K143*X$9)+(W143/12*11*$E143*$F143*$G143*$K143*X$10)</f>
        <v>0</v>
      </c>
      <c r="Y143" s="32"/>
      <c r="Z143" s="32"/>
      <c r="AA143" s="32"/>
      <c r="AB143" s="32">
        <f>(AA143/12*1*$D143*$F143*$G143*$J143*AB$9)+(AA143/12*11*$E143*$F143*$G143*$J143*AB$10)</f>
        <v>0</v>
      </c>
      <c r="AC143" s="32"/>
      <c r="AD143" s="32">
        <f>(AC143/12*1*$D143*$F143*$G143*$J143*AD$9)+(AC143/12*11*$E143*$F143*$G143*$J143*AD$10)</f>
        <v>0</v>
      </c>
      <c r="AE143" s="32"/>
      <c r="AF143" s="32">
        <f>(AE143/12*1*$D143*$F143*$G143*$J143*AF$9)+(AE143/12*11*$E143*$F143*$G143*$J143*AF$10)</f>
        <v>0</v>
      </c>
      <c r="AG143" s="36"/>
      <c r="AH143" s="32">
        <f>(AG143/12*1*$D143*$F143*$G143*$K143*AH$9)+(AG143/12*11*$E143*$F143*$G143*$K143*AH$10)</f>
        <v>0</v>
      </c>
      <c r="AI143" s="32"/>
      <c r="AJ143" s="32">
        <f>(AI143/12*1*$D143*$F143*$G143*$K143*AJ$9)+(AI143/12*4*$E143*$F143*$G143*$K143*AJ$10)+(AI143/12*7*$E143*$F143*$G143*$K143*AJ$12)</f>
        <v>0</v>
      </c>
      <c r="AK143" s="32"/>
      <c r="AL143" s="32">
        <f>(AK143/12*1*$D143*$F143*$G143*$K143*AL$9)+(AK143/12*11*$E143*$F143*$G143*$K143*AL$10)</f>
        <v>0</v>
      </c>
      <c r="AM143" s="32"/>
      <c r="AN143" s="32">
        <f t="shared" si="321"/>
        <v>0</v>
      </c>
      <c r="AO143" s="32">
        <v>0</v>
      </c>
      <c r="AP143" s="32">
        <f>(AO143/12*1*$D143*$F143*$G143*$K143*AP$9)+(AO143/12*11*$E143*$F143*$G143*$K143*AP$10)</f>
        <v>0</v>
      </c>
      <c r="AQ143" s="32">
        <f t="shared" si="216"/>
        <v>0</v>
      </c>
      <c r="AR143" s="32">
        <f t="shared" si="293"/>
        <v>0</v>
      </c>
      <c r="AS143" s="32"/>
      <c r="AT143" s="35"/>
      <c r="AU143" s="32"/>
      <c r="AV143" s="35">
        <f t="shared" si="322"/>
        <v>0</v>
      </c>
      <c r="AW143" s="32"/>
      <c r="AX143" s="32">
        <f>(AW143/12*1*$D143*$F143*$G143*$K143*AX$9)+(AW143/12*11*$E143*$F143*$G143*$K143*AX$10)</f>
        <v>0</v>
      </c>
      <c r="AY143" s="32">
        <f t="shared" ref="AY143" si="325">AW143/12*3</f>
        <v>0</v>
      </c>
      <c r="AZ143" s="32">
        <f t="shared" si="264"/>
        <v>0</v>
      </c>
      <c r="BA143" s="35"/>
      <c r="BB143" s="32"/>
      <c r="BC143" s="32"/>
      <c r="BD143" s="32">
        <f>(BC143/12*1*$D143*$F143*$G143*$K143*BD$9)+(BC143/12*11*$E143*$F143*$G143*$K143*BD$10)</f>
        <v>0</v>
      </c>
      <c r="BE143" s="32">
        <f t="shared" si="198"/>
        <v>0</v>
      </c>
      <c r="BF143" s="32">
        <f t="shared" si="174"/>
        <v>0</v>
      </c>
      <c r="BG143" s="32"/>
      <c r="BH143" s="35"/>
      <c r="BI143" s="32"/>
      <c r="BJ143" s="32"/>
      <c r="BK143" s="32">
        <v>0</v>
      </c>
      <c r="BL143" s="32">
        <f t="shared" si="323"/>
        <v>0</v>
      </c>
      <c r="BM143" s="32">
        <f t="shared" si="314"/>
        <v>0</v>
      </c>
      <c r="BN143" s="32">
        <f t="shared" si="203"/>
        <v>0</v>
      </c>
      <c r="BO143" s="32"/>
      <c r="BP143" s="35"/>
      <c r="BQ143" s="32"/>
      <c r="BR143" s="32"/>
      <c r="BS143" s="32"/>
      <c r="BT143" s="32">
        <f t="shared" si="324"/>
        <v>0</v>
      </c>
      <c r="BU143" s="32">
        <f t="shared" si="177"/>
        <v>0</v>
      </c>
      <c r="BV143" s="32">
        <f t="shared" si="200"/>
        <v>0</v>
      </c>
      <c r="BW143" s="32"/>
      <c r="BX143" s="35"/>
      <c r="BY143" s="32"/>
      <c r="BZ143" s="32"/>
    </row>
    <row r="144" spans="1:78" ht="31.5" customHeight="1" x14ac:dyDescent="0.25">
      <c r="A144" s="37"/>
      <c r="B144" s="58">
        <v>114</v>
      </c>
      <c r="C144" s="27" t="s">
        <v>204</v>
      </c>
      <c r="D144" s="28">
        <f t="shared" si="292"/>
        <v>18150.400000000001</v>
      </c>
      <c r="E144" s="28">
        <f t="shared" si="292"/>
        <v>18790</v>
      </c>
      <c r="F144" s="57">
        <v>1.71</v>
      </c>
      <c r="G144" s="29">
        <v>1</v>
      </c>
      <c r="H144" s="30"/>
      <c r="I144" s="30"/>
      <c r="J144" s="28">
        <v>1.4</v>
      </c>
      <c r="K144" s="28">
        <v>1.68</v>
      </c>
      <c r="L144" s="28">
        <v>2.23</v>
      </c>
      <c r="M144" s="28">
        <v>2.39</v>
      </c>
      <c r="N144" s="31">
        <v>2.57</v>
      </c>
      <c r="O144" s="32"/>
      <c r="P144" s="32">
        <f>(O144/12*1*$D144*$F144*$G144*$J144*P$9)+(O144/12*11*$E144*$F144*$G144*$J144*P$10)</f>
        <v>0</v>
      </c>
      <c r="Q144" s="32">
        <v>0</v>
      </c>
      <c r="R144" s="32">
        <f t="shared" si="319"/>
        <v>0</v>
      </c>
      <c r="S144" s="32">
        <v>68</v>
      </c>
      <c r="T144" s="32">
        <f t="shared" si="320"/>
        <v>3356017.0417200001</v>
      </c>
      <c r="U144" s="32">
        <v>26</v>
      </c>
      <c r="V144" s="32">
        <f>(U144/12*1*$D144*$F144*$G144*$K144*V$9)+(U144/12*11*$E144*$F144*$G144*$K144*V$10)</f>
        <v>1404015.5997503998</v>
      </c>
      <c r="W144" s="32">
        <v>0</v>
      </c>
      <c r="X144" s="32">
        <f>(W144/12*1*$D144*$F144*$G144*$K144*X$9)+(W144/12*11*$E144*$F144*$G144*$K144*X$10)</f>
        <v>0</v>
      </c>
      <c r="Y144" s="32"/>
      <c r="Z144" s="32"/>
      <c r="AA144" s="32"/>
      <c r="AB144" s="32">
        <f>(AA144/12*1*$D144*$F144*$G144*$J144*AB$9)+(AA144/12*11*$E144*$F144*$G144*$J144*AB$10)</f>
        <v>0</v>
      </c>
      <c r="AC144" s="32">
        <v>0</v>
      </c>
      <c r="AD144" s="32">
        <f>(AC144/12*1*$D144*$F144*$G144*$J144*AD$9)+(AC144/12*11*$E144*$F144*$G144*$J144*AD$10)</f>
        <v>0</v>
      </c>
      <c r="AE144" s="32">
        <v>2</v>
      </c>
      <c r="AF144" s="32">
        <f>(AE144/12*1*$D144*$F144*$G144*$J144*AF$9)+(AE144/12*11*$E144*$F144*$G144*$J144*AF$10)</f>
        <v>94558.986059999981</v>
      </c>
      <c r="AG144" s="36">
        <v>0</v>
      </c>
      <c r="AH144" s="32">
        <f>(AG144/12*1*$D144*$F144*$G144*$K144*AH$9)+(AG144/12*11*$E144*$F144*$G144*$K144*AH$10)</f>
        <v>0</v>
      </c>
      <c r="AI144" s="32">
        <v>5</v>
      </c>
      <c r="AJ144" s="32">
        <f>(AI144/12*1*$D144*$F144*$G144*$K144*AJ$9)+(AI144/12*4*$E144*$F144*$G144*$K144*AJ$10)+(AI144/12*7*$E144*$F144*$G144*$K144*AJ$12)</f>
        <v>282475.81656000001</v>
      </c>
      <c r="AK144" s="32"/>
      <c r="AL144" s="32">
        <f>(AK144/12*1*$D144*$F144*$G144*$K144*AL$9)+(AK144/12*11*$E144*$F144*$G144*$K144*AL$10)</f>
        <v>0</v>
      </c>
      <c r="AM144" s="32">
        <v>2</v>
      </c>
      <c r="AN144" s="32">
        <f t="shared" si="321"/>
        <v>103231.63378079998</v>
      </c>
      <c r="AO144" s="32">
        <v>0</v>
      </c>
      <c r="AP144" s="32">
        <f>(AO144/12*1*$D144*$F144*$G144*$K144*AP$9)+(AO144/12*11*$E144*$F144*$G144*$K144*AP$10)</f>
        <v>0</v>
      </c>
      <c r="AQ144" s="32">
        <f t="shared" si="216"/>
        <v>0</v>
      </c>
      <c r="AR144" s="32">
        <f t="shared" si="293"/>
        <v>0</v>
      </c>
      <c r="AS144" s="32"/>
      <c r="AT144" s="35"/>
      <c r="AU144" s="32"/>
      <c r="AV144" s="35">
        <f t="shared" si="322"/>
        <v>0</v>
      </c>
      <c r="AW144" s="32">
        <v>1</v>
      </c>
      <c r="AX144" s="32">
        <f>(AW144/12*1*$D144*$F144*$G144*$K144*AX$9)+(AW144/12*11*$E144*$F144*$G144*$K144*AX$10)</f>
        <v>56324.989173599992</v>
      </c>
      <c r="AY144" s="32"/>
      <c r="AZ144" s="32">
        <f t="shared" si="264"/>
        <v>0</v>
      </c>
      <c r="BA144" s="35"/>
      <c r="BB144" s="32"/>
      <c r="BC144" s="32"/>
      <c r="BD144" s="32">
        <f>(BC144/12*1*$D144*$F144*$G144*$K144*BD$9)+(BC144/12*11*$E144*$F144*$G144*$K144*BD$10)</f>
        <v>0</v>
      </c>
      <c r="BE144" s="32">
        <f t="shared" si="198"/>
        <v>0</v>
      </c>
      <c r="BF144" s="32">
        <f t="shared" si="174"/>
        <v>0</v>
      </c>
      <c r="BG144" s="32"/>
      <c r="BH144" s="35"/>
      <c r="BI144" s="32"/>
      <c r="BJ144" s="32"/>
      <c r="BK144" s="32">
        <v>2</v>
      </c>
      <c r="BL144" s="32">
        <f t="shared" si="323"/>
        <v>146162.71101599996</v>
      </c>
      <c r="BM144" s="32"/>
      <c r="BN144" s="32">
        <f t="shared" si="203"/>
        <v>0</v>
      </c>
      <c r="BO144" s="32"/>
      <c r="BP144" s="35"/>
      <c r="BQ144" s="32"/>
      <c r="BR144" s="32"/>
      <c r="BS144" s="32"/>
      <c r="BT144" s="32">
        <f t="shared" si="324"/>
        <v>0</v>
      </c>
      <c r="BU144" s="32">
        <v>1</v>
      </c>
      <c r="BV144" s="32">
        <v>73088.800000000003</v>
      </c>
      <c r="BW144" s="32"/>
      <c r="BX144" s="35"/>
      <c r="BY144" s="32"/>
      <c r="BZ144" s="32"/>
    </row>
    <row r="145" spans="1:78" ht="31.5" customHeight="1" x14ac:dyDescent="0.25">
      <c r="A145" s="37">
        <v>19</v>
      </c>
      <c r="B145" s="40"/>
      <c r="C145" s="40" t="s">
        <v>205</v>
      </c>
      <c r="D145" s="28">
        <f t="shared" ref="D145:E160" si="326">D144</f>
        <v>18150.400000000001</v>
      </c>
      <c r="E145" s="28">
        <f t="shared" si="326"/>
        <v>18790</v>
      </c>
      <c r="F145" s="59">
        <v>2.2400000000000002</v>
      </c>
      <c r="G145" s="29">
        <v>1</v>
      </c>
      <c r="H145" s="30"/>
      <c r="I145" s="30"/>
      <c r="J145" s="28">
        <v>1.4</v>
      </c>
      <c r="K145" s="28">
        <v>1.68</v>
      </c>
      <c r="L145" s="28">
        <v>2.23</v>
      </c>
      <c r="M145" s="28">
        <v>2.39</v>
      </c>
      <c r="N145" s="31">
        <v>2.57</v>
      </c>
      <c r="O145" s="35">
        <f t="shared" ref="O145:AJ145" si="327">SUM(O146:O174)</f>
        <v>0</v>
      </c>
      <c r="P145" s="35">
        <f t="shared" si="327"/>
        <v>0</v>
      </c>
      <c r="Q145" s="35">
        <f t="shared" si="327"/>
        <v>0</v>
      </c>
      <c r="R145" s="35">
        <f t="shared" si="327"/>
        <v>0</v>
      </c>
      <c r="S145" s="35">
        <f>SUM(S146:S174)</f>
        <v>32</v>
      </c>
      <c r="T145" s="35">
        <f t="shared" ref="T145" si="328">SUM(T146:T174)</f>
        <v>645343.49030666659</v>
      </c>
      <c r="U145" s="35">
        <f t="shared" si="327"/>
        <v>8</v>
      </c>
      <c r="V145" s="35">
        <f t="shared" si="327"/>
        <v>126317.19295999999</v>
      </c>
      <c r="W145" s="35">
        <f t="shared" si="327"/>
        <v>1791</v>
      </c>
      <c r="X145" s="35">
        <f t="shared" si="327"/>
        <v>143921388.5568704</v>
      </c>
      <c r="Y145" s="35">
        <f t="shared" si="327"/>
        <v>1819</v>
      </c>
      <c r="Z145" s="35">
        <f t="shared" si="327"/>
        <v>0</v>
      </c>
      <c r="AA145" s="35">
        <f t="shared" si="327"/>
        <v>0</v>
      </c>
      <c r="AB145" s="35">
        <f t="shared" si="327"/>
        <v>0</v>
      </c>
      <c r="AC145" s="35">
        <v>0</v>
      </c>
      <c r="AD145" s="35">
        <f t="shared" si="327"/>
        <v>0</v>
      </c>
      <c r="AE145" s="35">
        <f>SUM(AE146:AE174)</f>
        <v>103</v>
      </c>
      <c r="AF145" s="35">
        <f t="shared" si="327"/>
        <v>6979946.2078499999</v>
      </c>
      <c r="AG145" s="35">
        <v>44</v>
      </c>
      <c r="AH145" s="35">
        <f t="shared" si="327"/>
        <v>819708.50291679997</v>
      </c>
      <c r="AI145" s="35">
        <f t="shared" si="327"/>
        <v>0</v>
      </c>
      <c r="AJ145" s="35">
        <f t="shared" si="327"/>
        <v>0</v>
      </c>
      <c r="AK145" s="35">
        <f t="shared" ref="AK145:BV145" si="329">SUM(AK146:AK174)</f>
        <v>0</v>
      </c>
      <c r="AL145" s="35">
        <f t="shared" si="329"/>
        <v>0</v>
      </c>
      <c r="AM145" s="35">
        <f t="shared" si="329"/>
        <v>13</v>
      </c>
      <c r="AN145" s="35">
        <f t="shared" si="329"/>
        <v>242383.04656719998</v>
      </c>
      <c r="AO145" s="35">
        <f t="shared" si="329"/>
        <v>16</v>
      </c>
      <c r="AP145" s="35">
        <f t="shared" si="329"/>
        <v>1025428.7954399998</v>
      </c>
      <c r="AQ145" s="35">
        <f t="shared" si="329"/>
        <v>16</v>
      </c>
      <c r="AR145" s="35">
        <f t="shared" si="329"/>
        <v>410672.64000000001</v>
      </c>
      <c r="AS145" s="35">
        <v>6</v>
      </c>
      <c r="AT145" s="35">
        <f>AS145*$E145*$F145*$G145*$K145*AT$10</f>
        <v>447173.3790720001</v>
      </c>
      <c r="AU145" s="35">
        <f t="shared" ref="AU145:AU195" si="330">AQ145+AS145</f>
        <v>22</v>
      </c>
      <c r="AV145" s="35">
        <f t="shared" si="322"/>
        <v>857846.01907200017</v>
      </c>
      <c r="AW145" s="35">
        <f t="shared" si="329"/>
        <v>59</v>
      </c>
      <c r="AX145" s="35">
        <f t="shared" si="329"/>
        <v>1355422.985084</v>
      </c>
      <c r="AY145" s="35">
        <f t="shared" si="329"/>
        <v>16</v>
      </c>
      <c r="AZ145" s="35">
        <f t="shared" si="329"/>
        <v>370984.21</v>
      </c>
      <c r="BA145" s="35">
        <f>AW145-AY145</f>
        <v>43</v>
      </c>
      <c r="BB145" s="35">
        <f>BA145*$E145*$F145*$G145*$K145*BB$10</f>
        <v>3204742.5500160004</v>
      </c>
      <c r="BC145" s="35">
        <f t="shared" si="329"/>
        <v>0</v>
      </c>
      <c r="BD145" s="35">
        <f t="shared" si="329"/>
        <v>0</v>
      </c>
      <c r="BE145" s="32">
        <f t="shared" si="198"/>
        <v>0</v>
      </c>
      <c r="BF145" s="32">
        <f t="shared" si="174"/>
        <v>0</v>
      </c>
      <c r="BG145" s="35"/>
      <c r="BH145" s="35">
        <f>BG145*$E145*$F145*$G145*$K145*BH$10</f>
        <v>0</v>
      </c>
      <c r="BI145" s="32">
        <f t="shared" si="208"/>
        <v>0</v>
      </c>
      <c r="BJ145" s="32">
        <f t="shared" si="208"/>
        <v>0</v>
      </c>
      <c r="BK145" s="35">
        <f t="shared" si="329"/>
        <v>12</v>
      </c>
      <c r="BL145" s="35">
        <f t="shared" si="329"/>
        <v>528237.1661279999</v>
      </c>
      <c r="BM145" s="35">
        <f t="shared" si="329"/>
        <v>4</v>
      </c>
      <c r="BN145" s="35">
        <f t="shared" si="329"/>
        <v>85405.6</v>
      </c>
      <c r="BO145" s="35">
        <f>BK145-BM145</f>
        <v>8</v>
      </c>
      <c r="BP145" s="35">
        <f>BO145*$E145*$F145*$G145*$K145*BP$10</f>
        <v>765936.43929600017</v>
      </c>
      <c r="BQ145" s="32">
        <f t="shared" si="209"/>
        <v>12</v>
      </c>
      <c r="BR145" s="32">
        <f t="shared" si="209"/>
        <v>851342.03929600015</v>
      </c>
      <c r="BS145" s="35">
        <f t="shared" si="329"/>
        <v>7</v>
      </c>
      <c r="BT145" s="35">
        <f t="shared" si="329"/>
        <v>149581.7218</v>
      </c>
      <c r="BU145" s="35">
        <f t="shared" si="329"/>
        <v>0</v>
      </c>
      <c r="BV145" s="35">
        <f t="shared" si="329"/>
        <v>0</v>
      </c>
      <c r="BW145" s="35">
        <f>BS145-BU145</f>
        <v>7</v>
      </c>
      <c r="BX145" s="35">
        <f>BW145*$E145*$F145*$G145*$K145*BX$10</f>
        <v>670194.38438400009</v>
      </c>
      <c r="BY145" s="32">
        <f t="shared" ref="BY145:BZ146" si="331">BU145+BW145</f>
        <v>7</v>
      </c>
      <c r="BZ145" s="32">
        <f>BV145+BX145</f>
        <v>670194.38438400009</v>
      </c>
    </row>
    <row r="146" spans="1:78" ht="33" customHeight="1" x14ac:dyDescent="0.25">
      <c r="A146" s="37"/>
      <c r="B146" s="58">
        <v>115</v>
      </c>
      <c r="C146" s="27" t="s">
        <v>206</v>
      </c>
      <c r="D146" s="28">
        <f t="shared" si="326"/>
        <v>18150.400000000001</v>
      </c>
      <c r="E146" s="28">
        <f t="shared" si="326"/>
        <v>18790</v>
      </c>
      <c r="F146" s="28">
        <v>2.06</v>
      </c>
      <c r="G146" s="29">
        <v>1</v>
      </c>
      <c r="H146" s="30"/>
      <c r="I146" s="30"/>
      <c r="J146" s="28">
        <v>1.4</v>
      </c>
      <c r="K146" s="28">
        <v>1.68</v>
      </c>
      <c r="L146" s="28">
        <v>2.23</v>
      </c>
      <c r="M146" s="28">
        <v>2.39</v>
      </c>
      <c r="N146" s="31">
        <v>2.57</v>
      </c>
      <c r="O146" s="32"/>
      <c r="P146" s="32">
        <f t="shared" ref="P146:P170" si="332">(O146/12*1*$D146*$F146*$G146*$J146*P$9)+(O146/12*11*$E146*$F146*$G146*$J146*P$10)</f>
        <v>0</v>
      </c>
      <c r="Q146" s="32"/>
      <c r="R146" s="32">
        <f t="shared" ref="R146:R170" si="333">(Q146/12*1*$D146*$F146*$G146*$J146*R$9)+(Q146/12*11*$E146*$F146*$G146*$J146*R$10)</f>
        <v>0</v>
      </c>
      <c r="S146" s="32"/>
      <c r="T146" s="32">
        <f t="shared" ref="T146:T184" si="334">(S146/12*1*$D146*$F146*$G146*$J146*T$9)+(S146/12*3*$E146*$F146*$G146*$J146*T$10)+(S146/12*8*$E146*$F146*$G146*$J146*T$11)</f>
        <v>0</v>
      </c>
      <c r="U146" s="32"/>
      <c r="V146" s="32">
        <f t="shared" ref="V146:V170" si="335">(U146/12*1*$D146*$F146*$G146*$K146*V$9)+(U146/12*11*$E146*$F146*$G146*$K146*V$10)</f>
        <v>0</v>
      </c>
      <c r="W146" s="32">
        <f>44-10-1</f>
        <v>33</v>
      </c>
      <c r="X146" s="32">
        <f t="shared" ref="X146:X170" si="336">(W146/12*1*$D146*$F146*$G146*$K146*X$9)+(W146/12*11*$E146*$F146*$G146*$K146*X$10)</f>
        <v>2146760.6943552</v>
      </c>
      <c r="Y146" s="32">
        <v>25</v>
      </c>
      <c r="Z146" s="32"/>
      <c r="AA146" s="32"/>
      <c r="AB146" s="32">
        <f t="shared" ref="AB146:AB170" si="337">(AA146/12*1*$D146*$F146*$G146*$J146*AB$9)+(AA146/12*11*$E146*$F146*$G146*$J146*AB$10)</f>
        <v>0</v>
      </c>
      <c r="AC146" s="32"/>
      <c r="AD146" s="32">
        <f t="shared" ref="AD146:AD170" si="338">(AC146/12*1*$D146*$F146*$G146*$J146*AD$9)+(AC146/12*11*$E146*$F146*$G146*$J146*AD$10)</f>
        <v>0</v>
      </c>
      <c r="AE146" s="32">
        <v>6</v>
      </c>
      <c r="AF146" s="32">
        <f t="shared" ref="AF146:AF170" si="339">(AE146/12*1*$D146*$F146*$G146*$J146*AF$9)+(AE146/12*11*$E146*$F146*$G146*$J146*AF$10)</f>
        <v>341739.49347999995</v>
      </c>
      <c r="AG146" s="36"/>
      <c r="AH146" s="32">
        <f t="shared" ref="AH146:AH170" si="340">(AG146/12*1*$D146*$F146*$G146*$K146*AH$9)+(AG146/12*11*$E146*$F146*$G146*$K146*AH$10)</f>
        <v>0</v>
      </c>
      <c r="AI146" s="32"/>
      <c r="AJ146" s="32">
        <f t="shared" ref="AJ146:AJ174" si="341">(AI146/12*1*$D146*$F146*$G146*$K146*AJ$9)+(AI146/12*4*$E146*$F146*$G146*$K146*AJ$10)+(AI146/12*7*$E146*$F146*$G146*$K146*AJ$12)</f>
        <v>0</v>
      </c>
      <c r="AK146" s="32"/>
      <c r="AL146" s="32">
        <f t="shared" ref="AL146:AL170" si="342">(AK146/12*1*$D146*$F146*$G146*$K146*AL$9)+(AK146/12*11*$E146*$F146*$G146*$K146*AL$10)</f>
        <v>0</v>
      </c>
      <c r="AM146" s="32"/>
      <c r="AN146" s="32">
        <f t="shared" ref="AN146:AN174" si="343">(AM146/12*1*$D146*$F146*$G146*$K146*AN$9)+(AM146/12*11*$E146*$F146*$G146*$K146*AN$10)</f>
        <v>0</v>
      </c>
      <c r="AO146" s="32"/>
      <c r="AP146" s="32">
        <f t="shared" ref="AP146:AP170" si="344">(AO146/12*1*$D146*$F146*$G146*$K146*AP$9)+(AO146/12*11*$E146*$F146*$G146*$K146*AP$10)</f>
        <v>0</v>
      </c>
      <c r="AQ146" s="32">
        <v>0</v>
      </c>
      <c r="AR146" s="32">
        <f t="shared" ref="AR146:AR184" si="345">(AQ146/3*1*$D146*$F146*$G146*$K146*AR$9)+(AQ146/3*2*$E146*$F146*$G146*$K146*AR$10)</f>
        <v>0</v>
      </c>
      <c r="AS146" s="32"/>
      <c r="AT146" s="35"/>
      <c r="AU146" s="32">
        <f t="shared" si="330"/>
        <v>0</v>
      </c>
      <c r="AV146" s="35">
        <f t="shared" si="322"/>
        <v>0</v>
      </c>
      <c r="AW146" s="32"/>
      <c r="AX146" s="32">
        <f t="shared" ref="AX146:AX170" si="346">(AW146/12*1*$D146*$F146*$G146*$K146*AX$9)+(AW146/12*11*$E146*$F146*$G146*$K146*AX$10)</f>
        <v>0</v>
      </c>
      <c r="AY146" s="32">
        <f t="shared" ref="AY146:AY194" si="347">AW146/12*3</f>
        <v>0</v>
      </c>
      <c r="AZ146" s="32">
        <f t="shared" ref="AZ146:AZ184" si="348">(AY146/3*1*$D146*$F146*$G146*$K146*AZ$9)+(AY146/3*2*$E146*$F146*$G146*$K146*AZ$10)</f>
        <v>0</v>
      </c>
      <c r="BA146" s="35"/>
      <c r="BB146" s="32"/>
      <c r="BC146" s="32"/>
      <c r="BD146" s="32">
        <f t="shared" ref="BD146:BD170" si="349">(BC146/12*1*$D146*$F146*$G146*$K146*BD$9)+(BC146/12*11*$E146*$F146*$G146*$K146*BD$10)</f>
        <v>0</v>
      </c>
      <c r="BE146" s="32">
        <f t="shared" si="198"/>
        <v>0</v>
      </c>
      <c r="BF146" s="32">
        <f t="shared" ref="BF146:BF209" si="350">(BE146/3*1*$D146*$F146*$G146*$K146*BF$9)+(BE146/3*2*$E146*$F146*$G146*$K146*BF$10)</f>
        <v>0</v>
      </c>
      <c r="BG146" s="32"/>
      <c r="BH146" s="35"/>
      <c r="BI146" s="32"/>
      <c r="BJ146" s="32"/>
      <c r="BK146" s="32"/>
      <c r="BL146" s="32">
        <f t="shared" ref="BL146:BL170" si="351">(BK146/12*1*$D146*$F146*$G146*$K146*BL$9)+(BK146/12*11*$E146*$F146*$G146*$K146*BL$10)</f>
        <v>0</v>
      </c>
      <c r="BM146" s="32">
        <f t="shared" ref="BM146:BM199" si="352">BK146/12*3</f>
        <v>0</v>
      </c>
      <c r="BN146" s="32">
        <f t="shared" ref="BN146:BN208" si="353">(BM146/3*1*$D146*$F146*$G146*$K146*BN$9)+(BM146/3*2*$E146*$F146*$G146*$K146*BN$10)</f>
        <v>0</v>
      </c>
      <c r="BO146" s="32"/>
      <c r="BP146" s="35"/>
      <c r="BQ146" s="32"/>
      <c r="BR146" s="32"/>
      <c r="BS146" s="32"/>
      <c r="BT146" s="32">
        <f t="shared" ref="BT146:BT170" si="354">(BS146/12*1*$D146*$F146*$G146*$K146*BT$9)+(BS146/12*11*$E146*$F146*$G146*$K146*BT$10)</f>
        <v>0</v>
      </c>
      <c r="BU146" s="32">
        <f t="shared" ref="BU146:BU203" si="355">BS146/12*3</f>
        <v>0</v>
      </c>
      <c r="BV146" s="32">
        <f t="shared" ref="BV146:BV208" si="356">(BU146/3*1*$D146*$F146*$G146*$K146*BV$9)+(BU146/3*2*$E146*$F146*$G146*$K146*BV$10)</f>
        <v>0</v>
      </c>
      <c r="BW146" s="32"/>
      <c r="BX146" s="35"/>
      <c r="BY146" s="32">
        <f t="shared" si="331"/>
        <v>0</v>
      </c>
      <c r="BZ146" s="32">
        <f t="shared" si="331"/>
        <v>0</v>
      </c>
    </row>
    <row r="147" spans="1:78" ht="27.75" customHeight="1" x14ac:dyDescent="0.25">
      <c r="A147" s="37"/>
      <c r="B147" s="58">
        <v>116</v>
      </c>
      <c r="C147" s="27" t="s">
        <v>207</v>
      </c>
      <c r="D147" s="28">
        <f t="shared" si="326"/>
        <v>18150.400000000001</v>
      </c>
      <c r="E147" s="28">
        <f t="shared" si="326"/>
        <v>18790</v>
      </c>
      <c r="F147" s="28">
        <v>3.66</v>
      </c>
      <c r="G147" s="29">
        <v>1</v>
      </c>
      <c r="H147" s="30"/>
      <c r="I147" s="30"/>
      <c r="J147" s="28">
        <v>1.4</v>
      </c>
      <c r="K147" s="28">
        <v>1.68</v>
      </c>
      <c r="L147" s="28">
        <v>2.23</v>
      </c>
      <c r="M147" s="28">
        <v>2.39</v>
      </c>
      <c r="N147" s="31">
        <v>2.57</v>
      </c>
      <c r="O147" s="32"/>
      <c r="P147" s="32">
        <f t="shared" si="332"/>
        <v>0</v>
      </c>
      <c r="Q147" s="32"/>
      <c r="R147" s="32">
        <f t="shared" si="333"/>
        <v>0</v>
      </c>
      <c r="S147" s="32"/>
      <c r="T147" s="32">
        <f t="shared" si="334"/>
        <v>0</v>
      </c>
      <c r="U147" s="32"/>
      <c r="V147" s="32">
        <f t="shared" si="335"/>
        <v>0</v>
      </c>
      <c r="W147" s="32">
        <v>2</v>
      </c>
      <c r="X147" s="32">
        <f t="shared" si="336"/>
        <v>231160.46311679998</v>
      </c>
      <c r="Y147" s="32">
        <v>4</v>
      </c>
      <c r="Z147" s="32"/>
      <c r="AA147" s="32"/>
      <c r="AB147" s="32">
        <f t="shared" si="337"/>
        <v>0</v>
      </c>
      <c r="AC147" s="32"/>
      <c r="AD147" s="32">
        <f t="shared" si="338"/>
        <v>0</v>
      </c>
      <c r="AE147" s="32"/>
      <c r="AF147" s="32">
        <f t="shared" si="339"/>
        <v>0</v>
      </c>
      <c r="AG147" s="36"/>
      <c r="AH147" s="32">
        <f t="shared" si="340"/>
        <v>0</v>
      </c>
      <c r="AI147" s="32"/>
      <c r="AJ147" s="32">
        <f t="shared" si="341"/>
        <v>0</v>
      </c>
      <c r="AK147" s="32"/>
      <c r="AL147" s="32">
        <f t="shared" si="342"/>
        <v>0</v>
      </c>
      <c r="AM147" s="32"/>
      <c r="AN147" s="32">
        <f t="shared" si="343"/>
        <v>0</v>
      </c>
      <c r="AO147" s="32"/>
      <c r="AP147" s="32">
        <f t="shared" si="344"/>
        <v>0</v>
      </c>
      <c r="AQ147" s="32">
        <v>0</v>
      </c>
      <c r="AR147" s="32">
        <f t="shared" si="345"/>
        <v>0</v>
      </c>
      <c r="AS147" s="32"/>
      <c r="AT147" s="35"/>
      <c r="AU147" s="32"/>
      <c r="AV147" s="35">
        <f t="shared" si="322"/>
        <v>0</v>
      </c>
      <c r="AW147" s="32"/>
      <c r="AX147" s="32">
        <f t="shared" si="346"/>
        <v>0</v>
      </c>
      <c r="AY147" s="32">
        <f t="shared" si="347"/>
        <v>0</v>
      </c>
      <c r="AZ147" s="32">
        <f t="shared" si="348"/>
        <v>0</v>
      </c>
      <c r="BA147" s="35"/>
      <c r="BB147" s="32"/>
      <c r="BC147" s="32"/>
      <c r="BD147" s="32">
        <f t="shared" si="349"/>
        <v>0</v>
      </c>
      <c r="BE147" s="32">
        <f t="shared" si="198"/>
        <v>0</v>
      </c>
      <c r="BF147" s="32">
        <f t="shared" si="350"/>
        <v>0</v>
      </c>
      <c r="BG147" s="32"/>
      <c r="BH147" s="35"/>
      <c r="BI147" s="32"/>
      <c r="BJ147" s="32"/>
      <c r="BK147" s="32"/>
      <c r="BL147" s="32">
        <f t="shared" si="351"/>
        <v>0</v>
      </c>
      <c r="BM147" s="32">
        <f t="shared" si="352"/>
        <v>0</v>
      </c>
      <c r="BN147" s="32">
        <f t="shared" si="353"/>
        <v>0</v>
      </c>
      <c r="BO147" s="32"/>
      <c r="BP147" s="35"/>
      <c r="BQ147" s="32"/>
      <c r="BR147" s="32"/>
      <c r="BS147" s="32"/>
      <c r="BT147" s="32">
        <f t="shared" si="354"/>
        <v>0</v>
      </c>
      <c r="BU147" s="32">
        <f t="shared" si="355"/>
        <v>0</v>
      </c>
      <c r="BV147" s="32">
        <f t="shared" si="356"/>
        <v>0</v>
      </c>
      <c r="BW147" s="32"/>
      <c r="BX147" s="35"/>
      <c r="BY147" s="32"/>
      <c r="BZ147" s="32"/>
    </row>
    <row r="148" spans="1:78" ht="45" x14ac:dyDescent="0.25">
      <c r="A148" s="37"/>
      <c r="B148" s="58">
        <v>117</v>
      </c>
      <c r="C148" s="27" t="s">
        <v>208</v>
      </c>
      <c r="D148" s="28">
        <f t="shared" si="326"/>
        <v>18150.400000000001</v>
      </c>
      <c r="E148" s="28">
        <f t="shared" si="326"/>
        <v>18790</v>
      </c>
      <c r="F148" s="41">
        <v>1.73</v>
      </c>
      <c r="G148" s="29">
        <v>1</v>
      </c>
      <c r="H148" s="30"/>
      <c r="I148" s="30"/>
      <c r="J148" s="28">
        <v>1.4</v>
      </c>
      <c r="K148" s="28">
        <v>1.68</v>
      </c>
      <c r="L148" s="28">
        <v>2.23</v>
      </c>
      <c r="M148" s="28">
        <v>2.39</v>
      </c>
      <c r="N148" s="31">
        <v>2.57</v>
      </c>
      <c r="O148" s="32"/>
      <c r="P148" s="32">
        <f t="shared" si="332"/>
        <v>0</v>
      </c>
      <c r="Q148" s="35"/>
      <c r="R148" s="32">
        <f t="shared" si="333"/>
        <v>0</v>
      </c>
      <c r="S148" s="35"/>
      <c r="T148" s="32">
        <f t="shared" si="334"/>
        <v>0</v>
      </c>
      <c r="U148" s="35"/>
      <c r="V148" s="32">
        <f t="shared" si="335"/>
        <v>0</v>
      </c>
      <c r="W148" s="32">
        <v>33</v>
      </c>
      <c r="X148" s="32">
        <f t="shared" si="336"/>
        <v>1802862.1365216</v>
      </c>
      <c r="Y148" s="32">
        <v>29</v>
      </c>
      <c r="Z148" s="32"/>
      <c r="AA148" s="32"/>
      <c r="AB148" s="32">
        <f t="shared" si="337"/>
        <v>0</v>
      </c>
      <c r="AC148" s="35"/>
      <c r="AD148" s="32">
        <f t="shared" si="338"/>
        <v>0</v>
      </c>
      <c r="AE148" s="32">
        <v>17</v>
      </c>
      <c r="AF148" s="32">
        <f t="shared" si="339"/>
        <v>813151.98246333341</v>
      </c>
      <c r="AG148" s="42"/>
      <c r="AH148" s="32">
        <f t="shared" si="340"/>
        <v>0</v>
      </c>
      <c r="AI148" s="35"/>
      <c r="AJ148" s="32">
        <f t="shared" si="341"/>
        <v>0</v>
      </c>
      <c r="AK148" s="32"/>
      <c r="AL148" s="32">
        <f t="shared" si="342"/>
        <v>0</v>
      </c>
      <c r="AM148" s="35"/>
      <c r="AN148" s="32">
        <f t="shared" si="343"/>
        <v>0</v>
      </c>
      <c r="AO148" s="35"/>
      <c r="AP148" s="32">
        <f t="shared" si="344"/>
        <v>0</v>
      </c>
      <c r="AQ148" s="32">
        <v>0</v>
      </c>
      <c r="AR148" s="32">
        <f t="shared" si="345"/>
        <v>0</v>
      </c>
      <c r="AS148" s="32"/>
      <c r="AT148" s="35"/>
      <c r="AU148" s="32"/>
      <c r="AV148" s="35">
        <f t="shared" si="322"/>
        <v>0</v>
      </c>
      <c r="AW148" s="32"/>
      <c r="AX148" s="32">
        <f t="shared" si="346"/>
        <v>0</v>
      </c>
      <c r="AY148" s="32">
        <f t="shared" si="347"/>
        <v>0</v>
      </c>
      <c r="AZ148" s="32">
        <f t="shared" si="348"/>
        <v>0</v>
      </c>
      <c r="BA148" s="35"/>
      <c r="BB148" s="32"/>
      <c r="BC148" s="35"/>
      <c r="BD148" s="32">
        <f t="shared" si="349"/>
        <v>0</v>
      </c>
      <c r="BE148" s="32">
        <f t="shared" si="198"/>
        <v>0</v>
      </c>
      <c r="BF148" s="32">
        <f t="shared" si="350"/>
        <v>0</v>
      </c>
      <c r="BG148" s="32"/>
      <c r="BH148" s="35"/>
      <c r="BI148" s="32"/>
      <c r="BJ148" s="32"/>
      <c r="BK148" s="32">
        <v>2</v>
      </c>
      <c r="BL148" s="32">
        <f t="shared" si="351"/>
        <v>147872.21640799998</v>
      </c>
      <c r="BM148" s="32"/>
      <c r="BN148" s="32">
        <f t="shared" si="353"/>
        <v>0</v>
      </c>
      <c r="BO148" s="32"/>
      <c r="BP148" s="35"/>
      <c r="BQ148" s="32"/>
      <c r="BR148" s="32"/>
      <c r="BS148" s="35"/>
      <c r="BT148" s="32">
        <f t="shared" si="354"/>
        <v>0</v>
      </c>
      <c r="BU148" s="32">
        <f t="shared" si="355"/>
        <v>0</v>
      </c>
      <c r="BV148" s="32">
        <f t="shared" si="356"/>
        <v>0</v>
      </c>
      <c r="BW148" s="32"/>
      <c r="BX148" s="35"/>
      <c r="BY148" s="32"/>
      <c r="BZ148" s="32"/>
    </row>
    <row r="149" spans="1:78" ht="45" x14ac:dyDescent="0.25">
      <c r="A149" s="37"/>
      <c r="B149" s="58">
        <v>118</v>
      </c>
      <c r="C149" s="27" t="s">
        <v>209</v>
      </c>
      <c r="D149" s="28">
        <f t="shared" si="326"/>
        <v>18150.400000000001</v>
      </c>
      <c r="E149" s="28">
        <f t="shared" si="326"/>
        <v>18790</v>
      </c>
      <c r="F149" s="41">
        <v>2.4500000000000002</v>
      </c>
      <c r="G149" s="29">
        <v>1</v>
      </c>
      <c r="H149" s="30"/>
      <c r="I149" s="30"/>
      <c r="J149" s="28">
        <v>1.4</v>
      </c>
      <c r="K149" s="28">
        <v>1.68</v>
      </c>
      <c r="L149" s="28">
        <v>2.23</v>
      </c>
      <c r="M149" s="28">
        <v>2.39</v>
      </c>
      <c r="N149" s="31">
        <v>2.57</v>
      </c>
      <c r="O149" s="32"/>
      <c r="P149" s="32">
        <f t="shared" si="332"/>
        <v>0</v>
      </c>
      <c r="Q149" s="35"/>
      <c r="R149" s="32">
        <f t="shared" si="333"/>
        <v>0</v>
      </c>
      <c r="S149" s="35"/>
      <c r="T149" s="32">
        <f t="shared" si="334"/>
        <v>0</v>
      </c>
      <c r="U149" s="35"/>
      <c r="V149" s="32">
        <f t="shared" si="335"/>
        <v>0</v>
      </c>
      <c r="W149" s="32">
        <v>24</v>
      </c>
      <c r="X149" s="32">
        <f t="shared" si="336"/>
        <v>1856862.7365120002</v>
      </c>
      <c r="Y149" s="32">
        <v>27</v>
      </c>
      <c r="Z149" s="32"/>
      <c r="AA149" s="32"/>
      <c r="AB149" s="32">
        <f t="shared" si="337"/>
        <v>0</v>
      </c>
      <c r="AC149" s="35"/>
      <c r="AD149" s="32">
        <f t="shared" si="338"/>
        <v>0</v>
      </c>
      <c r="AE149" s="32">
        <v>8</v>
      </c>
      <c r="AF149" s="32">
        <f t="shared" si="339"/>
        <v>541916.9961333333</v>
      </c>
      <c r="AG149" s="42"/>
      <c r="AH149" s="32">
        <f t="shared" si="340"/>
        <v>0</v>
      </c>
      <c r="AI149" s="35"/>
      <c r="AJ149" s="32">
        <f t="shared" si="341"/>
        <v>0</v>
      </c>
      <c r="AK149" s="32"/>
      <c r="AL149" s="32">
        <f t="shared" si="342"/>
        <v>0</v>
      </c>
      <c r="AM149" s="35"/>
      <c r="AN149" s="32">
        <f t="shared" si="343"/>
        <v>0</v>
      </c>
      <c r="AO149" s="35">
        <v>0</v>
      </c>
      <c r="AP149" s="32">
        <f t="shared" si="344"/>
        <v>0</v>
      </c>
      <c r="AQ149" s="32">
        <v>0</v>
      </c>
      <c r="AR149" s="32">
        <f t="shared" si="345"/>
        <v>0</v>
      </c>
      <c r="AS149" s="32"/>
      <c r="AT149" s="35"/>
      <c r="AU149" s="32"/>
      <c r="AV149" s="35">
        <f t="shared" si="322"/>
        <v>0</v>
      </c>
      <c r="AW149" s="35">
        <v>4</v>
      </c>
      <c r="AX149" s="32">
        <f t="shared" si="346"/>
        <v>322798.18356799998</v>
      </c>
      <c r="AY149" s="32">
        <v>1</v>
      </c>
      <c r="AZ149" s="32">
        <v>75304.7</v>
      </c>
      <c r="BA149" s="35"/>
      <c r="BB149" s="32"/>
      <c r="BC149" s="35"/>
      <c r="BD149" s="32">
        <f t="shared" si="349"/>
        <v>0</v>
      </c>
      <c r="BE149" s="32">
        <f t="shared" si="198"/>
        <v>0</v>
      </c>
      <c r="BF149" s="32">
        <f t="shared" si="350"/>
        <v>0</v>
      </c>
      <c r="BG149" s="32"/>
      <c r="BH149" s="35"/>
      <c r="BI149" s="32"/>
      <c r="BJ149" s="32"/>
      <c r="BK149" s="32">
        <v>2</v>
      </c>
      <c r="BL149" s="32">
        <f t="shared" si="351"/>
        <v>209414.41051999998</v>
      </c>
      <c r="BM149" s="32"/>
      <c r="BN149" s="32">
        <f t="shared" si="353"/>
        <v>0</v>
      </c>
      <c r="BO149" s="32"/>
      <c r="BP149" s="35"/>
      <c r="BQ149" s="32"/>
      <c r="BR149" s="32"/>
      <c r="BS149" s="35"/>
      <c r="BT149" s="32">
        <f t="shared" si="354"/>
        <v>0</v>
      </c>
      <c r="BU149" s="32">
        <f t="shared" si="355"/>
        <v>0</v>
      </c>
      <c r="BV149" s="32">
        <f t="shared" si="356"/>
        <v>0</v>
      </c>
      <c r="BW149" s="32"/>
      <c r="BX149" s="35"/>
      <c r="BY149" s="32"/>
      <c r="BZ149" s="32"/>
    </row>
    <row r="150" spans="1:78" ht="45" x14ac:dyDescent="0.25">
      <c r="A150" s="37"/>
      <c r="B150" s="58">
        <v>119</v>
      </c>
      <c r="C150" s="27" t="s">
        <v>210</v>
      </c>
      <c r="D150" s="28">
        <f t="shared" si="326"/>
        <v>18150.400000000001</v>
      </c>
      <c r="E150" s="28">
        <f t="shared" si="326"/>
        <v>18790</v>
      </c>
      <c r="F150" s="41">
        <v>3.82</v>
      </c>
      <c r="G150" s="29">
        <v>1</v>
      </c>
      <c r="H150" s="30"/>
      <c r="I150" s="30"/>
      <c r="J150" s="28">
        <v>1.4</v>
      </c>
      <c r="K150" s="28">
        <v>1.68</v>
      </c>
      <c r="L150" s="28">
        <v>2.23</v>
      </c>
      <c r="M150" s="28">
        <v>2.39</v>
      </c>
      <c r="N150" s="31">
        <v>2.57</v>
      </c>
      <c r="O150" s="32"/>
      <c r="P150" s="32">
        <f t="shared" si="332"/>
        <v>0</v>
      </c>
      <c r="Q150" s="35"/>
      <c r="R150" s="32">
        <f t="shared" si="333"/>
        <v>0</v>
      </c>
      <c r="S150" s="35"/>
      <c r="T150" s="32">
        <f t="shared" si="334"/>
        <v>0</v>
      </c>
      <c r="U150" s="35"/>
      <c r="V150" s="32">
        <f t="shared" si="335"/>
        <v>0</v>
      </c>
      <c r="W150" s="32">
        <v>47</v>
      </c>
      <c r="X150" s="32">
        <f t="shared" si="336"/>
        <v>5669747.2060095984</v>
      </c>
      <c r="Y150" s="32">
        <v>60</v>
      </c>
      <c r="Z150" s="32"/>
      <c r="AA150" s="32"/>
      <c r="AB150" s="32">
        <f t="shared" si="337"/>
        <v>0</v>
      </c>
      <c r="AC150" s="35"/>
      <c r="AD150" s="32">
        <f t="shared" si="338"/>
        <v>0</v>
      </c>
      <c r="AE150" s="32">
        <v>14</v>
      </c>
      <c r="AF150" s="32">
        <f t="shared" si="339"/>
        <v>1478659.2323066667</v>
      </c>
      <c r="AG150" s="42"/>
      <c r="AH150" s="32">
        <f t="shared" si="340"/>
        <v>0</v>
      </c>
      <c r="AI150" s="35"/>
      <c r="AJ150" s="32">
        <f t="shared" si="341"/>
        <v>0</v>
      </c>
      <c r="AK150" s="32"/>
      <c r="AL150" s="32">
        <f t="shared" si="342"/>
        <v>0</v>
      </c>
      <c r="AM150" s="35"/>
      <c r="AN150" s="32">
        <f t="shared" si="343"/>
        <v>0</v>
      </c>
      <c r="AO150" s="35">
        <v>0</v>
      </c>
      <c r="AP150" s="32">
        <f t="shared" si="344"/>
        <v>0</v>
      </c>
      <c r="AQ150" s="32">
        <v>0</v>
      </c>
      <c r="AR150" s="32">
        <f t="shared" si="345"/>
        <v>0</v>
      </c>
      <c r="AS150" s="32"/>
      <c r="AT150" s="35"/>
      <c r="AU150" s="32"/>
      <c r="AV150" s="35">
        <f t="shared" si="322"/>
        <v>0</v>
      </c>
      <c r="AW150" s="35"/>
      <c r="AX150" s="32">
        <f t="shared" si="346"/>
        <v>0</v>
      </c>
      <c r="AY150" s="32">
        <f t="shared" si="347"/>
        <v>0</v>
      </c>
      <c r="AZ150" s="32">
        <f t="shared" si="348"/>
        <v>0</v>
      </c>
      <c r="BA150" s="35"/>
      <c r="BB150" s="32"/>
      <c r="BC150" s="35"/>
      <c r="BD150" s="32">
        <f t="shared" si="349"/>
        <v>0</v>
      </c>
      <c r="BE150" s="32">
        <f t="shared" si="198"/>
        <v>0</v>
      </c>
      <c r="BF150" s="32">
        <f t="shared" si="350"/>
        <v>0</v>
      </c>
      <c r="BG150" s="32"/>
      <c r="BH150" s="35"/>
      <c r="BI150" s="32"/>
      <c r="BJ150" s="32"/>
      <c r="BK150" s="35"/>
      <c r="BL150" s="32">
        <f t="shared" si="351"/>
        <v>0</v>
      </c>
      <c r="BM150" s="32">
        <f t="shared" si="352"/>
        <v>0</v>
      </c>
      <c r="BN150" s="32">
        <f t="shared" si="353"/>
        <v>0</v>
      </c>
      <c r="BO150" s="32"/>
      <c r="BP150" s="35"/>
      <c r="BQ150" s="32"/>
      <c r="BR150" s="32"/>
      <c r="BS150" s="35"/>
      <c r="BT150" s="32">
        <f t="shared" si="354"/>
        <v>0</v>
      </c>
      <c r="BU150" s="32">
        <f t="shared" si="355"/>
        <v>0</v>
      </c>
      <c r="BV150" s="32">
        <f t="shared" si="356"/>
        <v>0</v>
      </c>
      <c r="BW150" s="32"/>
      <c r="BX150" s="35"/>
      <c r="BY150" s="32"/>
      <c r="BZ150" s="32"/>
    </row>
    <row r="151" spans="1:78" ht="45" x14ac:dyDescent="0.25">
      <c r="A151" s="37"/>
      <c r="B151" s="58">
        <v>120</v>
      </c>
      <c r="C151" s="27" t="s">
        <v>211</v>
      </c>
      <c r="D151" s="28">
        <f t="shared" si="326"/>
        <v>18150.400000000001</v>
      </c>
      <c r="E151" s="28">
        <f t="shared" si="326"/>
        <v>18790</v>
      </c>
      <c r="F151" s="34">
        <v>1.8</v>
      </c>
      <c r="G151" s="29">
        <v>1</v>
      </c>
      <c r="H151" s="30"/>
      <c r="I151" s="30"/>
      <c r="J151" s="28">
        <v>1.4</v>
      </c>
      <c r="K151" s="28">
        <v>1.68</v>
      </c>
      <c r="L151" s="28">
        <v>2.23</v>
      </c>
      <c r="M151" s="28">
        <v>2.39</v>
      </c>
      <c r="N151" s="31">
        <v>2.57</v>
      </c>
      <c r="O151" s="32"/>
      <c r="P151" s="32">
        <f t="shared" si="332"/>
        <v>0</v>
      </c>
      <c r="Q151" s="32">
        <v>0</v>
      </c>
      <c r="R151" s="32">
        <f t="shared" si="333"/>
        <v>0</v>
      </c>
      <c r="S151" s="32"/>
      <c r="T151" s="32">
        <f t="shared" si="334"/>
        <v>0</v>
      </c>
      <c r="U151" s="32">
        <v>0</v>
      </c>
      <c r="V151" s="32">
        <f t="shared" si="335"/>
        <v>0</v>
      </c>
      <c r="W151" s="32">
        <f>4-3</f>
        <v>1</v>
      </c>
      <c r="X151" s="32">
        <f t="shared" si="336"/>
        <v>56842.736831999988</v>
      </c>
      <c r="Y151" s="32">
        <v>1</v>
      </c>
      <c r="Z151" s="32"/>
      <c r="AA151" s="32"/>
      <c r="AB151" s="32">
        <f t="shared" si="337"/>
        <v>0</v>
      </c>
      <c r="AC151" s="32">
        <v>0</v>
      </c>
      <c r="AD151" s="32">
        <f t="shared" si="338"/>
        <v>0</v>
      </c>
      <c r="AE151" s="32">
        <v>14</v>
      </c>
      <c r="AF151" s="32">
        <f t="shared" si="339"/>
        <v>696750.4236000001</v>
      </c>
      <c r="AG151" s="36">
        <v>0</v>
      </c>
      <c r="AH151" s="32">
        <f t="shared" si="340"/>
        <v>0</v>
      </c>
      <c r="AI151" s="32">
        <v>0</v>
      </c>
      <c r="AJ151" s="32">
        <f t="shared" si="341"/>
        <v>0</v>
      </c>
      <c r="AK151" s="32"/>
      <c r="AL151" s="32">
        <f t="shared" si="342"/>
        <v>0</v>
      </c>
      <c r="AM151" s="32">
        <v>0</v>
      </c>
      <c r="AN151" s="32">
        <f t="shared" si="343"/>
        <v>0</v>
      </c>
      <c r="AO151" s="32">
        <v>0</v>
      </c>
      <c r="AP151" s="32">
        <f t="shared" si="344"/>
        <v>0</v>
      </c>
      <c r="AQ151" s="32">
        <v>0</v>
      </c>
      <c r="AR151" s="32">
        <f t="shared" si="345"/>
        <v>0</v>
      </c>
      <c r="AS151" s="32"/>
      <c r="AT151" s="35"/>
      <c r="AU151" s="32"/>
      <c r="AV151" s="35">
        <f t="shared" si="322"/>
        <v>0</v>
      </c>
      <c r="AW151" s="32"/>
      <c r="AX151" s="32">
        <f t="shared" si="346"/>
        <v>0</v>
      </c>
      <c r="AY151" s="32">
        <f t="shared" si="347"/>
        <v>0</v>
      </c>
      <c r="AZ151" s="32">
        <f t="shared" si="348"/>
        <v>0</v>
      </c>
      <c r="BA151" s="35"/>
      <c r="BB151" s="32"/>
      <c r="BC151" s="32">
        <v>0</v>
      </c>
      <c r="BD151" s="32">
        <f t="shared" si="349"/>
        <v>0</v>
      </c>
      <c r="BE151" s="32">
        <f t="shared" si="198"/>
        <v>0</v>
      </c>
      <c r="BF151" s="32">
        <f t="shared" si="350"/>
        <v>0</v>
      </c>
      <c r="BG151" s="32"/>
      <c r="BH151" s="35"/>
      <c r="BI151" s="32"/>
      <c r="BJ151" s="32"/>
      <c r="BK151" s="32">
        <v>0</v>
      </c>
      <c r="BL151" s="32">
        <f t="shared" si="351"/>
        <v>0</v>
      </c>
      <c r="BM151" s="32">
        <f t="shared" si="352"/>
        <v>0</v>
      </c>
      <c r="BN151" s="32">
        <f t="shared" si="353"/>
        <v>0</v>
      </c>
      <c r="BO151" s="32"/>
      <c r="BP151" s="35"/>
      <c r="BQ151" s="32"/>
      <c r="BR151" s="32"/>
      <c r="BS151" s="32">
        <v>0</v>
      </c>
      <c r="BT151" s="32">
        <f t="shared" si="354"/>
        <v>0</v>
      </c>
      <c r="BU151" s="32">
        <f t="shared" si="355"/>
        <v>0</v>
      </c>
      <c r="BV151" s="32">
        <f t="shared" si="356"/>
        <v>0</v>
      </c>
      <c r="BW151" s="32"/>
      <c r="BX151" s="35"/>
      <c r="BY151" s="32"/>
      <c r="BZ151" s="32"/>
    </row>
    <row r="152" spans="1:78" ht="45" x14ac:dyDescent="0.25">
      <c r="A152" s="37"/>
      <c r="B152" s="58">
        <v>121</v>
      </c>
      <c r="C152" s="27" t="s">
        <v>212</v>
      </c>
      <c r="D152" s="28">
        <f t="shared" si="326"/>
        <v>18150.400000000001</v>
      </c>
      <c r="E152" s="28">
        <f t="shared" si="326"/>
        <v>18790</v>
      </c>
      <c r="F152" s="34">
        <v>2.46</v>
      </c>
      <c r="G152" s="29">
        <v>1</v>
      </c>
      <c r="H152" s="30"/>
      <c r="I152" s="30"/>
      <c r="J152" s="28">
        <v>1.4</v>
      </c>
      <c r="K152" s="28">
        <v>1.68</v>
      </c>
      <c r="L152" s="28">
        <v>2.23</v>
      </c>
      <c r="M152" s="28">
        <v>2.39</v>
      </c>
      <c r="N152" s="31">
        <v>2.57</v>
      </c>
      <c r="O152" s="32"/>
      <c r="P152" s="32">
        <f t="shared" si="332"/>
        <v>0</v>
      </c>
      <c r="Q152" s="32"/>
      <c r="R152" s="32">
        <f t="shared" si="333"/>
        <v>0</v>
      </c>
      <c r="S152" s="32"/>
      <c r="T152" s="32">
        <f t="shared" si="334"/>
        <v>0</v>
      </c>
      <c r="U152" s="32"/>
      <c r="V152" s="32">
        <f t="shared" si="335"/>
        <v>0</v>
      </c>
      <c r="W152" s="32">
        <v>30</v>
      </c>
      <c r="X152" s="32">
        <f t="shared" si="336"/>
        <v>2330552.2101119999</v>
      </c>
      <c r="Y152" s="32">
        <v>28</v>
      </c>
      <c r="Z152" s="32"/>
      <c r="AA152" s="32"/>
      <c r="AB152" s="32">
        <f t="shared" si="337"/>
        <v>0</v>
      </c>
      <c r="AC152" s="32"/>
      <c r="AD152" s="32">
        <f t="shared" si="338"/>
        <v>0</v>
      </c>
      <c r="AE152" s="32">
        <v>12</v>
      </c>
      <c r="AF152" s="32">
        <f t="shared" si="339"/>
        <v>816193.35335999995</v>
      </c>
      <c r="AG152" s="36"/>
      <c r="AH152" s="32">
        <f t="shared" si="340"/>
        <v>0</v>
      </c>
      <c r="AI152" s="32"/>
      <c r="AJ152" s="32">
        <f t="shared" si="341"/>
        <v>0</v>
      </c>
      <c r="AK152" s="32"/>
      <c r="AL152" s="32">
        <f t="shared" si="342"/>
        <v>0</v>
      </c>
      <c r="AM152" s="32"/>
      <c r="AN152" s="32">
        <f t="shared" si="343"/>
        <v>0</v>
      </c>
      <c r="AO152" s="32">
        <v>0</v>
      </c>
      <c r="AP152" s="32">
        <f t="shared" si="344"/>
        <v>0</v>
      </c>
      <c r="AQ152" s="32">
        <v>0</v>
      </c>
      <c r="AR152" s="32">
        <f t="shared" si="345"/>
        <v>0</v>
      </c>
      <c r="AS152" s="32"/>
      <c r="AT152" s="35"/>
      <c r="AU152" s="32"/>
      <c r="AV152" s="35">
        <f t="shared" si="322"/>
        <v>0</v>
      </c>
      <c r="AW152" s="32"/>
      <c r="AX152" s="32">
        <f t="shared" si="346"/>
        <v>0</v>
      </c>
      <c r="AY152" s="32">
        <f t="shared" si="347"/>
        <v>0</v>
      </c>
      <c r="AZ152" s="32">
        <f t="shared" si="348"/>
        <v>0</v>
      </c>
      <c r="BA152" s="35"/>
      <c r="BB152" s="32"/>
      <c r="BC152" s="32"/>
      <c r="BD152" s="32">
        <f t="shared" si="349"/>
        <v>0</v>
      </c>
      <c r="BE152" s="32">
        <f t="shared" si="198"/>
        <v>0</v>
      </c>
      <c r="BF152" s="32">
        <f t="shared" si="350"/>
        <v>0</v>
      </c>
      <c r="BG152" s="32"/>
      <c r="BH152" s="35"/>
      <c r="BI152" s="32"/>
      <c r="BJ152" s="32"/>
      <c r="BK152" s="32"/>
      <c r="BL152" s="32">
        <f t="shared" si="351"/>
        <v>0</v>
      </c>
      <c r="BM152" s="32">
        <f t="shared" si="352"/>
        <v>0</v>
      </c>
      <c r="BN152" s="32">
        <f t="shared" si="353"/>
        <v>0</v>
      </c>
      <c r="BO152" s="32"/>
      <c r="BP152" s="35"/>
      <c r="BQ152" s="32"/>
      <c r="BR152" s="32"/>
      <c r="BS152" s="32"/>
      <c r="BT152" s="32">
        <f t="shared" si="354"/>
        <v>0</v>
      </c>
      <c r="BU152" s="32">
        <f t="shared" si="355"/>
        <v>0</v>
      </c>
      <c r="BV152" s="32">
        <f t="shared" si="356"/>
        <v>0</v>
      </c>
      <c r="BW152" s="32"/>
      <c r="BX152" s="35"/>
      <c r="BY152" s="32"/>
      <c r="BZ152" s="32"/>
    </row>
    <row r="153" spans="1:78" ht="30" x14ac:dyDescent="0.25">
      <c r="A153" s="37"/>
      <c r="B153" s="58">
        <v>122</v>
      </c>
      <c r="C153" s="27" t="s">
        <v>213</v>
      </c>
      <c r="D153" s="28">
        <f t="shared" si="326"/>
        <v>18150.400000000001</v>
      </c>
      <c r="E153" s="28">
        <f t="shared" si="326"/>
        <v>18790</v>
      </c>
      <c r="F153" s="34">
        <v>1.29</v>
      </c>
      <c r="G153" s="29">
        <v>1</v>
      </c>
      <c r="H153" s="30"/>
      <c r="I153" s="30"/>
      <c r="J153" s="28">
        <v>1.4</v>
      </c>
      <c r="K153" s="28">
        <v>1.68</v>
      </c>
      <c r="L153" s="28">
        <v>2.23</v>
      </c>
      <c r="M153" s="28">
        <v>2.39</v>
      </c>
      <c r="N153" s="31">
        <v>2.57</v>
      </c>
      <c r="O153" s="32"/>
      <c r="P153" s="32">
        <f t="shared" si="332"/>
        <v>0</v>
      </c>
      <c r="Q153" s="32"/>
      <c r="R153" s="32">
        <f t="shared" si="333"/>
        <v>0</v>
      </c>
      <c r="S153" s="32">
        <v>2</v>
      </c>
      <c r="T153" s="32">
        <f t="shared" si="334"/>
        <v>74462.710420000003</v>
      </c>
      <c r="U153" s="32"/>
      <c r="V153" s="32">
        <f t="shared" si="335"/>
        <v>0</v>
      </c>
      <c r="W153" s="32">
        <v>18</v>
      </c>
      <c r="X153" s="32">
        <f t="shared" si="336"/>
        <v>733271.30513280013</v>
      </c>
      <c r="Y153" s="32">
        <v>20</v>
      </c>
      <c r="Z153" s="32"/>
      <c r="AA153" s="32"/>
      <c r="AB153" s="32">
        <f t="shared" si="337"/>
        <v>0</v>
      </c>
      <c r="AC153" s="32"/>
      <c r="AD153" s="32">
        <f t="shared" si="338"/>
        <v>0</v>
      </c>
      <c r="AE153" s="32"/>
      <c r="AF153" s="32">
        <f t="shared" si="339"/>
        <v>0</v>
      </c>
      <c r="AG153" s="36"/>
      <c r="AH153" s="32">
        <f t="shared" si="340"/>
        <v>0</v>
      </c>
      <c r="AI153" s="32"/>
      <c r="AJ153" s="32">
        <f t="shared" si="341"/>
        <v>0</v>
      </c>
      <c r="AK153" s="32"/>
      <c r="AL153" s="32">
        <f t="shared" si="342"/>
        <v>0</v>
      </c>
      <c r="AM153" s="32"/>
      <c r="AN153" s="32">
        <f t="shared" si="343"/>
        <v>0</v>
      </c>
      <c r="AO153" s="32">
        <v>0</v>
      </c>
      <c r="AP153" s="32">
        <f t="shared" si="344"/>
        <v>0</v>
      </c>
      <c r="AQ153" s="32">
        <v>0</v>
      </c>
      <c r="AR153" s="32">
        <f t="shared" si="345"/>
        <v>0</v>
      </c>
      <c r="AS153" s="32"/>
      <c r="AT153" s="35"/>
      <c r="AU153" s="32"/>
      <c r="AV153" s="35">
        <f t="shared" si="322"/>
        <v>0</v>
      </c>
      <c r="AW153" s="32">
        <v>1</v>
      </c>
      <c r="AX153" s="32">
        <f t="shared" si="346"/>
        <v>42490.781306400007</v>
      </c>
      <c r="AY153" s="32"/>
      <c r="AZ153" s="32">
        <f t="shared" si="348"/>
        <v>0</v>
      </c>
      <c r="BA153" s="35"/>
      <c r="BB153" s="32"/>
      <c r="BC153" s="32"/>
      <c r="BD153" s="32">
        <f t="shared" si="349"/>
        <v>0</v>
      </c>
      <c r="BE153" s="32">
        <f t="shared" si="198"/>
        <v>0</v>
      </c>
      <c r="BF153" s="32">
        <f t="shared" si="350"/>
        <v>0</v>
      </c>
      <c r="BG153" s="32"/>
      <c r="BH153" s="35"/>
      <c r="BI153" s="32"/>
      <c r="BJ153" s="32"/>
      <c r="BK153" s="32"/>
      <c r="BL153" s="32">
        <f t="shared" si="351"/>
        <v>0</v>
      </c>
      <c r="BM153" s="32">
        <f t="shared" si="352"/>
        <v>0</v>
      </c>
      <c r="BN153" s="32">
        <f t="shared" si="353"/>
        <v>0</v>
      </c>
      <c r="BO153" s="32"/>
      <c r="BP153" s="35"/>
      <c r="BQ153" s="32"/>
      <c r="BR153" s="32"/>
      <c r="BS153" s="32"/>
      <c r="BT153" s="32">
        <f t="shared" si="354"/>
        <v>0</v>
      </c>
      <c r="BU153" s="32">
        <f t="shared" si="355"/>
        <v>0</v>
      </c>
      <c r="BV153" s="32">
        <f t="shared" si="356"/>
        <v>0</v>
      </c>
      <c r="BW153" s="32"/>
      <c r="BX153" s="35"/>
      <c r="BY153" s="32"/>
      <c r="BZ153" s="32"/>
    </row>
    <row r="154" spans="1:78" ht="30" x14ac:dyDescent="0.25">
      <c r="A154" s="37"/>
      <c r="B154" s="58">
        <v>123</v>
      </c>
      <c r="C154" s="27" t="s">
        <v>214</v>
      </c>
      <c r="D154" s="28">
        <f t="shared" si="326"/>
        <v>18150.400000000001</v>
      </c>
      <c r="E154" s="28">
        <f t="shared" si="326"/>
        <v>18790</v>
      </c>
      <c r="F154" s="34">
        <v>1.36</v>
      </c>
      <c r="G154" s="29">
        <v>1</v>
      </c>
      <c r="H154" s="30"/>
      <c r="I154" s="30"/>
      <c r="J154" s="28">
        <v>1.4</v>
      </c>
      <c r="K154" s="28">
        <v>1.68</v>
      </c>
      <c r="L154" s="28">
        <v>2.23</v>
      </c>
      <c r="M154" s="28">
        <v>2.39</v>
      </c>
      <c r="N154" s="31">
        <v>2.57</v>
      </c>
      <c r="O154" s="32"/>
      <c r="P154" s="32">
        <f t="shared" si="332"/>
        <v>0</v>
      </c>
      <c r="Q154" s="32"/>
      <c r="R154" s="32">
        <f t="shared" si="333"/>
        <v>0</v>
      </c>
      <c r="S154" s="32"/>
      <c r="T154" s="32">
        <f t="shared" si="334"/>
        <v>0</v>
      </c>
      <c r="U154" s="32"/>
      <c r="V154" s="32">
        <f t="shared" si="335"/>
        <v>0</v>
      </c>
      <c r="W154" s="32">
        <f>30-9</f>
        <v>21</v>
      </c>
      <c r="X154" s="32">
        <f t="shared" si="336"/>
        <v>901904.75773439999</v>
      </c>
      <c r="Y154" s="32">
        <v>20</v>
      </c>
      <c r="Z154" s="32"/>
      <c r="AA154" s="32"/>
      <c r="AB154" s="32">
        <f t="shared" si="337"/>
        <v>0</v>
      </c>
      <c r="AC154" s="32"/>
      <c r="AD154" s="32">
        <f t="shared" si="338"/>
        <v>0</v>
      </c>
      <c r="AE154" s="32"/>
      <c r="AF154" s="32">
        <f t="shared" si="339"/>
        <v>0</v>
      </c>
      <c r="AG154" s="36"/>
      <c r="AH154" s="32">
        <f t="shared" si="340"/>
        <v>0</v>
      </c>
      <c r="AI154" s="32"/>
      <c r="AJ154" s="32">
        <f t="shared" si="341"/>
        <v>0</v>
      </c>
      <c r="AK154" s="32"/>
      <c r="AL154" s="32">
        <f t="shared" si="342"/>
        <v>0</v>
      </c>
      <c r="AM154" s="32"/>
      <c r="AN154" s="32">
        <f t="shared" si="343"/>
        <v>0</v>
      </c>
      <c r="AO154" s="32">
        <v>0</v>
      </c>
      <c r="AP154" s="32">
        <f t="shared" si="344"/>
        <v>0</v>
      </c>
      <c r="AQ154" s="32">
        <v>0</v>
      </c>
      <c r="AR154" s="32">
        <f t="shared" si="345"/>
        <v>0</v>
      </c>
      <c r="AS154" s="32"/>
      <c r="AT154" s="35"/>
      <c r="AU154" s="32"/>
      <c r="AV154" s="35">
        <f t="shared" si="322"/>
        <v>0</v>
      </c>
      <c r="AW154" s="32"/>
      <c r="AX154" s="32">
        <f t="shared" si="346"/>
        <v>0</v>
      </c>
      <c r="AY154" s="32">
        <f t="shared" si="347"/>
        <v>0</v>
      </c>
      <c r="AZ154" s="32">
        <f t="shared" si="348"/>
        <v>0</v>
      </c>
      <c r="BA154" s="35"/>
      <c r="BB154" s="32"/>
      <c r="BC154" s="32"/>
      <c r="BD154" s="32">
        <f t="shared" si="349"/>
        <v>0</v>
      </c>
      <c r="BE154" s="32">
        <f t="shared" si="198"/>
        <v>0</v>
      </c>
      <c r="BF154" s="32">
        <f t="shared" si="350"/>
        <v>0</v>
      </c>
      <c r="BG154" s="32"/>
      <c r="BH154" s="35"/>
      <c r="BI154" s="32"/>
      <c r="BJ154" s="32"/>
      <c r="BK154" s="32"/>
      <c r="BL154" s="32">
        <f t="shared" si="351"/>
        <v>0</v>
      </c>
      <c r="BM154" s="32">
        <f t="shared" si="352"/>
        <v>0</v>
      </c>
      <c r="BN154" s="32">
        <f t="shared" si="353"/>
        <v>0</v>
      </c>
      <c r="BO154" s="32"/>
      <c r="BP154" s="35"/>
      <c r="BQ154" s="32"/>
      <c r="BR154" s="32"/>
      <c r="BS154" s="32"/>
      <c r="BT154" s="32">
        <f t="shared" si="354"/>
        <v>0</v>
      </c>
      <c r="BU154" s="32">
        <f t="shared" si="355"/>
        <v>0</v>
      </c>
      <c r="BV154" s="32">
        <f t="shared" si="356"/>
        <v>0</v>
      </c>
      <c r="BW154" s="32"/>
      <c r="BX154" s="35"/>
      <c r="BY154" s="32"/>
      <c r="BZ154" s="32"/>
    </row>
    <row r="155" spans="1:78" ht="30" x14ac:dyDescent="0.25">
      <c r="A155" s="37"/>
      <c r="B155" s="58">
        <v>124</v>
      </c>
      <c r="C155" s="27" t="s">
        <v>215</v>
      </c>
      <c r="D155" s="28">
        <f t="shared" si="326"/>
        <v>18150.400000000001</v>
      </c>
      <c r="E155" s="28">
        <f t="shared" si="326"/>
        <v>18790</v>
      </c>
      <c r="F155" s="34">
        <v>1.9</v>
      </c>
      <c r="G155" s="29">
        <v>1</v>
      </c>
      <c r="H155" s="30"/>
      <c r="I155" s="30"/>
      <c r="J155" s="28">
        <v>1.4</v>
      </c>
      <c r="K155" s="28">
        <v>1.68</v>
      </c>
      <c r="L155" s="28">
        <v>2.23</v>
      </c>
      <c r="M155" s="28">
        <v>2.39</v>
      </c>
      <c r="N155" s="31">
        <v>2.57</v>
      </c>
      <c r="O155" s="32"/>
      <c r="P155" s="32">
        <f t="shared" si="332"/>
        <v>0</v>
      </c>
      <c r="Q155" s="32"/>
      <c r="R155" s="32">
        <f t="shared" si="333"/>
        <v>0</v>
      </c>
      <c r="S155" s="32">
        <v>2</v>
      </c>
      <c r="T155" s="32">
        <f t="shared" si="334"/>
        <v>109673.75953333332</v>
      </c>
      <c r="U155" s="32"/>
      <c r="V155" s="32">
        <f t="shared" si="335"/>
        <v>0</v>
      </c>
      <c r="W155" s="64">
        <v>18</v>
      </c>
      <c r="X155" s="32">
        <f t="shared" si="336"/>
        <v>1080011.9998079999</v>
      </c>
      <c r="Y155" s="32">
        <v>17</v>
      </c>
      <c r="Z155" s="32"/>
      <c r="AA155" s="32"/>
      <c r="AB155" s="32">
        <f t="shared" si="337"/>
        <v>0</v>
      </c>
      <c r="AC155" s="32"/>
      <c r="AD155" s="32">
        <f t="shared" si="338"/>
        <v>0</v>
      </c>
      <c r="AE155" s="32"/>
      <c r="AF155" s="32">
        <f t="shared" si="339"/>
        <v>0</v>
      </c>
      <c r="AG155" s="36"/>
      <c r="AH155" s="32">
        <f t="shared" si="340"/>
        <v>0</v>
      </c>
      <c r="AI155" s="32"/>
      <c r="AJ155" s="32">
        <f t="shared" si="341"/>
        <v>0</v>
      </c>
      <c r="AK155" s="32"/>
      <c r="AL155" s="32">
        <f t="shared" si="342"/>
        <v>0</v>
      </c>
      <c r="AM155" s="32"/>
      <c r="AN155" s="32">
        <f t="shared" si="343"/>
        <v>0</v>
      </c>
      <c r="AO155" s="32">
        <v>0</v>
      </c>
      <c r="AP155" s="32">
        <f t="shared" si="344"/>
        <v>0</v>
      </c>
      <c r="AQ155" s="32">
        <v>0</v>
      </c>
      <c r="AR155" s="32">
        <f t="shared" si="345"/>
        <v>0</v>
      </c>
      <c r="AS155" s="32"/>
      <c r="AT155" s="35"/>
      <c r="AU155" s="32"/>
      <c r="AV155" s="35">
        <f t="shared" si="322"/>
        <v>0</v>
      </c>
      <c r="AW155" s="32"/>
      <c r="AX155" s="32">
        <f t="shared" si="346"/>
        <v>0</v>
      </c>
      <c r="AY155" s="32">
        <f t="shared" si="347"/>
        <v>0</v>
      </c>
      <c r="AZ155" s="32">
        <f t="shared" si="348"/>
        <v>0</v>
      </c>
      <c r="BA155" s="35"/>
      <c r="BB155" s="32"/>
      <c r="BC155" s="32"/>
      <c r="BD155" s="32">
        <f t="shared" si="349"/>
        <v>0</v>
      </c>
      <c r="BE155" s="32">
        <f t="shared" si="198"/>
        <v>0</v>
      </c>
      <c r="BF155" s="32">
        <f t="shared" si="350"/>
        <v>0</v>
      </c>
      <c r="BG155" s="32"/>
      <c r="BH155" s="35"/>
      <c r="BI155" s="32"/>
      <c r="BJ155" s="32"/>
      <c r="BK155" s="32"/>
      <c r="BL155" s="32">
        <f t="shared" si="351"/>
        <v>0</v>
      </c>
      <c r="BM155" s="32">
        <f t="shared" si="352"/>
        <v>0</v>
      </c>
      <c r="BN155" s="32">
        <f t="shared" si="353"/>
        <v>0</v>
      </c>
      <c r="BO155" s="32"/>
      <c r="BP155" s="35"/>
      <c r="BQ155" s="32"/>
      <c r="BR155" s="32"/>
      <c r="BS155" s="32"/>
      <c r="BT155" s="32">
        <f t="shared" si="354"/>
        <v>0</v>
      </c>
      <c r="BU155" s="32">
        <f t="shared" si="355"/>
        <v>0</v>
      </c>
      <c r="BV155" s="32">
        <f t="shared" si="356"/>
        <v>0</v>
      </c>
      <c r="BW155" s="32"/>
      <c r="BX155" s="35"/>
      <c r="BY155" s="32"/>
      <c r="BZ155" s="32"/>
    </row>
    <row r="156" spans="1:78" ht="45" x14ac:dyDescent="0.25">
      <c r="A156" s="37"/>
      <c r="B156" s="58">
        <v>125</v>
      </c>
      <c r="C156" s="27" t="s">
        <v>216</v>
      </c>
      <c r="D156" s="28">
        <f t="shared" si="326"/>
        <v>18150.400000000001</v>
      </c>
      <c r="E156" s="28">
        <f t="shared" si="326"/>
        <v>18790</v>
      </c>
      <c r="F156" s="34">
        <v>2.29</v>
      </c>
      <c r="G156" s="29">
        <v>1</v>
      </c>
      <c r="H156" s="30"/>
      <c r="I156" s="30"/>
      <c r="J156" s="28">
        <v>1.4</v>
      </c>
      <c r="K156" s="28">
        <v>1.68</v>
      </c>
      <c r="L156" s="28">
        <v>2.23</v>
      </c>
      <c r="M156" s="28">
        <v>2.39</v>
      </c>
      <c r="N156" s="31">
        <v>2.57</v>
      </c>
      <c r="O156" s="32"/>
      <c r="P156" s="32">
        <f t="shared" si="332"/>
        <v>0</v>
      </c>
      <c r="Q156" s="32"/>
      <c r="R156" s="32">
        <f t="shared" si="333"/>
        <v>0</v>
      </c>
      <c r="S156" s="32"/>
      <c r="T156" s="32">
        <f t="shared" si="334"/>
        <v>0</v>
      </c>
      <c r="U156" s="32"/>
      <c r="V156" s="32">
        <f t="shared" si="335"/>
        <v>0</v>
      </c>
      <c r="W156" s="32">
        <f>138+48-4</f>
        <v>182</v>
      </c>
      <c r="X156" s="32">
        <f t="shared" si="336"/>
        <v>13161619.920467198</v>
      </c>
      <c r="Y156" s="32">
        <v>160</v>
      </c>
      <c r="Z156" s="32"/>
      <c r="AA156" s="32"/>
      <c r="AB156" s="32">
        <f t="shared" si="337"/>
        <v>0</v>
      </c>
      <c r="AC156" s="32"/>
      <c r="AD156" s="32">
        <f t="shared" si="338"/>
        <v>0</v>
      </c>
      <c r="AE156" s="32">
        <v>4</v>
      </c>
      <c r="AF156" s="32">
        <f t="shared" si="339"/>
        <v>253263.2492133333</v>
      </c>
      <c r="AG156" s="36"/>
      <c r="AH156" s="32">
        <f t="shared" si="340"/>
        <v>0</v>
      </c>
      <c r="AI156" s="32"/>
      <c r="AJ156" s="32">
        <f t="shared" si="341"/>
        <v>0</v>
      </c>
      <c r="AK156" s="32"/>
      <c r="AL156" s="32">
        <f t="shared" si="342"/>
        <v>0</v>
      </c>
      <c r="AM156" s="32"/>
      <c r="AN156" s="32">
        <f t="shared" si="343"/>
        <v>0</v>
      </c>
      <c r="AO156" s="32">
        <v>0</v>
      </c>
      <c r="AP156" s="32">
        <f t="shared" si="344"/>
        <v>0</v>
      </c>
      <c r="AQ156" s="32">
        <v>0</v>
      </c>
      <c r="AR156" s="32">
        <f t="shared" si="345"/>
        <v>0</v>
      </c>
      <c r="AS156" s="32"/>
      <c r="AT156" s="35"/>
      <c r="AU156" s="32"/>
      <c r="AV156" s="35">
        <f t="shared" si="322"/>
        <v>0</v>
      </c>
      <c r="AW156" s="32"/>
      <c r="AX156" s="32">
        <f t="shared" si="346"/>
        <v>0</v>
      </c>
      <c r="AY156" s="32">
        <f t="shared" si="347"/>
        <v>0</v>
      </c>
      <c r="AZ156" s="32">
        <f t="shared" si="348"/>
        <v>0</v>
      </c>
      <c r="BA156" s="35"/>
      <c r="BB156" s="32"/>
      <c r="BC156" s="32"/>
      <c r="BD156" s="32">
        <f t="shared" si="349"/>
        <v>0</v>
      </c>
      <c r="BE156" s="32">
        <f t="shared" ref="BE156:BE206" si="357">BC156/12*3</f>
        <v>0</v>
      </c>
      <c r="BF156" s="32">
        <f t="shared" si="350"/>
        <v>0</v>
      </c>
      <c r="BG156" s="32"/>
      <c r="BH156" s="35"/>
      <c r="BI156" s="32"/>
      <c r="BJ156" s="32"/>
      <c r="BK156" s="32"/>
      <c r="BL156" s="32">
        <f t="shared" si="351"/>
        <v>0</v>
      </c>
      <c r="BM156" s="32">
        <f t="shared" si="352"/>
        <v>0</v>
      </c>
      <c r="BN156" s="32">
        <f t="shared" si="353"/>
        <v>0</v>
      </c>
      <c r="BO156" s="32"/>
      <c r="BP156" s="35"/>
      <c r="BQ156" s="32"/>
      <c r="BR156" s="32"/>
      <c r="BS156" s="32"/>
      <c r="BT156" s="32">
        <f t="shared" si="354"/>
        <v>0</v>
      </c>
      <c r="BU156" s="32">
        <f t="shared" si="355"/>
        <v>0</v>
      </c>
      <c r="BV156" s="32">
        <f t="shared" si="356"/>
        <v>0</v>
      </c>
      <c r="BW156" s="32"/>
      <c r="BX156" s="35"/>
      <c r="BY156" s="32"/>
      <c r="BZ156" s="32"/>
    </row>
    <row r="157" spans="1:78" ht="34.5" customHeight="1" x14ac:dyDescent="0.25">
      <c r="A157" s="37"/>
      <c r="B157" s="58">
        <v>126</v>
      </c>
      <c r="C157" s="27" t="s">
        <v>217</v>
      </c>
      <c r="D157" s="28">
        <f t="shared" si="326"/>
        <v>18150.400000000001</v>
      </c>
      <c r="E157" s="28">
        <f t="shared" si="326"/>
        <v>18790</v>
      </c>
      <c r="F157" s="34">
        <v>3.12</v>
      </c>
      <c r="G157" s="29">
        <v>1</v>
      </c>
      <c r="H157" s="30"/>
      <c r="I157" s="30"/>
      <c r="J157" s="28">
        <v>1.4</v>
      </c>
      <c r="K157" s="28">
        <v>1.68</v>
      </c>
      <c r="L157" s="28">
        <v>2.23</v>
      </c>
      <c r="M157" s="28">
        <v>2.39</v>
      </c>
      <c r="N157" s="31">
        <v>2.57</v>
      </c>
      <c r="O157" s="32"/>
      <c r="P157" s="32">
        <f t="shared" si="332"/>
        <v>0</v>
      </c>
      <c r="Q157" s="32">
        <v>0</v>
      </c>
      <c r="R157" s="32">
        <f t="shared" si="333"/>
        <v>0</v>
      </c>
      <c r="S157" s="32"/>
      <c r="T157" s="32">
        <f t="shared" si="334"/>
        <v>0</v>
      </c>
      <c r="U157" s="32">
        <v>0</v>
      </c>
      <c r="V157" s="32">
        <f t="shared" si="335"/>
        <v>0</v>
      </c>
      <c r="W157" s="32">
        <f>6-2</f>
        <v>4</v>
      </c>
      <c r="X157" s="32">
        <f t="shared" si="336"/>
        <v>394109.64203519991</v>
      </c>
      <c r="Y157" s="32">
        <v>1</v>
      </c>
      <c r="Z157" s="32"/>
      <c r="AA157" s="32"/>
      <c r="AB157" s="32">
        <f t="shared" si="337"/>
        <v>0</v>
      </c>
      <c r="AC157" s="32">
        <v>0</v>
      </c>
      <c r="AD157" s="32">
        <f t="shared" si="338"/>
        <v>0</v>
      </c>
      <c r="AE157" s="32"/>
      <c r="AF157" s="32">
        <f t="shared" si="339"/>
        <v>0</v>
      </c>
      <c r="AG157" s="36">
        <v>0</v>
      </c>
      <c r="AH157" s="32">
        <f t="shared" si="340"/>
        <v>0</v>
      </c>
      <c r="AI157" s="32">
        <v>0</v>
      </c>
      <c r="AJ157" s="32">
        <f t="shared" si="341"/>
        <v>0</v>
      </c>
      <c r="AK157" s="32"/>
      <c r="AL157" s="32">
        <f t="shared" si="342"/>
        <v>0</v>
      </c>
      <c r="AM157" s="32"/>
      <c r="AN157" s="32">
        <f t="shared" si="343"/>
        <v>0</v>
      </c>
      <c r="AO157" s="32">
        <v>0</v>
      </c>
      <c r="AP157" s="32">
        <f t="shared" si="344"/>
        <v>0</v>
      </c>
      <c r="AQ157" s="32"/>
      <c r="AR157" s="32">
        <f t="shared" si="345"/>
        <v>0</v>
      </c>
      <c r="AS157" s="32"/>
      <c r="AT157" s="35"/>
      <c r="AU157" s="32"/>
      <c r="AV157" s="35">
        <f t="shared" si="322"/>
        <v>0</v>
      </c>
      <c r="AW157" s="32"/>
      <c r="AX157" s="32">
        <f t="shared" si="346"/>
        <v>0</v>
      </c>
      <c r="AY157" s="32">
        <f t="shared" si="347"/>
        <v>0</v>
      </c>
      <c r="AZ157" s="32">
        <f t="shared" si="348"/>
        <v>0</v>
      </c>
      <c r="BA157" s="35"/>
      <c r="BB157" s="32"/>
      <c r="BC157" s="32">
        <v>0</v>
      </c>
      <c r="BD157" s="32">
        <f t="shared" si="349"/>
        <v>0</v>
      </c>
      <c r="BE157" s="32">
        <f t="shared" si="357"/>
        <v>0</v>
      </c>
      <c r="BF157" s="32">
        <f t="shared" si="350"/>
        <v>0</v>
      </c>
      <c r="BG157" s="32"/>
      <c r="BH157" s="35"/>
      <c r="BI157" s="32"/>
      <c r="BJ157" s="32"/>
      <c r="BK157" s="32">
        <v>0</v>
      </c>
      <c r="BL157" s="32">
        <f t="shared" si="351"/>
        <v>0</v>
      </c>
      <c r="BM157" s="32">
        <f t="shared" si="352"/>
        <v>0</v>
      </c>
      <c r="BN157" s="32">
        <f t="shared" si="353"/>
        <v>0</v>
      </c>
      <c r="BO157" s="32"/>
      <c r="BP157" s="35"/>
      <c r="BQ157" s="32"/>
      <c r="BR157" s="32"/>
      <c r="BS157" s="32">
        <v>0</v>
      </c>
      <c r="BT157" s="32">
        <f t="shared" si="354"/>
        <v>0</v>
      </c>
      <c r="BU157" s="32">
        <f t="shared" si="355"/>
        <v>0</v>
      </c>
      <c r="BV157" s="32">
        <f t="shared" si="356"/>
        <v>0</v>
      </c>
      <c r="BW157" s="32"/>
      <c r="BX157" s="35"/>
      <c r="BY157" s="32"/>
      <c r="BZ157" s="32"/>
    </row>
    <row r="158" spans="1:78" ht="45" x14ac:dyDescent="0.25">
      <c r="A158" s="37"/>
      <c r="B158" s="58">
        <v>127</v>
      </c>
      <c r="C158" s="27" t="s">
        <v>218</v>
      </c>
      <c r="D158" s="28">
        <f t="shared" si="326"/>
        <v>18150.400000000001</v>
      </c>
      <c r="E158" s="28">
        <f t="shared" si="326"/>
        <v>18790</v>
      </c>
      <c r="F158" s="34">
        <v>2.0299999999999998</v>
      </c>
      <c r="G158" s="29">
        <v>1</v>
      </c>
      <c r="H158" s="30"/>
      <c r="I158" s="30"/>
      <c r="J158" s="28">
        <v>1.4</v>
      </c>
      <c r="K158" s="28">
        <v>1.68</v>
      </c>
      <c r="L158" s="28">
        <v>2.23</v>
      </c>
      <c r="M158" s="28">
        <v>2.39</v>
      </c>
      <c r="N158" s="31">
        <v>2.57</v>
      </c>
      <c r="O158" s="32"/>
      <c r="P158" s="32">
        <f t="shared" si="332"/>
        <v>0</v>
      </c>
      <c r="Q158" s="35"/>
      <c r="R158" s="32">
        <f t="shared" si="333"/>
        <v>0</v>
      </c>
      <c r="S158" s="35"/>
      <c r="T158" s="32">
        <f t="shared" si="334"/>
        <v>0</v>
      </c>
      <c r="U158" s="35"/>
      <c r="V158" s="32">
        <f t="shared" si="335"/>
        <v>0</v>
      </c>
      <c r="W158" s="32">
        <v>3</v>
      </c>
      <c r="X158" s="32">
        <f t="shared" si="336"/>
        <v>192317.92628159997</v>
      </c>
      <c r="Y158" s="32">
        <v>3</v>
      </c>
      <c r="Z158" s="32"/>
      <c r="AA158" s="32"/>
      <c r="AB158" s="32">
        <f t="shared" si="337"/>
        <v>0</v>
      </c>
      <c r="AC158" s="35"/>
      <c r="AD158" s="32">
        <f t="shared" si="338"/>
        <v>0</v>
      </c>
      <c r="AE158" s="32">
        <v>12</v>
      </c>
      <c r="AF158" s="32">
        <f t="shared" si="339"/>
        <v>673525.4094799998</v>
      </c>
      <c r="AG158" s="42"/>
      <c r="AH158" s="32">
        <f t="shared" si="340"/>
        <v>0</v>
      </c>
      <c r="AI158" s="35"/>
      <c r="AJ158" s="32">
        <f t="shared" si="341"/>
        <v>0</v>
      </c>
      <c r="AK158" s="32"/>
      <c r="AL158" s="32">
        <f t="shared" si="342"/>
        <v>0</v>
      </c>
      <c r="AM158" s="35">
        <v>1</v>
      </c>
      <c r="AN158" s="32">
        <f t="shared" si="343"/>
        <v>61274.917127199988</v>
      </c>
      <c r="AO158" s="35">
        <v>0</v>
      </c>
      <c r="AP158" s="32">
        <f t="shared" si="344"/>
        <v>0</v>
      </c>
      <c r="AQ158" s="32">
        <v>0</v>
      </c>
      <c r="AR158" s="32">
        <f t="shared" si="345"/>
        <v>0</v>
      </c>
      <c r="AS158" s="32"/>
      <c r="AT158" s="35"/>
      <c r="AU158" s="32"/>
      <c r="AV158" s="35">
        <f t="shared" si="322"/>
        <v>0</v>
      </c>
      <c r="AW158" s="35">
        <v>2</v>
      </c>
      <c r="AX158" s="32">
        <f t="shared" si="346"/>
        <v>133730.67604959998</v>
      </c>
      <c r="AY158" s="32">
        <v>1</v>
      </c>
      <c r="AZ158" s="32">
        <v>67743.5</v>
      </c>
      <c r="BA158" s="35"/>
      <c r="BB158" s="32"/>
      <c r="BC158" s="35"/>
      <c r="BD158" s="32">
        <f t="shared" si="349"/>
        <v>0</v>
      </c>
      <c r="BE158" s="32">
        <f t="shared" si="357"/>
        <v>0</v>
      </c>
      <c r="BF158" s="32">
        <f t="shared" si="350"/>
        <v>0</v>
      </c>
      <c r="BG158" s="32"/>
      <c r="BH158" s="35"/>
      <c r="BI158" s="32"/>
      <c r="BJ158" s="32"/>
      <c r="BK158" s="35"/>
      <c r="BL158" s="32">
        <f t="shared" si="351"/>
        <v>0</v>
      </c>
      <c r="BM158" s="32">
        <f t="shared" si="352"/>
        <v>0</v>
      </c>
      <c r="BN158" s="32">
        <f t="shared" si="353"/>
        <v>0</v>
      </c>
      <c r="BO158" s="32"/>
      <c r="BP158" s="35"/>
      <c r="BQ158" s="32"/>
      <c r="BR158" s="32"/>
      <c r="BS158" s="35"/>
      <c r="BT158" s="32">
        <f t="shared" si="354"/>
        <v>0</v>
      </c>
      <c r="BU158" s="32">
        <f t="shared" si="355"/>
        <v>0</v>
      </c>
      <c r="BV158" s="32">
        <f t="shared" si="356"/>
        <v>0</v>
      </c>
      <c r="BW158" s="32"/>
      <c r="BX158" s="35"/>
      <c r="BY158" s="32"/>
      <c r="BZ158" s="32"/>
    </row>
    <row r="159" spans="1:78" ht="30" x14ac:dyDescent="0.25">
      <c r="A159" s="37"/>
      <c r="B159" s="58">
        <v>128</v>
      </c>
      <c r="C159" s="27" t="s">
        <v>219</v>
      </c>
      <c r="D159" s="28">
        <f t="shared" si="326"/>
        <v>18150.400000000001</v>
      </c>
      <c r="E159" s="28">
        <f t="shared" si="326"/>
        <v>18790</v>
      </c>
      <c r="F159" s="34">
        <v>2.57</v>
      </c>
      <c r="G159" s="29">
        <v>1</v>
      </c>
      <c r="H159" s="30"/>
      <c r="I159" s="30"/>
      <c r="J159" s="28">
        <v>1.4</v>
      </c>
      <c r="K159" s="28">
        <v>1.68</v>
      </c>
      <c r="L159" s="28">
        <v>2.23</v>
      </c>
      <c r="M159" s="28">
        <v>2.39</v>
      </c>
      <c r="N159" s="31">
        <v>2.57</v>
      </c>
      <c r="O159" s="32"/>
      <c r="P159" s="32">
        <f t="shared" si="332"/>
        <v>0</v>
      </c>
      <c r="Q159" s="32"/>
      <c r="R159" s="32">
        <f t="shared" si="333"/>
        <v>0</v>
      </c>
      <c r="S159" s="32"/>
      <c r="T159" s="32">
        <f t="shared" si="334"/>
        <v>0</v>
      </c>
      <c r="U159" s="32"/>
      <c r="V159" s="32">
        <f t="shared" si="335"/>
        <v>0</v>
      </c>
      <c r="W159" s="32">
        <v>30</v>
      </c>
      <c r="X159" s="32">
        <f t="shared" si="336"/>
        <v>2434763.8943039998</v>
      </c>
      <c r="Y159" s="32">
        <v>30</v>
      </c>
      <c r="Z159" s="32"/>
      <c r="AA159" s="32"/>
      <c r="AB159" s="32">
        <f t="shared" si="337"/>
        <v>0</v>
      </c>
      <c r="AC159" s="32"/>
      <c r="AD159" s="32">
        <f t="shared" si="338"/>
        <v>0</v>
      </c>
      <c r="AE159" s="32">
        <v>8</v>
      </c>
      <c r="AF159" s="32">
        <f t="shared" si="339"/>
        <v>568459.86941333313</v>
      </c>
      <c r="AG159" s="36"/>
      <c r="AH159" s="32">
        <f t="shared" si="340"/>
        <v>0</v>
      </c>
      <c r="AI159" s="32"/>
      <c r="AJ159" s="32">
        <f t="shared" si="341"/>
        <v>0</v>
      </c>
      <c r="AK159" s="32"/>
      <c r="AL159" s="32">
        <f t="shared" si="342"/>
        <v>0</v>
      </c>
      <c r="AM159" s="32"/>
      <c r="AN159" s="32">
        <f t="shared" si="343"/>
        <v>0</v>
      </c>
      <c r="AO159" s="32">
        <v>0</v>
      </c>
      <c r="AP159" s="32">
        <f t="shared" si="344"/>
        <v>0</v>
      </c>
      <c r="AQ159" s="32">
        <v>0</v>
      </c>
      <c r="AR159" s="32">
        <f t="shared" si="345"/>
        <v>0</v>
      </c>
      <c r="AS159" s="32"/>
      <c r="AT159" s="35"/>
      <c r="AU159" s="32"/>
      <c r="AV159" s="35">
        <f t="shared" si="322"/>
        <v>0</v>
      </c>
      <c r="AW159" s="32"/>
      <c r="AX159" s="32">
        <f t="shared" si="346"/>
        <v>0</v>
      </c>
      <c r="AY159" s="32">
        <f t="shared" si="347"/>
        <v>0</v>
      </c>
      <c r="AZ159" s="32">
        <f t="shared" si="348"/>
        <v>0</v>
      </c>
      <c r="BA159" s="35"/>
      <c r="BB159" s="32"/>
      <c r="BC159" s="32"/>
      <c r="BD159" s="32">
        <f t="shared" si="349"/>
        <v>0</v>
      </c>
      <c r="BE159" s="32">
        <f t="shared" si="357"/>
        <v>0</v>
      </c>
      <c r="BF159" s="32">
        <f t="shared" si="350"/>
        <v>0</v>
      </c>
      <c r="BG159" s="32"/>
      <c r="BH159" s="35"/>
      <c r="BI159" s="32"/>
      <c r="BJ159" s="32"/>
      <c r="BK159" s="32"/>
      <c r="BL159" s="32">
        <f t="shared" si="351"/>
        <v>0</v>
      </c>
      <c r="BM159" s="32">
        <f t="shared" si="352"/>
        <v>0</v>
      </c>
      <c r="BN159" s="32">
        <f t="shared" si="353"/>
        <v>0</v>
      </c>
      <c r="BO159" s="32"/>
      <c r="BP159" s="35"/>
      <c r="BQ159" s="32"/>
      <c r="BR159" s="32"/>
      <c r="BS159" s="32"/>
      <c r="BT159" s="32">
        <f t="shared" si="354"/>
        <v>0</v>
      </c>
      <c r="BU159" s="32">
        <f t="shared" si="355"/>
        <v>0</v>
      </c>
      <c r="BV159" s="32">
        <f t="shared" si="356"/>
        <v>0</v>
      </c>
      <c r="BW159" s="32"/>
      <c r="BX159" s="35"/>
      <c r="BY159" s="32"/>
      <c r="BZ159" s="32"/>
    </row>
    <row r="160" spans="1:78" ht="30" x14ac:dyDescent="0.25">
      <c r="A160" s="37"/>
      <c r="B160" s="58">
        <v>129</v>
      </c>
      <c r="C160" s="27" t="s">
        <v>220</v>
      </c>
      <c r="D160" s="28">
        <f t="shared" si="326"/>
        <v>18150.400000000001</v>
      </c>
      <c r="E160" s="28">
        <f t="shared" si="326"/>
        <v>18790</v>
      </c>
      <c r="F160" s="39">
        <v>2.48</v>
      </c>
      <c r="G160" s="29">
        <v>1</v>
      </c>
      <c r="H160" s="30"/>
      <c r="I160" s="30"/>
      <c r="J160" s="28">
        <v>1.4</v>
      </c>
      <c r="K160" s="28">
        <v>1.68</v>
      </c>
      <c r="L160" s="28">
        <v>2.23</v>
      </c>
      <c r="M160" s="28">
        <v>2.39</v>
      </c>
      <c r="N160" s="31">
        <v>2.57</v>
      </c>
      <c r="O160" s="32"/>
      <c r="P160" s="32">
        <f t="shared" si="332"/>
        <v>0</v>
      </c>
      <c r="Q160" s="32"/>
      <c r="R160" s="32">
        <f t="shared" si="333"/>
        <v>0</v>
      </c>
      <c r="S160" s="32">
        <v>1</v>
      </c>
      <c r="T160" s="32">
        <f t="shared" si="334"/>
        <v>71576.558853333321</v>
      </c>
      <c r="U160" s="32"/>
      <c r="V160" s="32">
        <f t="shared" si="335"/>
        <v>0</v>
      </c>
      <c r="W160" s="32">
        <v>95</v>
      </c>
      <c r="X160" s="32">
        <f t="shared" si="336"/>
        <v>7440082.6653439999</v>
      </c>
      <c r="Y160" s="32">
        <v>60</v>
      </c>
      <c r="Z160" s="32"/>
      <c r="AA160" s="32"/>
      <c r="AB160" s="32">
        <f t="shared" si="337"/>
        <v>0</v>
      </c>
      <c r="AC160" s="32"/>
      <c r="AD160" s="32">
        <f t="shared" si="338"/>
        <v>0</v>
      </c>
      <c r="AE160" s="32"/>
      <c r="AF160" s="32">
        <f t="shared" si="339"/>
        <v>0</v>
      </c>
      <c r="AG160" s="36"/>
      <c r="AH160" s="32">
        <f t="shared" si="340"/>
        <v>0</v>
      </c>
      <c r="AI160" s="32"/>
      <c r="AJ160" s="32">
        <f t="shared" si="341"/>
        <v>0</v>
      </c>
      <c r="AK160" s="32"/>
      <c r="AL160" s="32">
        <f t="shared" si="342"/>
        <v>0</v>
      </c>
      <c r="AM160" s="32"/>
      <c r="AN160" s="32">
        <f t="shared" si="343"/>
        <v>0</v>
      </c>
      <c r="AO160" s="32">
        <v>2</v>
      </c>
      <c r="AP160" s="32">
        <f t="shared" si="344"/>
        <v>164068.60727039995</v>
      </c>
      <c r="AQ160" s="32">
        <v>0</v>
      </c>
      <c r="AR160" s="32">
        <f t="shared" si="345"/>
        <v>0</v>
      </c>
      <c r="AS160" s="32"/>
      <c r="AT160" s="35"/>
      <c r="AU160" s="32"/>
      <c r="AV160" s="35">
        <f t="shared" si="322"/>
        <v>0</v>
      </c>
      <c r="AW160" s="32"/>
      <c r="AX160" s="32">
        <f t="shared" si="346"/>
        <v>0</v>
      </c>
      <c r="AY160" s="32">
        <f t="shared" si="347"/>
        <v>0</v>
      </c>
      <c r="AZ160" s="32">
        <f t="shared" si="348"/>
        <v>0</v>
      </c>
      <c r="BA160" s="35"/>
      <c r="BB160" s="32"/>
      <c r="BC160" s="32"/>
      <c r="BD160" s="32">
        <f t="shared" si="349"/>
        <v>0</v>
      </c>
      <c r="BE160" s="32">
        <f t="shared" si="357"/>
        <v>0</v>
      </c>
      <c r="BF160" s="32">
        <f t="shared" si="350"/>
        <v>0</v>
      </c>
      <c r="BG160" s="32"/>
      <c r="BH160" s="35"/>
      <c r="BI160" s="32"/>
      <c r="BJ160" s="32"/>
      <c r="BK160" s="32"/>
      <c r="BL160" s="32">
        <f t="shared" si="351"/>
        <v>0</v>
      </c>
      <c r="BM160" s="32">
        <f t="shared" si="352"/>
        <v>0</v>
      </c>
      <c r="BN160" s="32">
        <f t="shared" si="353"/>
        <v>0</v>
      </c>
      <c r="BO160" s="32"/>
      <c r="BP160" s="35"/>
      <c r="BQ160" s="32"/>
      <c r="BR160" s="32"/>
      <c r="BS160" s="32"/>
      <c r="BT160" s="32">
        <f t="shared" si="354"/>
        <v>0</v>
      </c>
      <c r="BU160" s="32">
        <f t="shared" si="355"/>
        <v>0</v>
      </c>
      <c r="BV160" s="32">
        <f t="shared" si="356"/>
        <v>0</v>
      </c>
      <c r="BW160" s="32"/>
      <c r="BX160" s="35"/>
      <c r="BY160" s="32"/>
      <c r="BZ160" s="32"/>
    </row>
    <row r="161" spans="1:78" ht="45" x14ac:dyDescent="0.25">
      <c r="A161" s="37"/>
      <c r="B161" s="58">
        <v>130</v>
      </c>
      <c r="C161" s="27" t="s">
        <v>221</v>
      </c>
      <c r="D161" s="28">
        <f t="shared" ref="D161:E176" si="358">D160</f>
        <v>18150.400000000001</v>
      </c>
      <c r="E161" s="28">
        <f t="shared" si="358"/>
        <v>18790</v>
      </c>
      <c r="F161" s="30">
        <v>0.5</v>
      </c>
      <c r="G161" s="29">
        <v>1</v>
      </c>
      <c r="H161" s="30"/>
      <c r="I161" s="30"/>
      <c r="J161" s="28">
        <v>1.4</v>
      </c>
      <c r="K161" s="28">
        <v>1.68</v>
      </c>
      <c r="L161" s="28">
        <v>2.23</v>
      </c>
      <c r="M161" s="28">
        <v>2.39</v>
      </c>
      <c r="N161" s="31">
        <v>2.57</v>
      </c>
      <c r="O161" s="32"/>
      <c r="P161" s="32">
        <f t="shared" si="332"/>
        <v>0</v>
      </c>
      <c r="Q161" s="32"/>
      <c r="R161" s="32">
        <f t="shared" si="333"/>
        <v>0</v>
      </c>
      <c r="S161" s="35">
        <v>27</v>
      </c>
      <c r="T161" s="32">
        <f t="shared" si="334"/>
        <v>389630.46149999998</v>
      </c>
      <c r="U161" s="32">
        <v>8</v>
      </c>
      <c r="V161" s="32">
        <f t="shared" si="335"/>
        <v>126317.19295999999</v>
      </c>
      <c r="W161" s="32">
        <v>30</v>
      </c>
      <c r="X161" s="32">
        <f t="shared" si="336"/>
        <v>473689.47360000003</v>
      </c>
      <c r="Y161" s="32">
        <v>20</v>
      </c>
      <c r="Z161" s="32"/>
      <c r="AA161" s="32"/>
      <c r="AB161" s="32">
        <f t="shared" si="337"/>
        <v>0</v>
      </c>
      <c r="AC161" s="32"/>
      <c r="AD161" s="32">
        <f t="shared" si="338"/>
        <v>0</v>
      </c>
      <c r="AE161" s="32"/>
      <c r="AF161" s="32">
        <f t="shared" si="339"/>
        <v>0</v>
      </c>
      <c r="AG161" s="36">
        <v>42</v>
      </c>
      <c r="AH161" s="32">
        <f t="shared" si="340"/>
        <v>693548.69304000004</v>
      </c>
      <c r="AI161" s="32"/>
      <c r="AJ161" s="32">
        <f t="shared" si="341"/>
        <v>0</v>
      </c>
      <c r="AK161" s="32"/>
      <c r="AL161" s="32">
        <f t="shared" si="342"/>
        <v>0</v>
      </c>
      <c r="AM161" s="32">
        <v>12</v>
      </c>
      <c r="AN161" s="32">
        <f t="shared" si="343"/>
        <v>181108.12943999999</v>
      </c>
      <c r="AO161" s="32">
        <v>6</v>
      </c>
      <c r="AP161" s="32">
        <f t="shared" si="344"/>
        <v>99235.044720000005</v>
      </c>
      <c r="AQ161" s="32">
        <v>14</v>
      </c>
      <c r="AR161" s="32">
        <v>222572.53000000003</v>
      </c>
      <c r="AS161" s="32"/>
      <c r="AT161" s="35"/>
      <c r="AU161" s="32"/>
      <c r="AV161" s="35">
        <f t="shared" si="322"/>
        <v>222572.53000000003</v>
      </c>
      <c r="AW161" s="32">
        <v>52</v>
      </c>
      <c r="AX161" s="32">
        <f t="shared" si="346"/>
        <v>856403.34415999998</v>
      </c>
      <c r="AY161" s="32">
        <v>14</v>
      </c>
      <c r="AZ161" s="32">
        <v>227936.01</v>
      </c>
      <c r="BA161" s="35"/>
      <c r="BB161" s="32"/>
      <c r="BC161" s="32"/>
      <c r="BD161" s="32">
        <f t="shared" si="349"/>
        <v>0</v>
      </c>
      <c r="BE161" s="32">
        <f t="shared" si="357"/>
        <v>0</v>
      </c>
      <c r="BF161" s="32">
        <f t="shared" si="350"/>
        <v>0</v>
      </c>
      <c r="BG161" s="32"/>
      <c r="BH161" s="35"/>
      <c r="BI161" s="32"/>
      <c r="BJ161" s="32"/>
      <c r="BK161" s="32">
        <v>8</v>
      </c>
      <c r="BL161" s="32">
        <f t="shared" si="351"/>
        <v>170950.53919999997</v>
      </c>
      <c r="BM161" s="32">
        <v>4</v>
      </c>
      <c r="BN161" s="32">
        <v>85405.6</v>
      </c>
      <c r="BO161" s="32"/>
      <c r="BP161" s="35"/>
      <c r="BQ161" s="32"/>
      <c r="BR161" s="32"/>
      <c r="BS161" s="32">
        <v>7</v>
      </c>
      <c r="BT161" s="32">
        <f t="shared" si="354"/>
        <v>149581.7218</v>
      </c>
      <c r="BU161" s="32"/>
      <c r="BV161" s="32">
        <f t="shared" si="356"/>
        <v>0</v>
      </c>
      <c r="BW161" s="32"/>
      <c r="BX161" s="35"/>
      <c r="BY161" s="32"/>
      <c r="BZ161" s="32"/>
    </row>
    <row r="162" spans="1:78" ht="45" x14ac:dyDescent="0.25">
      <c r="A162" s="37"/>
      <c r="B162" s="58">
        <v>131</v>
      </c>
      <c r="C162" s="27" t="s">
        <v>222</v>
      </c>
      <c r="D162" s="28">
        <f t="shared" si="358"/>
        <v>18150.400000000001</v>
      </c>
      <c r="E162" s="28">
        <f t="shared" si="358"/>
        <v>18790</v>
      </c>
      <c r="F162" s="34">
        <v>1.91</v>
      </c>
      <c r="G162" s="29">
        <v>1</v>
      </c>
      <c r="H162" s="30"/>
      <c r="I162" s="30"/>
      <c r="J162" s="28">
        <v>1.4</v>
      </c>
      <c r="K162" s="28">
        <v>1.68</v>
      </c>
      <c r="L162" s="28">
        <v>2.23</v>
      </c>
      <c r="M162" s="28">
        <v>2.39</v>
      </c>
      <c r="N162" s="31">
        <v>2.57</v>
      </c>
      <c r="O162" s="32"/>
      <c r="P162" s="32">
        <f t="shared" si="332"/>
        <v>0</v>
      </c>
      <c r="Q162" s="32"/>
      <c r="R162" s="32">
        <f t="shared" si="333"/>
        <v>0</v>
      </c>
      <c r="S162" s="32"/>
      <c r="T162" s="32">
        <f t="shared" si="334"/>
        <v>0</v>
      </c>
      <c r="U162" s="32"/>
      <c r="V162" s="32">
        <f t="shared" si="335"/>
        <v>0</v>
      </c>
      <c r="W162" s="32"/>
      <c r="X162" s="32">
        <f t="shared" si="336"/>
        <v>0</v>
      </c>
      <c r="Y162" s="32"/>
      <c r="Z162" s="32"/>
      <c r="AA162" s="32"/>
      <c r="AB162" s="32">
        <f t="shared" si="337"/>
        <v>0</v>
      </c>
      <c r="AC162" s="32"/>
      <c r="AD162" s="32">
        <f t="shared" si="338"/>
        <v>0</v>
      </c>
      <c r="AE162" s="32"/>
      <c r="AF162" s="32">
        <f t="shared" si="339"/>
        <v>0</v>
      </c>
      <c r="AG162" s="36">
        <v>2</v>
      </c>
      <c r="AH162" s="32">
        <f t="shared" si="340"/>
        <v>126159.80987679998</v>
      </c>
      <c r="AI162" s="32"/>
      <c r="AJ162" s="32">
        <f t="shared" si="341"/>
        <v>0</v>
      </c>
      <c r="AK162" s="32"/>
      <c r="AL162" s="32">
        <f t="shared" si="342"/>
        <v>0</v>
      </c>
      <c r="AM162" s="32"/>
      <c r="AN162" s="32">
        <f t="shared" si="343"/>
        <v>0</v>
      </c>
      <c r="AO162" s="32">
        <v>0</v>
      </c>
      <c r="AP162" s="32">
        <f t="shared" si="344"/>
        <v>0</v>
      </c>
      <c r="AQ162" s="32">
        <v>0</v>
      </c>
      <c r="AR162" s="32">
        <v>0</v>
      </c>
      <c r="AS162" s="32"/>
      <c r="AT162" s="35"/>
      <c r="AU162" s="32"/>
      <c r="AV162" s="35">
        <f t="shared" si="322"/>
        <v>0</v>
      </c>
      <c r="AW162" s="32"/>
      <c r="AX162" s="32">
        <f t="shared" si="346"/>
        <v>0</v>
      </c>
      <c r="AY162" s="32">
        <f t="shared" si="347"/>
        <v>0</v>
      </c>
      <c r="AZ162" s="32">
        <f t="shared" si="348"/>
        <v>0</v>
      </c>
      <c r="BA162" s="35"/>
      <c r="BB162" s="32"/>
      <c r="BC162" s="32"/>
      <c r="BD162" s="32">
        <f t="shared" si="349"/>
        <v>0</v>
      </c>
      <c r="BE162" s="32">
        <f t="shared" si="357"/>
        <v>0</v>
      </c>
      <c r="BF162" s="32">
        <f t="shared" si="350"/>
        <v>0</v>
      </c>
      <c r="BG162" s="32"/>
      <c r="BH162" s="35"/>
      <c r="BI162" s="32"/>
      <c r="BJ162" s="32"/>
      <c r="BK162" s="32"/>
      <c r="BL162" s="32">
        <f t="shared" si="351"/>
        <v>0</v>
      </c>
      <c r="BM162" s="32">
        <f t="shared" si="352"/>
        <v>0</v>
      </c>
      <c r="BN162" s="32">
        <f t="shared" si="353"/>
        <v>0</v>
      </c>
      <c r="BO162" s="32"/>
      <c r="BP162" s="35"/>
      <c r="BQ162" s="32"/>
      <c r="BR162" s="32"/>
      <c r="BS162" s="32"/>
      <c r="BT162" s="32">
        <f t="shared" si="354"/>
        <v>0</v>
      </c>
      <c r="BU162" s="32">
        <f t="shared" si="355"/>
        <v>0</v>
      </c>
      <c r="BV162" s="32">
        <f t="shared" si="356"/>
        <v>0</v>
      </c>
      <c r="BW162" s="32"/>
      <c r="BX162" s="35"/>
      <c r="BY162" s="32"/>
      <c r="BZ162" s="32"/>
    </row>
    <row r="163" spans="1:78" ht="28.5" customHeight="1" x14ac:dyDescent="0.25">
      <c r="A163" s="37"/>
      <c r="B163" s="58">
        <v>132</v>
      </c>
      <c r="C163" s="27" t="s">
        <v>223</v>
      </c>
      <c r="D163" s="28">
        <f t="shared" si="358"/>
        <v>18150.400000000001</v>
      </c>
      <c r="E163" s="28">
        <f t="shared" si="358"/>
        <v>18790</v>
      </c>
      <c r="F163" s="34">
        <v>2.88</v>
      </c>
      <c r="G163" s="29">
        <v>1</v>
      </c>
      <c r="H163" s="30"/>
      <c r="I163" s="30"/>
      <c r="J163" s="28">
        <v>1.4</v>
      </c>
      <c r="K163" s="28">
        <v>1.68</v>
      </c>
      <c r="L163" s="28">
        <v>2.23</v>
      </c>
      <c r="M163" s="28">
        <v>2.39</v>
      </c>
      <c r="N163" s="31">
        <v>2.57</v>
      </c>
      <c r="O163" s="32"/>
      <c r="P163" s="32">
        <f t="shared" si="332"/>
        <v>0</v>
      </c>
      <c r="Q163" s="32"/>
      <c r="R163" s="32">
        <f t="shared" si="333"/>
        <v>0</v>
      </c>
      <c r="S163" s="32">
        <v>0</v>
      </c>
      <c r="T163" s="32">
        <f t="shared" si="334"/>
        <v>0</v>
      </c>
      <c r="U163" s="32"/>
      <c r="V163" s="32">
        <f t="shared" si="335"/>
        <v>0</v>
      </c>
      <c r="W163" s="32">
        <v>1</v>
      </c>
      <c r="X163" s="32">
        <f t="shared" si="336"/>
        <v>90948.378931199986</v>
      </c>
      <c r="Y163" s="32"/>
      <c r="Z163" s="32"/>
      <c r="AA163" s="32"/>
      <c r="AB163" s="32">
        <f t="shared" si="337"/>
        <v>0</v>
      </c>
      <c r="AC163" s="32"/>
      <c r="AD163" s="32">
        <f t="shared" si="338"/>
        <v>0</v>
      </c>
      <c r="AE163" s="32"/>
      <c r="AF163" s="32">
        <f t="shared" si="339"/>
        <v>0</v>
      </c>
      <c r="AG163" s="36"/>
      <c r="AH163" s="32">
        <f t="shared" si="340"/>
        <v>0</v>
      </c>
      <c r="AI163" s="32"/>
      <c r="AJ163" s="32">
        <f t="shared" si="341"/>
        <v>0</v>
      </c>
      <c r="AK163" s="32"/>
      <c r="AL163" s="32">
        <f t="shared" si="342"/>
        <v>0</v>
      </c>
      <c r="AM163" s="32"/>
      <c r="AN163" s="32">
        <f t="shared" si="343"/>
        <v>0</v>
      </c>
      <c r="AO163" s="32">
        <v>8</v>
      </c>
      <c r="AP163" s="32">
        <f t="shared" si="344"/>
        <v>762125.14344959985</v>
      </c>
      <c r="AQ163" s="32">
        <v>2</v>
      </c>
      <c r="AR163" s="32">
        <v>188100.11</v>
      </c>
      <c r="AS163" s="32"/>
      <c r="AT163" s="35"/>
      <c r="AU163" s="32"/>
      <c r="AV163" s="35">
        <f t="shared" si="322"/>
        <v>188100.11</v>
      </c>
      <c r="AW163" s="32"/>
      <c r="AX163" s="32">
        <f t="shared" si="346"/>
        <v>0</v>
      </c>
      <c r="AY163" s="32">
        <f t="shared" si="347"/>
        <v>0</v>
      </c>
      <c r="AZ163" s="32">
        <f t="shared" si="348"/>
        <v>0</v>
      </c>
      <c r="BA163" s="35"/>
      <c r="BB163" s="32"/>
      <c r="BC163" s="32"/>
      <c r="BD163" s="32">
        <f t="shared" si="349"/>
        <v>0</v>
      </c>
      <c r="BE163" s="32">
        <f t="shared" si="357"/>
        <v>0</v>
      </c>
      <c r="BF163" s="32">
        <f t="shared" si="350"/>
        <v>0</v>
      </c>
      <c r="BG163" s="32"/>
      <c r="BH163" s="35"/>
      <c r="BI163" s="32"/>
      <c r="BJ163" s="32"/>
      <c r="BK163" s="32"/>
      <c r="BL163" s="32">
        <f t="shared" si="351"/>
        <v>0</v>
      </c>
      <c r="BM163" s="32">
        <f t="shared" si="352"/>
        <v>0</v>
      </c>
      <c r="BN163" s="32">
        <f t="shared" si="353"/>
        <v>0</v>
      </c>
      <c r="BO163" s="32"/>
      <c r="BP163" s="35"/>
      <c r="BQ163" s="32"/>
      <c r="BR163" s="32"/>
      <c r="BS163" s="32"/>
      <c r="BT163" s="32">
        <f t="shared" si="354"/>
        <v>0</v>
      </c>
      <c r="BU163" s="32">
        <f t="shared" si="355"/>
        <v>0</v>
      </c>
      <c r="BV163" s="32">
        <f t="shared" si="356"/>
        <v>0</v>
      </c>
      <c r="BW163" s="32"/>
      <c r="BX163" s="35"/>
      <c r="BY163" s="32"/>
      <c r="BZ163" s="32"/>
    </row>
    <row r="164" spans="1:78" ht="28.5" customHeight="1" x14ac:dyDescent="0.25">
      <c r="A164" s="37"/>
      <c r="B164" s="58">
        <v>133</v>
      </c>
      <c r="C164" s="27" t="s">
        <v>224</v>
      </c>
      <c r="D164" s="28">
        <f t="shared" si="358"/>
        <v>18150.400000000001</v>
      </c>
      <c r="E164" s="28">
        <f t="shared" si="358"/>
        <v>18790</v>
      </c>
      <c r="F164" s="34">
        <v>4.25</v>
      </c>
      <c r="G164" s="29">
        <v>1</v>
      </c>
      <c r="H164" s="30"/>
      <c r="I164" s="30"/>
      <c r="J164" s="28">
        <v>1.4</v>
      </c>
      <c r="K164" s="28">
        <v>1.68</v>
      </c>
      <c r="L164" s="28">
        <v>2.23</v>
      </c>
      <c r="M164" s="28">
        <v>2.39</v>
      </c>
      <c r="N164" s="31">
        <v>2.57</v>
      </c>
      <c r="O164" s="32"/>
      <c r="P164" s="32">
        <f t="shared" si="332"/>
        <v>0</v>
      </c>
      <c r="Q164" s="32"/>
      <c r="R164" s="32">
        <f t="shared" si="333"/>
        <v>0</v>
      </c>
      <c r="S164" s="32">
        <v>0</v>
      </c>
      <c r="T164" s="32">
        <f t="shared" si="334"/>
        <v>0</v>
      </c>
      <c r="U164" s="32"/>
      <c r="V164" s="32">
        <f t="shared" si="335"/>
        <v>0</v>
      </c>
      <c r="W164" s="32"/>
      <c r="X164" s="32">
        <f t="shared" si="336"/>
        <v>0</v>
      </c>
      <c r="Y164" s="32"/>
      <c r="Z164" s="32"/>
      <c r="AA164" s="32"/>
      <c r="AB164" s="32">
        <f t="shared" si="337"/>
        <v>0</v>
      </c>
      <c r="AC164" s="32"/>
      <c r="AD164" s="32">
        <f t="shared" si="338"/>
        <v>0</v>
      </c>
      <c r="AE164" s="32"/>
      <c r="AF164" s="32">
        <f t="shared" si="339"/>
        <v>0</v>
      </c>
      <c r="AG164" s="36"/>
      <c r="AH164" s="32">
        <f t="shared" si="340"/>
        <v>0</v>
      </c>
      <c r="AI164" s="32"/>
      <c r="AJ164" s="32">
        <f t="shared" si="341"/>
        <v>0</v>
      </c>
      <c r="AK164" s="32"/>
      <c r="AL164" s="32">
        <f t="shared" si="342"/>
        <v>0</v>
      </c>
      <c r="AM164" s="32"/>
      <c r="AN164" s="32">
        <f t="shared" si="343"/>
        <v>0</v>
      </c>
      <c r="AO164" s="32">
        <v>0</v>
      </c>
      <c r="AP164" s="32">
        <f t="shared" si="344"/>
        <v>0</v>
      </c>
      <c r="AQ164" s="32">
        <v>0</v>
      </c>
      <c r="AR164" s="32">
        <f t="shared" si="345"/>
        <v>0</v>
      </c>
      <c r="AS164" s="32"/>
      <c r="AT164" s="35"/>
      <c r="AU164" s="32"/>
      <c r="AV164" s="35">
        <f t="shared" si="322"/>
        <v>0</v>
      </c>
      <c r="AW164" s="32"/>
      <c r="AX164" s="32">
        <f t="shared" si="346"/>
        <v>0</v>
      </c>
      <c r="AY164" s="32">
        <f t="shared" si="347"/>
        <v>0</v>
      </c>
      <c r="AZ164" s="32">
        <f t="shared" si="348"/>
        <v>0</v>
      </c>
      <c r="BA164" s="35"/>
      <c r="BB164" s="32"/>
      <c r="BC164" s="32"/>
      <c r="BD164" s="32">
        <f t="shared" si="349"/>
        <v>0</v>
      </c>
      <c r="BE164" s="32">
        <f t="shared" si="357"/>
        <v>0</v>
      </c>
      <c r="BF164" s="32">
        <f t="shared" si="350"/>
        <v>0</v>
      </c>
      <c r="BG164" s="32"/>
      <c r="BH164" s="35"/>
      <c r="BI164" s="32"/>
      <c r="BJ164" s="32"/>
      <c r="BK164" s="32"/>
      <c r="BL164" s="32">
        <f t="shared" si="351"/>
        <v>0</v>
      </c>
      <c r="BM164" s="32">
        <f t="shared" si="352"/>
        <v>0</v>
      </c>
      <c r="BN164" s="32">
        <f t="shared" si="353"/>
        <v>0</v>
      </c>
      <c r="BO164" s="32"/>
      <c r="BP164" s="35"/>
      <c r="BQ164" s="32"/>
      <c r="BR164" s="32"/>
      <c r="BS164" s="32"/>
      <c r="BT164" s="32">
        <f t="shared" si="354"/>
        <v>0</v>
      </c>
      <c r="BU164" s="32">
        <f t="shared" si="355"/>
        <v>0</v>
      </c>
      <c r="BV164" s="32">
        <f t="shared" si="356"/>
        <v>0</v>
      </c>
      <c r="BW164" s="32"/>
      <c r="BX164" s="35"/>
      <c r="BY164" s="32"/>
      <c r="BZ164" s="32"/>
    </row>
    <row r="165" spans="1:78" ht="45" x14ac:dyDescent="0.25">
      <c r="A165" s="37"/>
      <c r="B165" s="58">
        <v>134</v>
      </c>
      <c r="C165" s="27" t="s">
        <v>225</v>
      </c>
      <c r="D165" s="28">
        <f t="shared" si="358"/>
        <v>18150.400000000001</v>
      </c>
      <c r="E165" s="28">
        <f t="shared" si="358"/>
        <v>18790</v>
      </c>
      <c r="F165" s="34">
        <v>2.56</v>
      </c>
      <c r="G165" s="29">
        <v>1</v>
      </c>
      <c r="H165" s="30"/>
      <c r="I165" s="30"/>
      <c r="J165" s="28">
        <v>1.4</v>
      </c>
      <c r="K165" s="28">
        <v>1.68</v>
      </c>
      <c r="L165" s="28">
        <v>2.23</v>
      </c>
      <c r="M165" s="28">
        <v>2.39</v>
      </c>
      <c r="N165" s="31">
        <v>2.57</v>
      </c>
      <c r="O165" s="32"/>
      <c r="P165" s="32">
        <f t="shared" si="332"/>
        <v>0</v>
      </c>
      <c r="Q165" s="32"/>
      <c r="R165" s="32">
        <f t="shared" si="333"/>
        <v>0</v>
      </c>
      <c r="S165" s="32"/>
      <c r="T165" s="32">
        <f t="shared" si="334"/>
        <v>0</v>
      </c>
      <c r="U165" s="32"/>
      <c r="V165" s="32">
        <f t="shared" si="335"/>
        <v>0</v>
      </c>
      <c r="W165" s="32">
        <v>3</v>
      </c>
      <c r="X165" s="32">
        <f t="shared" si="336"/>
        <v>242529.01048319999</v>
      </c>
      <c r="Y165" s="32">
        <v>3</v>
      </c>
      <c r="Z165" s="32"/>
      <c r="AA165" s="32"/>
      <c r="AB165" s="32">
        <f t="shared" si="337"/>
        <v>0</v>
      </c>
      <c r="AC165" s="32"/>
      <c r="AD165" s="32">
        <f t="shared" si="338"/>
        <v>0</v>
      </c>
      <c r="AE165" s="32"/>
      <c r="AF165" s="32">
        <f t="shared" si="339"/>
        <v>0</v>
      </c>
      <c r="AG165" s="36"/>
      <c r="AH165" s="32">
        <f t="shared" si="340"/>
        <v>0</v>
      </c>
      <c r="AI165" s="32"/>
      <c r="AJ165" s="32">
        <f t="shared" si="341"/>
        <v>0</v>
      </c>
      <c r="AK165" s="32"/>
      <c r="AL165" s="32">
        <f t="shared" si="342"/>
        <v>0</v>
      </c>
      <c r="AM165" s="32"/>
      <c r="AN165" s="32">
        <f t="shared" si="343"/>
        <v>0</v>
      </c>
      <c r="AO165" s="32">
        <v>0</v>
      </c>
      <c r="AP165" s="32">
        <f t="shared" si="344"/>
        <v>0</v>
      </c>
      <c r="AQ165" s="32">
        <v>0</v>
      </c>
      <c r="AR165" s="32">
        <f t="shared" si="345"/>
        <v>0</v>
      </c>
      <c r="AS165" s="32"/>
      <c r="AT165" s="35"/>
      <c r="AU165" s="32"/>
      <c r="AV165" s="35">
        <f t="shared" si="322"/>
        <v>0</v>
      </c>
      <c r="AW165" s="32"/>
      <c r="AX165" s="32">
        <f t="shared" si="346"/>
        <v>0</v>
      </c>
      <c r="AY165" s="32">
        <f t="shared" si="347"/>
        <v>0</v>
      </c>
      <c r="AZ165" s="32">
        <f t="shared" si="348"/>
        <v>0</v>
      </c>
      <c r="BA165" s="35"/>
      <c r="BB165" s="32"/>
      <c r="BC165" s="32"/>
      <c r="BD165" s="32">
        <f t="shared" si="349"/>
        <v>0</v>
      </c>
      <c r="BE165" s="32">
        <f t="shared" si="357"/>
        <v>0</v>
      </c>
      <c r="BF165" s="32">
        <f t="shared" si="350"/>
        <v>0</v>
      </c>
      <c r="BG165" s="32"/>
      <c r="BH165" s="35"/>
      <c r="BI165" s="32"/>
      <c r="BJ165" s="32"/>
      <c r="BK165" s="32"/>
      <c r="BL165" s="32">
        <f t="shared" si="351"/>
        <v>0</v>
      </c>
      <c r="BM165" s="32">
        <f t="shared" si="352"/>
        <v>0</v>
      </c>
      <c r="BN165" s="32">
        <f t="shared" si="353"/>
        <v>0</v>
      </c>
      <c r="BO165" s="32"/>
      <c r="BP165" s="35"/>
      <c r="BQ165" s="32"/>
      <c r="BR165" s="32"/>
      <c r="BS165" s="32"/>
      <c r="BT165" s="32">
        <f t="shared" si="354"/>
        <v>0</v>
      </c>
      <c r="BU165" s="32">
        <f t="shared" si="355"/>
        <v>0</v>
      </c>
      <c r="BV165" s="32">
        <f t="shared" si="356"/>
        <v>0</v>
      </c>
      <c r="BW165" s="32"/>
      <c r="BX165" s="35"/>
      <c r="BY165" s="32"/>
      <c r="BZ165" s="32"/>
    </row>
    <row r="166" spans="1:78" ht="45" x14ac:dyDescent="0.25">
      <c r="A166" s="37"/>
      <c r="B166" s="58">
        <v>135</v>
      </c>
      <c r="C166" s="27" t="s">
        <v>226</v>
      </c>
      <c r="D166" s="28">
        <f t="shared" si="358"/>
        <v>18150.400000000001</v>
      </c>
      <c r="E166" s="28">
        <f t="shared" si="358"/>
        <v>18790</v>
      </c>
      <c r="F166" s="34">
        <v>3.6</v>
      </c>
      <c r="G166" s="29">
        <v>1</v>
      </c>
      <c r="H166" s="30"/>
      <c r="I166" s="30"/>
      <c r="J166" s="28">
        <v>1.4</v>
      </c>
      <c r="K166" s="28">
        <v>1.68</v>
      </c>
      <c r="L166" s="28">
        <v>2.23</v>
      </c>
      <c r="M166" s="28">
        <v>2.39</v>
      </c>
      <c r="N166" s="31">
        <v>2.57</v>
      </c>
      <c r="O166" s="32"/>
      <c r="P166" s="32">
        <f t="shared" si="332"/>
        <v>0</v>
      </c>
      <c r="Q166" s="32"/>
      <c r="R166" s="32">
        <f t="shared" si="333"/>
        <v>0</v>
      </c>
      <c r="S166" s="32"/>
      <c r="T166" s="32">
        <f t="shared" si="334"/>
        <v>0</v>
      </c>
      <c r="U166" s="32"/>
      <c r="V166" s="32">
        <f t="shared" si="335"/>
        <v>0</v>
      </c>
      <c r="W166" s="32">
        <v>3</v>
      </c>
      <c r="X166" s="32">
        <f t="shared" si="336"/>
        <v>341056.42099199997</v>
      </c>
      <c r="Y166" s="32">
        <v>8</v>
      </c>
      <c r="Z166" s="32"/>
      <c r="AA166" s="32"/>
      <c r="AB166" s="32">
        <f t="shared" si="337"/>
        <v>0</v>
      </c>
      <c r="AC166" s="32"/>
      <c r="AD166" s="32">
        <f t="shared" si="338"/>
        <v>0</v>
      </c>
      <c r="AE166" s="32">
        <v>8</v>
      </c>
      <c r="AF166" s="32">
        <f t="shared" si="339"/>
        <v>796286.19839999999</v>
      </c>
      <c r="AG166" s="36"/>
      <c r="AH166" s="32">
        <f t="shared" si="340"/>
        <v>0</v>
      </c>
      <c r="AI166" s="32"/>
      <c r="AJ166" s="32">
        <f t="shared" si="341"/>
        <v>0</v>
      </c>
      <c r="AK166" s="32"/>
      <c r="AL166" s="32">
        <f t="shared" si="342"/>
        <v>0</v>
      </c>
      <c r="AM166" s="32"/>
      <c r="AN166" s="32">
        <f t="shared" si="343"/>
        <v>0</v>
      </c>
      <c r="AO166" s="32">
        <v>0</v>
      </c>
      <c r="AP166" s="32">
        <f t="shared" si="344"/>
        <v>0</v>
      </c>
      <c r="AQ166" s="32">
        <v>0</v>
      </c>
      <c r="AR166" s="32">
        <f t="shared" si="345"/>
        <v>0</v>
      </c>
      <c r="AS166" s="32"/>
      <c r="AT166" s="35"/>
      <c r="AU166" s="32"/>
      <c r="AV166" s="35">
        <f t="shared" si="322"/>
        <v>0</v>
      </c>
      <c r="AW166" s="32"/>
      <c r="AX166" s="32">
        <f t="shared" si="346"/>
        <v>0</v>
      </c>
      <c r="AY166" s="32">
        <f t="shared" si="347"/>
        <v>0</v>
      </c>
      <c r="AZ166" s="32">
        <f t="shared" si="348"/>
        <v>0</v>
      </c>
      <c r="BA166" s="35"/>
      <c r="BB166" s="32"/>
      <c r="BC166" s="32"/>
      <c r="BD166" s="32">
        <f t="shared" si="349"/>
        <v>0</v>
      </c>
      <c r="BE166" s="32">
        <f t="shared" si="357"/>
        <v>0</v>
      </c>
      <c r="BF166" s="32">
        <f t="shared" si="350"/>
        <v>0</v>
      </c>
      <c r="BG166" s="32"/>
      <c r="BH166" s="35"/>
      <c r="BI166" s="32"/>
      <c r="BJ166" s="32"/>
      <c r="BK166" s="32"/>
      <c r="BL166" s="32">
        <f t="shared" si="351"/>
        <v>0</v>
      </c>
      <c r="BM166" s="32">
        <f t="shared" si="352"/>
        <v>0</v>
      </c>
      <c r="BN166" s="32">
        <f t="shared" si="353"/>
        <v>0</v>
      </c>
      <c r="BO166" s="32"/>
      <c r="BP166" s="35"/>
      <c r="BQ166" s="32"/>
      <c r="BR166" s="32"/>
      <c r="BS166" s="32"/>
      <c r="BT166" s="32">
        <f t="shared" si="354"/>
        <v>0</v>
      </c>
      <c r="BU166" s="32">
        <f t="shared" si="355"/>
        <v>0</v>
      </c>
      <c r="BV166" s="32">
        <f t="shared" si="356"/>
        <v>0</v>
      </c>
      <c r="BW166" s="32"/>
      <c r="BX166" s="35"/>
      <c r="BY166" s="32"/>
      <c r="BZ166" s="32"/>
    </row>
    <row r="167" spans="1:78" ht="26.25" customHeight="1" x14ac:dyDescent="0.25">
      <c r="A167" s="37"/>
      <c r="B167" s="58">
        <v>136</v>
      </c>
      <c r="C167" s="27" t="s">
        <v>227</v>
      </c>
      <c r="D167" s="28">
        <f t="shared" si="358"/>
        <v>18150.400000000001</v>
      </c>
      <c r="E167" s="28">
        <f t="shared" si="358"/>
        <v>18790</v>
      </c>
      <c r="F167" s="34">
        <v>4.2699999999999996</v>
      </c>
      <c r="G167" s="29">
        <v>1</v>
      </c>
      <c r="H167" s="30"/>
      <c r="I167" s="30"/>
      <c r="J167" s="28">
        <v>1.4</v>
      </c>
      <c r="K167" s="28">
        <v>1.68</v>
      </c>
      <c r="L167" s="28">
        <v>2.23</v>
      </c>
      <c r="M167" s="28">
        <v>2.39</v>
      </c>
      <c r="N167" s="31">
        <v>2.57</v>
      </c>
      <c r="O167" s="32"/>
      <c r="P167" s="32">
        <f t="shared" si="332"/>
        <v>0</v>
      </c>
      <c r="Q167" s="32">
        <v>0</v>
      </c>
      <c r="R167" s="32">
        <f t="shared" si="333"/>
        <v>0</v>
      </c>
      <c r="S167" s="32"/>
      <c r="T167" s="32">
        <f t="shared" si="334"/>
        <v>0</v>
      </c>
      <c r="U167" s="32">
        <v>0</v>
      </c>
      <c r="V167" s="32">
        <f t="shared" si="335"/>
        <v>0</v>
      </c>
      <c r="W167" s="32"/>
      <c r="X167" s="32">
        <f t="shared" si="336"/>
        <v>0</v>
      </c>
      <c r="Y167" s="32"/>
      <c r="Z167" s="32"/>
      <c r="AA167" s="32"/>
      <c r="AB167" s="32">
        <f t="shared" si="337"/>
        <v>0</v>
      </c>
      <c r="AC167" s="32">
        <v>0</v>
      </c>
      <c r="AD167" s="32">
        <f t="shared" si="338"/>
        <v>0</v>
      </c>
      <c r="AE167" s="32">
        <v>0</v>
      </c>
      <c r="AF167" s="32">
        <f t="shared" si="339"/>
        <v>0</v>
      </c>
      <c r="AG167" s="36">
        <v>0</v>
      </c>
      <c r="AH167" s="32">
        <f t="shared" si="340"/>
        <v>0</v>
      </c>
      <c r="AI167" s="32">
        <v>0</v>
      </c>
      <c r="AJ167" s="32">
        <f t="shared" si="341"/>
        <v>0</v>
      </c>
      <c r="AK167" s="32"/>
      <c r="AL167" s="32">
        <f t="shared" si="342"/>
        <v>0</v>
      </c>
      <c r="AM167" s="32">
        <v>0</v>
      </c>
      <c r="AN167" s="32">
        <f t="shared" si="343"/>
        <v>0</v>
      </c>
      <c r="AO167" s="32">
        <v>0</v>
      </c>
      <c r="AP167" s="32">
        <f t="shared" si="344"/>
        <v>0</v>
      </c>
      <c r="AQ167" s="32">
        <v>0</v>
      </c>
      <c r="AR167" s="32">
        <f t="shared" si="345"/>
        <v>0</v>
      </c>
      <c r="AS167" s="32"/>
      <c r="AT167" s="35"/>
      <c r="AU167" s="32"/>
      <c r="AV167" s="35">
        <f t="shared" si="322"/>
        <v>0</v>
      </c>
      <c r="AW167" s="32">
        <v>0</v>
      </c>
      <c r="AX167" s="32">
        <f t="shared" si="346"/>
        <v>0</v>
      </c>
      <c r="AY167" s="32">
        <f t="shared" si="347"/>
        <v>0</v>
      </c>
      <c r="AZ167" s="32">
        <f t="shared" si="348"/>
        <v>0</v>
      </c>
      <c r="BA167" s="35"/>
      <c r="BB167" s="32"/>
      <c r="BC167" s="32">
        <v>0</v>
      </c>
      <c r="BD167" s="32">
        <f t="shared" si="349"/>
        <v>0</v>
      </c>
      <c r="BE167" s="32">
        <f t="shared" si="357"/>
        <v>0</v>
      </c>
      <c r="BF167" s="32">
        <f t="shared" si="350"/>
        <v>0</v>
      </c>
      <c r="BG167" s="32"/>
      <c r="BH167" s="35"/>
      <c r="BI167" s="32"/>
      <c r="BJ167" s="32"/>
      <c r="BK167" s="32">
        <v>0</v>
      </c>
      <c r="BL167" s="32">
        <f t="shared" si="351"/>
        <v>0</v>
      </c>
      <c r="BM167" s="32">
        <f t="shared" si="352"/>
        <v>0</v>
      </c>
      <c r="BN167" s="32">
        <f t="shared" si="353"/>
        <v>0</v>
      </c>
      <c r="BO167" s="32"/>
      <c r="BP167" s="35"/>
      <c r="BQ167" s="32"/>
      <c r="BR167" s="32"/>
      <c r="BS167" s="32">
        <v>0</v>
      </c>
      <c r="BT167" s="32">
        <f t="shared" si="354"/>
        <v>0</v>
      </c>
      <c r="BU167" s="32">
        <f t="shared" si="355"/>
        <v>0</v>
      </c>
      <c r="BV167" s="32">
        <f t="shared" si="356"/>
        <v>0</v>
      </c>
      <c r="BW167" s="32"/>
      <c r="BX167" s="35"/>
      <c r="BY167" s="32"/>
      <c r="BZ167" s="32"/>
    </row>
    <row r="168" spans="1:78" ht="45" x14ac:dyDescent="0.25">
      <c r="A168" s="37"/>
      <c r="B168" s="58">
        <v>137</v>
      </c>
      <c r="C168" s="27" t="s">
        <v>228</v>
      </c>
      <c r="D168" s="28">
        <f t="shared" si="358"/>
        <v>18150.400000000001</v>
      </c>
      <c r="E168" s="28">
        <f t="shared" si="358"/>
        <v>18790</v>
      </c>
      <c r="F168" s="34">
        <v>3.46</v>
      </c>
      <c r="G168" s="29">
        <v>1</v>
      </c>
      <c r="H168" s="30"/>
      <c r="I168" s="30"/>
      <c r="J168" s="28">
        <v>1.4</v>
      </c>
      <c r="K168" s="28">
        <v>1.68</v>
      </c>
      <c r="L168" s="28">
        <v>2.23</v>
      </c>
      <c r="M168" s="28">
        <v>2.39</v>
      </c>
      <c r="N168" s="31">
        <v>2.57</v>
      </c>
      <c r="O168" s="32"/>
      <c r="P168" s="32">
        <f t="shared" si="332"/>
        <v>0</v>
      </c>
      <c r="Q168" s="32">
        <v>0</v>
      </c>
      <c r="R168" s="32">
        <f t="shared" si="333"/>
        <v>0</v>
      </c>
      <c r="S168" s="32"/>
      <c r="T168" s="32">
        <f t="shared" si="334"/>
        <v>0</v>
      </c>
      <c r="U168" s="32">
        <v>0</v>
      </c>
      <c r="V168" s="32">
        <f t="shared" si="335"/>
        <v>0</v>
      </c>
      <c r="W168" s="32">
        <f>24+9</f>
        <v>33</v>
      </c>
      <c r="X168" s="32">
        <f t="shared" si="336"/>
        <v>3605724.2730431999</v>
      </c>
      <c r="Y168" s="32">
        <v>46</v>
      </c>
      <c r="Z168" s="32"/>
      <c r="AA168" s="32"/>
      <c r="AB168" s="32">
        <f t="shared" si="337"/>
        <v>0</v>
      </c>
      <c r="AC168" s="32">
        <v>0</v>
      </c>
      <c r="AD168" s="32">
        <f t="shared" si="338"/>
        <v>0</v>
      </c>
      <c r="AE168" s="32"/>
      <c r="AF168" s="32">
        <f t="shared" si="339"/>
        <v>0</v>
      </c>
      <c r="AG168" s="36">
        <v>0</v>
      </c>
      <c r="AH168" s="32">
        <f t="shared" si="340"/>
        <v>0</v>
      </c>
      <c r="AI168" s="32">
        <v>0</v>
      </c>
      <c r="AJ168" s="32">
        <f t="shared" si="341"/>
        <v>0</v>
      </c>
      <c r="AK168" s="32"/>
      <c r="AL168" s="32">
        <f t="shared" si="342"/>
        <v>0</v>
      </c>
      <c r="AM168" s="32">
        <v>0</v>
      </c>
      <c r="AN168" s="32">
        <f t="shared" si="343"/>
        <v>0</v>
      </c>
      <c r="AO168" s="32">
        <v>0</v>
      </c>
      <c r="AP168" s="32">
        <f t="shared" si="344"/>
        <v>0</v>
      </c>
      <c r="AQ168" s="32">
        <v>0</v>
      </c>
      <c r="AR168" s="32">
        <f t="shared" si="345"/>
        <v>0</v>
      </c>
      <c r="AS168" s="32"/>
      <c r="AT168" s="35"/>
      <c r="AU168" s="32"/>
      <c r="AV168" s="35">
        <f t="shared" si="322"/>
        <v>0</v>
      </c>
      <c r="AW168" s="32">
        <v>0</v>
      </c>
      <c r="AX168" s="32">
        <f t="shared" si="346"/>
        <v>0</v>
      </c>
      <c r="AY168" s="32">
        <f t="shared" si="347"/>
        <v>0</v>
      </c>
      <c r="AZ168" s="32">
        <f t="shared" si="348"/>
        <v>0</v>
      </c>
      <c r="BA168" s="35"/>
      <c r="BB168" s="32"/>
      <c r="BC168" s="32">
        <v>0</v>
      </c>
      <c r="BD168" s="32">
        <f t="shared" si="349"/>
        <v>0</v>
      </c>
      <c r="BE168" s="32">
        <f t="shared" si="357"/>
        <v>0</v>
      </c>
      <c r="BF168" s="32">
        <f t="shared" si="350"/>
        <v>0</v>
      </c>
      <c r="BG168" s="32"/>
      <c r="BH168" s="35"/>
      <c r="BI168" s="32"/>
      <c r="BJ168" s="32"/>
      <c r="BK168" s="32">
        <v>0</v>
      </c>
      <c r="BL168" s="32">
        <f t="shared" si="351"/>
        <v>0</v>
      </c>
      <c r="BM168" s="32">
        <f t="shared" si="352"/>
        <v>0</v>
      </c>
      <c r="BN168" s="32">
        <f t="shared" si="353"/>
        <v>0</v>
      </c>
      <c r="BO168" s="32"/>
      <c r="BP168" s="35"/>
      <c r="BQ168" s="32"/>
      <c r="BR168" s="32"/>
      <c r="BS168" s="32">
        <v>0</v>
      </c>
      <c r="BT168" s="32">
        <f t="shared" si="354"/>
        <v>0</v>
      </c>
      <c r="BU168" s="32">
        <f t="shared" si="355"/>
        <v>0</v>
      </c>
      <c r="BV168" s="32">
        <f t="shared" si="356"/>
        <v>0</v>
      </c>
      <c r="BW168" s="32"/>
      <c r="BX168" s="35"/>
      <c r="BY168" s="32"/>
      <c r="BZ168" s="32"/>
    </row>
    <row r="169" spans="1:78" ht="60" x14ac:dyDescent="0.25">
      <c r="A169" s="37"/>
      <c r="B169" s="58">
        <v>138</v>
      </c>
      <c r="C169" s="27" t="s">
        <v>229</v>
      </c>
      <c r="D169" s="28">
        <f t="shared" si="358"/>
        <v>18150.400000000001</v>
      </c>
      <c r="E169" s="28">
        <f t="shared" si="358"/>
        <v>18790</v>
      </c>
      <c r="F169" s="34">
        <v>2.0499999999999998</v>
      </c>
      <c r="G169" s="29">
        <v>1</v>
      </c>
      <c r="H169" s="30"/>
      <c r="I169" s="30"/>
      <c r="J169" s="28">
        <v>1.4</v>
      </c>
      <c r="K169" s="28">
        <v>1.68</v>
      </c>
      <c r="L169" s="28">
        <v>2.23</v>
      </c>
      <c r="M169" s="28">
        <v>2.39</v>
      </c>
      <c r="N169" s="31">
        <v>2.57</v>
      </c>
      <c r="O169" s="32"/>
      <c r="P169" s="32">
        <f t="shared" si="332"/>
        <v>0</v>
      </c>
      <c r="Q169" s="32">
        <v>0</v>
      </c>
      <c r="R169" s="32">
        <f t="shared" si="333"/>
        <v>0</v>
      </c>
      <c r="S169" s="32"/>
      <c r="T169" s="32">
        <f t="shared" si="334"/>
        <v>0</v>
      </c>
      <c r="U169" s="32">
        <v>0</v>
      </c>
      <c r="V169" s="32">
        <f t="shared" si="335"/>
        <v>0</v>
      </c>
      <c r="W169" s="32">
        <v>496</v>
      </c>
      <c r="X169" s="32">
        <f t="shared" si="336"/>
        <v>32109830.450432003</v>
      </c>
      <c r="Y169" s="32">
        <v>493</v>
      </c>
      <c r="Z169" s="32"/>
      <c r="AA169" s="32"/>
      <c r="AB169" s="32">
        <f t="shared" si="337"/>
        <v>0</v>
      </c>
      <c r="AC169" s="32">
        <v>0</v>
      </c>
      <c r="AD169" s="32">
        <f t="shared" si="338"/>
        <v>0</v>
      </c>
      <c r="AE169" s="32"/>
      <c r="AF169" s="32">
        <f t="shared" si="339"/>
        <v>0</v>
      </c>
      <c r="AG169" s="36"/>
      <c r="AH169" s="32">
        <f t="shared" si="340"/>
        <v>0</v>
      </c>
      <c r="AI169" s="32">
        <v>0</v>
      </c>
      <c r="AJ169" s="32">
        <f t="shared" si="341"/>
        <v>0</v>
      </c>
      <c r="AK169" s="32"/>
      <c r="AL169" s="32">
        <f t="shared" si="342"/>
        <v>0</v>
      </c>
      <c r="AM169" s="32">
        <v>0</v>
      </c>
      <c r="AN169" s="32">
        <f t="shared" si="343"/>
        <v>0</v>
      </c>
      <c r="AO169" s="32">
        <v>0</v>
      </c>
      <c r="AP169" s="32">
        <f t="shared" si="344"/>
        <v>0</v>
      </c>
      <c r="AQ169" s="32">
        <v>0</v>
      </c>
      <c r="AR169" s="32">
        <f t="shared" si="345"/>
        <v>0</v>
      </c>
      <c r="AS169" s="32"/>
      <c r="AT169" s="35"/>
      <c r="AU169" s="32"/>
      <c r="AV169" s="35">
        <f t="shared" si="322"/>
        <v>0</v>
      </c>
      <c r="AW169" s="32">
        <v>0</v>
      </c>
      <c r="AX169" s="32">
        <f t="shared" si="346"/>
        <v>0</v>
      </c>
      <c r="AY169" s="32">
        <f t="shared" si="347"/>
        <v>0</v>
      </c>
      <c r="AZ169" s="32">
        <f t="shared" si="348"/>
        <v>0</v>
      </c>
      <c r="BA169" s="35"/>
      <c r="BB169" s="32"/>
      <c r="BC169" s="32">
        <v>0</v>
      </c>
      <c r="BD169" s="32">
        <f t="shared" si="349"/>
        <v>0</v>
      </c>
      <c r="BE169" s="32">
        <f t="shared" si="357"/>
        <v>0</v>
      </c>
      <c r="BF169" s="32">
        <f t="shared" si="350"/>
        <v>0</v>
      </c>
      <c r="BG169" s="32"/>
      <c r="BH169" s="35"/>
      <c r="BI169" s="32"/>
      <c r="BJ169" s="32"/>
      <c r="BK169" s="32">
        <v>0</v>
      </c>
      <c r="BL169" s="32">
        <f t="shared" si="351"/>
        <v>0</v>
      </c>
      <c r="BM169" s="32">
        <f t="shared" si="352"/>
        <v>0</v>
      </c>
      <c r="BN169" s="32">
        <f t="shared" si="353"/>
        <v>0</v>
      </c>
      <c r="BO169" s="32"/>
      <c r="BP169" s="35"/>
      <c r="BQ169" s="32"/>
      <c r="BR169" s="32"/>
      <c r="BS169" s="32">
        <v>0</v>
      </c>
      <c r="BT169" s="32">
        <f t="shared" si="354"/>
        <v>0</v>
      </c>
      <c r="BU169" s="32">
        <f t="shared" si="355"/>
        <v>0</v>
      </c>
      <c r="BV169" s="32">
        <f t="shared" si="356"/>
        <v>0</v>
      </c>
      <c r="BW169" s="32"/>
      <c r="BX169" s="35"/>
      <c r="BY169" s="32"/>
      <c r="BZ169" s="32"/>
    </row>
    <row r="170" spans="1:78" ht="60" x14ac:dyDescent="0.25">
      <c r="A170" s="37"/>
      <c r="B170" s="58">
        <v>139</v>
      </c>
      <c r="C170" s="27" t="s">
        <v>230</v>
      </c>
      <c r="D170" s="28">
        <f t="shared" si="358"/>
        <v>18150.400000000001</v>
      </c>
      <c r="E170" s="28">
        <f t="shared" si="358"/>
        <v>18790</v>
      </c>
      <c r="F170" s="34">
        <v>2.8</v>
      </c>
      <c r="G170" s="29">
        <v>1</v>
      </c>
      <c r="H170" s="30"/>
      <c r="I170" s="30"/>
      <c r="J170" s="28">
        <v>1.4</v>
      </c>
      <c r="K170" s="28">
        <v>1.68</v>
      </c>
      <c r="L170" s="28">
        <v>2.23</v>
      </c>
      <c r="M170" s="28">
        <v>2.39</v>
      </c>
      <c r="N170" s="31">
        <v>2.57</v>
      </c>
      <c r="O170" s="32"/>
      <c r="P170" s="32">
        <f t="shared" si="332"/>
        <v>0</v>
      </c>
      <c r="Q170" s="32"/>
      <c r="R170" s="32">
        <f t="shared" si="333"/>
        <v>0</v>
      </c>
      <c r="S170" s="32"/>
      <c r="T170" s="32">
        <f t="shared" si="334"/>
        <v>0</v>
      </c>
      <c r="U170" s="32"/>
      <c r="V170" s="32">
        <f t="shared" si="335"/>
        <v>0</v>
      </c>
      <c r="W170" s="32">
        <v>646</v>
      </c>
      <c r="X170" s="32">
        <f t="shared" si="336"/>
        <v>57120634.656512</v>
      </c>
      <c r="Y170" s="32">
        <v>703</v>
      </c>
      <c r="Z170" s="32"/>
      <c r="AA170" s="32"/>
      <c r="AB170" s="32">
        <f t="shared" si="337"/>
        <v>0</v>
      </c>
      <c r="AC170" s="32"/>
      <c r="AD170" s="32">
        <f t="shared" si="338"/>
        <v>0</v>
      </c>
      <c r="AE170" s="32"/>
      <c r="AF170" s="32">
        <f t="shared" si="339"/>
        <v>0</v>
      </c>
      <c r="AG170" s="36"/>
      <c r="AH170" s="32">
        <f t="shared" si="340"/>
        <v>0</v>
      </c>
      <c r="AI170" s="32"/>
      <c r="AJ170" s="32">
        <f t="shared" si="341"/>
        <v>0</v>
      </c>
      <c r="AK170" s="32"/>
      <c r="AL170" s="32">
        <f t="shared" si="342"/>
        <v>0</v>
      </c>
      <c r="AM170" s="32"/>
      <c r="AN170" s="32">
        <f t="shared" si="343"/>
        <v>0</v>
      </c>
      <c r="AO170" s="32">
        <v>0</v>
      </c>
      <c r="AP170" s="32">
        <f t="shared" si="344"/>
        <v>0</v>
      </c>
      <c r="AQ170" s="32">
        <v>0</v>
      </c>
      <c r="AR170" s="32">
        <f t="shared" si="345"/>
        <v>0</v>
      </c>
      <c r="AS170" s="32"/>
      <c r="AT170" s="35"/>
      <c r="AU170" s="32">
        <f t="shared" si="330"/>
        <v>0</v>
      </c>
      <c r="AV170" s="35">
        <f t="shared" si="322"/>
        <v>0</v>
      </c>
      <c r="AW170" s="32"/>
      <c r="AX170" s="32">
        <f t="shared" si="346"/>
        <v>0</v>
      </c>
      <c r="AY170" s="32">
        <f t="shared" si="347"/>
        <v>0</v>
      </c>
      <c r="AZ170" s="32">
        <f t="shared" si="348"/>
        <v>0</v>
      </c>
      <c r="BA170" s="35"/>
      <c r="BB170" s="32"/>
      <c r="BC170" s="32"/>
      <c r="BD170" s="32">
        <f t="shared" si="349"/>
        <v>0</v>
      </c>
      <c r="BE170" s="32">
        <f t="shared" si="357"/>
        <v>0</v>
      </c>
      <c r="BF170" s="32">
        <f t="shared" si="350"/>
        <v>0</v>
      </c>
      <c r="BG170" s="32"/>
      <c r="BH170" s="35"/>
      <c r="BI170" s="32"/>
      <c r="BJ170" s="32"/>
      <c r="BK170" s="32"/>
      <c r="BL170" s="32">
        <f t="shared" si="351"/>
        <v>0</v>
      </c>
      <c r="BM170" s="32">
        <f t="shared" si="352"/>
        <v>0</v>
      </c>
      <c r="BN170" s="32">
        <f t="shared" si="353"/>
        <v>0</v>
      </c>
      <c r="BO170" s="32"/>
      <c r="BP170" s="35"/>
      <c r="BQ170" s="32"/>
      <c r="BR170" s="32"/>
      <c r="BS170" s="32"/>
      <c r="BT170" s="32">
        <f t="shared" si="354"/>
        <v>0</v>
      </c>
      <c r="BU170" s="32">
        <f t="shared" si="355"/>
        <v>0</v>
      </c>
      <c r="BV170" s="32">
        <f t="shared" si="356"/>
        <v>0</v>
      </c>
      <c r="BW170" s="32"/>
      <c r="BX170" s="35"/>
      <c r="BY170" s="32"/>
      <c r="BZ170" s="32"/>
    </row>
    <row r="171" spans="1:78" ht="60" x14ac:dyDescent="0.25">
      <c r="A171" s="37"/>
      <c r="B171" s="58">
        <v>140</v>
      </c>
      <c r="C171" s="27" t="s">
        <v>231</v>
      </c>
      <c r="D171" s="28">
        <f t="shared" si="358"/>
        <v>18150.400000000001</v>
      </c>
      <c r="E171" s="28">
        <f t="shared" si="358"/>
        <v>18790</v>
      </c>
      <c r="F171" s="34">
        <v>7.92</v>
      </c>
      <c r="G171" s="29">
        <v>1</v>
      </c>
      <c r="H171" s="30"/>
      <c r="I171" s="30"/>
      <c r="J171" s="28">
        <v>1.4</v>
      </c>
      <c r="K171" s="28">
        <v>1.68</v>
      </c>
      <c r="L171" s="28">
        <v>2.23</v>
      </c>
      <c r="M171" s="28">
        <v>2.39</v>
      </c>
      <c r="N171" s="31">
        <v>2.57</v>
      </c>
      <c r="O171" s="32"/>
      <c r="P171" s="32">
        <f>(O171/12*1*$D171*$F171*$G171*$J171*P$9)+(O171/12*11*$E171*$F171*$G171*$J171)</f>
        <v>0</v>
      </c>
      <c r="Q171" s="32"/>
      <c r="R171" s="32">
        <f>(Q171/12*1*$D171*$F171*$G171*$J171*R$9)+(Q171/12*11*$E171*$F171*$G171*$J171)</f>
        <v>0</v>
      </c>
      <c r="S171" s="32"/>
      <c r="T171" s="32">
        <f t="shared" si="334"/>
        <v>0</v>
      </c>
      <c r="U171" s="32"/>
      <c r="V171" s="32">
        <f>(U171/12*1*$D171*$F171*$G171*$K171*V$9)+(U171/12*11*$E171*$F171*$G171*$K171)</f>
        <v>0</v>
      </c>
      <c r="W171" s="32">
        <f>53-15</f>
        <v>38</v>
      </c>
      <c r="X171" s="32">
        <f>(W171/12*1*$D171*$F171*$G171*$K171*X$9)+(W171/12*11*$E171*$F171*$G171*$K171)</f>
        <v>9504105.5983103979</v>
      </c>
      <c r="Y171" s="32">
        <v>61</v>
      </c>
      <c r="Z171" s="32"/>
      <c r="AA171" s="32"/>
      <c r="AB171" s="32">
        <f>(AA171/12*1*$D171*$F171*$G171*$J171*AB$9)+(AA171/12*11*$E171*$F171*$G171*$J171)</f>
        <v>0</v>
      </c>
      <c r="AC171" s="32"/>
      <c r="AD171" s="32">
        <f>(AC171/12*1*$D171*$F171*$G171*$J171*AD$9)+(AC171/12*11*$E171*$F171*$G171*$J171)</f>
        <v>0</v>
      </c>
      <c r="AE171" s="32"/>
      <c r="AF171" s="32">
        <f>(AE171/12*1*$D171*$F171*$G171*$J171*AF$9)+(AE171/12*11*$E171*$F171*$G171*$J171)</f>
        <v>0</v>
      </c>
      <c r="AG171" s="36"/>
      <c r="AH171" s="32">
        <f>(AG171/12*1*$D171*$F171*$G171*$K171*AH$9)+(AG171/12*11*$E171*$F171*$G171*$K171)</f>
        <v>0</v>
      </c>
      <c r="AI171" s="32"/>
      <c r="AJ171" s="32">
        <f t="shared" si="341"/>
        <v>0</v>
      </c>
      <c r="AK171" s="32"/>
      <c r="AL171" s="32">
        <f>(AK171/12*1*$D171*$F171*$G171*$K171*AL$9)+(AK171/12*11*$E171*$F171*$G171*$K171)</f>
        <v>0</v>
      </c>
      <c r="AM171" s="32"/>
      <c r="AN171" s="32">
        <f>(AM171/12*1*$D171*$F171*$G171*$K171*AN$9)+(AM171/12*11*$E171*$F171*$G171*$K171)</f>
        <v>0</v>
      </c>
      <c r="AO171" s="32"/>
      <c r="AP171" s="32">
        <f>(AO171/12*1*$D171*$F171*$G171*$K171*AP$9)+(AO171/12*11*$E171*$F171*$G171*$K171)</f>
        <v>0</v>
      </c>
      <c r="AQ171" s="32">
        <v>0</v>
      </c>
      <c r="AR171" s="32">
        <f t="shared" si="345"/>
        <v>0</v>
      </c>
      <c r="AS171" s="32"/>
      <c r="AT171" s="35"/>
      <c r="AU171" s="32">
        <f t="shared" si="330"/>
        <v>0</v>
      </c>
      <c r="AV171" s="35">
        <f t="shared" si="322"/>
        <v>0</v>
      </c>
      <c r="AW171" s="32"/>
      <c r="AX171" s="32">
        <f>(AW171/12*1*$D171*$F171*$G171*$K171*AX$9)+(AW171/12*11*$E171*$F171*$G171*$K171)</f>
        <v>0</v>
      </c>
      <c r="AY171" s="32">
        <f t="shared" si="347"/>
        <v>0</v>
      </c>
      <c r="AZ171" s="32">
        <f t="shared" si="348"/>
        <v>0</v>
      </c>
      <c r="BA171" s="35"/>
      <c r="BB171" s="32"/>
      <c r="BC171" s="32"/>
      <c r="BD171" s="32">
        <f>(BC171/12*1*$D171*$F171*$G171*$K171*BD$9)+(BC171/12*11*$E171*$F171*$G171*$K171)</f>
        <v>0</v>
      </c>
      <c r="BE171" s="32">
        <f t="shared" si="357"/>
        <v>0</v>
      </c>
      <c r="BF171" s="32">
        <f t="shared" si="350"/>
        <v>0</v>
      </c>
      <c r="BG171" s="32"/>
      <c r="BH171" s="35"/>
      <c r="BI171" s="32"/>
      <c r="BJ171" s="32"/>
      <c r="BK171" s="32"/>
      <c r="BL171" s="32">
        <f>(BK171/12*1*$D171*$F171*$G171*$K171*BL$9)+(BK171/12*11*$E171*$F171*$G171*$K171)</f>
        <v>0</v>
      </c>
      <c r="BM171" s="32">
        <f t="shared" si="352"/>
        <v>0</v>
      </c>
      <c r="BN171" s="32">
        <f t="shared" si="353"/>
        <v>0</v>
      </c>
      <c r="BO171" s="32"/>
      <c r="BP171" s="35"/>
      <c r="BQ171" s="32"/>
      <c r="BR171" s="32"/>
      <c r="BS171" s="32"/>
      <c r="BT171" s="32">
        <f>(BS171/12*1*$D171*$F171*$G171*$K171*BT$9)+(BS171/12*11*$E171*$F171*$G171*$K171)</f>
        <v>0</v>
      </c>
      <c r="BU171" s="32">
        <f t="shared" si="355"/>
        <v>0</v>
      </c>
      <c r="BV171" s="32">
        <f t="shared" si="356"/>
        <v>0</v>
      </c>
      <c r="BW171" s="32"/>
      <c r="BX171" s="35"/>
      <c r="BY171" s="32"/>
      <c r="BZ171" s="32"/>
    </row>
    <row r="172" spans="1:78" x14ac:dyDescent="0.25">
      <c r="A172" s="37"/>
      <c r="B172" s="58">
        <v>141</v>
      </c>
      <c r="C172" s="27" t="s">
        <v>232</v>
      </c>
      <c r="D172" s="28">
        <f t="shared" si="358"/>
        <v>18150.400000000001</v>
      </c>
      <c r="E172" s="28">
        <f t="shared" si="358"/>
        <v>18790</v>
      </c>
      <c r="F172" s="34">
        <v>2</v>
      </c>
      <c r="G172" s="29">
        <v>1</v>
      </c>
      <c r="H172" s="30"/>
      <c r="I172" s="30"/>
      <c r="J172" s="28">
        <v>1.4</v>
      </c>
      <c r="K172" s="28">
        <v>1.68</v>
      </c>
      <c r="L172" s="28">
        <v>2.23</v>
      </c>
      <c r="M172" s="28">
        <v>2.39</v>
      </c>
      <c r="N172" s="31">
        <v>2.57</v>
      </c>
      <c r="O172" s="32"/>
      <c r="P172" s="32">
        <f>(O172/12*1*$D172*$F172*$G172*$J172*P$9)+(O172/12*11*$E172*$F172*$G172*$J172*P$10)</f>
        <v>0</v>
      </c>
      <c r="Q172" s="32">
        <v>0</v>
      </c>
      <c r="R172" s="32">
        <f t="shared" ref="R172:R174" si="359">(Q172/12*1*$D172*$F172*$G172*$J172*R$9)+(Q172/12*11*$E172*$F172*$G172*$J172*R$10)</f>
        <v>0</v>
      </c>
      <c r="S172" s="32"/>
      <c r="T172" s="32">
        <f t="shared" si="334"/>
        <v>0</v>
      </c>
      <c r="U172" s="32">
        <v>0</v>
      </c>
      <c r="V172" s="32">
        <f>(U172/12*1*$D172*$F172*$G172*$K172*V$9)+(U172/12*11*$E172*$F172*$G172*$K172*V$10)</f>
        <v>0</v>
      </c>
      <c r="W172" s="32"/>
      <c r="X172" s="32">
        <f>(W172/12*1*$D172*$F172*$G172*$K172*X$9)+(W172/12*11*$E172*$F172*$G172*$K172*X$10)</f>
        <v>0</v>
      </c>
      <c r="Y172" s="32"/>
      <c r="Z172" s="32"/>
      <c r="AA172" s="32"/>
      <c r="AB172" s="32">
        <f>(AA172/12*1*$D172*$F172*$G172*$J172*AB$9)+(AA172/12*11*$E172*$F172*$G172*$J172*AB$10)</f>
        <v>0</v>
      </c>
      <c r="AC172" s="32">
        <v>0</v>
      </c>
      <c r="AD172" s="32">
        <f>(AC172/12*1*$D172*$F172*$G172*$J172*AD$9)+(AC172/12*11*$E172*$F172*$G172*$J172*AD$10)</f>
        <v>0</v>
      </c>
      <c r="AE172" s="32">
        <v>0</v>
      </c>
      <c r="AF172" s="32">
        <f>(AE172/12*1*$D172*$F172*$G172*$J172*AF$9)+(AE172/12*11*$E172*$F172*$G172*$J172*AF$10)</f>
        <v>0</v>
      </c>
      <c r="AG172" s="36">
        <v>0</v>
      </c>
      <c r="AH172" s="32">
        <f>(AG172/12*1*$D172*$F172*$G172*$K172*AH$9)+(AG172/12*11*$E172*$F172*$G172*$K172*AH$10)</f>
        <v>0</v>
      </c>
      <c r="AI172" s="32">
        <v>0</v>
      </c>
      <c r="AJ172" s="32">
        <f t="shared" si="341"/>
        <v>0</v>
      </c>
      <c r="AK172" s="32"/>
      <c r="AL172" s="32">
        <f>(AK172/12*1*$D172*$F172*$G172*$K172*AL$9)+(AK172/12*11*$E172*$F172*$G172*$K172*AL$10)</f>
        <v>0</v>
      </c>
      <c r="AM172" s="32">
        <v>0</v>
      </c>
      <c r="AN172" s="32">
        <f t="shared" si="343"/>
        <v>0</v>
      </c>
      <c r="AO172" s="32">
        <v>0</v>
      </c>
      <c r="AP172" s="32">
        <f>(AO172/12*1*$D172*$F172*$G172*$K172*AP$9)+(AO172/12*11*$E172*$F172*$G172*$K172*AP$10)</f>
        <v>0</v>
      </c>
      <c r="AQ172" s="32">
        <v>0</v>
      </c>
      <c r="AR172" s="32">
        <f t="shared" si="345"/>
        <v>0</v>
      </c>
      <c r="AS172" s="32"/>
      <c r="AT172" s="35"/>
      <c r="AU172" s="32">
        <f t="shared" si="330"/>
        <v>0</v>
      </c>
      <c r="AV172" s="35">
        <f t="shared" si="322"/>
        <v>0</v>
      </c>
      <c r="AW172" s="32">
        <v>0</v>
      </c>
      <c r="AX172" s="32">
        <f>(AW172/12*1*$D172*$F172*$G172*$K172*AX$9)+(AW172/12*11*$E172*$F172*$G172*$K172*AX$10)</f>
        <v>0</v>
      </c>
      <c r="AY172" s="32">
        <f t="shared" si="347"/>
        <v>0</v>
      </c>
      <c r="AZ172" s="32">
        <f t="shared" si="348"/>
        <v>0</v>
      </c>
      <c r="BA172" s="35"/>
      <c r="BB172" s="32"/>
      <c r="BC172" s="32">
        <v>0</v>
      </c>
      <c r="BD172" s="32">
        <f>(BC172/12*1*$D172*$F172*$G172*$K172*BD$9)+(BC172/12*11*$E172*$F172*$G172*$K172*BD$10)</f>
        <v>0</v>
      </c>
      <c r="BE172" s="32">
        <f t="shared" si="357"/>
        <v>0</v>
      </c>
      <c r="BF172" s="32">
        <f t="shared" si="350"/>
        <v>0</v>
      </c>
      <c r="BG172" s="32"/>
      <c r="BH172" s="35"/>
      <c r="BI172" s="32"/>
      <c r="BJ172" s="32"/>
      <c r="BK172" s="32">
        <v>0</v>
      </c>
      <c r="BL172" s="32">
        <f t="shared" ref="BL172:BL174" si="360">(BK172/12*1*$D172*$F172*$G172*$K172*BL$9)+(BK172/12*11*$E172*$F172*$G172*$K172*BL$10)</f>
        <v>0</v>
      </c>
      <c r="BM172" s="32">
        <f t="shared" si="352"/>
        <v>0</v>
      </c>
      <c r="BN172" s="32">
        <f t="shared" si="353"/>
        <v>0</v>
      </c>
      <c r="BO172" s="32"/>
      <c r="BP172" s="35"/>
      <c r="BQ172" s="32"/>
      <c r="BR172" s="32"/>
      <c r="BS172" s="32">
        <v>0</v>
      </c>
      <c r="BT172" s="32">
        <f t="shared" ref="BT172:BT174" si="361">(BS172/12*1*$D172*$F172*$G172*$K172*BT$9)+(BS172/12*11*$E172*$F172*$G172*$K172*BT$10)</f>
        <v>0</v>
      </c>
      <c r="BU172" s="32">
        <f t="shared" si="355"/>
        <v>0</v>
      </c>
      <c r="BV172" s="32">
        <f t="shared" si="356"/>
        <v>0</v>
      </c>
      <c r="BW172" s="32"/>
      <c r="BX172" s="35"/>
      <c r="BY172" s="32"/>
      <c r="BZ172" s="32"/>
    </row>
    <row r="173" spans="1:78" x14ac:dyDescent="0.25">
      <c r="A173" s="37"/>
      <c r="B173" s="58">
        <v>142</v>
      </c>
      <c r="C173" s="27" t="s">
        <v>233</v>
      </c>
      <c r="D173" s="28">
        <f t="shared" si="358"/>
        <v>18150.400000000001</v>
      </c>
      <c r="E173" s="28">
        <f t="shared" si="358"/>
        <v>18790</v>
      </c>
      <c r="F173" s="34">
        <v>2.21</v>
      </c>
      <c r="G173" s="29">
        <v>1</v>
      </c>
      <c r="H173" s="30"/>
      <c r="I173" s="30"/>
      <c r="J173" s="28">
        <v>1.4</v>
      </c>
      <c r="K173" s="28">
        <v>1.68</v>
      </c>
      <c r="L173" s="28">
        <v>2.23</v>
      </c>
      <c r="M173" s="28">
        <v>2.39</v>
      </c>
      <c r="N173" s="31">
        <v>2.57</v>
      </c>
      <c r="O173" s="32"/>
      <c r="P173" s="32">
        <f>(O173/12*1*$D173*$F173*$G173*$J173*P$9)+(O173/12*11*$E173*$F173*$G173*$J173*P$10)</f>
        <v>0</v>
      </c>
      <c r="Q173" s="32">
        <v>0</v>
      </c>
      <c r="R173" s="32">
        <f t="shared" si="359"/>
        <v>0</v>
      </c>
      <c r="S173" s="32"/>
      <c r="T173" s="32">
        <f t="shared" si="334"/>
        <v>0</v>
      </c>
      <c r="U173" s="32">
        <v>0</v>
      </c>
      <c r="V173" s="32">
        <f>(U173/12*1*$D173*$F173*$G173*$K173*V$9)+(U173/12*11*$E173*$F173*$G173*$K173*V$10)</f>
        <v>0</v>
      </c>
      <c r="W173" s="32"/>
      <c r="X173" s="32">
        <f>(W173/12*1*$D173*$F173*$G173*$K173*X$9)+(W173/12*11*$E173*$F173*$G173*$K173*X$10)</f>
        <v>0</v>
      </c>
      <c r="Y173" s="32"/>
      <c r="Z173" s="32"/>
      <c r="AA173" s="32"/>
      <c r="AB173" s="32">
        <f>(AA173/12*1*$D173*$F173*$G173*$J173*AB$9)+(AA173/12*11*$E173*$F173*$G173*$J173*AB$10)</f>
        <v>0</v>
      </c>
      <c r="AC173" s="32">
        <v>0</v>
      </c>
      <c r="AD173" s="32">
        <f>(AC173/12*1*$D173*$F173*$G173*$J173*AD$9)+(AC173/12*11*$E173*$F173*$G173*$J173*AD$10)</f>
        <v>0</v>
      </c>
      <c r="AE173" s="32">
        <v>0</v>
      </c>
      <c r="AF173" s="32">
        <f>(AE173/12*1*$D173*$F173*$G173*$J173*AF$9)+(AE173/12*11*$E173*$F173*$G173*$J173*AF$10)</f>
        <v>0</v>
      </c>
      <c r="AG173" s="36">
        <v>0</v>
      </c>
      <c r="AH173" s="32">
        <f>(AG173/12*1*$D173*$F173*$G173*$K173*AH$9)+(AG173/12*11*$E173*$F173*$G173*$K173*AH$10)</f>
        <v>0</v>
      </c>
      <c r="AI173" s="32">
        <v>0</v>
      </c>
      <c r="AJ173" s="32">
        <f t="shared" si="341"/>
        <v>0</v>
      </c>
      <c r="AK173" s="32"/>
      <c r="AL173" s="32">
        <f>(AK173/12*1*$D173*$F173*$G173*$K173*AL$9)+(AK173/12*11*$E173*$F173*$G173*$K173*AL$10)</f>
        <v>0</v>
      </c>
      <c r="AM173" s="32">
        <v>0</v>
      </c>
      <c r="AN173" s="32">
        <f t="shared" si="343"/>
        <v>0</v>
      </c>
      <c r="AO173" s="32">
        <v>0</v>
      </c>
      <c r="AP173" s="32">
        <f>(AO173/12*1*$D173*$F173*$G173*$K173*AP$9)+(AO173/12*11*$E173*$F173*$G173*$K173*AP$10)</f>
        <v>0</v>
      </c>
      <c r="AQ173" s="32">
        <v>0</v>
      </c>
      <c r="AR173" s="32">
        <f t="shared" si="345"/>
        <v>0</v>
      </c>
      <c r="AS173" s="32"/>
      <c r="AT173" s="35"/>
      <c r="AU173" s="32">
        <f t="shared" si="330"/>
        <v>0</v>
      </c>
      <c r="AV173" s="35">
        <f t="shared" si="322"/>
        <v>0</v>
      </c>
      <c r="AW173" s="32">
        <v>0</v>
      </c>
      <c r="AX173" s="32">
        <f>(AW173/12*1*$D173*$F173*$G173*$K173*AX$9)+(AW173/12*11*$E173*$F173*$G173*$K173*AX$10)</f>
        <v>0</v>
      </c>
      <c r="AY173" s="32">
        <f t="shared" si="347"/>
        <v>0</v>
      </c>
      <c r="AZ173" s="32">
        <f t="shared" si="348"/>
        <v>0</v>
      </c>
      <c r="BA173" s="35"/>
      <c r="BB173" s="32"/>
      <c r="BC173" s="32">
        <v>0</v>
      </c>
      <c r="BD173" s="32">
        <f>(BC173/12*1*$D173*$F173*$G173*$K173*BD$9)+(BC173/12*11*$E173*$F173*$G173*$K173*BD$10)</f>
        <v>0</v>
      </c>
      <c r="BE173" s="32">
        <f t="shared" si="357"/>
        <v>0</v>
      </c>
      <c r="BF173" s="32">
        <f t="shared" si="350"/>
        <v>0</v>
      </c>
      <c r="BG173" s="32"/>
      <c r="BH173" s="35"/>
      <c r="BI173" s="32"/>
      <c r="BJ173" s="32"/>
      <c r="BK173" s="32">
        <v>0</v>
      </c>
      <c r="BL173" s="32">
        <f t="shared" si="360"/>
        <v>0</v>
      </c>
      <c r="BM173" s="32">
        <f t="shared" si="352"/>
        <v>0</v>
      </c>
      <c r="BN173" s="32">
        <f t="shared" si="353"/>
        <v>0</v>
      </c>
      <c r="BO173" s="32"/>
      <c r="BP173" s="35"/>
      <c r="BQ173" s="32"/>
      <c r="BR173" s="32"/>
      <c r="BS173" s="32">
        <v>0</v>
      </c>
      <c r="BT173" s="32">
        <f t="shared" si="361"/>
        <v>0</v>
      </c>
      <c r="BU173" s="32">
        <f t="shared" si="355"/>
        <v>0</v>
      </c>
      <c r="BV173" s="32">
        <f t="shared" si="356"/>
        <v>0</v>
      </c>
      <c r="BW173" s="32"/>
      <c r="BX173" s="35"/>
      <c r="BY173" s="32"/>
      <c r="BZ173" s="32"/>
    </row>
    <row r="174" spans="1:78" x14ac:dyDescent="0.25">
      <c r="A174" s="37"/>
      <c r="B174" s="58">
        <v>143</v>
      </c>
      <c r="C174" s="27" t="s">
        <v>234</v>
      </c>
      <c r="D174" s="28">
        <f t="shared" si="358"/>
        <v>18150.400000000001</v>
      </c>
      <c r="E174" s="28">
        <f t="shared" si="358"/>
        <v>18790</v>
      </c>
      <c r="F174" s="34">
        <v>3.53</v>
      </c>
      <c r="G174" s="29">
        <v>1</v>
      </c>
      <c r="H174" s="30"/>
      <c r="I174" s="30"/>
      <c r="J174" s="28">
        <v>1.4</v>
      </c>
      <c r="K174" s="28">
        <v>1.68</v>
      </c>
      <c r="L174" s="28">
        <v>2.23</v>
      </c>
      <c r="M174" s="28">
        <v>2.39</v>
      </c>
      <c r="N174" s="31">
        <v>2.57</v>
      </c>
      <c r="O174" s="32"/>
      <c r="P174" s="32">
        <f>(O174/12*1*$D174*$F174*$G174*$J174*P$9)+(O174/12*11*$E174*$F174*$G174*$J174*P$10)</f>
        <v>0</v>
      </c>
      <c r="Q174" s="32">
        <v>0</v>
      </c>
      <c r="R174" s="32">
        <f t="shared" si="359"/>
        <v>0</v>
      </c>
      <c r="S174" s="32"/>
      <c r="T174" s="32">
        <f t="shared" si="334"/>
        <v>0</v>
      </c>
      <c r="U174" s="32">
        <v>0</v>
      </c>
      <c r="V174" s="32">
        <f>(U174/12*1*$D174*$F174*$G174*$K174*V$9)+(U174/12*11*$E174*$F174*$G174*$K174*V$10)</f>
        <v>0</v>
      </c>
      <c r="W174" s="32"/>
      <c r="X174" s="32">
        <f>(W174/12*1*$D174*$F174*$G174*$K174*X$9)+(W174/12*11*$E174*$F174*$G174*$K174*X$10)</f>
        <v>0</v>
      </c>
      <c r="Y174" s="32"/>
      <c r="Z174" s="32"/>
      <c r="AA174" s="32"/>
      <c r="AB174" s="32">
        <f>(AA174/12*1*$D174*$F174*$G174*$J174*AB$9)+(AA174/12*11*$E174*$F174*$G174*$J174*AB$10)</f>
        <v>0</v>
      </c>
      <c r="AC174" s="32">
        <v>0</v>
      </c>
      <c r="AD174" s="32">
        <f>(AC174/12*1*$D174*$F174*$G174*$J174*AD$9)+(AC174/12*11*$E174*$F174*$G174*$J174*AD$10)</f>
        <v>0</v>
      </c>
      <c r="AE174" s="32">
        <v>0</v>
      </c>
      <c r="AF174" s="32">
        <f>(AE174/12*1*$D174*$F174*$G174*$J174*AF$9)+(AE174/12*11*$E174*$F174*$G174*$J174*AF$10)</f>
        <v>0</v>
      </c>
      <c r="AG174" s="36">
        <v>0</v>
      </c>
      <c r="AH174" s="32">
        <f>(AG174/12*1*$D174*$F174*$G174*$K174*AH$9)+(AG174/12*11*$E174*$F174*$G174*$K174*AH$10)</f>
        <v>0</v>
      </c>
      <c r="AI174" s="32">
        <v>0</v>
      </c>
      <c r="AJ174" s="32">
        <f t="shared" si="341"/>
        <v>0</v>
      </c>
      <c r="AK174" s="32"/>
      <c r="AL174" s="32">
        <f>(AK174/12*1*$D174*$F174*$G174*$K174*AL$9)+(AK174/12*11*$E174*$F174*$G174*$K174*AL$10)</f>
        <v>0</v>
      </c>
      <c r="AM174" s="32">
        <v>0</v>
      </c>
      <c r="AN174" s="32">
        <f t="shared" si="343"/>
        <v>0</v>
      </c>
      <c r="AO174" s="32">
        <v>0</v>
      </c>
      <c r="AP174" s="32">
        <f>(AO174/12*1*$D174*$F174*$G174*$K174*AP$9)+(AO174/12*11*$E174*$F174*$G174*$K174*AP$10)</f>
        <v>0</v>
      </c>
      <c r="AQ174" s="32">
        <v>0</v>
      </c>
      <c r="AR174" s="32">
        <f t="shared" si="345"/>
        <v>0</v>
      </c>
      <c r="AS174" s="32"/>
      <c r="AT174" s="35"/>
      <c r="AU174" s="32">
        <f t="shared" si="330"/>
        <v>0</v>
      </c>
      <c r="AV174" s="35">
        <f t="shared" si="322"/>
        <v>0</v>
      </c>
      <c r="AW174" s="32">
        <v>0</v>
      </c>
      <c r="AX174" s="32">
        <f>(AW174/12*1*$D174*$F174*$G174*$K174*AX$9)+(AW174/12*11*$E174*$F174*$G174*$K174*AX$10)</f>
        <v>0</v>
      </c>
      <c r="AY174" s="32">
        <f t="shared" si="347"/>
        <v>0</v>
      </c>
      <c r="AZ174" s="32">
        <f t="shared" si="348"/>
        <v>0</v>
      </c>
      <c r="BA174" s="35"/>
      <c r="BB174" s="32"/>
      <c r="BC174" s="32">
        <v>0</v>
      </c>
      <c r="BD174" s="32">
        <f>(BC174/12*1*$D174*$F174*$G174*$K174*BD$9)+(BC174/12*11*$E174*$F174*$G174*$K174*BD$10)</f>
        <v>0</v>
      </c>
      <c r="BE174" s="32">
        <f t="shared" si="357"/>
        <v>0</v>
      </c>
      <c r="BF174" s="32">
        <f t="shared" si="350"/>
        <v>0</v>
      </c>
      <c r="BG174" s="32"/>
      <c r="BH174" s="35"/>
      <c r="BI174" s="32"/>
      <c r="BJ174" s="32"/>
      <c r="BK174" s="32">
        <v>0</v>
      </c>
      <c r="BL174" s="32">
        <f t="shared" si="360"/>
        <v>0</v>
      </c>
      <c r="BM174" s="32">
        <f t="shared" si="352"/>
        <v>0</v>
      </c>
      <c r="BN174" s="32">
        <f t="shared" si="353"/>
        <v>0</v>
      </c>
      <c r="BO174" s="32"/>
      <c r="BP174" s="35"/>
      <c r="BQ174" s="32"/>
      <c r="BR174" s="32"/>
      <c r="BS174" s="32">
        <v>0</v>
      </c>
      <c r="BT174" s="32">
        <f t="shared" si="361"/>
        <v>0</v>
      </c>
      <c r="BU174" s="32">
        <f t="shared" si="355"/>
        <v>0</v>
      </c>
      <c r="BV174" s="32">
        <f t="shared" si="356"/>
        <v>0</v>
      </c>
      <c r="BW174" s="32"/>
      <c r="BX174" s="35"/>
      <c r="BY174" s="32"/>
      <c r="BZ174" s="32"/>
    </row>
    <row r="175" spans="1:78" x14ac:dyDescent="0.25">
      <c r="A175" s="37">
        <v>20</v>
      </c>
      <c r="B175" s="68"/>
      <c r="C175" s="40" t="s">
        <v>235</v>
      </c>
      <c r="D175" s="28">
        <f t="shared" si="358"/>
        <v>18150.400000000001</v>
      </c>
      <c r="E175" s="28">
        <f t="shared" si="358"/>
        <v>18790</v>
      </c>
      <c r="F175" s="59">
        <v>0.87</v>
      </c>
      <c r="G175" s="29">
        <v>1</v>
      </c>
      <c r="H175" s="30"/>
      <c r="I175" s="30"/>
      <c r="J175" s="28">
        <v>1.4</v>
      </c>
      <c r="K175" s="28">
        <v>1.68</v>
      </c>
      <c r="L175" s="28">
        <v>2.23</v>
      </c>
      <c r="M175" s="28">
        <v>2.39</v>
      </c>
      <c r="N175" s="31">
        <v>2.57</v>
      </c>
      <c r="O175" s="35">
        <f t="shared" ref="O175:AJ175" si="362">SUM(O176:O185)</f>
        <v>0</v>
      </c>
      <c r="P175" s="35">
        <f t="shared" si="362"/>
        <v>0</v>
      </c>
      <c r="Q175" s="35">
        <f t="shared" si="362"/>
        <v>0</v>
      </c>
      <c r="R175" s="35">
        <f t="shared" si="362"/>
        <v>0</v>
      </c>
      <c r="S175" s="35">
        <f>SUM(S176:S185)</f>
        <v>24</v>
      </c>
      <c r="T175" s="35">
        <f t="shared" ref="T175" si="363">SUM(T176:T185)</f>
        <v>528742.96701333323</v>
      </c>
      <c r="U175" s="35">
        <f t="shared" si="362"/>
        <v>0</v>
      </c>
      <c r="V175" s="35">
        <f t="shared" si="362"/>
        <v>0</v>
      </c>
      <c r="W175" s="35">
        <f t="shared" si="362"/>
        <v>0</v>
      </c>
      <c r="X175" s="35">
        <f t="shared" si="362"/>
        <v>0</v>
      </c>
      <c r="Y175" s="35"/>
      <c r="Z175" s="35"/>
      <c r="AA175" s="35">
        <f t="shared" si="362"/>
        <v>0</v>
      </c>
      <c r="AB175" s="35">
        <f t="shared" si="362"/>
        <v>0</v>
      </c>
      <c r="AC175" s="35">
        <v>0</v>
      </c>
      <c r="AD175" s="35">
        <f t="shared" si="362"/>
        <v>0</v>
      </c>
      <c r="AE175" s="35">
        <f>SUM(AE176:AE185)</f>
        <v>0</v>
      </c>
      <c r="AF175" s="35">
        <f t="shared" si="362"/>
        <v>0</v>
      </c>
      <c r="AG175" s="35">
        <v>1358</v>
      </c>
      <c r="AH175" s="35">
        <f t="shared" si="362"/>
        <v>37502489.661649607</v>
      </c>
      <c r="AI175" s="35">
        <f t="shared" si="362"/>
        <v>0</v>
      </c>
      <c r="AJ175" s="35">
        <f t="shared" si="362"/>
        <v>0</v>
      </c>
      <c r="AK175" s="35">
        <f t="shared" ref="AK175:BV175" si="364">SUM(AK176:AK185)</f>
        <v>0</v>
      </c>
      <c r="AL175" s="35">
        <f t="shared" si="364"/>
        <v>0</v>
      </c>
      <c r="AM175" s="35">
        <f t="shared" si="364"/>
        <v>54</v>
      </c>
      <c r="AN175" s="35">
        <f t="shared" si="364"/>
        <v>983417.14285919978</v>
      </c>
      <c r="AO175" s="35">
        <f t="shared" si="364"/>
        <v>2</v>
      </c>
      <c r="AP175" s="35">
        <f t="shared" si="364"/>
        <v>31093.647345599995</v>
      </c>
      <c r="AQ175" s="35">
        <f t="shared" si="364"/>
        <v>2</v>
      </c>
      <c r="AR175" s="35">
        <f t="shared" si="364"/>
        <v>31638.940000000002</v>
      </c>
      <c r="AS175" s="35">
        <f>AO175-AQ175+2</f>
        <v>2</v>
      </c>
      <c r="AT175" s="35">
        <f>AS175*$E175*$F175*$G175*$K175*AT$10</f>
        <v>57892.982111999998</v>
      </c>
      <c r="AU175" s="35">
        <f t="shared" si="330"/>
        <v>4</v>
      </c>
      <c r="AV175" s="35">
        <f t="shared" si="322"/>
        <v>89531.922112</v>
      </c>
      <c r="AW175" s="35">
        <f t="shared" si="364"/>
        <v>20</v>
      </c>
      <c r="AX175" s="35">
        <f t="shared" si="364"/>
        <v>459822.71863359993</v>
      </c>
      <c r="AY175" s="35">
        <f t="shared" si="364"/>
        <v>1</v>
      </c>
      <c r="AZ175" s="35">
        <f t="shared" si="364"/>
        <v>14243.12</v>
      </c>
      <c r="BA175" s="35">
        <f>AW175-AY175</f>
        <v>19</v>
      </c>
      <c r="BB175" s="35">
        <f>BA175*$E175*$F175*$G175*$K175*BB$10</f>
        <v>549983.33006399998</v>
      </c>
      <c r="BC175" s="35">
        <f t="shared" si="364"/>
        <v>4</v>
      </c>
      <c r="BD175" s="35">
        <f t="shared" si="364"/>
        <v>123386.294948</v>
      </c>
      <c r="BE175" s="35">
        <f t="shared" si="364"/>
        <v>1</v>
      </c>
      <c r="BF175" s="35">
        <f t="shared" si="364"/>
        <v>32474.7</v>
      </c>
      <c r="BG175" s="35">
        <f>BC175-BE175</f>
        <v>3</v>
      </c>
      <c r="BH175" s="35">
        <f>BG175*$E175*$F175*$G175*$K175*BH$10</f>
        <v>111556.59076799999</v>
      </c>
      <c r="BI175" s="32">
        <f t="shared" ref="BI175:BJ212" si="365">BE175+BG175</f>
        <v>4</v>
      </c>
      <c r="BJ175" s="32">
        <f t="shared" si="365"/>
        <v>144031.29076800001</v>
      </c>
      <c r="BK175" s="35">
        <f t="shared" si="364"/>
        <v>19</v>
      </c>
      <c r="BL175" s="35">
        <f t="shared" si="364"/>
        <v>538066.822132</v>
      </c>
      <c r="BM175" s="35">
        <f t="shared" si="364"/>
        <v>4</v>
      </c>
      <c r="BN175" s="35">
        <f t="shared" si="364"/>
        <v>90551.360000000001</v>
      </c>
      <c r="BO175" s="35">
        <f>BK175-BM175-4</f>
        <v>11</v>
      </c>
      <c r="BP175" s="35">
        <f>BO175*$E175*$F175*$G175*$K175*BP$10</f>
        <v>409040.83281600004</v>
      </c>
      <c r="BQ175" s="32">
        <f t="shared" ref="BQ175:BR212" si="366">BM175+BO175</f>
        <v>15</v>
      </c>
      <c r="BR175" s="32">
        <f t="shared" si="366"/>
        <v>499592.19281600002</v>
      </c>
      <c r="BS175" s="35">
        <f t="shared" si="364"/>
        <v>6</v>
      </c>
      <c r="BT175" s="35">
        <f t="shared" si="364"/>
        <v>153000.73258399998</v>
      </c>
      <c r="BU175" s="35">
        <f t="shared" si="364"/>
        <v>6</v>
      </c>
      <c r="BV175" s="35">
        <f t="shared" si="364"/>
        <v>130741.35999999999</v>
      </c>
      <c r="BW175" s="35">
        <f>4+2+4</f>
        <v>10</v>
      </c>
      <c r="BX175" s="35">
        <f>BW175*$E175*$F175*$G175*$K175*BX$10</f>
        <v>371855.30256000004</v>
      </c>
      <c r="BY175" s="32">
        <f t="shared" ref="BY175" si="367">BU175+BW175</f>
        <v>16</v>
      </c>
      <c r="BZ175" s="32">
        <f>BV175+BX175</f>
        <v>502596.66256000003</v>
      </c>
    </row>
    <row r="176" spans="1:78" ht="45" x14ac:dyDescent="0.25">
      <c r="A176" s="37"/>
      <c r="B176" s="58">
        <v>144</v>
      </c>
      <c r="C176" s="27" t="s">
        <v>236</v>
      </c>
      <c r="D176" s="28">
        <f t="shared" si="358"/>
        <v>18150.400000000001</v>
      </c>
      <c r="E176" s="28">
        <f t="shared" si="358"/>
        <v>18790</v>
      </c>
      <c r="F176" s="34">
        <v>0.66</v>
      </c>
      <c r="G176" s="29">
        <v>1</v>
      </c>
      <c r="H176" s="30"/>
      <c r="I176" s="30"/>
      <c r="J176" s="28">
        <v>1.4</v>
      </c>
      <c r="K176" s="28">
        <v>1.68</v>
      </c>
      <c r="L176" s="28">
        <v>2.23</v>
      </c>
      <c r="M176" s="28">
        <v>2.39</v>
      </c>
      <c r="N176" s="31">
        <v>2.57</v>
      </c>
      <c r="O176" s="32"/>
      <c r="P176" s="32">
        <f t="shared" ref="P176:P184" si="368">(O176/12*1*$D176*$F176*$G176*$J176*P$9)+(O176/12*11*$E176*$F176*$G176*$J176*P$10)</f>
        <v>0</v>
      </c>
      <c r="Q176" s="32">
        <v>0</v>
      </c>
      <c r="R176" s="32">
        <f t="shared" ref="R176:R184" si="369">(Q176/12*1*$D176*$F176*$G176*$J176*R$9)+(Q176/12*11*$E176*$F176*$G176*$J176*R$10)</f>
        <v>0</v>
      </c>
      <c r="S176" s="32">
        <v>0</v>
      </c>
      <c r="T176" s="32">
        <f t="shared" si="334"/>
        <v>0</v>
      </c>
      <c r="U176" s="32">
        <v>0</v>
      </c>
      <c r="V176" s="32">
        <f t="shared" ref="V176:V184" si="370">(U176/12*1*$D176*$F176*$G176*$K176*V$9)+(U176/12*11*$E176*$F176*$G176*$K176*V$10)</f>
        <v>0</v>
      </c>
      <c r="W176" s="32">
        <v>0</v>
      </c>
      <c r="X176" s="32">
        <f t="shared" ref="X176:X184" si="371">(W176/12*1*$D176*$F176*$G176*$K176*X$9)+(W176/12*11*$E176*$F176*$G176*$K176*X$10)</f>
        <v>0</v>
      </c>
      <c r="Y176" s="32"/>
      <c r="Z176" s="32"/>
      <c r="AA176" s="32"/>
      <c r="AB176" s="32">
        <f t="shared" ref="AB176:AB184" si="372">(AA176/12*1*$D176*$F176*$G176*$J176*AB$9)+(AA176/12*11*$E176*$F176*$G176*$J176*AB$10)</f>
        <v>0</v>
      </c>
      <c r="AC176" s="32">
        <v>0</v>
      </c>
      <c r="AD176" s="32">
        <f t="shared" ref="AD176:AD184" si="373">(AC176/12*1*$D176*$F176*$G176*$J176*AD$9)+(AC176/12*11*$E176*$F176*$G176*$J176*AD$10)</f>
        <v>0</v>
      </c>
      <c r="AE176" s="32">
        <v>0</v>
      </c>
      <c r="AF176" s="32">
        <f t="shared" ref="AF176:AF184" si="374">(AE176/12*1*$D176*$F176*$G176*$J176*AF$9)+(AE176/12*11*$E176*$F176*$G176*$J176*AF$10)</f>
        <v>0</v>
      </c>
      <c r="AG176" s="36"/>
      <c r="AH176" s="32">
        <f t="shared" ref="AH176:AH184" si="375">(AG176/12*1*$D176*$F176*$G176*$K176*AH$9)+(AG176/12*11*$E176*$F176*$G176*$K176*AH$10)</f>
        <v>0</v>
      </c>
      <c r="AI176" s="32">
        <v>0</v>
      </c>
      <c r="AJ176" s="32">
        <f t="shared" ref="AJ176:AJ185" si="376">(AI176/12*1*$D176*$F176*$G176*$K176*AJ$9)+(AI176/12*4*$E176*$F176*$G176*$K176*AJ$10)+(AI176/12*7*$E176*$F176*$G176*$K176*AJ$12)</f>
        <v>0</v>
      </c>
      <c r="AK176" s="32"/>
      <c r="AL176" s="32">
        <f t="shared" ref="AL176:AL184" si="377">(AK176/12*1*$D176*$F176*$G176*$K176*AL$9)+(AK176/12*11*$E176*$F176*$G176*$K176*AL$10)</f>
        <v>0</v>
      </c>
      <c r="AM176" s="32">
        <v>0</v>
      </c>
      <c r="AN176" s="32">
        <f t="shared" ref="AN176:AN184" si="378">(AM176/12*1*$D176*$F176*$G176*$K176*AN$9)+(AM176/12*11*$E176*$F176*$G176*$K176*AN$10)</f>
        <v>0</v>
      </c>
      <c r="AO176" s="32">
        <v>0</v>
      </c>
      <c r="AP176" s="32">
        <f t="shared" ref="AP176:AP184" si="379">(AO176/12*1*$D176*$F176*$G176*$K176*AP$9)+(AO176/12*11*$E176*$F176*$G176*$K176*AP$10)</f>
        <v>0</v>
      </c>
      <c r="AQ176" s="32">
        <v>0</v>
      </c>
      <c r="AR176" s="32">
        <f t="shared" si="345"/>
        <v>0</v>
      </c>
      <c r="AS176" s="32"/>
      <c r="AT176" s="35"/>
      <c r="AU176" s="32">
        <f t="shared" si="330"/>
        <v>0</v>
      </c>
      <c r="AV176" s="35">
        <f t="shared" si="322"/>
        <v>0</v>
      </c>
      <c r="AW176" s="32">
        <v>0</v>
      </c>
      <c r="AX176" s="32">
        <f t="shared" ref="AX176:AX184" si="380">(AW176/12*1*$D176*$F176*$G176*$K176*AX$9)+(AW176/12*11*$E176*$F176*$G176*$K176*AX$10)</f>
        <v>0</v>
      </c>
      <c r="AY176" s="32">
        <v>0</v>
      </c>
      <c r="AZ176" s="32">
        <f t="shared" si="348"/>
        <v>0</v>
      </c>
      <c r="BA176" s="35"/>
      <c r="BB176" s="32"/>
      <c r="BC176" s="32">
        <v>0</v>
      </c>
      <c r="BD176" s="32">
        <f t="shared" ref="BD176:BD184" si="381">(BC176/12*1*$D176*$F176*$G176*$K176*BD$9)+(BC176/12*11*$E176*$F176*$G176*$K176*BD$10)</f>
        <v>0</v>
      </c>
      <c r="BE176" s="32">
        <v>0</v>
      </c>
      <c r="BF176" s="32">
        <f t="shared" si="350"/>
        <v>0</v>
      </c>
      <c r="BG176" s="32"/>
      <c r="BH176" s="35"/>
      <c r="BI176" s="32"/>
      <c r="BJ176" s="32"/>
      <c r="BK176" s="32">
        <v>2</v>
      </c>
      <c r="BL176" s="32">
        <f t="shared" ref="BL176:BL184" si="382">(BK176/12*1*$D176*$F176*$G176*$K176*BL$9)+(BK176/12*11*$E176*$F176*$G176*$K176*BL$10)</f>
        <v>56413.677936</v>
      </c>
      <c r="BM176" s="32">
        <v>0</v>
      </c>
      <c r="BN176" s="32">
        <f t="shared" si="353"/>
        <v>0</v>
      </c>
      <c r="BO176" s="32"/>
      <c r="BP176" s="35"/>
      <c r="BQ176" s="32"/>
      <c r="BR176" s="32"/>
      <c r="BS176" s="32">
        <v>0</v>
      </c>
      <c r="BT176" s="32">
        <f t="shared" ref="BT176:BT184" si="383">(BS176/12*1*$D176*$F176*$G176*$K176*BT$9)+(BS176/12*11*$E176*$F176*$G176*$K176*BT$10)</f>
        <v>0</v>
      </c>
      <c r="BU176" s="32">
        <v>0</v>
      </c>
      <c r="BV176" s="32">
        <f t="shared" si="356"/>
        <v>0</v>
      </c>
      <c r="BW176" s="32"/>
      <c r="BX176" s="35"/>
      <c r="BY176" s="32"/>
      <c r="BZ176" s="32"/>
    </row>
    <row r="177" spans="1:78" ht="30" x14ac:dyDescent="0.25">
      <c r="A177" s="37"/>
      <c r="B177" s="58">
        <v>145</v>
      </c>
      <c r="C177" s="27" t="s">
        <v>237</v>
      </c>
      <c r="D177" s="28">
        <f t="shared" ref="D177:E192" si="384">D176</f>
        <v>18150.400000000001</v>
      </c>
      <c r="E177" s="28">
        <f t="shared" si="384"/>
        <v>18790</v>
      </c>
      <c r="F177" s="34">
        <v>0.47</v>
      </c>
      <c r="G177" s="29">
        <v>1</v>
      </c>
      <c r="H177" s="30"/>
      <c r="I177" s="30"/>
      <c r="J177" s="28">
        <v>1.4</v>
      </c>
      <c r="K177" s="28">
        <v>1.68</v>
      </c>
      <c r="L177" s="28">
        <v>2.23</v>
      </c>
      <c r="M177" s="28">
        <v>2.39</v>
      </c>
      <c r="N177" s="31">
        <v>2.57</v>
      </c>
      <c r="O177" s="32"/>
      <c r="P177" s="32">
        <f t="shared" si="368"/>
        <v>0</v>
      </c>
      <c r="Q177" s="32">
        <v>0</v>
      </c>
      <c r="R177" s="32">
        <f t="shared" si="369"/>
        <v>0</v>
      </c>
      <c r="S177" s="32">
        <v>0</v>
      </c>
      <c r="T177" s="32">
        <f t="shared" si="334"/>
        <v>0</v>
      </c>
      <c r="U177" s="32">
        <v>0</v>
      </c>
      <c r="V177" s="32">
        <f t="shared" si="370"/>
        <v>0</v>
      </c>
      <c r="W177" s="32">
        <v>0</v>
      </c>
      <c r="X177" s="32">
        <f t="shared" si="371"/>
        <v>0</v>
      </c>
      <c r="Y177" s="32"/>
      <c r="Z177" s="32"/>
      <c r="AA177" s="32"/>
      <c r="AB177" s="32">
        <f t="shared" si="372"/>
        <v>0</v>
      </c>
      <c r="AC177" s="32">
        <v>0</v>
      </c>
      <c r="AD177" s="32">
        <f t="shared" si="373"/>
        <v>0</v>
      </c>
      <c r="AE177" s="32"/>
      <c r="AF177" s="32">
        <f t="shared" si="374"/>
        <v>0</v>
      </c>
      <c r="AG177" s="36">
        <v>154</v>
      </c>
      <c r="AH177" s="32">
        <f t="shared" si="375"/>
        <v>2390431.1620112001</v>
      </c>
      <c r="AI177" s="32">
        <v>0</v>
      </c>
      <c r="AJ177" s="32">
        <f t="shared" si="376"/>
        <v>0</v>
      </c>
      <c r="AK177" s="32"/>
      <c r="AL177" s="32">
        <f t="shared" si="377"/>
        <v>0</v>
      </c>
      <c r="AM177" s="32">
        <v>24</v>
      </c>
      <c r="AN177" s="32">
        <f t="shared" si="378"/>
        <v>340483.2833471999</v>
      </c>
      <c r="AO177" s="32">
        <v>2</v>
      </c>
      <c r="AP177" s="32">
        <f t="shared" si="379"/>
        <v>31093.647345599995</v>
      </c>
      <c r="AQ177" s="32">
        <v>2</v>
      </c>
      <c r="AR177" s="32">
        <v>31638.940000000002</v>
      </c>
      <c r="AS177" s="32"/>
      <c r="AT177" s="35"/>
      <c r="AU177" s="32"/>
      <c r="AV177" s="35">
        <f t="shared" si="322"/>
        <v>31638.940000000002</v>
      </c>
      <c r="AW177" s="32">
        <v>6</v>
      </c>
      <c r="AX177" s="32">
        <f t="shared" si="380"/>
        <v>92886.824251199985</v>
      </c>
      <c r="AY177" s="32">
        <v>1</v>
      </c>
      <c r="AZ177" s="32">
        <v>14243.12</v>
      </c>
      <c r="BA177" s="35"/>
      <c r="BB177" s="32"/>
      <c r="BC177" s="32"/>
      <c r="BD177" s="32">
        <f t="shared" si="381"/>
        <v>0</v>
      </c>
      <c r="BE177" s="32">
        <v>0</v>
      </c>
      <c r="BF177" s="32">
        <f t="shared" si="350"/>
        <v>0</v>
      </c>
      <c r="BG177" s="32"/>
      <c r="BH177" s="35"/>
      <c r="BI177" s="32"/>
      <c r="BJ177" s="32"/>
      <c r="BK177" s="32">
        <v>5</v>
      </c>
      <c r="BL177" s="32">
        <f t="shared" si="382"/>
        <v>100433.44178000002</v>
      </c>
      <c r="BM177" s="32">
        <v>3</v>
      </c>
      <c r="BN177" s="32">
        <v>60241.64</v>
      </c>
      <c r="BO177" s="32"/>
      <c r="BP177" s="35"/>
      <c r="BQ177" s="32"/>
      <c r="BR177" s="32"/>
      <c r="BS177" s="32">
        <v>2</v>
      </c>
      <c r="BT177" s="32">
        <f t="shared" si="383"/>
        <v>40173.37671199999</v>
      </c>
      <c r="BU177" s="32">
        <v>5</v>
      </c>
      <c r="BV177" s="32">
        <v>100394.54999999999</v>
      </c>
      <c r="BW177" s="32"/>
      <c r="BX177" s="35"/>
      <c r="BY177" s="32"/>
      <c r="BZ177" s="32"/>
    </row>
    <row r="178" spans="1:78" x14ac:dyDescent="0.25">
      <c r="A178" s="37"/>
      <c r="B178" s="58">
        <v>146</v>
      </c>
      <c r="C178" s="27" t="s">
        <v>238</v>
      </c>
      <c r="D178" s="28">
        <f t="shared" si="384"/>
        <v>18150.400000000001</v>
      </c>
      <c r="E178" s="28">
        <f t="shared" si="384"/>
        <v>18790</v>
      </c>
      <c r="F178" s="34">
        <v>0.61</v>
      </c>
      <c r="G178" s="29">
        <v>1</v>
      </c>
      <c r="H178" s="30"/>
      <c r="I178" s="30"/>
      <c r="J178" s="28">
        <v>1.4</v>
      </c>
      <c r="K178" s="28">
        <v>1.68</v>
      </c>
      <c r="L178" s="28">
        <v>2.23</v>
      </c>
      <c r="M178" s="28">
        <v>2.39</v>
      </c>
      <c r="N178" s="31">
        <v>2.57</v>
      </c>
      <c r="O178" s="32"/>
      <c r="P178" s="32">
        <f t="shared" si="368"/>
        <v>0</v>
      </c>
      <c r="Q178" s="32">
        <v>0</v>
      </c>
      <c r="R178" s="32">
        <f t="shared" si="369"/>
        <v>0</v>
      </c>
      <c r="S178" s="32">
        <v>0</v>
      </c>
      <c r="T178" s="32">
        <f t="shared" si="334"/>
        <v>0</v>
      </c>
      <c r="U178" s="32">
        <v>0</v>
      </c>
      <c r="V178" s="32">
        <f t="shared" si="370"/>
        <v>0</v>
      </c>
      <c r="W178" s="32">
        <v>0</v>
      </c>
      <c r="X178" s="32">
        <f t="shared" si="371"/>
        <v>0</v>
      </c>
      <c r="Y178" s="32"/>
      <c r="Z178" s="32"/>
      <c r="AA178" s="32"/>
      <c r="AB178" s="32">
        <f t="shared" si="372"/>
        <v>0</v>
      </c>
      <c r="AC178" s="32">
        <v>0</v>
      </c>
      <c r="AD178" s="32">
        <f t="shared" si="373"/>
        <v>0</v>
      </c>
      <c r="AE178" s="32">
        <v>0</v>
      </c>
      <c r="AF178" s="32">
        <f t="shared" si="374"/>
        <v>0</v>
      </c>
      <c r="AG178" s="36">
        <v>82</v>
      </c>
      <c r="AH178" s="32">
        <f t="shared" si="375"/>
        <v>1651966.9345647998</v>
      </c>
      <c r="AI178" s="32">
        <v>0</v>
      </c>
      <c r="AJ178" s="32">
        <f t="shared" si="376"/>
        <v>0</v>
      </c>
      <c r="AK178" s="32"/>
      <c r="AL178" s="32">
        <f t="shared" si="377"/>
        <v>0</v>
      </c>
      <c r="AM178" s="32"/>
      <c r="AN178" s="32">
        <f t="shared" si="378"/>
        <v>0</v>
      </c>
      <c r="AO178" s="32">
        <v>0</v>
      </c>
      <c r="AP178" s="32">
        <f t="shared" si="379"/>
        <v>0</v>
      </c>
      <c r="AQ178" s="32">
        <v>0</v>
      </c>
      <c r="AR178" s="32">
        <f t="shared" si="345"/>
        <v>0</v>
      </c>
      <c r="AS178" s="32"/>
      <c r="AT178" s="35"/>
      <c r="AU178" s="32"/>
      <c r="AV178" s="35">
        <f t="shared" si="322"/>
        <v>0</v>
      </c>
      <c r="AW178" s="32">
        <v>0</v>
      </c>
      <c r="AX178" s="32">
        <f t="shared" si="380"/>
        <v>0</v>
      </c>
      <c r="AY178" s="32">
        <v>0</v>
      </c>
      <c r="AZ178" s="32">
        <f t="shared" si="348"/>
        <v>0</v>
      </c>
      <c r="BA178" s="35"/>
      <c r="BB178" s="32"/>
      <c r="BC178" s="32">
        <v>1</v>
      </c>
      <c r="BD178" s="32">
        <f t="shared" si="381"/>
        <v>26224.961643999999</v>
      </c>
      <c r="BE178" s="32">
        <v>0</v>
      </c>
      <c r="BF178" s="32">
        <f t="shared" si="350"/>
        <v>0</v>
      </c>
      <c r="BG178" s="32"/>
      <c r="BH178" s="35"/>
      <c r="BI178" s="32"/>
      <c r="BJ178" s="32"/>
      <c r="BK178" s="32"/>
      <c r="BL178" s="32">
        <f t="shared" si="382"/>
        <v>0</v>
      </c>
      <c r="BM178" s="32">
        <v>0</v>
      </c>
      <c r="BN178" s="32">
        <v>0</v>
      </c>
      <c r="BO178" s="32"/>
      <c r="BP178" s="35"/>
      <c r="BQ178" s="32"/>
      <c r="BR178" s="32"/>
      <c r="BS178" s="32">
        <v>2</v>
      </c>
      <c r="BT178" s="32">
        <f t="shared" si="383"/>
        <v>52139.914455999999</v>
      </c>
      <c r="BU178" s="32">
        <v>0</v>
      </c>
      <c r="BV178" s="32">
        <v>0</v>
      </c>
      <c r="BW178" s="32"/>
      <c r="BX178" s="35"/>
      <c r="BY178" s="32"/>
      <c r="BZ178" s="32"/>
    </row>
    <row r="179" spans="1:78" ht="60" x14ac:dyDescent="0.25">
      <c r="A179" s="37"/>
      <c r="B179" s="58">
        <v>147</v>
      </c>
      <c r="C179" s="27" t="s">
        <v>239</v>
      </c>
      <c r="D179" s="28">
        <f t="shared" si="384"/>
        <v>18150.400000000001</v>
      </c>
      <c r="E179" s="28">
        <f t="shared" si="384"/>
        <v>18790</v>
      </c>
      <c r="F179" s="34">
        <v>0.71</v>
      </c>
      <c r="G179" s="29">
        <v>1</v>
      </c>
      <c r="H179" s="30"/>
      <c r="I179" s="30"/>
      <c r="J179" s="28">
        <v>1.4</v>
      </c>
      <c r="K179" s="28">
        <v>1.68</v>
      </c>
      <c r="L179" s="28">
        <v>2.23</v>
      </c>
      <c r="M179" s="28">
        <v>2.39</v>
      </c>
      <c r="N179" s="31">
        <v>2.57</v>
      </c>
      <c r="O179" s="32"/>
      <c r="P179" s="32">
        <f t="shared" si="368"/>
        <v>0</v>
      </c>
      <c r="Q179" s="32"/>
      <c r="R179" s="32">
        <f t="shared" si="369"/>
        <v>0</v>
      </c>
      <c r="S179" s="32">
        <v>22</v>
      </c>
      <c r="T179" s="32">
        <f t="shared" si="334"/>
        <v>450816.87471333321</v>
      </c>
      <c r="U179" s="32">
        <v>0</v>
      </c>
      <c r="V179" s="32">
        <f t="shared" si="370"/>
        <v>0</v>
      </c>
      <c r="W179" s="32">
        <v>0</v>
      </c>
      <c r="X179" s="32">
        <f t="shared" si="371"/>
        <v>0</v>
      </c>
      <c r="Y179" s="32"/>
      <c r="Z179" s="32"/>
      <c r="AA179" s="32"/>
      <c r="AB179" s="32">
        <f t="shared" si="372"/>
        <v>0</v>
      </c>
      <c r="AC179" s="32">
        <v>0</v>
      </c>
      <c r="AD179" s="32">
        <f t="shared" si="373"/>
        <v>0</v>
      </c>
      <c r="AE179" s="32"/>
      <c r="AF179" s="32">
        <f t="shared" si="374"/>
        <v>0</v>
      </c>
      <c r="AG179" s="36">
        <v>160</v>
      </c>
      <c r="AH179" s="32">
        <f t="shared" si="375"/>
        <v>3751768.1680640006</v>
      </c>
      <c r="AI179" s="32">
        <v>0</v>
      </c>
      <c r="AJ179" s="32">
        <f t="shared" si="376"/>
        <v>0</v>
      </c>
      <c r="AK179" s="32"/>
      <c r="AL179" s="32">
        <f t="shared" si="377"/>
        <v>0</v>
      </c>
      <c r="AM179" s="32">
        <v>30</v>
      </c>
      <c r="AN179" s="32">
        <f t="shared" si="378"/>
        <v>642933.85951199988</v>
      </c>
      <c r="AO179" s="32">
        <v>0</v>
      </c>
      <c r="AP179" s="32">
        <f t="shared" si="379"/>
        <v>0</v>
      </c>
      <c r="AQ179" s="32">
        <v>0</v>
      </c>
      <c r="AR179" s="32">
        <f t="shared" si="345"/>
        <v>0</v>
      </c>
      <c r="AS179" s="32"/>
      <c r="AT179" s="35"/>
      <c r="AU179" s="32"/>
      <c r="AV179" s="35">
        <f t="shared" si="322"/>
        <v>0</v>
      </c>
      <c r="AW179" s="32">
        <v>8</v>
      </c>
      <c r="AX179" s="32">
        <f t="shared" si="380"/>
        <v>187091.19210879997</v>
      </c>
      <c r="AY179" s="32">
        <v>0</v>
      </c>
      <c r="AZ179" s="32">
        <f t="shared" si="348"/>
        <v>0</v>
      </c>
      <c r="BA179" s="35"/>
      <c r="BB179" s="32"/>
      <c r="BC179" s="32">
        <v>2</v>
      </c>
      <c r="BD179" s="32">
        <f t="shared" si="381"/>
        <v>61048.271367999994</v>
      </c>
      <c r="BE179" s="32">
        <v>1</v>
      </c>
      <c r="BF179" s="32">
        <v>32474.7</v>
      </c>
      <c r="BG179" s="32"/>
      <c r="BH179" s="35"/>
      <c r="BI179" s="32"/>
      <c r="BJ179" s="32"/>
      <c r="BK179" s="32">
        <v>10</v>
      </c>
      <c r="BL179" s="32">
        <f t="shared" si="382"/>
        <v>303437.20708000002</v>
      </c>
      <c r="BM179" s="32">
        <v>1</v>
      </c>
      <c r="BN179" s="32">
        <v>30309.72</v>
      </c>
      <c r="BO179" s="32"/>
      <c r="BP179" s="35"/>
      <c r="BQ179" s="32"/>
      <c r="BR179" s="32"/>
      <c r="BS179" s="32">
        <v>2</v>
      </c>
      <c r="BT179" s="32">
        <f t="shared" si="383"/>
        <v>60687.441415999994</v>
      </c>
      <c r="BU179" s="32">
        <v>1</v>
      </c>
      <c r="BV179" s="32">
        <v>30346.81</v>
      </c>
      <c r="BW179" s="32"/>
      <c r="BX179" s="35"/>
      <c r="BY179" s="32"/>
      <c r="BZ179" s="32"/>
    </row>
    <row r="180" spans="1:78" ht="45" x14ac:dyDescent="0.25">
      <c r="A180" s="37"/>
      <c r="B180" s="58">
        <v>148</v>
      </c>
      <c r="C180" s="27" t="s">
        <v>240</v>
      </c>
      <c r="D180" s="28">
        <f t="shared" si="384"/>
        <v>18150.400000000001</v>
      </c>
      <c r="E180" s="28">
        <f t="shared" si="384"/>
        <v>18790</v>
      </c>
      <c r="F180" s="34">
        <v>0.84</v>
      </c>
      <c r="G180" s="29">
        <v>1</v>
      </c>
      <c r="H180" s="30"/>
      <c r="I180" s="30"/>
      <c r="J180" s="28">
        <v>1.4</v>
      </c>
      <c r="K180" s="28">
        <v>1.68</v>
      </c>
      <c r="L180" s="28">
        <v>2.23</v>
      </c>
      <c r="M180" s="28">
        <v>2.39</v>
      </c>
      <c r="N180" s="31">
        <v>2.57</v>
      </c>
      <c r="O180" s="32"/>
      <c r="P180" s="32">
        <f t="shared" si="368"/>
        <v>0</v>
      </c>
      <c r="Q180" s="32">
        <v>0</v>
      </c>
      <c r="R180" s="32">
        <f t="shared" si="369"/>
        <v>0</v>
      </c>
      <c r="S180" s="32">
        <v>0</v>
      </c>
      <c r="T180" s="32">
        <f t="shared" si="334"/>
        <v>0</v>
      </c>
      <c r="U180" s="32">
        <v>0</v>
      </c>
      <c r="V180" s="32">
        <f t="shared" si="370"/>
        <v>0</v>
      </c>
      <c r="W180" s="32">
        <v>0</v>
      </c>
      <c r="X180" s="32">
        <f t="shared" si="371"/>
        <v>0</v>
      </c>
      <c r="Y180" s="32"/>
      <c r="Z180" s="32"/>
      <c r="AA180" s="32"/>
      <c r="AB180" s="32">
        <f t="shared" si="372"/>
        <v>0</v>
      </c>
      <c r="AC180" s="32">
        <v>0</v>
      </c>
      <c r="AD180" s="32">
        <f t="shared" si="373"/>
        <v>0</v>
      </c>
      <c r="AE180" s="32">
        <v>0</v>
      </c>
      <c r="AF180" s="32">
        <f t="shared" si="374"/>
        <v>0</v>
      </c>
      <c r="AG180" s="36">
        <v>230</v>
      </c>
      <c r="AH180" s="32">
        <f t="shared" si="375"/>
        <v>6380647.9759680005</v>
      </c>
      <c r="AI180" s="32">
        <v>0</v>
      </c>
      <c r="AJ180" s="32">
        <f t="shared" si="376"/>
        <v>0</v>
      </c>
      <c r="AK180" s="32"/>
      <c r="AL180" s="32">
        <f t="shared" si="377"/>
        <v>0</v>
      </c>
      <c r="AM180" s="32"/>
      <c r="AN180" s="32">
        <f t="shared" si="378"/>
        <v>0</v>
      </c>
      <c r="AO180" s="32">
        <v>0</v>
      </c>
      <c r="AP180" s="32">
        <f t="shared" si="379"/>
        <v>0</v>
      </c>
      <c r="AQ180" s="32">
        <v>0</v>
      </c>
      <c r="AR180" s="32">
        <f t="shared" si="345"/>
        <v>0</v>
      </c>
      <c r="AS180" s="32"/>
      <c r="AT180" s="35"/>
      <c r="AU180" s="32"/>
      <c r="AV180" s="35">
        <f t="shared" si="322"/>
        <v>0</v>
      </c>
      <c r="AW180" s="32">
        <v>0</v>
      </c>
      <c r="AX180" s="32">
        <f t="shared" si="380"/>
        <v>0</v>
      </c>
      <c r="AY180" s="32">
        <v>0</v>
      </c>
      <c r="AZ180" s="32">
        <f t="shared" si="348"/>
        <v>0</v>
      </c>
      <c r="BA180" s="35"/>
      <c r="BB180" s="32"/>
      <c r="BC180" s="32">
        <v>1</v>
      </c>
      <c r="BD180" s="32">
        <f t="shared" si="381"/>
        <v>36113.061935999998</v>
      </c>
      <c r="BE180" s="32">
        <v>0</v>
      </c>
      <c r="BF180" s="32">
        <f t="shared" si="350"/>
        <v>0</v>
      </c>
      <c r="BG180" s="32"/>
      <c r="BH180" s="35"/>
      <c r="BI180" s="32"/>
      <c r="BJ180" s="32"/>
      <c r="BK180" s="32">
        <v>0</v>
      </c>
      <c r="BL180" s="32">
        <f t="shared" si="382"/>
        <v>0</v>
      </c>
      <c r="BM180" s="32">
        <v>0</v>
      </c>
      <c r="BN180" s="32">
        <f t="shared" si="353"/>
        <v>0</v>
      </c>
      <c r="BO180" s="32"/>
      <c r="BP180" s="35"/>
      <c r="BQ180" s="32"/>
      <c r="BR180" s="32"/>
      <c r="BS180" s="32">
        <v>0</v>
      </c>
      <c r="BT180" s="32">
        <f t="shared" si="383"/>
        <v>0</v>
      </c>
      <c r="BU180" s="32">
        <v>0</v>
      </c>
      <c r="BV180" s="32">
        <f t="shared" si="356"/>
        <v>0</v>
      </c>
      <c r="BW180" s="32"/>
      <c r="BX180" s="35"/>
      <c r="BY180" s="32"/>
      <c r="BZ180" s="32"/>
    </row>
    <row r="181" spans="1:78" ht="45" x14ac:dyDescent="0.25">
      <c r="A181" s="37"/>
      <c r="B181" s="58">
        <v>149</v>
      </c>
      <c r="C181" s="27" t="s">
        <v>241</v>
      </c>
      <c r="D181" s="28">
        <f t="shared" si="384"/>
        <v>18150.400000000001</v>
      </c>
      <c r="E181" s="28">
        <f t="shared" si="384"/>
        <v>18790</v>
      </c>
      <c r="F181" s="34">
        <v>0.91</v>
      </c>
      <c r="G181" s="29">
        <v>1</v>
      </c>
      <c r="H181" s="30"/>
      <c r="I181" s="30"/>
      <c r="J181" s="28">
        <v>1.4</v>
      </c>
      <c r="K181" s="28">
        <v>1.68</v>
      </c>
      <c r="L181" s="28">
        <v>2.23</v>
      </c>
      <c r="M181" s="28">
        <v>2.39</v>
      </c>
      <c r="N181" s="31">
        <v>2.57</v>
      </c>
      <c r="O181" s="32"/>
      <c r="P181" s="32">
        <f t="shared" si="368"/>
        <v>0</v>
      </c>
      <c r="Q181" s="32">
        <v>0</v>
      </c>
      <c r="R181" s="32">
        <f t="shared" si="369"/>
        <v>0</v>
      </c>
      <c r="S181" s="32">
        <v>0</v>
      </c>
      <c r="T181" s="32">
        <f t="shared" si="334"/>
        <v>0</v>
      </c>
      <c r="U181" s="32">
        <v>0</v>
      </c>
      <c r="V181" s="32">
        <f t="shared" si="370"/>
        <v>0</v>
      </c>
      <c r="W181" s="32">
        <v>0</v>
      </c>
      <c r="X181" s="32">
        <f t="shared" si="371"/>
        <v>0</v>
      </c>
      <c r="Y181" s="32"/>
      <c r="Z181" s="32"/>
      <c r="AA181" s="32"/>
      <c r="AB181" s="32">
        <f t="shared" si="372"/>
        <v>0</v>
      </c>
      <c r="AC181" s="32">
        <v>0</v>
      </c>
      <c r="AD181" s="32">
        <f t="shared" si="373"/>
        <v>0</v>
      </c>
      <c r="AE181" s="32">
        <v>0</v>
      </c>
      <c r="AF181" s="32">
        <f t="shared" si="374"/>
        <v>0</v>
      </c>
      <c r="AG181" s="36">
        <v>607</v>
      </c>
      <c r="AH181" s="32">
        <f t="shared" si="375"/>
        <v>18242642.455928802</v>
      </c>
      <c r="AI181" s="32">
        <v>0</v>
      </c>
      <c r="AJ181" s="32">
        <f t="shared" si="376"/>
        <v>0</v>
      </c>
      <c r="AK181" s="32"/>
      <c r="AL181" s="32">
        <f t="shared" si="377"/>
        <v>0</v>
      </c>
      <c r="AM181" s="32">
        <v>0</v>
      </c>
      <c r="AN181" s="32">
        <f t="shared" si="378"/>
        <v>0</v>
      </c>
      <c r="AO181" s="32">
        <v>0</v>
      </c>
      <c r="AP181" s="32">
        <f t="shared" si="379"/>
        <v>0</v>
      </c>
      <c r="AQ181" s="32">
        <v>0</v>
      </c>
      <c r="AR181" s="32">
        <f t="shared" si="345"/>
        <v>0</v>
      </c>
      <c r="AS181" s="32"/>
      <c r="AT181" s="35"/>
      <c r="AU181" s="32"/>
      <c r="AV181" s="35">
        <f t="shared" si="322"/>
        <v>0</v>
      </c>
      <c r="AW181" s="32">
        <v>6</v>
      </c>
      <c r="AX181" s="32">
        <f t="shared" si="380"/>
        <v>179844.70227359998</v>
      </c>
      <c r="AY181" s="32">
        <v>0</v>
      </c>
      <c r="AZ181" s="32">
        <f t="shared" si="348"/>
        <v>0</v>
      </c>
      <c r="BA181" s="35"/>
      <c r="BB181" s="32"/>
      <c r="BC181" s="32">
        <v>0</v>
      </c>
      <c r="BD181" s="32">
        <f t="shared" si="381"/>
        <v>0</v>
      </c>
      <c r="BE181" s="32">
        <v>0</v>
      </c>
      <c r="BF181" s="32">
        <f t="shared" si="350"/>
        <v>0</v>
      </c>
      <c r="BG181" s="32"/>
      <c r="BH181" s="35"/>
      <c r="BI181" s="32"/>
      <c r="BJ181" s="32"/>
      <c r="BK181" s="32">
        <v>2</v>
      </c>
      <c r="BL181" s="32">
        <f t="shared" si="382"/>
        <v>77782.495335999993</v>
      </c>
      <c r="BM181" s="32">
        <v>0</v>
      </c>
      <c r="BN181" s="32">
        <f t="shared" si="353"/>
        <v>0</v>
      </c>
      <c r="BO181" s="32"/>
      <c r="BP181" s="35"/>
      <c r="BQ181" s="32"/>
      <c r="BR181" s="32"/>
      <c r="BS181" s="32">
        <v>0</v>
      </c>
      <c r="BT181" s="32">
        <f t="shared" si="383"/>
        <v>0</v>
      </c>
      <c r="BU181" s="32">
        <v>0</v>
      </c>
      <c r="BV181" s="32">
        <f t="shared" si="356"/>
        <v>0</v>
      </c>
      <c r="BW181" s="32"/>
      <c r="BX181" s="35"/>
      <c r="BY181" s="32"/>
      <c r="BZ181" s="32"/>
    </row>
    <row r="182" spans="1:78" ht="45" x14ac:dyDescent="0.25">
      <c r="A182" s="37"/>
      <c r="B182" s="58">
        <v>150</v>
      </c>
      <c r="C182" s="27" t="s">
        <v>242</v>
      </c>
      <c r="D182" s="28">
        <f t="shared" si="384"/>
        <v>18150.400000000001</v>
      </c>
      <c r="E182" s="28">
        <f t="shared" si="384"/>
        <v>18790</v>
      </c>
      <c r="F182" s="34">
        <v>1.1000000000000001</v>
      </c>
      <c r="G182" s="29">
        <v>1</v>
      </c>
      <c r="H182" s="30"/>
      <c r="I182" s="30"/>
      <c r="J182" s="28">
        <v>1.4</v>
      </c>
      <c r="K182" s="28">
        <v>1.68</v>
      </c>
      <c r="L182" s="28">
        <v>2.23</v>
      </c>
      <c r="M182" s="28">
        <v>2.39</v>
      </c>
      <c r="N182" s="31">
        <v>2.57</v>
      </c>
      <c r="O182" s="32"/>
      <c r="P182" s="32">
        <f t="shared" si="368"/>
        <v>0</v>
      </c>
      <c r="Q182" s="32">
        <v>0</v>
      </c>
      <c r="R182" s="32">
        <f t="shared" si="369"/>
        <v>0</v>
      </c>
      <c r="S182" s="32">
        <v>0</v>
      </c>
      <c r="T182" s="32">
        <f t="shared" si="334"/>
        <v>0</v>
      </c>
      <c r="U182" s="32">
        <v>0</v>
      </c>
      <c r="V182" s="32">
        <f t="shared" si="370"/>
        <v>0</v>
      </c>
      <c r="W182" s="32">
        <v>0</v>
      </c>
      <c r="X182" s="32">
        <f t="shared" si="371"/>
        <v>0</v>
      </c>
      <c r="Y182" s="32"/>
      <c r="Z182" s="32"/>
      <c r="AA182" s="32"/>
      <c r="AB182" s="32">
        <f t="shared" si="372"/>
        <v>0</v>
      </c>
      <c r="AC182" s="32">
        <v>0</v>
      </c>
      <c r="AD182" s="32">
        <f t="shared" si="373"/>
        <v>0</v>
      </c>
      <c r="AE182" s="32">
        <v>0</v>
      </c>
      <c r="AF182" s="32">
        <f t="shared" si="374"/>
        <v>0</v>
      </c>
      <c r="AG182" s="36">
        <v>64</v>
      </c>
      <c r="AH182" s="32">
        <f t="shared" si="375"/>
        <v>2325039.4280960001</v>
      </c>
      <c r="AI182" s="32">
        <v>0</v>
      </c>
      <c r="AJ182" s="32">
        <f t="shared" si="376"/>
        <v>0</v>
      </c>
      <c r="AK182" s="32"/>
      <c r="AL182" s="32">
        <f t="shared" si="377"/>
        <v>0</v>
      </c>
      <c r="AM182" s="32">
        <v>0</v>
      </c>
      <c r="AN182" s="32">
        <f t="shared" si="378"/>
        <v>0</v>
      </c>
      <c r="AO182" s="32">
        <v>0</v>
      </c>
      <c r="AP182" s="32">
        <f t="shared" si="379"/>
        <v>0</v>
      </c>
      <c r="AQ182" s="32">
        <v>0</v>
      </c>
      <c r="AR182" s="32">
        <f t="shared" si="345"/>
        <v>0</v>
      </c>
      <c r="AS182" s="32"/>
      <c r="AT182" s="35"/>
      <c r="AU182" s="32"/>
      <c r="AV182" s="35">
        <f t="shared" si="322"/>
        <v>0</v>
      </c>
      <c r="AW182" s="32"/>
      <c r="AX182" s="32">
        <f t="shared" si="380"/>
        <v>0</v>
      </c>
      <c r="AY182" s="32">
        <v>0</v>
      </c>
      <c r="AZ182" s="32">
        <f t="shared" si="348"/>
        <v>0</v>
      </c>
      <c r="BA182" s="35"/>
      <c r="BB182" s="32"/>
      <c r="BC182" s="32">
        <v>0</v>
      </c>
      <c r="BD182" s="32">
        <f t="shared" si="381"/>
        <v>0</v>
      </c>
      <c r="BE182" s="32">
        <v>0</v>
      </c>
      <c r="BF182" s="32">
        <f t="shared" si="350"/>
        <v>0</v>
      </c>
      <c r="BG182" s="32"/>
      <c r="BH182" s="35"/>
      <c r="BI182" s="32"/>
      <c r="BJ182" s="32"/>
      <c r="BK182" s="32">
        <v>0</v>
      </c>
      <c r="BL182" s="32">
        <f t="shared" si="382"/>
        <v>0</v>
      </c>
      <c r="BM182" s="32">
        <v>0</v>
      </c>
      <c r="BN182" s="32">
        <f t="shared" si="353"/>
        <v>0</v>
      </c>
      <c r="BO182" s="32"/>
      <c r="BP182" s="35"/>
      <c r="BQ182" s="32"/>
      <c r="BR182" s="32"/>
      <c r="BS182" s="32">
        <v>0</v>
      </c>
      <c r="BT182" s="32">
        <f t="shared" si="383"/>
        <v>0</v>
      </c>
      <c r="BU182" s="32">
        <v>0</v>
      </c>
      <c r="BV182" s="32">
        <f t="shared" si="356"/>
        <v>0</v>
      </c>
      <c r="BW182" s="32"/>
      <c r="BX182" s="35"/>
      <c r="BY182" s="32"/>
      <c r="BZ182" s="32"/>
    </row>
    <row r="183" spans="1:78" ht="45" x14ac:dyDescent="0.25">
      <c r="A183" s="37"/>
      <c r="B183" s="58">
        <v>151</v>
      </c>
      <c r="C183" s="27" t="s">
        <v>243</v>
      </c>
      <c r="D183" s="28">
        <f t="shared" si="384"/>
        <v>18150.400000000001</v>
      </c>
      <c r="E183" s="28">
        <f t="shared" si="384"/>
        <v>18790</v>
      </c>
      <c r="F183" s="34">
        <v>1.35</v>
      </c>
      <c r="G183" s="29">
        <v>1</v>
      </c>
      <c r="H183" s="30"/>
      <c r="I183" s="30"/>
      <c r="J183" s="28">
        <v>1.4</v>
      </c>
      <c r="K183" s="28">
        <v>1.68</v>
      </c>
      <c r="L183" s="28">
        <v>2.23</v>
      </c>
      <c r="M183" s="28">
        <v>2.39</v>
      </c>
      <c r="N183" s="31">
        <v>2.57</v>
      </c>
      <c r="O183" s="32"/>
      <c r="P183" s="32">
        <f t="shared" si="368"/>
        <v>0</v>
      </c>
      <c r="Q183" s="32">
        <v>0</v>
      </c>
      <c r="R183" s="32">
        <f t="shared" si="369"/>
        <v>0</v>
      </c>
      <c r="S183" s="32">
        <v>2</v>
      </c>
      <c r="T183" s="32">
        <f t="shared" si="334"/>
        <v>77926.092300000004</v>
      </c>
      <c r="U183" s="32">
        <v>0</v>
      </c>
      <c r="V183" s="32">
        <f t="shared" si="370"/>
        <v>0</v>
      </c>
      <c r="W183" s="32">
        <v>0</v>
      </c>
      <c r="X183" s="32">
        <f t="shared" si="371"/>
        <v>0</v>
      </c>
      <c r="Y183" s="32"/>
      <c r="Z183" s="32"/>
      <c r="AA183" s="32"/>
      <c r="AB183" s="32">
        <f t="shared" si="372"/>
        <v>0</v>
      </c>
      <c r="AC183" s="32">
        <v>0</v>
      </c>
      <c r="AD183" s="32">
        <f t="shared" si="373"/>
        <v>0</v>
      </c>
      <c r="AE183" s="32">
        <v>0</v>
      </c>
      <c r="AF183" s="32">
        <f t="shared" si="374"/>
        <v>0</v>
      </c>
      <c r="AG183" s="36">
        <v>59</v>
      </c>
      <c r="AH183" s="32">
        <f t="shared" si="375"/>
        <v>2630531.1143160006</v>
      </c>
      <c r="AI183" s="32">
        <v>0</v>
      </c>
      <c r="AJ183" s="32">
        <f t="shared" si="376"/>
        <v>0</v>
      </c>
      <c r="AK183" s="32"/>
      <c r="AL183" s="32">
        <f t="shared" si="377"/>
        <v>0</v>
      </c>
      <c r="AM183" s="32">
        <v>0</v>
      </c>
      <c r="AN183" s="32">
        <f t="shared" si="378"/>
        <v>0</v>
      </c>
      <c r="AO183" s="32">
        <v>0</v>
      </c>
      <c r="AP183" s="32">
        <f t="shared" si="379"/>
        <v>0</v>
      </c>
      <c r="AQ183" s="32">
        <v>0</v>
      </c>
      <c r="AR183" s="32">
        <f t="shared" si="345"/>
        <v>0</v>
      </c>
      <c r="AS183" s="32"/>
      <c r="AT183" s="35"/>
      <c r="AU183" s="32"/>
      <c r="AV183" s="35">
        <f t="shared" si="322"/>
        <v>0</v>
      </c>
      <c r="AW183" s="32"/>
      <c r="AX183" s="32">
        <f t="shared" si="380"/>
        <v>0</v>
      </c>
      <c r="AY183" s="32">
        <v>0</v>
      </c>
      <c r="AZ183" s="32">
        <f t="shared" si="348"/>
        <v>0</v>
      </c>
      <c r="BA183" s="35"/>
      <c r="BB183" s="32"/>
      <c r="BC183" s="32">
        <v>0</v>
      </c>
      <c r="BD183" s="32">
        <f t="shared" si="381"/>
        <v>0</v>
      </c>
      <c r="BE183" s="32">
        <v>0</v>
      </c>
      <c r="BF183" s="32">
        <f t="shared" si="350"/>
        <v>0</v>
      </c>
      <c r="BG183" s="32"/>
      <c r="BH183" s="35"/>
      <c r="BI183" s="32"/>
      <c r="BJ183" s="32"/>
      <c r="BK183" s="32">
        <v>0</v>
      </c>
      <c r="BL183" s="32">
        <f t="shared" si="382"/>
        <v>0</v>
      </c>
      <c r="BM183" s="32">
        <v>0</v>
      </c>
      <c r="BN183" s="32">
        <f t="shared" si="353"/>
        <v>0</v>
      </c>
      <c r="BO183" s="32"/>
      <c r="BP183" s="35"/>
      <c r="BQ183" s="32"/>
      <c r="BR183" s="32"/>
      <c r="BS183" s="32">
        <v>0</v>
      </c>
      <c r="BT183" s="32">
        <f t="shared" si="383"/>
        <v>0</v>
      </c>
      <c r="BU183" s="32">
        <v>0</v>
      </c>
      <c r="BV183" s="32">
        <f t="shared" si="356"/>
        <v>0</v>
      </c>
      <c r="BW183" s="32"/>
      <c r="BX183" s="35"/>
      <c r="BY183" s="32"/>
      <c r="BZ183" s="32"/>
    </row>
    <row r="184" spans="1:78" ht="45" x14ac:dyDescent="0.25">
      <c r="A184" s="37"/>
      <c r="B184" s="58">
        <v>152</v>
      </c>
      <c r="C184" s="27" t="s">
        <v>244</v>
      </c>
      <c r="D184" s="28">
        <f t="shared" si="384"/>
        <v>18150.400000000001</v>
      </c>
      <c r="E184" s="28">
        <f t="shared" si="384"/>
        <v>18790</v>
      </c>
      <c r="F184" s="34">
        <v>1.96</v>
      </c>
      <c r="G184" s="29">
        <v>1</v>
      </c>
      <c r="H184" s="30"/>
      <c r="I184" s="30"/>
      <c r="J184" s="28">
        <v>1.4</v>
      </c>
      <c r="K184" s="28">
        <v>1.68</v>
      </c>
      <c r="L184" s="28">
        <v>2.23</v>
      </c>
      <c r="M184" s="28">
        <v>2.39</v>
      </c>
      <c r="N184" s="31">
        <v>2.57</v>
      </c>
      <c r="O184" s="32"/>
      <c r="P184" s="32">
        <f t="shared" si="368"/>
        <v>0</v>
      </c>
      <c r="Q184" s="32"/>
      <c r="R184" s="32">
        <f t="shared" si="369"/>
        <v>0</v>
      </c>
      <c r="S184" s="32"/>
      <c r="T184" s="32">
        <f t="shared" si="334"/>
        <v>0</v>
      </c>
      <c r="U184" s="32"/>
      <c r="V184" s="32">
        <f t="shared" si="370"/>
        <v>0</v>
      </c>
      <c r="W184" s="32"/>
      <c r="X184" s="32">
        <f t="shared" si="371"/>
        <v>0</v>
      </c>
      <c r="Y184" s="32"/>
      <c r="Z184" s="32"/>
      <c r="AA184" s="32"/>
      <c r="AB184" s="32">
        <f t="shared" si="372"/>
        <v>0</v>
      </c>
      <c r="AC184" s="32"/>
      <c r="AD184" s="32">
        <f t="shared" si="373"/>
        <v>0</v>
      </c>
      <c r="AE184" s="32"/>
      <c r="AF184" s="32">
        <f t="shared" si="374"/>
        <v>0</v>
      </c>
      <c r="AG184" s="36">
        <v>2</v>
      </c>
      <c r="AH184" s="32">
        <f t="shared" si="375"/>
        <v>129462.42270079999</v>
      </c>
      <c r="AI184" s="32"/>
      <c r="AJ184" s="32">
        <f t="shared" si="376"/>
        <v>0</v>
      </c>
      <c r="AK184" s="32"/>
      <c r="AL184" s="32">
        <f t="shared" si="377"/>
        <v>0</v>
      </c>
      <c r="AM184" s="32"/>
      <c r="AN184" s="32">
        <f t="shared" si="378"/>
        <v>0</v>
      </c>
      <c r="AO184" s="32"/>
      <c r="AP184" s="32">
        <f t="shared" si="379"/>
        <v>0</v>
      </c>
      <c r="AQ184" s="32">
        <v>0</v>
      </c>
      <c r="AR184" s="32">
        <f t="shared" si="345"/>
        <v>0</v>
      </c>
      <c r="AS184" s="32"/>
      <c r="AT184" s="35"/>
      <c r="AU184" s="32">
        <f t="shared" si="330"/>
        <v>0</v>
      </c>
      <c r="AV184" s="35">
        <f t="shared" si="322"/>
        <v>0</v>
      </c>
      <c r="AW184" s="32"/>
      <c r="AX184" s="32">
        <f t="shared" si="380"/>
        <v>0</v>
      </c>
      <c r="AY184" s="32">
        <v>0</v>
      </c>
      <c r="AZ184" s="32">
        <f t="shared" si="348"/>
        <v>0</v>
      </c>
      <c r="BA184" s="35"/>
      <c r="BB184" s="32"/>
      <c r="BC184" s="32"/>
      <c r="BD184" s="32">
        <f t="shared" si="381"/>
        <v>0</v>
      </c>
      <c r="BE184" s="32">
        <v>0</v>
      </c>
      <c r="BF184" s="32">
        <f t="shared" si="350"/>
        <v>0</v>
      </c>
      <c r="BG184" s="32"/>
      <c r="BH184" s="35"/>
      <c r="BI184" s="32"/>
      <c r="BJ184" s="32"/>
      <c r="BK184" s="32"/>
      <c r="BL184" s="32">
        <f t="shared" si="382"/>
        <v>0</v>
      </c>
      <c r="BM184" s="32">
        <v>0</v>
      </c>
      <c r="BN184" s="32">
        <f t="shared" si="353"/>
        <v>0</v>
      </c>
      <c r="BO184" s="32"/>
      <c r="BP184" s="35"/>
      <c r="BQ184" s="32"/>
      <c r="BR184" s="32"/>
      <c r="BS184" s="32"/>
      <c r="BT184" s="32">
        <f t="shared" si="383"/>
        <v>0</v>
      </c>
      <c r="BU184" s="32">
        <v>0</v>
      </c>
      <c r="BV184" s="32">
        <f t="shared" si="356"/>
        <v>0</v>
      </c>
      <c r="BW184" s="32"/>
      <c r="BX184" s="35"/>
      <c r="BY184" s="32"/>
      <c r="BZ184" s="32"/>
    </row>
    <row r="185" spans="1:78" ht="18.75" customHeight="1" x14ac:dyDescent="0.25">
      <c r="A185" s="37"/>
      <c r="B185" s="58">
        <v>153</v>
      </c>
      <c r="C185" s="27" t="s">
        <v>245</v>
      </c>
      <c r="D185" s="28">
        <f t="shared" si="384"/>
        <v>18150.400000000001</v>
      </c>
      <c r="E185" s="28">
        <f t="shared" si="384"/>
        <v>18790</v>
      </c>
      <c r="F185" s="34">
        <v>25</v>
      </c>
      <c r="G185" s="29">
        <v>1</v>
      </c>
      <c r="H185" s="30"/>
      <c r="I185" s="30"/>
      <c r="J185" s="28">
        <v>1.4</v>
      </c>
      <c r="K185" s="28">
        <v>1.68</v>
      </c>
      <c r="L185" s="28">
        <v>2.23</v>
      </c>
      <c r="M185" s="28">
        <v>2.39</v>
      </c>
      <c r="N185" s="31">
        <v>2.57</v>
      </c>
      <c r="O185" s="32"/>
      <c r="P185" s="32">
        <f>(O185/12*1*$D185*$F185*$G185*$J185*P$9)+(O185/12*11*$E185*$F185*$G185*$J185)</f>
        <v>0</v>
      </c>
      <c r="Q185" s="32"/>
      <c r="R185" s="32">
        <f>(Q185/12*1*$D185*$F185*$G185*$J185*R$9)+(Q185/12*11*$E185*$F185*$G185*$J185)</f>
        <v>0</v>
      </c>
      <c r="S185" s="32"/>
      <c r="T185" s="32">
        <f>(S185/12*1*$D185*$F185*$G185*$J185*T$9)+(S185/12*11*$E185*$F185*$G185*$J185)</f>
        <v>0</v>
      </c>
      <c r="U185" s="32"/>
      <c r="V185" s="32">
        <f>(U185/12*1*$D185*$F185*$G185*$K185*V$9)+(U185/12*11*$E185*$F185*$G185*$K185)</f>
        <v>0</v>
      </c>
      <c r="W185" s="32"/>
      <c r="X185" s="32">
        <f>(W185/12*1*$D185*$F185*$G185*$K185*X$9)+(W185/12*11*$E185*$F185*$G185*$K185)</f>
        <v>0</v>
      </c>
      <c r="Y185" s="32"/>
      <c r="Z185" s="32"/>
      <c r="AA185" s="32"/>
      <c r="AB185" s="32">
        <f>(AA185/12*1*$D185*$F185*$G185*$J185*AB$9)+(AA185/12*11*$E185*$F185*$G185*$J185)</f>
        <v>0</v>
      </c>
      <c r="AC185" s="32"/>
      <c r="AD185" s="32">
        <f>(AC185/12*1*$D185*$F185*$G185*$J185*AD$9)+(AC185/12*11*$E185*$F185*$G185*$J185)</f>
        <v>0</v>
      </c>
      <c r="AE185" s="32"/>
      <c r="AF185" s="32">
        <f>(AE185/12*1*$D185*$F185*$G185*$J185*AF$9)+(AE185/12*11*$E185*$F185*$G185*$J185)</f>
        <v>0</v>
      </c>
      <c r="AG185" s="36"/>
      <c r="AH185" s="32">
        <f>(AG185/12*1*$D185*$F185*$G185*$K185*AH$9)+(AG185/12*11*$E185*$F185*$G185*$K185)</f>
        <v>0</v>
      </c>
      <c r="AI185" s="32"/>
      <c r="AJ185" s="32">
        <f t="shared" si="376"/>
        <v>0</v>
      </c>
      <c r="AK185" s="32"/>
      <c r="AL185" s="32">
        <f>(AK185/12*1*$D185*$F185*$G185*$K185*AL$9)+(AK185/12*11*$E185*$F185*$G185*$K185)</f>
        <v>0</v>
      </c>
      <c r="AM185" s="32"/>
      <c r="AN185" s="32">
        <f>(AM185/12*1*$D185*$F185*$G185*$K185*AN$9)+(AM185/12*11*$E185*$F185*$G185*$K185)</f>
        <v>0</v>
      </c>
      <c r="AO185" s="32"/>
      <c r="AP185" s="32">
        <f>(AO185/12*1*$D185*$F185*$G185*$K185*AP$9)+(AO185/12*11*$E185*$F185*$G185*$K185)</f>
        <v>0</v>
      </c>
      <c r="AQ185" s="32"/>
      <c r="AR185" s="32">
        <f t="shared" ref="AR185" si="385">(AQ185/3*1*$D185*$F185*$G185*$K185*AR$9)+(AQ185/3*2*$E185*$F185*$G185*$K185)</f>
        <v>0</v>
      </c>
      <c r="AS185" s="32"/>
      <c r="AT185" s="35"/>
      <c r="AU185" s="32">
        <f t="shared" si="330"/>
        <v>0</v>
      </c>
      <c r="AV185" s="35">
        <f t="shared" si="322"/>
        <v>0</v>
      </c>
      <c r="AW185" s="32"/>
      <c r="AX185" s="32">
        <f>(AW185/12*1*$D185*$F185*$G185*$K185*AX$9)+(AW185/12*11*$E185*$F185*$G185*$K185)</f>
        <v>0</v>
      </c>
      <c r="AY185" s="32">
        <f t="shared" si="347"/>
        <v>0</v>
      </c>
      <c r="AZ185" s="32">
        <f t="shared" ref="AZ185" si="386">(AY185/3*1*$D185*$F185*$G185*$K185*AZ$9)+(AY185/3*2*$E185*$F185*$G185*$K185)</f>
        <v>0</v>
      </c>
      <c r="BA185" s="35"/>
      <c r="BB185" s="32"/>
      <c r="BC185" s="32"/>
      <c r="BD185" s="32">
        <f>(BC185/12*1*$D185*$F185*$G185*$K185*BD$9)+(BC185/12*11*$E185*$F185*$G185*$K185)</f>
        <v>0</v>
      </c>
      <c r="BE185" s="32">
        <f t="shared" si="357"/>
        <v>0</v>
      </c>
      <c r="BF185" s="32">
        <f t="shared" ref="BF185" si="387">(BE185/3*1*$D185*$F185*$G185*$K185*BF$9)+(BE185/3*2*$E185*$F185*$G185*$K185)</f>
        <v>0</v>
      </c>
      <c r="BG185" s="32"/>
      <c r="BH185" s="35"/>
      <c r="BI185" s="32"/>
      <c r="BJ185" s="32"/>
      <c r="BK185" s="32"/>
      <c r="BL185" s="32">
        <f>(BK185/12*1*$D185*$F185*$G185*$K185*BL$9)+(BK185/12*11*$E185*$F185*$G185*$K185)</f>
        <v>0</v>
      </c>
      <c r="BM185" s="32">
        <f t="shared" si="352"/>
        <v>0</v>
      </c>
      <c r="BN185" s="32">
        <f>(BM185/3*1*$D185*$F185*$G185*$K185*BN$9)+(BM185/3*2*$E185*$F185*$G185*$K185)</f>
        <v>0</v>
      </c>
      <c r="BO185" s="32"/>
      <c r="BP185" s="35"/>
      <c r="BQ185" s="32"/>
      <c r="BR185" s="32"/>
      <c r="BS185" s="32"/>
      <c r="BT185" s="32">
        <f>(BS185/12*1*$D185*$F185*$G185*$K185*BT$9)+(BS185/12*11*$E185*$F185*$G185*$K185)</f>
        <v>0</v>
      </c>
      <c r="BU185" s="32">
        <f t="shared" si="355"/>
        <v>0</v>
      </c>
      <c r="BV185" s="32">
        <f t="shared" ref="BV185" si="388">(BU185/3*1*$D185*$F185*$G185*$K185*BV$9)+(BU185/3*2*$E185*$F185*$G185*$K185)</f>
        <v>0</v>
      </c>
      <c r="BW185" s="32"/>
      <c r="BX185" s="35"/>
      <c r="BY185" s="32"/>
      <c r="BZ185" s="32"/>
    </row>
    <row r="186" spans="1:78" x14ac:dyDescent="0.25">
      <c r="A186" s="37">
        <v>21</v>
      </c>
      <c r="B186" s="68"/>
      <c r="C186" s="40" t="s">
        <v>246</v>
      </c>
      <c r="D186" s="28">
        <f t="shared" si="384"/>
        <v>18150.400000000001</v>
      </c>
      <c r="E186" s="28">
        <f t="shared" si="384"/>
        <v>18790</v>
      </c>
      <c r="F186" s="59">
        <v>0.92</v>
      </c>
      <c r="G186" s="29">
        <v>1</v>
      </c>
      <c r="H186" s="30"/>
      <c r="I186" s="45">
        <v>0.8</v>
      </c>
      <c r="J186" s="28">
        <v>1.4</v>
      </c>
      <c r="K186" s="28">
        <v>1.68</v>
      </c>
      <c r="L186" s="28">
        <v>2.23</v>
      </c>
      <c r="M186" s="28">
        <v>2.39</v>
      </c>
      <c r="N186" s="31">
        <v>2.57</v>
      </c>
      <c r="O186" s="35">
        <f t="shared" ref="O186:AJ186" si="389">SUM(O187:O194)</f>
        <v>0</v>
      </c>
      <c r="P186" s="35">
        <f t="shared" si="389"/>
        <v>0</v>
      </c>
      <c r="Q186" s="35">
        <f t="shared" si="389"/>
        <v>0</v>
      </c>
      <c r="R186" s="35">
        <f t="shared" si="389"/>
        <v>0</v>
      </c>
      <c r="S186" s="35">
        <f>SUM(S187:S194)</f>
        <v>0</v>
      </c>
      <c r="T186" s="35">
        <f t="shared" ref="T186" si="390">SUM(T187:T194)</f>
        <v>0</v>
      </c>
      <c r="U186" s="35">
        <f t="shared" si="389"/>
        <v>0</v>
      </c>
      <c r="V186" s="35">
        <f t="shared" si="389"/>
        <v>0</v>
      </c>
      <c r="W186" s="35">
        <f t="shared" si="389"/>
        <v>0</v>
      </c>
      <c r="X186" s="35">
        <f t="shared" si="389"/>
        <v>0</v>
      </c>
      <c r="Y186" s="35"/>
      <c r="Z186" s="35"/>
      <c r="AA186" s="35">
        <f t="shared" si="389"/>
        <v>0</v>
      </c>
      <c r="AB186" s="35">
        <f t="shared" si="389"/>
        <v>0</v>
      </c>
      <c r="AC186" s="35">
        <v>0</v>
      </c>
      <c r="AD186" s="35">
        <f t="shared" si="389"/>
        <v>0</v>
      </c>
      <c r="AE186" s="35">
        <f>SUM(AE187:AE194)</f>
        <v>2515</v>
      </c>
      <c r="AF186" s="35">
        <f t="shared" si="389"/>
        <v>42983363.743833333</v>
      </c>
      <c r="AG186" s="35">
        <v>1220</v>
      </c>
      <c r="AH186" s="35">
        <f t="shared" si="389"/>
        <v>27061730.257279202</v>
      </c>
      <c r="AI186" s="35">
        <f t="shared" si="389"/>
        <v>8</v>
      </c>
      <c r="AJ186" s="35">
        <f t="shared" si="389"/>
        <v>134795.47737599997</v>
      </c>
      <c r="AK186" s="35">
        <f t="shared" ref="AK186:BV186" si="391">SUM(AK187:AK194)</f>
        <v>0</v>
      </c>
      <c r="AL186" s="35">
        <f t="shared" si="391"/>
        <v>0</v>
      </c>
      <c r="AM186" s="35">
        <f t="shared" si="391"/>
        <v>0</v>
      </c>
      <c r="AN186" s="35">
        <f t="shared" si="391"/>
        <v>0</v>
      </c>
      <c r="AO186" s="35">
        <f t="shared" si="391"/>
        <v>1</v>
      </c>
      <c r="AP186" s="35">
        <f t="shared" si="391"/>
        <v>21831.709838399998</v>
      </c>
      <c r="AQ186" s="35">
        <f t="shared" si="391"/>
        <v>0</v>
      </c>
      <c r="AR186" s="35">
        <f t="shared" si="391"/>
        <v>0</v>
      </c>
      <c r="AS186" s="35">
        <f>AO186-AQ186</f>
        <v>1</v>
      </c>
      <c r="AT186" s="35">
        <f>AS186*$E186*$F186*$I186*$K186*AT$10</f>
        <v>24488.065996800004</v>
      </c>
      <c r="AU186" s="35">
        <f t="shared" si="330"/>
        <v>1</v>
      </c>
      <c r="AV186" s="35">
        <f t="shared" si="322"/>
        <v>24488.065996800004</v>
      </c>
      <c r="AW186" s="35">
        <f t="shared" si="391"/>
        <v>0</v>
      </c>
      <c r="AX186" s="35">
        <f t="shared" si="391"/>
        <v>0</v>
      </c>
      <c r="AY186" s="32">
        <f t="shared" si="347"/>
        <v>0</v>
      </c>
      <c r="AZ186" s="35">
        <f t="shared" ref="AZ186" si="392">SUM(AZ187:AZ194)</f>
        <v>0</v>
      </c>
      <c r="BA186" s="35">
        <f>AZ186*$E186*$F186*$G186*$K186*BA$10</f>
        <v>0</v>
      </c>
      <c r="BB186" s="32">
        <f t="shared" ref="BB186" si="393">AX186+AZ186</f>
        <v>0</v>
      </c>
      <c r="BC186" s="35">
        <f t="shared" si="391"/>
        <v>2</v>
      </c>
      <c r="BD186" s="35">
        <f t="shared" si="391"/>
        <v>56749.097328000003</v>
      </c>
      <c r="BE186" s="35">
        <f t="shared" si="391"/>
        <v>2</v>
      </c>
      <c r="BF186" s="35">
        <f t="shared" si="391"/>
        <v>58397.46</v>
      </c>
      <c r="BG186" s="35">
        <f>BC186-BE186</f>
        <v>0</v>
      </c>
      <c r="BH186" s="35">
        <f>BG186*$E186*$F186*$G186*$K186*BH$10</f>
        <v>0</v>
      </c>
      <c r="BI186" s="32">
        <f t="shared" si="365"/>
        <v>2</v>
      </c>
      <c r="BJ186" s="32">
        <f t="shared" si="365"/>
        <v>58397.46</v>
      </c>
      <c r="BK186" s="35">
        <f t="shared" si="391"/>
        <v>40</v>
      </c>
      <c r="BL186" s="35">
        <f t="shared" si="391"/>
        <v>871847.74992000021</v>
      </c>
      <c r="BM186" s="35">
        <f t="shared" si="391"/>
        <v>9</v>
      </c>
      <c r="BN186" s="35">
        <f t="shared" si="391"/>
        <v>197743.84000000003</v>
      </c>
      <c r="BO186" s="35">
        <f>BK186-BM186-7</f>
        <v>24</v>
      </c>
      <c r="BP186" s="35">
        <f>BO186*$E186*$F186*$I186*$K186*BP$10</f>
        <v>754994.49016320019</v>
      </c>
      <c r="BQ186" s="32">
        <f t="shared" si="366"/>
        <v>33</v>
      </c>
      <c r="BR186" s="32">
        <f t="shared" si="366"/>
        <v>952738.33016320015</v>
      </c>
      <c r="BS186" s="35">
        <f t="shared" si="391"/>
        <v>5</v>
      </c>
      <c r="BT186" s="35">
        <f t="shared" si="391"/>
        <v>108980.96874000003</v>
      </c>
      <c r="BU186" s="35">
        <f t="shared" si="391"/>
        <v>0</v>
      </c>
      <c r="BV186" s="35">
        <f t="shared" si="391"/>
        <v>0</v>
      </c>
      <c r="BW186" s="35">
        <f>BS186-BU186-2</f>
        <v>3</v>
      </c>
      <c r="BX186" s="35">
        <f>BW186*$E186*$F186*$I186*$K186*BX$10</f>
        <v>94374.311270400023</v>
      </c>
      <c r="BY186" s="32">
        <f t="shared" ref="BY186:BY195" si="394">BU186+BW186</f>
        <v>3</v>
      </c>
      <c r="BZ186" s="32">
        <f>BV186+BX186</f>
        <v>94374.311270400023</v>
      </c>
    </row>
    <row r="187" spans="1:78" ht="25.5" customHeight="1" x14ac:dyDescent="0.25">
      <c r="A187" s="37"/>
      <c r="B187" s="58">
        <v>154</v>
      </c>
      <c r="C187" s="27" t="s">
        <v>247</v>
      </c>
      <c r="D187" s="28">
        <f t="shared" si="384"/>
        <v>18150.400000000001</v>
      </c>
      <c r="E187" s="28">
        <f t="shared" si="384"/>
        <v>18790</v>
      </c>
      <c r="F187" s="34">
        <v>0.49</v>
      </c>
      <c r="G187" s="29">
        <v>1</v>
      </c>
      <c r="H187" s="30"/>
      <c r="I187" s="30"/>
      <c r="J187" s="28">
        <v>1.4</v>
      </c>
      <c r="K187" s="28">
        <v>1.68</v>
      </c>
      <c r="L187" s="28">
        <v>2.23</v>
      </c>
      <c r="M187" s="28">
        <v>2.39</v>
      </c>
      <c r="N187" s="31">
        <v>2.57</v>
      </c>
      <c r="O187" s="32"/>
      <c r="P187" s="32">
        <f>(O187/12*1*$D187*$F187*$G187*$J187*P$9)+(O187/12*11*$E187*$F187*$G187*$J187*P$10)</f>
        <v>0</v>
      </c>
      <c r="Q187" s="32">
        <v>0</v>
      </c>
      <c r="R187" s="32">
        <f t="shared" ref="R187:R190" si="395">(Q187/12*1*$D187*$F187*$G187*$J187*R$9)+(Q187/12*11*$E187*$F187*$G187*$J187*R$10)</f>
        <v>0</v>
      </c>
      <c r="S187" s="32">
        <v>0</v>
      </c>
      <c r="T187" s="32">
        <f t="shared" ref="T187:T194" si="396">(S187/12*1*$D187*$F187*$G187*$J187*T$9)+(S187/12*3*$E187*$F187*$G187*$J187*T$10)+(S187/12*8*$E187*$F187*$G187*$J187*T$11)</f>
        <v>0</v>
      </c>
      <c r="U187" s="32">
        <v>0</v>
      </c>
      <c r="V187" s="32">
        <f>(U187/12*1*$D187*$F187*$G187*$K187*V$9)+(U187/12*11*$E187*$F187*$G187*$K187*V$10)</f>
        <v>0</v>
      </c>
      <c r="W187" s="32">
        <v>0</v>
      </c>
      <c r="X187" s="32">
        <f>(W187/12*1*$D187*$F187*$G187*$K187*X$9)+(W187/12*11*$E187*$F187*$G187*$K187*X$10)</f>
        <v>0</v>
      </c>
      <c r="Y187" s="32"/>
      <c r="Z187" s="32"/>
      <c r="AA187" s="32"/>
      <c r="AB187" s="32">
        <f>(AA187/12*1*$D187*$F187*$G187*$J187*AB$9)+(AA187/12*11*$E187*$F187*$G187*$J187*AB$10)</f>
        <v>0</v>
      </c>
      <c r="AC187" s="32">
        <v>0</v>
      </c>
      <c r="AD187" s="32">
        <f>(AC187/12*1*$D187*$F187*$G187*$J187*AD$9)+(AC187/12*11*$E187*$F187*$G187*$J187*AD$10)</f>
        <v>0</v>
      </c>
      <c r="AE187" s="32">
        <v>190</v>
      </c>
      <c r="AF187" s="32">
        <f>(AE187/12*1*$D187*$F187*$G187*$J187*AF$9)+(AE187/12*11*$E187*$F187*$G187*$J187*AF$10)</f>
        <v>2574105.731633333</v>
      </c>
      <c r="AG187" s="36">
        <v>50</v>
      </c>
      <c r="AH187" s="32">
        <f>(AG187/12*1*$D187*$F187*$G187*$K187*AH$9)+(AG187/12*11*$E187*$F187*$G187*$K187*AH$10)</f>
        <v>809140.14188000013</v>
      </c>
      <c r="AI187" s="32">
        <v>0</v>
      </c>
      <c r="AJ187" s="32">
        <f t="shared" ref="AJ187:AJ194" si="397">(AI187/12*1*$D187*$F187*$G187*$K187*AJ$9)+(AI187/12*4*$E187*$F187*$G187*$K187*AJ$10)+(AI187/12*7*$E187*$F187*$G187*$K187*AJ$12)</f>
        <v>0</v>
      </c>
      <c r="AK187" s="32"/>
      <c r="AL187" s="32">
        <f>(AK187/12*1*$D187*$F187*$G187*$K187*AL$9)+(AK187/12*11*$E187*$F187*$G187*$K187*AL$10)</f>
        <v>0</v>
      </c>
      <c r="AM187" s="32">
        <v>0</v>
      </c>
      <c r="AN187" s="32">
        <f t="shared" ref="AN187:AN194" si="398">(AM187/12*1*$D187*$F187*$G187*$K187*AN$9)+(AM187/12*11*$E187*$F187*$G187*$K187*AN$10)</f>
        <v>0</v>
      </c>
      <c r="AO187" s="32">
        <v>0</v>
      </c>
      <c r="AP187" s="32">
        <f>(AO187/12*1*$D187*$F187*$G187*$K187*AP$9)+(AO187/12*11*$E187*$F187*$G187*$K187*AP$10)</f>
        <v>0</v>
      </c>
      <c r="AQ187" s="32">
        <f t="shared" ref="AQ187:AQ193" si="399">AO187/12*3</f>
        <v>0</v>
      </c>
      <c r="AR187" s="32">
        <f t="shared" ref="AR187:AR194" si="400">(AQ187/3*1*$D187*$F187*$G187*$K187*AR$9)+(AQ187/3*2*$E187*$F187*$G187*$K187*AR$10)</f>
        <v>0</v>
      </c>
      <c r="AS187" s="32"/>
      <c r="AT187" s="35"/>
      <c r="AU187" s="32">
        <f t="shared" si="330"/>
        <v>0</v>
      </c>
      <c r="AV187" s="35">
        <f t="shared" si="322"/>
        <v>0</v>
      </c>
      <c r="AW187" s="32">
        <v>0</v>
      </c>
      <c r="AX187" s="32">
        <f>(AW187/12*1*$D187*$F187*$G187*$K187*AX$9)+(AW187/12*11*$E187*$F187*$G187*$K187*AX$10)</f>
        <v>0</v>
      </c>
      <c r="AY187" s="32">
        <f t="shared" si="347"/>
        <v>0</v>
      </c>
      <c r="AZ187" s="32">
        <f t="shared" ref="AZ187:AZ194" si="401">(AY187/3*1*$D187*$F187*$G187*$K187*AZ$9)+(AY187/3*2*$E187*$F187*$G187*$K187*AZ$10)</f>
        <v>0</v>
      </c>
      <c r="BA187" s="35"/>
      <c r="BB187" s="32"/>
      <c r="BC187" s="32">
        <v>0</v>
      </c>
      <c r="BD187" s="32">
        <f>(BC187/12*1*$D187*$F187*$G187*$K187*BD$9)+(BC187/12*11*$E187*$F187*$G187*$K187*BD$10)</f>
        <v>0</v>
      </c>
      <c r="BE187" s="32">
        <f t="shared" si="357"/>
        <v>0</v>
      </c>
      <c r="BF187" s="32">
        <f t="shared" si="350"/>
        <v>0</v>
      </c>
      <c r="BG187" s="32"/>
      <c r="BH187" s="35"/>
      <c r="BI187" s="32"/>
      <c r="BJ187" s="32"/>
      <c r="BK187" s="32">
        <v>0</v>
      </c>
      <c r="BL187" s="32">
        <f t="shared" ref="BL187:BL190" si="402">(BK187/12*1*$D187*$F187*$G187*$K187*BL$9)+(BK187/12*11*$E187*$F187*$G187*$K187*BL$10)</f>
        <v>0</v>
      </c>
      <c r="BM187" s="32">
        <f t="shared" si="352"/>
        <v>0</v>
      </c>
      <c r="BN187" s="32">
        <f t="shared" si="353"/>
        <v>0</v>
      </c>
      <c r="BO187" s="32"/>
      <c r="BP187" s="35"/>
      <c r="BQ187" s="32"/>
      <c r="BR187" s="32"/>
      <c r="BS187" s="32">
        <v>0</v>
      </c>
      <c r="BT187" s="32">
        <f t="shared" ref="BT187:BT190" si="403">(BS187/12*1*$D187*$F187*$G187*$K187*BT$9)+(BS187/12*11*$E187*$F187*$G187*$K187*BT$10)</f>
        <v>0</v>
      </c>
      <c r="BU187" s="32">
        <f t="shared" si="355"/>
        <v>0</v>
      </c>
      <c r="BV187" s="32">
        <f t="shared" si="356"/>
        <v>0</v>
      </c>
      <c r="BW187" s="32"/>
      <c r="BX187" s="35"/>
      <c r="BY187" s="32"/>
      <c r="BZ187" s="32"/>
    </row>
    <row r="188" spans="1:78" ht="30.75" customHeight="1" x14ac:dyDescent="0.25">
      <c r="A188" s="37"/>
      <c r="B188" s="58">
        <v>155</v>
      </c>
      <c r="C188" s="27" t="s">
        <v>248</v>
      </c>
      <c r="D188" s="28">
        <f t="shared" si="384"/>
        <v>18150.400000000001</v>
      </c>
      <c r="E188" s="28">
        <f t="shared" si="384"/>
        <v>18790</v>
      </c>
      <c r="F188" s="34">
        <v>0.79</v>
      </c>
      <c r="G188" s="29">
        <v>1</v>
      </c>
      <c r="H188" s="30"/>
      <c r="I188" s="30"/>
      <c r="J188" s="28">
        <v>1.4</v>
      </c>
      <c r="K188" s="28">
        <v>1.68</v>
      </c>
      <c r="L188" s="28">
        <v>2.23</v>
      </c>
      <c r="M188" s="28">
        <v>2.39</v>
      </c>
      <c r="N188" s="31">
        <v>2.57</v>
      </c>
      <c r="O188" s="32"/>
      <c r="P188" s="32">
        <f>(O188/12*1*$D188*$F188*$G188*$J188*P$9)+(O188/12*11*$E188*$F188*$G188*$J188*P$10)</f>
        <v>0</v>
      </c>
      <c r="Q188" s="32">
        <v>0</v>
      </c>
      <c r="R188" s="32">
        <f t="shared" si="395"/>
        <v>0</v>
      </c>
      <c r="S188" s="32">
        <v>0</v>
      </c>
      <c r="T188" s="32">
        <f t="shared" si="396"/>
        <v>0</v>
      </c>
      <c r="U188" s="32">
        <v>0</v>
      </c>
      <c r="V188" s="32">
        <f>(U188/12*1*$D188*$F188*$G188*$K188*V$9)+(U188/12*11*$E188*$F188*$G188*$K188*V$10)</f>
        <v>0</v>
      </c>
      <c r="W188" s="32">
        <v>0</v>
      </c>
      <c r="X188" s="32">
        <f>(W188/12*1*$D188*$F188*$G188*$K188*X$9)+(W188/12*11*$E188*$F188*$G188*$K188*X$10)</f>
        <v>0</v>
      </c>
      <c r="Y188" s="32"/>
      <c r="Z188" s="32"/>
      <c r="AA188" s="32"/>
      <c r="AB188" s="32">
        <f>(AA188/12*1*$D188*$F188*$G188*$J188*AB$9)+(AA188/12*11*$E188*$F188*$G188*$J188*AB$10)</f>
        <v>0</v>
      </c>
      <c r="AC188" s="32">
        <v>0</v>
      </c>
      <c r="AD188" s="32">
        <f>(AC188/12*1*$D188*$F188*$G188*$J188*AD$9)+(AC188/12*11*$E188*$F188*$G188*$J188*AD$10)</f>
        <v>0</v>
      </c>
      <c r="AE188" s="32">
        <v>140</v>
      </c>
      <c r="AF188" s="32">
        <f>(AE188/12*1*$D188*$F188*$G188*$J188*AF$9)+(AE188/12*11*$E188*$F188*$G188*$J188*AF$10)</f>
        <v>3057960.1924666665</v>
      </c>
      <c r="AG188" s="36">
        <v>121</v>
      </c>
      <c r="AH188" s="32">
        <f>(AG188/12*1*$D188*$F188*$G188*$K188*AH$9)+(AG188/12*11*$E188*$F188*$G188*$K188*AH$10)</f>
        <v>3156967.5984616</v>
      </c>
      <c r="AI188" s="32">
        <v>0</v>
      </c>
      <c r="AJ188" s="32">
        <f t="shared" si="397"/>
        <v>0</v>
      </c>
      <c r="AK188" s="32"/>
      <c r="AL188" s="32">
        <f>(AK188/12*1*$D188*$F188*$G188*$K188*AL$9)+(AK188/12*11*$E188*$F188*$G188*$K188*AL$10)</f>
        <v>0</v>
      </c>
      <c r="AM188" s="32">
        <v>0</v>
      </c>
      <c r="AN188" s="32">
        <f t="shared" si="398"/>
        <v>0</v>
      </c>
      <c r="AO188" s="32">
        <v>0</v>
      </c>
      <c r="AP188" s="32">
        <f>(AO188/12*1*$D188*$F188*$G188*$K188*AP$9)+(AO188/12*11*$E188*$F188*$G188*$K188*AP$10)</f>
        <v>0</v>
      </c>
      <c r="AQ188" s="32">
        <f t="shared" si="399"/>
        <v>0</v>
      </c>
      <c r="AR188" s="32">
        <f t="shared" si="400"/>
        <v>0</v>
      </c>
      <c r="AS188" s="32"/>
      <c r="AT188" s="35"/>
      <c r="AU188" s="32">
        <f t="shared" si="330"/>
        <v>0</v>
      </c>
      <c r="AV188" s="35">
        <f t="shared" si="322"/>
        <v>0</v>
      </c>
      <c r="AW188" s="32">
        <v>0</v>
      </c>
      <c r="AX188" s="32">
        <f>(AW188/12*1*$D188*$F188*$G188*$K188*AX$9)+(AW188/12*11*$E188*$F188*$G188*$K188*AX$10)</f>
        <v>0</v>
      </c>
      <c r="AY188" s="32">
        <f t="shared" si="347"/>
        <v>0</v>
      </c>
      <c r="AZ188" s="32">
        <f t="shared" si="401"/>
        <v>0</v>
      </c>
      <c r="BA188" s="35"/>
      <c r="BB188" s="32"/>
      <c r="BC188" s="32">
        <v>0</v>
      </c>
      <c r="BD188" s="32">
        <f>(BC188/12*1*$D188*$F188*$G188*$K188*BD$9)+(BC188/12*11*$E188*$F188*$G188*$K188*BD$10)</f>
        <v>0</v>
      </c>
      <c r="BE188" s="32">
        <f t="shared" si="357"/>
        <v>0</v>
      </c>
      <c r="BF188" s="32">
        <f t="shared" si="350"/>
        <v>0</v>
      </c>
      <c r="BG188" s="32"/>
      <c r="BH188" s="35"/>
      <c r="BI188" s="32"/>
      <c r="BJ188" s="32"/>
      <c r="BK188" s="32">
        <v>0</v>
      </c>
      <c r="BL188" s="32">
        <f t="shared" si="402"/>
        <v>0</v>
      </c>
      <c r="BM188" s="32">
        <f t="shared" si="352"/>
        <v>0</v>
      </c>
      <c r="BN188" s="32">
        <f t="shared" si="353"/>
        <v>0</v>
      </c>
      <c r="BO188" s="32"/>
      <c r="BP188" s="35"/>
      <c r="BQ188" s="32"/>
      <c r="BR188" s="32"/>
      <c r="BS188" s="32">
        <v>0</v>
      </c>
      <c r="BT188" s="32">
        <f t="shared" si="403"/>
        <v>0</v>
      </c>
      <c r="BU188" s="32">
        <f t="shared" si="355"/>
        <v>0</v>
      </c>
      <c r="BV188" s="32">
        <f t="shared" si="356"/>
        <v>0</v>
      </c>
      <c r="BW188" s="32"/>
      <c r="BX188" s="35"/>
      <c r="BY188" s="32"/>
      <c r="BZ188" s="32"/>
    </row>
    <row r="189" spans="1:78" ht="30.75" customHeight="1" x14ac:dyDescent="0.25">
      <c r="A189" s="37"/>
      <c r="B189" s="58">
        <v>156</v>
      </c>
      <c r="C189" s="27" t="s">
        <v>249</v>
      </c>
      <c r="D189" s="28">
        <f t="shared" si="384"/>
        <v>18150.400000000001</v>
      </c>
      <c r="E189" s="28">
        <f t="shared" si="384"/>
        <v>18790</v>
      </c>
      <c r="F189" s="34">
        <v>1.07</v>
      </c>
      <c r="G189" s="29">
        <v>1</v>
      </c>
      <c r="H189" s="30"/>
      <c r="I189" s="30"/>
      <c r="J189" s="28">
        <v>1.4</v>
      </c>
      <c r="K189" s="28">
        <v>1.68</v>
      </c>
      <c r="L189" s="28">
        <v>2.23</v>
      </c>
      <c r="M189" s="28">
        <v>2.39</v>
      </c>
      <c r="N189" s="31">
        <v>2.57</v>
      </c>
      <c r="O189" s="32"/>
      <c r="P189" s="32">
        <f>(O189/12*1*$D189*$F189*$G189*$J189*P$9)+(O189/12*11*$E189*$F189*$G189*$J189*P$10)</f>
        <v>0</v>
      </c>
      <c r="Q189" s="32">
        <v>0</v>
      </c>
      <c r="R189" s="32">
        <f t="shared" si="395"/>
        <v>0</v>
      </c>
      <c r="S189" s="32">
        <v>0</v>
      </c>
      <c r="T189" s="32">
        <f t="shared" si="396"/>
        <v>0</v>
      </c>
      <c r="U189" s="32">
        <v>0</v>
      </c>
      <c r="V189" s="32">
        <f>(U189/12*1*$D189*$F189*$G189*$K189*V$9)+(U189/12*11*$E189*$F189*$G189*$K189*V$10)</f>
        <v>0</v>
      </c>
      <c r="W189" s="32">
        <v>0</v>
      </c>
      <c r="X189" s="32">
        <f>(W189/12*1*$D189*$F189*$G189*$K189*X$9)+(W189/12*11*$E189*$F189*$G189*$K189*X$10)</f>
        <v>0</v>
      </c>
      <c r="Y189" s="32"/>
      <c r="Z189" s="32"/>
      <c r="AA189" s="32"/>
      <c r="AB189" s="32">
        <f>(AA189/12*1*$D189*$F189*$G189*$J189*AB$9)+(AA189/12*11*$E189*$F189*$G189*$J189*AB$10)</f>
        <v>0</v>
      </c>
      <c r="AC189" s="32">
        <v>0</v>
      </c>
      <c r="AD189" s="32">
        <f>(AC189/12*1*$D189*$F189*$G189*$J189*AD$9)+(AC189/12*11*$E189*$F189*$G189*$J189*AD$10)</f>
        <v>0</v>
      </c>
      <c r="AE189" s="32">
        <v>60</v>
      </c>
      <c r="AF189" s="32">
        <f>(AE189/12*1*$D189*$F189*$G189*$J189*AF$9)+(AE189/12*11*$E189*$F189*$G189*$J189*AF$10)</f>
        <v>1775054.6505999998</v>
      </c>
      <c r="AG189" s="36">
        <v>12</v>
      </c>
      <c r="AH189" s="32">
        <f>(AG189/12*1*$D189*$F189*$G189*$K189*AH$9)+(AG189/12*11*$E189*$F189*$G189*$K189*AH$10)</f>
        <v>424055.48660160007</v>
      </c>
      <c r="AI189" s="32">
        <v>0</v>
      </c>
      <c r="AJ189" s="32">
        <f t="shared" si="397"/>
        <v>0</v>
      </c>
      <c r="AK189" s="32"/>
      <c r="AL189" s="32">
        <f>(AK189/12*1*$D189*$F189*$G189*$K189*AL$9)+(AK189/12*11*$E189*$F189*$G189*$K189*AL$10)</f>
        <v>0</v>
      </c>
      <c r="AM189" s="32">
        <v>0</v>
      </c>
      <c r="AN189" s="32">
        <f t="shared" si="398"/>
        <v>0</v>
      </c>
      <c r="AO189" s="32">
        <v>0</v>
      </c>
      <c r="AP189" s="32">
        <f>(AO189/12*1*$D189*$F189*$G189*$K189*AP$9)+(AO189/12*11*$E189*$F189*$G189*$K189*AP$10)</f>
        <v>0</v>
      </c>
      <c r="AQ189" s="32">
        <f t="shared" si="399"/>
        <v>0</v>
      </c>
      <c r="AR189" s="32">
        <f t="shared" si="400"/>
        <v>0</v>
      </c>
      <c r="AS189" s="32"/>
      <c r="AT189" s="35"/>
      <c r="AU189" s="32">
        <f t="shared" si="330"/>
        <v>0</v>
      </c>
      <c r="AV189" s="35">
        <f t="shared" si="322"/>
        <v>0</v>
      </c>
      <c r="AW189" s="32">
        <v>0</v>
      </c>
      <c r="AX189" s="32">
        <f>(AW189/12*1*$D189*$F189*$G189*$K189*AX$9)+(AW189/12*11*$E189*$F189*$G189*$K189*AX$10)</f>
        <v>0</v>
      </c>
      <c r="AY189" s="32">
        <f t="shared" si="347"/>
        <v>0</v>
      </c>
      <c r="AZ189" s="32">
        <f t="shared" si="401"/>
        <v>0</v>
      </c>
      <c r="BA189" s="35"/>
      <c r="BB189" s="32"/>
      <c r="BC189" s="32">
        <v>0</v>
      </c>
      <c r="BD189" s="32">
        <f>(BC189/12*1*$D189*$F189*$G189*$K189*BD$9)+(BC189/12*11*$E189*$F189*$G189*$K189*BD$10)</f>
        <v>0</v>
      </c>
      <c r="BE189" s="32">
        <f t="shared" si="357"/>
        <v>0</v>
      </c>
      <c r="BF189" s="32">
        <f t="shared" si="350"/>
        <v>0</v>
      </c>
      <c r="BG189" s="32"/>
      <c r="BH189" s="35"/>
      <c r="BI189" s="32"/>
      <c r="BJ189" s="32"/>
      <c r="BK189" s="32">
        <v>0</v>
      </c>
      <c r="BL189" s="32">
        <f t="shared" si="402"/>
        <v>0</v>
      </c>
      <c r="BM189" s="32">
        <f t="shared" si="352"/>
        <v>0</v>
      </c>
      <c r="BN189" s="32">
        <f t="shared" si="353"/>
        <v>0</v>
      </c>
      <c r="BO189" s="32"/>
      <c r="BP189" s="35"/>
      <c r="BQ189" s="32"/>
      <c r="BR189" s="32"/>
      <c r="BS189" s="32">
        <v>0</v>
      </c>
      <c r="BT189" s="32">
        <f t="shared" si="403"/>
        <v>0</v>
      </c>
      <c r="BU189" s="32">
        <f t="shared" si="355"/>
        <v>0</v>
      </c>
      <c r="BV189" s="32">
        <f t="shared" si="356"/>
        <v>0</v>
      </c>
      <c r="BW189" s="32"/>
      <c r="BX189" s="35"/>
      <c r="BY189" s="32"/>
      <c r="BZ189" s="32"/>
    </row>
    <row r="190" spans="1:78" ht="27" customHeight="1" x14ac:dyDescent="0.25">
      <c r="A190" s="37"/>
      <c r="B190" s="58">
        <v>157</v>
      </c>
      <c r="C190" s="27" t="s">
        <v>250</v>
      </c>
      <c r="D190" s="28">
        <f t="shared" si="384"/>
        <v>18150.400000000001</v>
      </c>
      <c r="E190" s="28">
        <f t="shared" si="384"/>
        <v>18790</v>
      </c>
      <c r="F190" s="34">
        <v>1.19</v>
      </c>
      <c r="G190" s="29">
        <v>1</v>
      </c>
      <c r="H190" s="30"/>
      <c r="I190" s="30"/>
      <c r="J190" s="28">
        <v>1.4</v>
      </c>
      <c r="K190" s="28">
        <v>1.68</v>
      </c>
      <c r="L190" s="28">
        <v>2.23</v>
      </c>
      <c r="M190" s="28">
        <v>2.39</v>
      </c>
      <c r="N190" s="31">
        <v>2.57</v>
      </c>
      <c r="O190" s="32"/>
      <c r="P190" s="32">
        <f>(O190/12*1*$D190*$F190*$G190*$J190*P$9)+(O190/12*11*$E190*$F190*$G190*$J190*P$10)</f>
        <v>0</v>
      </c>
      <c r="Q190" s="32">
        <v>0</v>
      </c>
      <c r="R190" s="32">
        <f t="shared" si="395"/>
        <v>0</v>
      </c>
      <c r="S190" s="32">
        <v>0</v>
      </c>
      <c r="T190" s="32">
        <f t="shared" si="396"/>
        <v>0</v>
      </c>
      <c r="U190" s="32">
        <v>0</v>
      </c>
      <c r="V190" s="32">
        <f>(U190/12*1*$D190*$F190*$G190*$K190*V$9)+(U190/12*11*$E190*$F190*$G190*$K190*V$10)</f>
        <v>0</v>
      </c>
      <c r="W190" s="32">
        <v>0</v>
      </c>
      <c r="X190" s="32">
        <f>(W190/12*1*$D190*$F190*$G190*$K190*X$9)+(W190/12*11*$E190*$F190*$G190*$K190*X$10)</f>
        <v>0</v>
      </c>
      <c r="Y190" s="32"/>
      <c r="Z190" s="32"/>
      <c r="AA190" s="32"/>
      <c r="AB190" s="32">
        <f>(AA190/12*1*$D190*$F190*$G190*$J190*AB$9)+(AA190/12*11*$E190*$F190*$G190*$J190*AB$10)</f>
        <v>0</v>
      </c>
      <c r="AC190" s="32">
        <v>0</v>
      </c>
      <c r="AD190" s="32">
        <f>(AC190/12*1*$D190*$F190*$G190*$J190*AD$9)+(AC190/12*11*$E190*$F190*$G190*$J190*AD$10)</f>
        <v>0</v>
      </c>
      <c r="AE190" s="32">
        <v>70</v>
      </c>
      <c r="AF190" s="32">
        <f>(AE190/12*1*$D190*$F190*$G190*$J190*AF$9)+(AE190/12*11*$E190*$F190*$G190*$J190*AF$10)</f>
        <v>2303147.2335666665</v>
      </c>
      <c r="AG190" s="36">
        <v>156</v>
      </c>
      <c r="AH190" s="32">
        <f>(AG190/12*1*$D190*$F190*$G190*$K190*AH$9)+(AG190/12*11*$E190*$F190*$G190*$K190*AH$10)</f>
        <v>6130970.4464736003</v>
      </c>
      <c r="AI190" s="32">
        <v>0</v>
      </c>
      <c r="AJ190" s="32">
        <f t="shared" si="397"/>
        <v>0</v>
      </c>
      <c r="AK190" s="32"/>
      <c r="AL190" s="32">
        <f>(AK190/12*1*$D190*$F190*$G190*$K190*AL$9)+(AK190/12*11*$E190*$F190*$G190*$K190*AL$10)</f>
        <v>0</v>
      </c>
      <c r="AM190" s="32">
        <v>0</v>
      </c>
      <c r="AN190" s="32">
        <f t="shared" si="398"/>
        <v>0</v>
      </c>
      <c r="AO190" s="32">
        <v>0</v>
      </c>
      <c r="AP190" s="32">
        <f>(AO190/12*1*$D190*$F190*$G190*$K190*AP$9)+(AO190/12*11*$E190*$F190*$G190*$K190*AP$10)</f>
        <v>0</v>
      </c>
      <c r="AQ190" s="32">
        <f t="shared" si="399"/>
        <v>0</v>
      </c>
      <c r="AR190" s="32">
        <f t="shared" si="400"/>
        <v>0</v>
      </c>
      <c r="AS190" s="32"/>
      <c r="AT190" s="35"/>
      <c r="AU190" s="32">
        <f t="shared" si="330"/>
        <v>0</v>
      </c>
      <c r="AV190" s="35">
        <f t="shared" si="322"/>
        <v>0</v>
      </c>
      <c r="AW190" s="32">
        <v>0</v>
      </c>
      <c r="AX190" s="32">
        <f>(AW190/12*1*$D190*$F190*$G190*$K190*AX$9)+(AW190/12*11*$E190*$F190*$G190*$K190*AX$10)</f>
        <v>0</v>
      </c>
      <c r="AY190" s="32">
        <f t="shared" si="347"/>
        <v>0</v>
      </c>
      <c r="AZ190" s="32">
        <f t="shared" si="401"/>
        <v>0</v>
      </c>
      <c r="BA190" s="35"/>
      <c r="BB190" s="32"/>
      <c r="BC190" s="32">
        <v>0</v>
      </c>
      <c r="BD190" s="32">
        <f>(BC190/12*1*$D190*$F190*$G190*$K190*BD$9)+(BC190/12*11*$E190*$F190*$G190*$K190*BD$10)</f>
        <v>0</v>
      </c>
      <c r="BE190" s="32">
        <f t="shared" si="357"/>
        <v>0</v>
      </c>
      <c r="BF190" s="32">
        <f t="shared" si="350"/>
        <v>0</v>
      </c>
      <c r="BG190" s="32"/>
      <c r="BH190" s="35"/>
      <c r="BI190" s="32"/>
      <c r="BJ190" s="32"/>
      <c r="BK190" s="32">
        <v>0</v>
      </c>
      <c r="BL190" s="32">
        <f t="shared" si="402"/>
        <v>0</v>
      </c>
      <c r="BM190" s="32">
        <f t="shared" si="352"/>
        <v>0</v>
      </c>
      <c r="BN190" s="32">
        <f t="shared" si="353"/>
        <v>0</v>
      </c>
      <c r="BO190" s="32"/>
      <c r="BP190" s="35"/>
      <c r="BQ190" s="32"/>
      <c r="BR190" s="32"/>
      <c r="BS190" s="32">
        <v>0</v>
      </c>
      <c r="BT190" s="32">
        <f t="shared" si="403"/>
        <v>0</v>
      </c>
      <c r="BU190" s="32">
        <f t="shared" si="355"/>
        <v>0</v>
      </c>
      <c r="BV190" s="32">
        <f t="shared" si="356"/>
        <v>0</v>
      </c>
      <c r="BW190" s="32"/>
      <c r="BX190" s="35"/>
      <c r="BY190" s="32"/>
      <c r="BZ190" s="32"/>
    </row>
    <row r="191" spans="1:78" ht="27" customHeight="1" x14ac:dyDescent="0.25">
      <c r="A191" s="37"/>
      <c r="B191" s="58">
        <v>158</v>
      </c>
      <c r="C191" s="27" t="s">
        <v>251</v>
      </c>
      <c r="D191" s="28">
        <f t="shared" si="384"/>
        <v>18150.400000000001</v>
      </c>
      <c r="E191" s="28">
        <f t="shared" si="384"/>
        <v>18790</v>
      </c>
      <c r="F191" s="34">
        <v>2.11</v>
      </c>
      <c r="G191" s="29">
        <v>1</v>
      </c>
      <c r="H191" s="30">
        <v>0.8</v>
      </c>
      <c r="I191" s="30"/>
      <c r="J191" s="28">
        <v>1.4</v>
      </c>
      <c r="K191" s="28">
        <v>1.68</v>
      </c>
      <c r="L191" s="28">
        <v>2.23</v>
      </c>
      <c r="M191" s="28">
        <v>2.39</v>
      </c>
      <c r="N191" s="31">
        <v>2.57</v>
      </c>
      <c r="O191" s="32"/>
      <c r="P191" s="32">
        <f>(O191/12*1*$D191*$F191*$G191*$J191*P$9)+(O191/12*11*$E191*$F191*$G191*$J191)</f>
        <v>0</v>
      </c>
      <c r="Q191" s="32">
        <v>0</v>
      </c>
      <c r="R191" s="32">
        <f t="shared" ref="R191:R192" si="404">(Q191/12*1*$D191*$F191*$G191*$J191*R$9)+(Q191/12*11*$E191*$F191*$G191*$J191)</f>
        <v>0</v>
      </c>
      <c r="S191" s="32">
        <v>0</v>
      </c>
      <c r="T191" s="32">
        <f t="shared" si="396"/>
        <v>0</v>
      </c>
      <c r="U191" s="32">
        <v>0</v>
      </c>
      <c r="V191" s="32">
        <f>(U191/12*1*$D191*$F191*$G191*$K191*V$9)+(U191/12*11*$E191*$F191*$G191*$K191)</f>
        <v>0</v>
      </c>
      <c r="W191" s="32">
        <v>0</v>
      </c>
      <c r="X191" s="32">
        <f>(W191/12*1*$D191*$F191*$G191*$K191*X$9)+(W191/12*11*$E191*$F191*$G191*$K191)</f>
        <v>0</v>
      </c>
      <c r="Y191" s="32"/>
      <c r="Z191" s="32"/>
      <c r="AA191" s="32"/>
      <c r="AB191" s="32">
        <f>(AA191/12*1*$D191*$F191*$G191*$J191*AB$9)+(AA191/12*11*$E191*$F191*$G191*$J191)</f>
        <v>0</v>
      </c>
      <c r="AC191" s="32">
        <v>0</v>
      </c>
      <c r="AD191" s="32">
        <f>(AC191/12*1*$D191*$F191*$G191*$J191*AD$9)+(AC191/12*11*$E191*$F191*$G191*$J191)</f>
        <v>0</v>
      </c>
      <c r="AE191" s="32">
        <v>30</v>
      </c>
      <c r="AF191" s="32">
        <f>(AE191/12*1*$D191*$F191*$G191*$J191*AF$9)+(AE191/12*11*$E191*$F191*$H191*$J191)</f>
        <v>1368569.2944</v>
      </c>
      <c r="AG191" s="36">
        <v>35</v>
      </c>
      <c r="AH191" s="32">
        <f>(AG191/12*1*$D191*$F191*$G191*$K191*AH$9)+(AG191/12*11*$E191*$F191*$H191*$K191)</f>
        <v>1904737.5930239998</v>
      </c>
      <c r="AI191" s="32">
        <v>0</v>
      </c>
      <c r="AJ191" s="32">
        <f t="shared" si="397"/>
        <v>0</v>
      </c>
      <c r="AK191" s="32"/>
      <c r="AL191" s="32">
        <f>(AK191/12*1*$D191*$F191*$G191*$K191*AL$9)+(AK191/12*11*$E191*$F191*$G191*$K191)</f>
        <v>0</v>
      </c>
      <c r="AM191" s="32">
        <v>0</v>
      </c>
      <c r="AN191" s="32">
        <f t="shared" ref="AN191:AN192" si="405">(AM191/12*1*$D191*$F191*$G191*$K191*AN$9)+(AM191/12*11*$E191*$F191*$G191*$K191)</f>
        <v>0</v>
      </c>
      <c r="AO191" s="32">
        <v>0</v>
      </c>
      <c r="AP191" s="32">
        <f>(AO191/12*1*$D191*$F191*$G191*$K191*AP$9)+(AO191/12*11*$E191*$F191*$G191*$K191)</f>
        <v>0</v>
      </c>
      <c r="AQ191" s="32">
        <f t="shared" si="399"/>
        <v>0</v>
      </c>
      <c r="AR191" s="32">
        <f t="shared" si="400"/>
        <v>0</v>
      </c>
      <c r="AS191" s="32"/>
      <c r="AT191" s="35"/>
      <c r="AU191" s="32">
        <f t="shared" si="330"/>
        <v>0</v>
      </c>
      <c r="AV191" s="35">
        <f t="shared" si="322"/>
        <v>0</v>
      </c>
      <c r="AW191" s="32">
        <v>0</v>
      </c>
      <c r="AX191" s="32">
        <f>(AW191/12*1*$D191*$F191*$G191*$K191*AX$9)+(AW191/12*11*$E191*$F191*$G191*$K191)</f>
        <v>0</v>
      </c>
      <c r="AY191" s="32">
        <f t="shared" si="347"/>
        <v>0</v>
      </c>
      <c r="AZ191" s="32">
        <f t="shared" si="401"/>
        <v>0</v>
      </c>
      <c r="BA191" s="35"/>
      <c r="BB191" s="32"/>
      <c r="BC191" s="32">
        <v>0</v>
      </c>
      <c r="BD191" s="32">
        <f>(BC191/12*1*$D191*$F191*$G191*$K191*BD$9)+(BC191/12*11*$E191*$F191*$G191*$K191)</f>
        <v>0</v>
      </c>
      <c r="BE191" s="32">
        <f t="shared" si="357"/>
        <v>0</v>
      </c>
      <c r="BF191" s="32">
        <f t="shared" si="350"/>
        <v>0</v>
      </c>
      <c r="BG191" s="32"/>
      <c r="BH191" s="35"/>
      <c r="BI191" s="32"/>
      <c r="BJ191" s="32"/>
      <c r="BK191" s="32">
        <v>0</v>
      </c>
      <c r="BL191" s="32">
        <f t="shared" ref="BL191:BL192" si="406">(BK191/12*1*$D191*$F191*$G191*$K191*BL$9)+(BK191/12*11*$E191*$F191*$G191*$K191)</f>
        <v>0</v>
      </c>
      <c r="BM191" s="32">
        <f t="shared" si="352"/>
        <v>0</v>
      </c>
      <c r="BN191" s="32">
        <f t="shared" si="353"/>
        <v>0</v>
      </c>
      <c r="BO191" s="32"/>
      <c r="BP191" s="35"/>
      <c r="BQ191" s="32"/>
      <c r="BR191" s="32"/>
      <c r="BS191" s="32">
        <v>0</v>
      </c>
      <c r="BT191" s="32">
        <f t="shared" ref="BT191:BT192" si="407">(BS191/12*1*$D191*$F191*$G191*$K191*BT$9)+(BS191/12*11*$E191*$F191*$G191*$K191)</f>
        <v>0</v>
      </c>
      <c r="BU191" s="32">
        <f t="shared" si="355"/>
        <v>0</v>
      </c>
      <c r="BV191" s="32">
        <f t="shared" si="356"/>
        <v>0</v>
      </c>
      <c r="BW191" s="32"/>
      <c r="BX191" s="35"/>
      <c r="BY191" s="32"/>
      <c r="BZ191" s="32"/>
    </row>
    <row r="192" spans="1:78" ht="27" customHeight="1" x14ac:dyDescent="0.25">
      <c r="A192" s="37"/>
      <c r="B192" s="58">
        <v>159</v>
      </c>
      <c r="C192" s="27" t="s">
        <v>252</v>
      </c>
      <c r="D192" s="28">
        <f t="shared" si="384"/>
        <v>18150.400000000001</v>
      </c>
      <c r="E192" s="28">
        <f t="shared" si="384"/>
        <v>18790</v>
      </c>
      <c r="F192" s="34">
        <v>2.33</v>
      </c>
      <c r="G192" s="29">
        <v>1</v>
      </c>
      <c r="H192" s="30"/>
      <c r="I192" s="30"/>
      <c r="J192" s="28">
        <v>1.4</v>
      </c>
      <c r="K192" s="28">
        <v>1.68</v>
      </c>
      <c r="L192" s="28">
        <v>2.23</v>
      </c>
      <c r="M192" s="28">
        <v>2.39</v>
      </c>
      <c r="N192" s="31">
        <v>2.57</v>
      </c>
      <c r="O192" s="32"/>
      <c r="P192" s="32">
        <f>(O192/12*1*$D192*$F192*$G192*$J192*P$9)+(O192/12*11*$E192*$F192*$G192*$J192)</f>
        <v>0</v>
      </c>
      <c r="Q192" s="32"/>
      <c r="R192" s="32">
        <f t="shared" si="404"/>
        <v>0</v>
      </c>
      <c r="S192" s="32"/>
      <c r="T192" s="32">
        <f t="shared" si="396"/>
        <v>0</v>
      </c>
      <c r="U192" s="32"/>
      <c r="V192" s="32">
        <f>(U192/12*1*$D192*$F192*$G192*$K192*V$9)+(U192/12*11*$E192*$F192*$G192*$K192)</f>
        <v>0</v>
      </c>
      <c r="W192" s="32"/>
      <c r="X192" s="32">
        <f>(W192/12*1*$D192*$F192*$G192*$K192*X$9)+(W192/12*11*$E192*$F192*$G192*$K192)</f>
        <v>0</v>
      </c>
      <c r="Y192" s="32"/>
      <c r="Z192" s="32"/>
      <c r="AA192" s="32"/>
      <c r="AB192" s="32">
        <f>(AA192/12*1*$D192*$F192*$G192*$J192*AB$9)+(AA192/12*11*$E192*$F192*$G192*$J192)</f>
        <v>0</v>
      </c>
      <c r="AC192" s="32"/>
      <c r="AD192" s="32">
        <f>(AC192/12*1*$D192*$F192*$G192*$J192*AD$9)+(AC192/12*11*$E192*$F192*$G192*$J192)</f>
        <v>0</v>
      </c>
      <c r="AE192" s="32">
        <v>50</v>
      </c>
      <c r="AF192" s="32">
        <f>(AE192/12*1*$D192*$F192*$G192*$J192*AF$9)+(AE192/12*11*$E192*$F192*$G192*$J192)</f>
        <v>3080625.1886666669</v>
      </c>
      <c r="AG192" s="36"/>
      <c r="AH192" s="32">
        <f>(AG192/12*1*$D192*$F192*$G192*$K192*AH$9)+(AG192/12*11*$E192*$F192*$G192*$K192)</f>
        <v>0</v>
      </c>
      <c r="AI192" s="32"/>
      <c r="AJ192" s="32">
        <f t="shared" si="397"/>
        <v>0</v>
      </c>
      <c r="AK192" s="32"/>
      <c r="AL192" s="32">
        <f>(AK192/12*1*$D192*$F192*$G192*$K192*AL$9)+(AK192/12*11*$E192*$F192*$G192*$K192)</f>
        <v>0</v>
      </c>
      <c r="AM192" s="32"/>
      <c r="AN192" s="32">
        <f t="shared" si="405"/>
        <v>0</v>
      </c>
      <c r="AO192" s="32"/>
      <c r="AP192" s="32">
        <f>(AO192/12*1*$D192*$F192*$G192*$K192*AP$9)+(AO192/12*11*$E192*$F192*$G192*$K192)</f>
        <v>0</v>
      </c>
      <c r="AQ192" s="32">
        <f t="shared" si="399"/>
        <v>0</v>
      </c>
      <c r="AR192" s="32">
        <f t="shared" si="400"/>
        <v>0</v>
      </c>
      <c r="AS192" s="32"/>
      <c r="AT192" s="35"/>
      <c r="AU192" s="32">
        <f t="shared" si="330"/>
        <v>0</v>
      </c>
      <c r="AV192" s="35">
        <f t="shared" si="322"/>
        <v>0</v>
      </c>
      <c r="AW192" s="32"/>
      <c r="AX192" s="32">
        <f>(AW192/12*1*$D192*$F192*$G192*$K192*AX$9)+(AW192/12*11*$E192*$F192*$G192*$K192)</f>
        <v>0</v>
      </c>
      <c r="AY192" s="32">
        <f t="shared" si="347"/>
        <v>0</v>
      </c>
      <c r="AZ192" s="32">
        <f t="shared" si="401"/>
        <v>0</v>
      </c>
      <c r="BA192" s="35"/>
      <c r="BB192" s="32"/>
      <c r="BC192" s="32"/>
      <c r="BD192" s="32">
        <f>(BC192/12*1*$D192*$F192*$G192*$K192*BD$9)+(BC192/12*11*$E192*$F192*$G192*$K192)</f>
        <v>0</v>
      </c>
      <c r="BE192" s="32">
        <f t="shared" si="357"/>
        <v>0</v>
      </c>
      <c r="BF192" s="32">
        <f t="shared" si="350"/>
        <v>0</v>
      </c>
      <c r="BG192" s="32"/>
      <c r="BH192" s="35"/>
      <c r="BI192" s="32"/>
      <c r="BJ192" s="32"/>
      <c r="BK192" s="32"/>
      <c r="BL192" s="32">
        <f t="shared" si="406"/>
        <v>0</v>
      </c>
      <c r="BM192" s="32">
        <f t="shared" si="352"/>
        <v>0</v>
      </c>
      <c r="BN192" s="32">
        <f t="shared" si="353"/>
        <v>0</v>
      </c>
      <c r="BO192" s="32"/>
      <c r="BP192" s="35"/>
      <c r="BQ192" s="32"/>
      <c r="BR192" s="32"/>
      <c r="BS192" s="32"/>
      <c r="BT192" s="32">
        <f t="shared" si="407"/>
        <v>0</v>
      </c>
      <c r="BU192" s="32">
        <f t="shared" si="355"/>
        <v>0</v>
      </c>
      <c r="BV192" s="32">
        <f t="shared" si="356"/>
        <v>0</v>
      </c>
      <c r="BW192" s="32"/>
      <c r="BX192" s="35"/>
      <c r="BY192" s="32"/>
      <c r="BZ192" s="32"/>
    </row>
    <row r="193" spans="1:78" x14ac:dyDescent="0.25">
      <c r="A193" s="37"/>
      <c r="B193" s="58">
        <v>160</v>
      </c>
      <c r="C193" s="27" t="s">
        <v>253</v>
      </c>
      <c r="D193" s="28">
        <f t="shared" ref="D193:E208" si="408">D192</f>
        <v>18150.400000000001</v>
      </c>
      <c r="E193" s="28">
        <f t="shared" si="408"/>
        <v>18790</v>
      </c>
      <c r="F193" s="34">
        <v>0.51</v>
      </c>
      <c r="G193" s="29">
        <v>1</v>
      </c>
      <c r="H193" s="30"/>
      <c r="I193" s="30"/>
      <c r="J193" s="28">
        <v>1.4</v>
      </c>
      <c r="K193" s="28">
        <v>1.68</v>
      </c>
      <c r="L193" s="28">
        <v>2.23</v>
      </c>
      <c r="M193" s="28">
        <v>2.39</v>
      </c>
      <c r="N193" s="31">
        <v>2.57</v>
      </c>
      <c r="O193" s="32"/>
      <c r="P193" s="32">
        <f>(O193/12*1*$D193*$F193*$G193*$J193*P$9)+(O193/12*11*$E193*$F193*$G193*$J193*P$10)</f>
        <v>0</v>
      </c>
      <c r="Q193" s="32">
        <v>0</v>
      </c>
      <c r="R193" s="32">
        <f t="shared" ref="R193:R194" si="409">(Q193/12*1*$D193*$F193*$G193*$J193*R$9)+(Q193/12*11*$E193*$F193*$G193*$J193*R$10)</f>
        <v>0</v>
      </c>
      <c r="S193" s="32">
        <v>0</v>
      </c>
      <c r="T193" s="32">
        <f t="shared" si="396"/>
        <v>0</v>
      </c>
      <c r="U193" s="32">
        <v>0</v>
      </c>
      <c r="V193" s="32">
        <f>(U193/12*1*$D193*$F193*$G193*$K193*V$9)+(U193/12*11*$E193*$F193*$G193*$K193*V$10)</f>
        <v>0</v>
      </c>
      <c r="W193" s="32">
        <v>0</v>
      </c>
      <c r="X193" s="32">
        <f>(W193/12*1*$D193*$F193*$G193*$K193*X$9)+(W193/12*11*$E193*$F193*$G193*$K193*X$10)</f>
        <v>0</v>
      </c>
      <c r="Y193" s="32"/>
      <c r="Z193" s="32"/>
      <c r="AA193" s="32"/>
      <c r="AB193" s="32">
        <f>(AA193/12*1*$D193*$F193*$G193*$J193*AB$9)+(AA193/12*11*$E193*$F193*$G193*$J193*AB$10)</f>
        <v>0</v>
      </c>
      <c r="AC193" s="32">
        <v>0</v>
      </c>
      <c r="AD193" s="32">
        <f>(AC193/12*1*$D193*$F193*$G193*$J193*AD$9)+(AC193/12*11*$E193*$F193*$G193*$J193*AD$10)</f>
        <v>0</v>
      </c>
      <c r="AE193" s="32">
        <v>1740</v>
      </c>
      <c r="AF193" s="32">
        <f>(AE193/12*1*$D193*$F193*$G193*$J193*AF$9)+(AE193/12*11*$E193*$F193*$G193*$J193*AF$10)</f>
        <v>24535568.488200001</v>
      </c>
      <c r="AG193" s="36">
        <v>768</v>
      </c>
      <c r="AH193" s="32">
        <f>(AG193/12*1*$D193*$F193*$G193*$K193*AH$9)+(AG193/12*11*$E193*$F193*$G193*$K193*AH$10)</f>
        <v>12935673.9090432</v>
      </c>
      <c r="AI193" s="32">
        <v>8</v>
      </c>
      <c r="AJ193" s="32">
        <f t="shared" si="397"/>
        <v>134795.47737599997</v>
      </c>
      <c r="AK193" s="32"/>
      <c r="AL193" s="32">
        <f>(AK193/12*1*$D193*$F193*$G193*$K193*AL$9)+(AK193/12*11*$E193*$F193*$G193*$K193*AL$10)</f>
        <v>0</v>
      </c>
      <c r="AM193" s="32">
        <v>0</v>
      </c>
      <c r="AN193" s="32">
        <f t="shared" si="398"/>
        <v>0</v>
      </c>
      <c r="AO193" s="32">
        <v>0</v>
      </c>
      <c r="AP193" s="32">
        <f>(AO193/12*1*$D193*$F193*$G193*$K193*AP$9)+(AO193/12*11*$E193*$F193*$G193*$K193*AP$10)</f>
        <v>0</v>
      </c>
      <c r="AQ193" s="32">
        <f t="shared" si="399"/>
        <v>0</v>
      </c>
      <c r="AR193" s="32">
        <f t="shared" si="400"/>
        <v>0</v>
      </c>
      <c r="AS193" s="32"/>
      <c r="AT193" s="35"/>
      <c r="AU193" s="32">
        <f t="shared" si="330"/>
        <v>0</v>
      </c>
      <c r="AV193" s="35">
        <f t="shared" si="322"/>
        <v>0</v>
      </c>
      <c r="AW193" s="32"/>
      <c r="AX193" s="32">
        <f>(AW193/12*1*$D193*$F193*$G193*$K193*AX$9)+(AW193/12*11*$E193*$F193*$G193*$K193*AX$10)</f>
        <v>0</v>
      </c>
      <c r="AY193" s="32">
        <f t="shared" si="347"/>
        <v>0</v>
      </c>
      <c r="AZ193" s="32">
        <f t="shared" si="401"/>
        <v>0</v>
      </c>
      <c r="BA193" s="35"/>
      <c r="BB193" s="32"/>
      <c r="BC193" s="32"/>
      <c r="BD193" s="32">
        <f>(BC193/12*1*$D193*$F193*$G193*$K193*BD$9)+(BC193/12*11*$E193*$F193*$G193*$K193*BD$10)</f>
        <v>0</v>
      </c>
      <c r="BE193" s="32">
        <f t="shared" si="357"/>
        <v>0</v>
      </c>
      <c r="BF193" s="32">
        <f t="shared" si="350"/>
        <v>0</v>
      </c>
      <c r="BG193" s="32"/>
      <c r="BH193" s="35"/>
      <c r="BI193" s="32"/>
      <c r="BJ193" s="32"/>
      <c r="BK193" s="32">
        <v>40</v>
      </c>
      <c r="BL193" s="32">
        <f t="shared" ref="BL193:BL194" si="410">(BK193/12*1*$D193*$F193*$G193*$K193*BL$9)+(BK193/12*11*$E193*$F193*$G193*$K193*BL$10)</f>
        <v>871847.74992000021</v>
      </c>
      <c r="BM193" s="32">
        <v>9</v>
      </c>
      <c r="BN193" s="32">
        <v>197743.84000000003</v>
      </c>
      <c r="BO193" s="32"/>
      <c r="BP193" s="35"/>
      <c r="BQ193" s="32"/>
      <c r="BR193" s="32"/>
      <c r="BS193" s="32">
        <v>5</v>
      </c>
      <c r="BT193" s="32">
        <f t="shared" ref="BT193:BT194" si="411">(BS193/12*1*$D193*$F193*$G193*$K193*BT$9)+(BS193/12*11*$E193*$F193*$G193*$K193*BT$10)</f>
        <v>108980.96874000003</v>
      </c>
      <c r="BU193" s="32"/>
      <c r="BV193" s="32">
        <f t="shared" si="356"/>
        <v>0</v>
      </c>
      <c r="BW193" s="32"/>
      <c r="BX193" s="35"/>
      <c r="BY193" s="32"/>
      <c r="BZ193" s="32"/>
    </row>
    <row r="194" spans="1:78" x14ac:dyDescent="0.25">
      <c r="A194" s="37"/>
      <c r="B194" s="58">
        <v>161</v>
      </c>
      <c r="C194" s="27" t="s">
        <v>254</v>
      </c>
      <c r="D194" s="28">
        <f t="shared" si="408"/>
        <v>18150.400000000001</v>
      </c>
      <c r="E194" s="28">
        <f t="shared" si="408"/>
        <v>18790</v>
      </c>
      <c r="F194" s="34">
        <v>0.66</v>
      </c>
      <c r="G194" s="29">
        <v>1</v>
      </c>
      <c r="H194" s="30"/>
      <c r="I194" s="30"/>
      <c r="J194" s="28">
        <v>1.4</v>
      </c>
      <c r="K194" s="28">
        <v>1.68</v>
      </c>
      <c r="L194" s="28">
        <v>2.23</v>
      </c>
      <c r="M194" s="28">
        <v>2.39</v>
      </c>
      <c r="N194" s="31">
        <v>2.57</v>
      </c>
      <c r="O194" s="32"/>
      <c r="P194" s="32">
        <f>(O194/12*1*$D194*$F194*$G194*$J194*P$9)+(O194/12*11*$E194*$F194*$G194*$J194*P$10)</f>
        <v>0</v>
      </c>
      <c r="Q194" s="32"/>
      <c r="R194" s="32">
        <f t="shared" si="409"/>
        <v>0</v>
      </c>
      <c r="S194" s="32"/>
      <c r="T194" s="32">
        <f t="shared" si="396"/>
        <v>0</v>
      </c>
      <c r="U194" s="32"/>
      <c r="V194" s="32">
        <f>(U194/12*1*$D194*$F194*$G194*$K194*V$9)+(U194/12*11*$E194*$F194*$G194*$K194*V$10)</f>
        <v>0</v>
      </c>
      <c r="W194" s="32"/>
      <c r="X194" s="32">
        <f>(W194/12*1*$D194*$F194*$G194*$K194*X$9)+(W194/12*11*$E194*$F194*$G194*$K194*X$10)</f>
        <v>0</v>
      </c>
      <c r="Y194" s="32"/>
      <c r="Z194" s="32"/>
      <c r="AA194" s="32"/>
      <c r="AB194" s="32">
        <f>(AA194/12*1*$D194*$F194*$G194*$J194*AB$9)+(AA194/12*11*$E194*$F194*$G194*$J194*AB$10)</f>
        <v>0</v>
      </c>
      <c r="AC194" s="32"/>
      <c r="AD194" s="32">
        <f>(AC194/12*1*$D194*$F194*$G194*$J194*AD$9)+(AC194/12*11*$E194*$F194*$G194*$J194*AD$10)</f>
        <v>0</v>
      </c>
      <c r="AE194" s="32">
        <v>235</v>
      </c>
      <c r="AF194" s="32">
        <f>(AE194/12*1*$D194*$F194*$G194*$J194*AF$9)+(AE194/12*11*$E194*$F194*$G194*$J194*AF$10)</f>
        <v>4288332.9643000001</v>
      </c>
      <c r="AG194" s="36">
        <v>78</v>
      </c>
      <c r="AH194" s="32">
        <f>(AG194/12*1*$D194*$F194*$G194*$K194*AH$9)+(AG194/12*11*$E194*$F194*$G194*$K194*AH$10)</f>
        <v>1700185.0817952</v>
      </c>
      <c r="AI194" s="32"/>
      <c r="AJ194" s="32">
        <f t="shared" si="397"/>
        <v>0</v>
      </c>
      <c r="AK194" s="32"/>
      <c r="AL194" s="32">
        <f>(AK194/12*1*$D194*$F194*$G194*$K194*AL$9)+(AK194/12*11*$E194*$F194*$G194*$K194*AL$10)</f>
        <v>0</v>
      </c>
      <c r="AM194" s="32"/>
      <c r="AN194" s="32">
        <f t="shared" si="398"/>
        <v>0</v>
      </c>
      <c r="AO194" s="32">
        <v>1</v>
      </c>
      <c r="AP194" s="32">
        <f>(AO194/12*1*$D194*$F194*$G194*$K194*AP$9)+(AO194/12*11*$E194*$F194*$G194*$K194*AP$10)</f>
        <v>21831.709838399998</v>
      </c>
      <c r="AQ194" s="32"/>
      <c r="AR194" s="32">
        <f t="shared" si="400"/>
        <v>0</v>
      </c>
      <c r="AS194" s="32"/>
      <c r="AT194" s="35"/>
      <c r="AU194" s="32">
        <f t="shared" si="330"/>
        <v>0</v>
      </c>
      <c r="AV194" s="35">
        <f t="shared" si="322"/>
        <v>0</v>
      </c>
      <c r="AW194" s="32"/>
      <c r="AX194" s="32">
        <f>(AW194/12*1*$D194*$F194*$G194*$K194*AX$9)+(AW194/12*11*$E194*$F194*$G194*$K194*AX$10)</f>
        <v>0</v>
      </c>
      <c r="AY194" s="32">
        <f t="shared" si="347"/>
        <v>0</v>
      </c>
      <c r="AZ194" s="32">
        <f t="shared" si="401"/>
        <v>0</v>
      </c>
      <c r="BA194" s="35"/>
      <c r="BB194" s="32"/>
      <c r="BC194" s="32">
        <v>2</v>
      </c>
      <c r="BD194" s="32">
        <f>(BC194/12*1*$D194*$F194*$G194*$K194*BD$9)+(BC194/12*11*$E194*$F194*$G194*$K194*BD$10)</f>
        <v>56749.097328000003</v>
      </c>
      <c r="BE194" s="32">
        <v>2</v>
      </c>
      <c r="BF194" s="32">
        <v>58397.46</v>
      </c>
      <c r="BG194" s="32"/>
      <c r="BH194" s="35"/>
      <c r="BI194" s="32"/>
      <c r="BJ194" s="32"/>
      <c r="BK194" s="32"/>
      <c r="BL194" s="32">
        <f t="shared" si="410"/>
        <v>0</v>
      </c>
      <c r="BM194" s="32">
        <f t="shared" si="352"/>
        <v>0</v>
      </c>
      <c r="BN194" s="32">
        <f t="shared" si="353"/>
        <v>0</v>
      </c>
      <c r="BO194" s="32"/>
      <c r="BP194" s="35"/>
      <c r="BQ194" s="32"/>
      <c r="BR194" s="32"/>
      <c r="BS194" s="32"/>
      <c r="BT194" s="32">
        <f t="shared" si="411"/>
        <v>0</v>
      </c>
      <c r="BU194" s="32">
        <f t="shared" si="355"/>
        <v>0</v>
      </c>
      <c r="BV194" s="32">
        <f t="shared" si="356"/>
        <v>0</v>
      </c>
      <c r="BW194" s="32"/>
      <c r="BX194" s="35"/>
      <c r="BY194" s="32"/>
      <c r="BZ194" s="32"/>
    </row>
    <row r="195" spans="1:78" x14ac:dyDescent="0.25">
      <c r="A195" s="37">
        <v>22</v>
      </c>
      <c r="B195" s="68"/>
      <c r="C195" s="40" t="s">
        <v>255</v>
      </c>
      <c r="D195" s="28">
        <f t="shared" si="408"/>
        <v>18150.400000000001</v>
      </c>
      <c r="E195" s="28">
        <f t="shared" si="408"/>
        <v>18790</v>
      </c>
      <c r="F195" s="59">
        <v>0.8</v>
      </c>
      <c r="G195" s="29">
        <v>1</v>
      </c>
      <c r="H195" s="30"/>
      <c r="I195" s="30"/>
      <c r="J195" s="28">
        <v>1.4</v>
      </c>
      <c r="K195" s="28">
        <v>1.68</v>
      </c>
      <c r="L195" s="28">
        <v>2.23</v>
      </c>
      <c r="M195" s="28">
        <v>2.39</v>
      </c>
      <c r="N195" s="31">
        <v>2.57</v>
      </c>
      <c r="O195" s="35">
        <f t="shared" ref="O195:AJ195" si="412">SUM(O196:O199)</f>
        <v>0</v>
      </c>
      <c r="P195" s="35">
        <f t="shared" si="412"/>
        <v>0</v>
      </c>
      <c r="Q195" s="35">
        <f t="shared" si="412"/>
        <v>25</v>
      </c>
      <c r="R195" s="35">
        <f t="shared" si="412"/>
        <v>1743440.4236666667</v>
      </c>
      <c r="S195" s="35">
        <f>SUM(S196:S199)</f>
        <v>315</v>
      </c>
      <c r="T195" s="35">
        <f t="shared" ref="T195" si="413">SUM(T196:T199)</f>
        <v>10552058.742889998</v>
      </c>
      <c r="U195" s="35">
        <f t="shared" si="412"/>
        <v>0</v>
      </c>
      <c r="V195" s="35">
        <f t="shared" si="412"/>
        <v>0</v>
      </c>
      <c r="W195" s="35">
        <f t="shared" si="412"/>
        <v>0</v>
      </c>
      <c r="X195" s="35">
        <f t="shared" si="412"/>
        <v>0</v>
      </c>
      <c r="Y195" s="35"/>
      <c r="Z195" s="35"/>
      <c r="AA195" s="35">
        <f t="shared" si="412"/>
        <v>0</v>
      </c>
      <c r="AB195" s="35">
        <f t="shared" si="412"/>
        <v>0</v>
      </c>
      <c r="AC195" s="35">
        <v>0</v>
      </c>
      <c r="AD195" s="35">
        <f t="shared" si="412"/>
        <v>0</v>
      </c>
      <c r="AE195" s="35">
        <f>SUM(AE196:AE199)</f>
        <v>3</v>
      </c>
      <c r="AF195" s="35">
        <f t="shared" si="412"/>
        <v>32349.126810000002</v>
      </c>
      <c r="AG195" s="35">
        <v>0</v>
      </c>
      <c r="AH195" s="35">
        <f t="shared" si="412"/>
        <v>0</v>
      </c>
      <c r="AI195" s="35">
        <f t="shared" si="412"/>
        <v>88</v>
      </c>
      <c r="AJ195" s="35">
        <f t="shared" si="412"/>
        <v>1230339.1121280002</v>
      </c>
      <c r="AK195" s="35">
        <f t="shared" ref="AK195:BV195" si="414">SUM(AK196:AK199)</f>
        <v>0</v>
      </c>
      <c r="AL195" s="35">
        <f t="shared" si="414"/>
        <v>0</v>
      </c>
      <c r="AM195" s="35">
        <f t="shared" si="414"/>
        <v>5</v>
      </c>
      <c r="AN195" s="35">
        <f t="shared" si="414"/>
        <v>58860.142068000008</v>
      </c>
      <c r="AO195" s="35">
        <f t="shared" si="414"/>
        <v>7</v>
      </c>
      <c r="AP195" s="35">
        <f t="shared" si="414"/>
        <v>90303.890695200011</v>
      </c>
      <c r="AQ195" s="35">
        <f t="shared" si="414"/>
        <v>6</v>
      </c>
      <c r="AR195" s="35">
        <f t="shared" si="414"/>
        <v>122810.97</v>
      </c>
      <c r="AS195" s="35">
        <f>AO195-AQ195+5</f>
        <v>6</v>
      </c>
      <c r="AT195" s="35">
        <f>AS195*$E195*$F195*$G195*$K195*AT$10</f>
        <v>159704.77824000001</v>
      </c>
      <c r="AU195" s="35">
        <f t="shared" si="330"/>
        <v>12</v>
      </c>
      <c r="AV195" s="35">
        <f t="shared" si="322"/>
        <v>282515.74823999999</v>
      </c>
      <c r="AW195" s="35">
        <f t="shared" si="414"/>
        <v>12</v>
      </c>
      <c r="AX195" s="35">
        <f t="shared" si="414"/>
        <v>393945.5383136</v>
      </c>
      <c r="AY195" s="35">
        <f t="shared" si="414"/>
        <v>4</v>
      </c>
      <c r="AZ195" s="35">
        <f t="shared" si="414"/>
        <v>49187.240000000005</v>
      </c>
      <c r="BA195" s="35">
        <f>AW195-AY195</f>
        <v>8</v>
      </c>
      <c r="BB195" s="35">
        <f>BA195*$E195*$F195*$G195*$K195*BB$10</f>
        <v>212939.70431999999</v>
      </c>
      <c r="BC195" s="35">
        <f t="shared" si="414"/>
        <v>2</v>
      </c>
      <c r="BD195" s="35">
        <f t="shared" si="414"/>
        <v>33533.557511999992</v>
      </c>
      <c r="BE195" s="35">
        <f t="shared" si="414"/>
        <v>0</v>
      </c>
      <c r="BF195" s="35">
        <f t="shared" si="414"/>
        <v>0</v>
      </c>
      <c r="BG195" s="35">
        <f>BC195-BE195</f>
        <v>2</v>
      </c>
      <c r="BH195" s="35">
        <f>BG195*$E195*$F195*$G195*$K195*BH$10</f>
        <v>68387.182079999999</v>
      </c>
      <c r="BI195" s="32">
        <f t="shared" si="365"/>
        <v>2</v>
      </c>
      <c r="BJ195" s="32">
        <f t="shared" si="365"/>
        <v>68387.182079999999</v>
      </c>
      <c r="BK195" s="35">
        <f t="shared" si="414"/>
        <v>15</v>
      </c>
      <c r="BL195" s="35">
        <f t="shared" si="414"/>
        <v>250015.16357999999</v>
      </c>
      <c r="BM195" s="35">
        <f t="shared" si="414"/>
        <v>1</v>
      </c>
      <c r="BN195" s="35">
        <f t="shared" si="414"/>
        <v>16669.38</v>
      </c>
      <c r="BO195" s="35">
        <f>BK195-BM195-9</f>
        <v>5</v>
      </c>
      <c r="BP195" s="35">
        <f>BO195*$E195*$F195*$G195*$K195*BP$10</f>
        <v>170967.9552</v>
      </c>
      <c r="BQ195" s="32">
        <f t="shared" si="366"/>
        <v>6</v>
      </c>
      <c r="BR195" s="32">
        <f t="shared" si="366"/>
        <v>187637.3352</v>
      </c>
      <c r="BS195" s="35">
        <f t="shared" si="414"/>
        <v>4</v>
      </c>
      <c r="BT195" s="35">
        <f t="shared" si="414"/>
        <v>66670.710287999987</v>
      </c>
      <c r="BU195" s="35">
        <f t="shared" si="414"/>
        <v>1</v>
      </c>
      <c r="BV195" s="35">
        <f t="shared" si="414"/>
        <v>17235.689999999999</v>
      </c>
      <c r="BW195" s="35">
        <f>BS195-BU195+2</f>
        <v>5</v>
      </c>
      <c r="BX195" s="35">
        <f>BW195*$E195*$F195*$G195*$K195*BX$10</f>
        <v>170967.9552</v>
      </c>
      <c r="BY195" s="32">
        <f t="shared" si="394"/>
        <v>6</v>
      </c>
      <c r="BZ195" s="32">
        <f>BV195+BX195</f>
        <v>188203.6452</v>
      </c>
    </row>
    <row r="196" spans="1:78" ht="20.25" customHeight="1" x14ac:dyDescent="0.25">
      <c r="A196" s="37"/>
      <c r="B196" s="58">
        <v>162</v>
      </c>
      <c r="C196" s="27" t="s">
        <v>256</v>
      </c>
      <c r="D196" s="28">
        <f t="shared" si="408"/>
        <v>18150.400000000001</v>
      </c>
      <c r="E196" s="28">
        <f t="shared" si="408"/>
        <v>18790</v>
      </c>
      <c r="F196" s="34">
        <v>1.1100000000000001</v>
      </c>
      <c r="G196" s="29">
        <v>1</v>
      </c>
      <c r="H196" s="30"/>
      <c r="I196" s="30"/>
      <c r="J196" s="28">
        <v>1.4</v>
      </c>
      <c r="K196" s="28">
        <v>1.68</v>
      </c>
      <c r="L196" s="28">
        <v>2.23</v>
      </c>
      <c r="M196" s="28">
        <v>2.39</v>
      </c>
      <c r="N196" s="31">
        <v>2.57</v>
      </c>
      <c r="O196" s="32"/>
      <c r="P196" s="32">
        <f>(O196/12*1*$D196*$F196*$G196*$J196*P$9)+(O196/12*11*$E196*$F196*$G196*$J196*P$10)</f>
        <v>0</v>
      </c>
      <c r="Q196" s="32"/>
      <c r="R196" s="32">
        <f t="shared" ref="R196:R199" si="415">(Q196/12*1*$D196*$F196*$G196*$J196*R$9)+(Q196/12*11*$E196*$F196*$G196*$J196*R$10)</f>
        <v>0</v>
      </c>
      <c r="S196" s="35">
        <v>11</v>
      </c>
      <c r="T196" s="32">
        <f t="shared" ref="T196:T224" si="416">(S196/12*1*$D196*$F196*$G196*$J196*T$9)+(S196/12*3*$E196*$F196*$G196*$J196*T$10)+(S196/12*8*$E196*$F196*$G196*$J196*T$11)</f>
        <v>352399.10629000003</v>
      </c>
      <c r="U196" s="32"/>
      <c r="V196" s="32">
        <f>(U196/12*1*$D196*$F196*$G196*$K196*V$9)+(U196/12*11*$E196*$F196*$G196*$K196*V$10)</f>
        <v>0</v>
      </c>
      <c r="W196" s="32"/>
      <c r="X196" s="32">
        <f>(W196/12*1*$D196*$F196*$G196*$K196*X$9)+(W196/12*11*$E196*$F196*$G196*$K196*X$10)</f>
        <v>0</v>
      </c>
      <c r="Y196" s="32"/>
      <c r="Z196" s="32"/>
      <c r="AA196" s="32"/>
      <c r="AB196" s="32">
        <f>(AA196/12*1*$D196*$F196*$G196*$J196*AB$9)+(AA196/12*11*$E196*$F196*$G196*$J196*AB$10)</f>
        <v>0</v>
      </c>
      <c r="AC196" s="32"/>
      <c r="AD196" s="32">
        <f>(AC196/12*1*$D196*$F196*$G196*$J196*AD$9)+(AC196/12*11*$E196*$F196*$G196*$J196*AD$10)</f>
        <v>0</v>
      </c>
      <c r="AE196" s="32"/>
      <c r="AF196" s="32">
        <f>(AE196/12*1*$D196*$F196*$G196*$J196*AF$9)+(AE196/12*11*$E196*$F196*$G196*$J196*AF$10)</f>
        <v>0</v>
      </c>
      <c r="AG196" s="36"/>
      <c r="AH196" s="32">
        <f>(AG196/12*1*$D196*$F196*$G196*$K196*AH$9)+(AG196/12*11*$E196*$F196*$G196*$K196*AH$10)</f>
        <v>0</v>
      </c>
      <c r="AI196" s="32"/>
      <c r="AJ196" s="32">
        <f>(AI196/12*1*$D196*$F196*$G196*$K196*AJ$9)+(AI196/12*4*$E196*$F196*$G196*$K196*AJ$10)+(AI196/12*7*$E196*$F196*$G196*$K196*AJ$12)</f>
        <v>0</v>
      </c>
      <c r="AK196" s="32"/>
      <c r="AL196" s="32">
        <f>(AK196/12*1*$D196*$F196*$G196*$K196*AL$9)+(AK196/12*11*$E196*$F196*$G196*$K196*AL$10)</f>
        <v>0</v>
      </c>
      <c r="AM196" s="38"/>
      <c r="AN196" s="32">
        <f t="shared" ref="AN196:AN199" si="417">(AM196/12*1*$D196*$F196*$G196*$K196*AN$9)+(AM196/12*11*$E196*$F196*$G196*$K196*AN$10)</f>
        <v>0</v>
      </c>
      <c r="AO196" s="32">
        <v>0</v>
      </c>
      <c r="AP196" s="32">
        <f>(AO196/12*1*$D196*$F196*$G196*$K196*AP$9)+(AO196/12*11*$E196*$F196*$G196*$K196*AP$10)</f>
        <v>0</v>
      </c>
      <c r="AQ196" s="32">
        <v>0</v>
      </c>
      <c r="AR196" s="32">
        <f t="shared" ref="AR196:AR224" si="418">(AQ196/3*1*$D196*$F196*$G196*$K196*AR$9)+(AQ196/3*2*$E196*$F196*$G196*$K196*AR$10)</f>
        <v>0</v>
      </c>
      <c r="AS196" s="32"/>
      <c r="AT196" s="35"/>
      <c r="AU196" s="32"/>
      <c r="AV196" s="35">
        <f t="shared" si="322"/>
        <v>0</v>
      </c>
      <c r="AW196" s="32">
        <v>2</v>
      </c>
      <c r="AX196" s="32">
        <f>(AW196/12*1*$D196*$F196*$G196*$K196*AX$9)+(AW196/12*11*$E196*$F196*$G196*$K196*AX$10)</f>
        <v>73123.670155200001</v>
      </c>
      <c r="AY196" s="32">
        <v>0</v>
      </c>
      <c r="AZ196" s="32">
        <f t="shared" ref="AZ196:AZ226" si="419">(AY196/3*1*$D196*$F196*$G196*$K196*AZ$9)+(AY196/3*2*$E196*$F196*$G196*$K196*AZ$10)</f>
        <v>0</v>
      </c>
      <c r="BA196" s="35"/>
      <c r="BB196" s="32"/>
      <c r="BC196" s="32"/>
      <c r="BD196" s="32">
        <f>(BC196/12*1*$D196*$F196*$G196*$K196*BD$9)+(BC196/12*11*$E196*$F196*$G196*$K196*BD$10)</f>
        <v>0</v>
      </c>
      <c r="BE196" s="32">
        <f t="shared" si="357"/>
        <v>0</v>
      </c>
      <c r="BF196" s="32">
        <f t="shared" si="350"/>
        <v>0</v>
      </c>
      <c r="BG196" s="32"/>
      <c r="BH196" s="35"/>
      <c r="BI196" s="32"/>
      <c r="BJ196" s="32"/>
      <c r="BK196" s="32">
        <v>0</v>
      </c>
      <c r="BL196" s="32">
        <f t="shared" ref="BL196:BL199" si="420">(BK196/12*1*$D196*$F196*$G196*$K196*BL$9)+(BK196/12*11*$E196*$F196*$G196*$K196*BL$10)</f>
        <v>0</v>
      </c>
      <c r="BM196" s="32">
        <f t="shared" si="352"/>
        <v>0</v>
      </c>
      <c r="BN196" s="32">
        <f t="shared" si="353"/>
        <v>0</v>
      </c>
      <c r="BO196" s="32"/>
      <c r="BP196" s="35"/>
      <c r="BQ196" s="32"/>
      <c r="BR196" s="32"/>
      <c r="BS196" s="32"/>
      <c r="BT196" s="32">
        <f t="shared" ref="BT196:BT199" si="421">(BS196/12*1*$D196*$F196*$G196*$K196*BT$9)+(BS196/12*11*$E196*$F196*$G196*$K196*BT$10)</f>
        <v>0</v>
      </c>
      <c r="BU196" s="32">
        <f t="shared" si="355"/>
        <v>0</v>
      </c>
      <c r="BV196" s="32">
        <f t="shared" si="356"/>
        <v>0</v>
      </c>
      <c r="BW196" s="32"/>
      <c r="BX196" s="35"/>
      <c r="BY196" s="32"/>
      <c r="BZ196" s="32"/>
    </row>
    <row r="197" spans="1:78" x14ac:dyDescent="0.25">
      <c r="A197" s="37"/>
      <c r="B197" s="58">
        <v>163</v>
      </c>
      <c r="C197" s="27" t="s">
        <v>257</v>
      </c>
      <c r="D197" s="28">
        <f t="shared" si="408"/>
        <v>18150.400000000001</v>
      </c>
      <c r="E197" s="28">
        <f t="shared" si="408"/>
        <v>18790</v>
      </c>
      <c r="F197" s="39">
        <v>0.39</v>
      </c>
      <c r="G197" s="29">
        <v>1</v>
      </c>
      <c r="H197" s="30"/>
      <c r="I197" s="30"/>
      <c r="J197" s="28">
        <v>1.4</v>
      </c>
      <c r="K197" s="28">
        <v>1.68</v>
      </c>
      <c r="L197" s="28">
        <v>2.23</v>
      </c>
      <c r="M197" s="28">
        <v>2.39</v>
      </c>
      <c r="N197" s="31">
        <v>2.57</v>
      </c>
      <c r="O197" s="32"/>
      <c r="P197" s="32">
        <f>(O197/12*1*$D197*$F197*$G197*$J197*P$9)+(O197/12*11*$E197*$F197*$G197*$J197*P$10)</f>
        <v>0</v>
      </c>
      <c r="Q197" s="32"/>
      <c r="R197" s="32">
        <f t="shared" si="415"/>
        <v>0</v>
      </c>
      <c r="S197" s="35">
        <v>145</v>
      </c>
      <c r="T197" s="32">
        <f t="shared" si="416"/>
        <v>1632118.71095</v>
      </c>
      <c r="U197" s="32"/>
      <c r="V197" s="32">
        <f>(U197/12*1*$D197*$F197*$G197*$K197*V$9)+(U197/12*11*$E197*$F197*$G197*$K197*V$10)</f>
        <v>0</v>
      </c>
      <c r="W197" s="32"/>
      <c r="X197" s="32">
        <f>(W197/12*1*$D197*$F197*$G197*$K197*X$9)+(W197/12*11*$E197*$F197*$G197*$K197*X$10)</f>
        <v>0</v>
      </c>
      <c r="Y197" s="32"/>
      <c r="Z197" s="32"/>
      <c r="AA197" s="32"/>
      <c r="AB197" s="32">
        <f>(AA197/12*1*$D197*$F197*$G197*$J197*AB$9)+(AA197/12*11*$E197*$F197*$G197*$J197*AB$10)</f>
        <v>0</v>
      </c>
      <c r="AC197" s="32"/>
      <c r="AD197" s="32">
        <f>(AC197/12*1*$D197*$F197*$G197*$J197*AD$9)+(AC197/12*11*$E197*$F197*$G197*$J197*AD$10)</f>
        <v>0</v>
      </c>
      <c r="AE197" s="32">
        <v>3</v>
      </c>
      <c r="AF197" s="32">
        <f>(AE197/12*1*$D197*$F197*$G197*$J197*AF$9)+(AE197/12*11*$E197*$F197*$G197*$J197*AF$10)</f>
        <v>32349.126810000002</v>
      </c>
      <c r="AG197" s="36"/>
      <c r="AH197" s="32">
        <f>(AG197/12*1*$D197*$F197*$G197*$K197*AH$9)+(AG197/12*11*$E197*$F197*$G197*$K197*AH$10)</f>
        <v>0</v>
      </c>
      <c r="AI197" s="32">
        <v>86</v>
      </c>
      <c r="AJ197" s="32">
        <f>(AI197/12*1*$D197*$F197*$G197*$K197*AJ$9)+(AI197/12*4*$E197*$F197*$G197*$K197*AJ$10)+(AI197/12*7*$E197*$F197*$G197*$K197*AJ$12)</f>
        <v>1108098.1154880002</v>
      </c>
      <c r="AK197" s="32"/>
      <c r="AL197" s="32">
        <f>(AK197/12*1*$D197*$F197*$G197*$K197*AL$9)+(AK197/12*11*$E197*$F197*$G197*$K197*AL$10)</f>
        <v>0</v>
      </c>
      <c r="AM197" s="38">
        <v>5</v>
      </c>
      <c r="AN197" s="32">
        <f t="shared" si="417"/>
        <v>58860.142068000008</v>
      </c>
      <c r="AO197" s="32">
        <v>7</v>
      </c>
      <c r="AP197" s="32">
        <f>(AO197/12*1*$D197*$F197*$G197*$K197*AP$9)+(AO197/12*11*$E197*$F197*$G197*$K197*AP$10)</f>
        <v>90303.890695200011</v>
      </c>
      <c r="AQ197" s="32">
        <v>5</v>
      </c>
      <c r="AR197" s="32">
        <v>61258.090000000004</v>
      </c>
      <c r="AS197" s="32"/>
      <c r="AT197" s="35"/>
      <c r="AU197" s="32"/>
      <c r="AV197" s="35">
        <f t="shared" si="322"/>
        <v>61258.090000000004</v>
      </c>
      <c r="AW197" s="32">
        <v>6</v>
      </c>
      <c r="AX197" s="32">
        <f>(AW197/12*1*$D197*$F197*$G197*$K197*AX$9)+(AW197/12*11*$E197*$F197*$G197*$K197*AX$10)</f>
        <v>77076.300974400001</v>
      </c>
      <c r="AY197" s="32">
        <v>4</v>
      </c>
      <c r="AZ197" s="32">
        <v>49187.240000000005</v>
      </c>
      <c r="BA197" s="35"/>
      <c r="BB197" s="32"/>
      <c r="BC197" s="32">
        <v>2</v>
      </c>
      <c r="BD197" s="32">
        <f>(BC197/12*1*$D197*$F197*$G197*$K197*BD$9)+(BC197/12*11*$E197*$F197*$G197*$K197*BD$10)</f>
        <v>33533.557511999992</v>
      </c>
      <c r="BE197" s="32"/>
      <c r="BF197" s="32">
        <f t="shared" si="350"/>
        <v>0</v>
      </c>
      <c r="BG197" s="32"/>
      <c r="BH197" s="35"/>
      <c r="BI197" s="32"/>
      <c r="BJ197" s="32"/>
      <c r="BK197" s="32">
        <v>15</v>
      </c>
      <c r="BL197" s="32">
        <f t="shared" si="420"/>
        <v>250015.16357999999</v>
      </c>
      <c r="BM197" s="32">
        <v>1</v>
      </c>
      <c r="BN197" s="32">
        <v>16669.38</v>
      </c>
      <c r="BO197" s="32"/>
      <c r="BP197" s="35"/>
      <c r="BQ197" s="32"/>
      <c r="BR197" s="32"/>
      <c r="BS197" s="32">
        <v>4</v>
      </c>
      <c r="BT197" s="32">
        <f t="shared" si="421"/>
        <v>66670.710287999987</v>
      </c>
      <c r="BU197" s="32">
        <v>1</v>
      </c>
      <c r="BV197" s="32">
        <v>17235.689999999999</v>
      </c>
      <c r="BW197" s="32"/>
      <c r="BX197" s="35"/>
      <c r="BY197" s="32"/>
      <c r="BZ197" s="32"/>
    </row>
    <row r="198" spans="1:78" ht="30.75" customHeight="1" x14ac:dyDescent="0.25">
      <c r="A198" s="37"/>
      <c r="B198" s="58">
        <v>164</v>
      </c>
      <c r="C198" s="27" t="s">
        <v>258</v>
      </c>
      <c r="D198" s="28">
        <f t="shared" si="408"/>
        <v>18150.400000000001</v>
      </c>
      <c r="E198" s="28">
        <f t="shared" si="408"/>
        <v>18790</v>
      </c>
      <c r="F198" s="34">
        <v>1.85</v>
      </c>
      <c r="G198" s="29">
        <v>1</v>
      </c>
      <c r="H198" s="30"/>
      <c r="I198" s="30"/>
      <c r="J198" s="28">
        <v>1.4</v>
      </c>
      <c r="K198" s="28">
        <v>1.68</v>
      </c>
      <c r="L198" s="28">
        <v>2.23</v>
      </c>
      <c r="M198" s="28">
        <v>2.39</v>
      </c>
      <c r="N198" s="31">
        <v>2.57</v>
      </c>
      <c r="O198" s="32"/>
      <c r="P198" s="32">
        <f>(O198/12*1*$D198*$F198*$G198*$J198*P$9)+(O198/12*11*$E198*$F198*$G198*$J198*P$10)</f>
        <v>0</v>
      </c>
      <c r="Q198" s="32"/>
      <c r="R198" s="32">
        <f t="shared" si="415"/>
        <v>0</v>
      </c>
      <c r="S198" s="35">
        <v>149</v>
      </c>
      <c r="T198" s="32">
        <f t="shared" si="416"/>
        <v>7955676.7935166657</v>
      </c>
      <c r="U198" s="32"/>
      <c r="V198" s="32">
        <f>(U198/12*1*$D198*$F198*$G198*$K198*V$9)+(U198/12*11*$E198*$F198*$G198*$K198*V$10)</f>
        <v>0</v>
      </c>
      <c r="W198" s="32"/>
      <c r="X198" s="32">
        <f>(W198/12*1*$D198*$F198*$G198*$K198*X$9)+(W198/12*11*$E198*$F198*$G198*$K198*X$10)</f>
        <v>0</v>
      </c>
      <c r="Y198" s="32"/>
      <c r="Z198" s="32"/>
      <c r="AA198" s="32"/>
      <c r="AB198" s="32">
        <f>(AA198/12*1*$D198*$F198*$G198*$J198*AB$9)+(AA198/12*11*$E198*$F198*$G198*$J198*AB$10)</f>
        <v>0</v>
      </c>
      <c r="AC198" s="32"/>
      <c r="AD198" s="32">
        <f>(AC198/12*1*$D198*$F198*$G198*$J198*AD$9)+(AC198/12*11*$E198*$F198*$G198*$J198*AD$10)</f>
        <v>0</v>
      </c>
      <c r="AE198" s="32"/>
      <c r="AF198" s="32">
        <f>(AE198/12*1*$D198*$F198*$G198*$J198*AF$9)+(AE198/12*11*$E198*$F198*$G198*$J198*AF$10)</f>
        <v>0</v>
      </c>
      <c r="AG198" s="36"/>
      <c r="AH198" s="32">
        <f>(AG198/12*1*$D198*$F198*$G198*$K198*AH$9)+(AG198/12*11*$E198*$F198*$G198*$K198*AH$10)</f>
        <v>0</v>
      </c>
      <c r="AI198" s="32">
        <v>2</v>
      </c>
      <c r="AJ198" s="32">
        <f>(AI198/12*1*$D198*$F198*$G198*$K198*AJ$9)+(AI198/12*4*$E198*$F198*$G198*$K198*AJ$10)+(AI198/12*7*$E198*$F198*$G198*$K198*AJ$12)</f>
        <v>122240.99664</v>
      </c>
      <c r="AK198" s="32"/>
      <c r="AL198" s="32">
        <f>(AK198/12*1*$D198*$F198*$G198*$K198*AL$9)+(AK198/12*11*$E198*$F198*$G198*$K198*AL$10)</f>
        <v>0</v>
      </c>
      <c r="AM198" s="32"/>
      <c r="AN198" s="32">
        <f t="shared" si="417"/>
        <v>0</v>
      </c>
      <c r="AO198" s="32">
        <v>0</v>
      </c>
      <c r="AP198" s="32">
        <f>(AO198/12*1*$D198*$F198*$G198*$K198*AP$9)+(AO198/12*11*$E198*$F198*$G198*$K198*AP$10)</f>
        <v>0</v>
      </c>
      <c r="AQ198" s="32">
        <v>1</v>
      </c>
      <c r="AR198" s="32">
        <v>61552.88</v>
      </c>
      <c r="AS198" s="32"/>
      <c r="AT198" s="35"/>
      <c r="AU198" s="32"/>
      <c r="AV198" s="35">
        <f t="shared" si="322"/>
        <v>61552.88</v>
      </c>
      <c r="AW198" s="32">
        <v>4</v>
      </c>
      <c r="AX198" s="32">
        <f>(AW198/12*1*$D198*$F198*$G198*$K198*AX$9)+(AW198/12*11*$E198*$F198*$G198*$K198*AX$10)</f>
        <v>243745.56718400001</v>
      </c>
      <c r="AY198" s="32">
        <v>0</v>
      </c>
      <c r="AZ198" s="32">
        <f t="shared" si="419"/>
        <v>0</v>
      </c>
      <c r="BA198" s="35"/>
      <c r="BB198" s="32"/>
      <c r="BC198" s="32"/>
      <c r="BD198" s="32">
        <f>(BC198/12*1*$D198*$F198*$G198*$K198*BD$9)+(BC198/12*11*$E198*$F198*$G198*$K198*BD$10)</f>
        <v>0</v>
      </c>
      <c r="BE198" s="32">
        <f t="shared" si="357"/>
        <v>0</v>
      </c>
      <c r="BF198" s="32">
        <f t="shared" si="350"/>
        <v>0</v>
      </c>
      <c r="BG198" s="32"/>
      <c r="BH198" s="35"/>
      <c r="BI198" s="32"/>
      <c r="BJ198" s="32"/>
      <c r="BK198" s="32"/>
      <c r="BL198" s="32">
        <f t="shared" si="420"/>
        <v>0</v>
      </c>
      <c r="BM198" s="32">
        <f t="shared" si="352"/>
        <v>0</v>
      </c>
      <c r="BN198" s="32">
        <f t="shared" si="353"/>
        <v>0</v>
      </c>
      <c r="BO198" s="32"/>
      <c r="BP198" s="35"/>
      <c r="BQ198" s="32"/>
      <c r="BR198" s="32"/>
      <c r="BS198" s="32"/>
      <c r="BT198" s="32">
        <f t="shared" si="421"/>
        <v>0</v>
      </c>
      <c r="BU198" s="32">
        <f t="shared" si="355"/>
        <v>0</v>
      </c>
      <c r="BV198" s="32">
        <f t="shared" si="356"/>
        <v>0</v>
      </c>
      <c r="BW198" s="32"/>
      <c r="BX198" s="35"/>
      <c r="BY198" s="32"/>
      <c r="BZ198" s="32"/>
    </row>
    <row r="199" spans="1:78" ht="30" x14ac:dyDescent="0.25">
      <c r="A199" s="37"/>
      <c r="B199" s="58">
        <v>165</v>
      </c>
      <c r="C199" s="27" t="s">
        <v>259</v>
      </c>
      <c r="D199" s="28">
        <f t="shared" si="408"/>
        <v>18150.400000000001</v>
      </c>
      <c r="E199" s="28">
        <f t="shared" si="408"/>
        <v>18790</v>
      </c>
      <c r="F199" s="39">
        <v>2.12</v>
      </c>
      <c r="G199" s="29">
        <v>1</v>
      </c>
      <c r="H199" s="30"/>
      <c r="I199" s="30"/>
      <c r="J199" s="28">
        <v>1.4</v>
      </c>
      <c r="K199" s="28">
        <v>1.68</v>
      </c>
      <c r="L199" s="28">
        <v>2.23</v>
      </c>
      <c r="M199" s="28">
        <v>2.39</v>
      </c>
      <c r="N199" s="31">
        <v>2.57</v>
      </c>
      <c r="O199" s="32"/>
      <c r="P199" s="32">
        <f>(O199/12*1*$D199*$F199*$G199*$J199*P$9)+(O199/12*11*$E199*$F199*$G199*$J199*P$10)</f>
        <v>0</v>
      </c>
      <c r="Q199" s="32">
        <v>25</v>
      </c>
      <c r="R199" s="32">
        <f t="shared" si="415"/>
        <v>1743440.4236666667</v>
      </c>
      <c r="S199" s="35">
        <v>10</v>
      </c>
      <c r="T199" s="32">
        <f t="shared" si="416"/>
        <v>611864.13213333336</v>
      </c>
      <c r="U199" s="32"/>
      <c r="V199" s="32">
        <f>(U199/12*1*$D199*$F199*$G199*$K199*V$9)+(U199/12*11*$E199*$F199*$G199*$K199*V$10)</f>
        <v>0</v>
      </c>
      <c r="W199" s="32"/>
      <c r="X199" s="32">
        <f>(W199/12*1*$D199*$F199*$G199*$K199*X$9)+(W199/12*11*$E199*$F199*$G199*$K199*X$10)</f>
        <v>0</v>
      </c>
      <c r="Y199" s="32"/>
      <c r="Z199" s="32"/>
      <c r="AA199" s="32"/>
      <c r="AB199" s="32">
        <f>(AA199/12*1*$D199*$F199*$G199*$J199*AB$9)+(AA199/12*11*$E199*$F199*$G199*$J199*AB$10)</f>
        <v>0</v>
      </c>
      <c r="AC199" s="32"/>
      <c r="AD199" s="32">
        <f>(AC199/12*1*$D199*$F199*$G199*$J199*AD$9)+(AC199/12*11*$E199*$F199*$G199*$J199*AD$10)</f>
        <v>0</v>
      </c>
      <c r="AE199" s="32"/>
      <c r="AF199" s="32">
        <f>(AE199/12*1*$D199*$F199*$G199*$J199*AF$9)+(AE199/12*11*$E199*$F199*$G199*$J199*AF$10)</f>
        <v>0</v>
      </c>
      <c r="AG199" s="36"/>
      <c r="AH199" s="32">
        <f>(AG199/12*1*$D199*$F199*$G199*$K199*AH$9)+(AG199/12*11*$E199*$F199*$G199*$K199*AH$10)</f>
        <v>0</v>
      </c>
      <c r="AI199" s="32"/>
      <c r="AJ199" s="32">
        <f>(AI199/12*1*$D199*$F199*$G199*$K199*AJ$9)+(AI199/12*4*$E199*$F199*$G199*$K199*AJ$10)+(AI199/12*7*$E199*$F199*$G199*$K199*AJ$12)</f>
        <v>0</v>
      </c>
      <c r="AK199" s="32"/>
      <c r="AL199" s="32">
        <f>(AK199/12*1*$D199*$F199*$G199*$K199*AL$9)+(AK199/12*11*$E199*$F199*$G199*$K199*AL$10)</f>
        <v>0</v>
      </c>
      <c r="AM199" s="32"/>
      <c r="AN199" s="32">
        <f t="shared" si="417"/>
        <v>0</v>
      </c>
      <c r="AO199" s="32">
        <v>0</v>
      </c>
      <c r="AP199" s="32">
        <f>(AO199/12*1*$D199*$F199*$G199*$K199*AP$9)+(AO199/12*11*$E199*$F199*$G199*$K199*AP$10)</f>
        <v>0</v>
      </c>
      <c r="AQ199" s="32">
        <v>0</v>
      </c>
      <c r="AR199" s="32">
        <f t="shared" si="418"/>
        <v>0</v>
      </c>
      <c r="AS199" s="32"/>
      <c r="AT199" s="35"/>
      <c r="AU199" s="32"/>
      <c r="AV199" s="35">
        <f t="shared" si="322"/>
        <v>0</v>
      </c>
      <c r="AW199" s="32"/>
      <c r="AX199" s="32">
        <f>(AW199/12*1*$D199*$F199*$G199*$K199*AX$9)+(AW199/12*11*$E199*$F199*$G199*$K199*AX$10)</f>
        <v>0</v>
      </c>
      <c r="AY199" s="32">
        <v>0</v>
      </c>
      <c r="AZ199" s="32">
        <f t="shared" si="419"/>
        <v>0</v>
      </c>
      <c r="BA199" s="35"/>
      <c r="BB199" s="32"/>
      <c r="BC199" s="32"/>
      <c r="BD199" s="32">
        <f>(BC199/12*1*$D199*$F199*$G199*$K199*BD$9)+(BC199/12*11*$E199*$F199*$G199*$K199*BD$10)</f>
        <v>0</v>
      </c>
      <c r="BE199" s="32">
        <f t="shared" si="357"/>
        <v>0</v>
      </c>
      <c r="BF199" s="32">
        <f t="shared" si="350"/>
        <v>0</v>
      </c>
      <c r="BG199" s="32"/>
      <c r="BH199" s="35"/>
      <c r="BI199" s="32"/>
      <c r="BJ199" s="32"/>
      <c r="BK199" s="32"/>
      <c r="BL199" s="32">
        <f t="shared" si="420"/>
        <v>0</v>
      </c>
      <c r="BM199" s="32">
        <f t="shared" si="352"/>
        <v>0</v>
      </c>
      <c r="BN199" s="32">
        <f t="shared" si="353"/>
        <v>0</v>
      </c>
      <c r="BO199" s="32"/>
      <c r="BP199" s="35"/>
      <c r="BQ199" s="32"/>
      <c r="BR199" s="32"/>
      <c r="BS199" s="32"/>
      <c r="BT199" s="32">
        <f t="shared" si="421"/>
        <v>0</v>
      </c>
      <c r="BU199" s="32">
        <f t="shared" si="355"/>
        <v>0</v>
      </c>
      <c r="BV199" s="32">
        <f t="shared" si="356"/>
        <v>0</v>
      </c>
      <c r="BW199" s="32"/>
      <c r="BX199" s="35"/>
      <c r="BY199" s="32"/>
      <c r="BZ199" s="32"/>
    </row>
    <row r="200" spans="1:78" x14ac:dyDescent="0.25">
      <c r="A200" s="37">
        <v>23</v>
      </c>
      <c r="B200" s="68"/>
      <c r="C200" s="40" t="s">
        <v>260</v>
      </c>
      <c r="D200" s="28">
        <f t="shared" si="408"/>
        <v>18150.400000000001</v>
      </c>
      <c r="E200" s="28">
        <f t="shared" si="408"/>
        <v>18790</v>
      </c>
      <c r="F200" s="59">
        <v>1.31</v>
      </c>
      <c r="G200" s="29">
        <v>1</v>
      </c>
      <c r="H200" s="30"/>
      <c r="I200" s="30"/>
      <c r="J200" s="28">
        <v>1.4</v>
      </c>
      <c r="K200" s="28">
        <v>1.68</v>
      </c>
      <c r="L200" s="28">
        <v>2.23</v>
      </c>
      <c r="M200" s="28">
        <v>2.39</v>
      </c>
      <c r="N200" s="31">
        <v>2.57</v>
      </c>
      <c r="O200" s="35">
        <f t="shared" ref="O200:AJ200" si="422">SUM(O201:O206)</f>
        <v>0</v>
      </c>
      <c r="P200" s="35">
        <f t="shared" si="422"/>
        <v>0</v>
      </c>
      <c r="Q200" s="35">
        <f t="shared" si="422"/>
        <v>0</v>
      </c>
      <c r="R200" s="35">
        <f t="shared" si="422"/>
        <v>0</v>
      </c>
      <c r="S200" s="35">
        <f>SUM(S201:S206)</f>
        <v>118</v>
      </c>
      <c r="T200" s="35">
        <f t="shared" ref="T200" si="423">SUM(T201:T206)</f>
        <v>4684801.223013333</v>
      </c>
      <c r="U200" s="35">
        <f t="shared" si="422"/>
        <v>113</v>
      </c>
      <c r="V200" s="35">
        <f t="shared" si="422"/>
        <v>4532576.6763872001</v>
      </c>
      <c r="W200" s="35">
        <f t="shared" si="422"/>
        <v>0</v>
      </c>
      <c r="X200" s="35">
        <f t="shared" si="422"/>
        <v>0</v>
      </c>
      <c r="Y200" s="35"/>
      <c r="Z200" s="35"/>
      <c r="AA200" s="35">
        <f t="shared" si="422"/>
        <v>0</v>
      </c>
      <c r="AB200" s="35">
        <f t="shared" si="422"/>
        <v>0</v>
      </c>
      <c r="AC200" s="35">
        <v>0</v>
      </c>
      <c r="AD200" s="35">
        <f t="shared" si="422"/>
        <v>0</v>
      </c>
      <c r="AE200" s="35">
        <f>SUM(AE201:AE206)</f>
        <v>404</v>
      </c>
      <c r="AF200" s="35">
        <f t="shared" si="422"/>
        <v>13508663.569940001</v>
      </c>
      <c r="AG200" s="35">
        <v>160</v>
      </c>
      <c r="AH200" s="35">
        <f t="shared" si="422"/>
        <v>6662030.5885727992</v>
      </c>
      <c r="AI200" s="35">
        <f t="shared" si="422"/>
        <v>720</v>
      </c>
      <c r="AJ200" s="35">
        <f t="shared" si="422"/>
        <v>30650773.573728003</v>
      </c>
      <c r="AK200" s="35">
        <f t="shared" ref="AK200:BT200" si="424">SUM(AK201:AK206)</f>
        <v>0</v>
      </c>
      <c r="AL200" s="35">
        <f t="shared" si="424"/>
        <v>0</v>
      </c>
      <c r="AM200" s="35">
        <f t="shared" si="424"/>
        <v>121</v>
      </c>
      <c r="AN200" s="35">
        <f t="shared" si="424"/>
        <v>4584752.2967735995</v>
      </c>
      <c r="AO200" s="35">
        <f t="shared" si="424"/>
        <v>152</v>
      </c>
      <c r="AP200" s="35">
        <f t="shared" si="424"/>
        <v>6385444.3442495996</v>
      </c>
      <c r="AQ200" s="35">
        <f t="shared" si="424"/>
        <v>41</v>
      </c>
      <c r="AR200" s="35">
        <f t="shared" si="424"/>
        <v>1726182.0899999999</v>
      </c>
      <c r="AS200" s="35">
        <f>AO200-AQ200+2+3</f>
        <v>116</v>
      </c>
      <c r="AT200" s="35">
        <f>AS200*$E200*$F200*$G200*$K200*AT$10</f>
        <v>5055987.104448</v>
      </c>
      <c r="AU200" s="35">
        <f t="shared" ref="AU200" si="425">AQ200+AS200</f>
        <v>157</v>
      </c>
      <c r="AV200" s="35">
        <f t="shared" si="322"/>
        <v>6782169.1944479998</v>
      </c>
      <c r="AW200" s="35">
        <f t="shared" si="424"/>
        <v>158</v>
      </c>
      <c r="AX200" s="35">
        <f t="shared" si="424"/>
        <v>6593646.9782288009</v>
      </c>
      <c r="AY200" s="35">
        <f t="shared" si="424"/>
        <v>43</v>
      </c>
      <c r="AZ200" s="35">
        <f t="shared" si="424"/>
        <v>1777441.6500000004</v>
      </c>
      <c r="BA200" s="35">
        <f>AW200-AY200</f>
        <v>115</v>
      </c>
      <c r="BB200" s="35">
        <f>BA200*$E200*$F200*$G200*$K200*BB$10</f>
        <v>5012401.0087200003</v>
      </c>
      <c r="BC200" s="35">
        <f t="shared" si="424"/>
        <v>13</v>
      </c>
      <c r="BD200" s="35">
        <f t="shared" si="424"/>
        <v>720971.48650800006</v>
      </c>
      <c r="BE200" s="35">
        <f t="shared" si="424"/>
        <v>4</v>
      </c>
      <c r="BF200" s="35">
        <f t="shared" si="424"/>
        <v>228280.97999999998</v>
      </c>
      <c r="BG200" s="35">
        <f>BC200-BE200+4</f>
        <v>13</v>
      </c>
      <c r="BH200" s="35">
        <f>BG200*$E200*$F200*$G200*$K200*BH$10</f>
        <v>727896.06926400005</v>
      </c>
      <c r="BI200" s="32">
        <f t="shared" si="365"/>
        <v>17</v>
      </c>
      <c r="BJ200" s="32">
        <f t="shared" si="365"/>
        <v>956177.04926400003</v>
      </c>
      <c r="BK200" s="35">
        <f t="shared" si="424"/>
        <v>50</v>
      </c>
      <c r="BL200" s="35">
        <f t="shared" si="424"/>
        <v>2602721.9593200004</v>
      </c>
      <c r="BM200" s="35">
        <f t="shared" si="424"/>
        <v>20</v>
      </c>
      <c r="BN200" s="35">
        <f t="shared" si="424"/>
        <v>1038678.8600000001</v>
      </c>
      <c r="BO200" s="35">
        <f>BK200-BM200+27</f>
        <v>57</v>
      </c>
      <c r="BP200" s="35">
        <f>BO200*$E200*$F200*$G200*$K200*BP$10</f>
        <v>3191544.303696</v>
      </c>
      <c r="BQ200" s="32">
        <f t="shared" si="366"/>
        <v>77</v>
      </c>
      <c r="BR200" s="32">
        <f t="shared" si="366"/>
        <v>4230223.1636960004</v>
      </c>
      <c r="BS200" s="35">
        <f t="shared" si="424"/>
        <v>26</v>
      </c>
      <c r="BT200" s="35">
        <f t="shared" si="424"/>
        <v>1349654.5069840001</v>
      </c>
      <c r="BU200" s="35">
        <f>SUM(BU201:BU206)</f>
        <v>10</v>
      </c>
      <c r="BV200" s="35">
        <f t="shared" ref="BV200" si="426">SUM(BV201:BV206)</f>
        <v>543678.14</v>
      </c>
      <c r="BW200" s="35">
        <f>BS200-BU200+5+4+4+1</f>
        <v>30</v>
      </c>
      <c r="BX200" s="35">
        <f>BW200*$E200*$F200*$G200*$K200*BX$10</f>
        <v>1679760.1598400001</v>
      </c>
      <c r="BY200" s="32">
        <f t="shared" ref="BY200" si="427">BU200+BW200</f>
        <v>40</v>
      </c>
      <c r="BZ200" s="32">
        <f>BV200+BX200</f>
        <v>2223438.29984</v>
      </c>
    </row>
    <row r="201" spans="1:78" x14ac:dyDescent="0.25">
      <c r="A201" s="37"/>
      <c r="B201" s="58">
        <v>166</v>
      </c>
      <c r="C201" s="27" t="s">
        <v>261</v>
      </c>
      <c r="D201" s="28">
        <f t="shared" si="408"/>
        <v>18150.400000000001</v>
      </c>
      <c r="E201" s="28">
        <f t="shared" si="408"/>
        <v>18790</v>
      </c>
      <c r="F201" s="34">
        <v>0.85</v>
      </c>
      <c r="G201" s="29">
        <v>1</v>
      </c>
      <c r="H201" s="30"/>
      <c r="I201" s="30"/>
      <c r="J201" s="28">
        <v>1.4</v>
      </c>
      <c r="K201" s="28">
        <v>1.68</v>
      </c>
      <c r="L201" s="28">
        <v>2.23</v>
      </c>
      <c r="M201" s="28">
        <v>2.39</v>
      </c>
      <c r="N201" s="31">
        <v>2.57</v>
      </c>
      <c r="O201" s="32"/>
      <c r="P201" s="32">
        <f t="shared" ref="P201:P206" si="428">(O201/12*1*$D201*$F201*$G201*$J201*P$9)+(O201/12*11*$E201*$F201*$G201*$J201*P$10)</f>
        <v>0</v>
      </c>
      <c r="Q201" s="32">
        <v>0</v>
      </c>
      <c r="R201" s="32">
        <f t="shared" ref="R201:R206" si="429">(Q201/12*1*$D201*$F201*$G201*$J201*R$9)+(Q201/12*11*$E201*$F201*$G201*$J201*R$10)</f>
        <v>0</v>
      </c>
      <c r="S201" s="35">
        <v>18</v>
      </c>
      <c r="T201" s="32">
        <f t="shared" si="416"/>
        <v>441581.18969999999</v>
      </c>
      <c r="U201" s="32">
        <v>1</v>
      </c>
      <c r="V201" s="32">
        <f t="shared" ref="V201:V206" si="430">(U201/12*1*$D201*$F201*$G201*$K201*V$9)+(U201/12*11*$E201*$F201*$G201*$K201*V$10)</f>
        <v>26842.403503999994</v>
      </c>
      <c r="W201" s="32">
        <v>0</v>
      </c>
      <c r="X201" s="32">
        <f t="shared" ref="X201:X206" si="431">(W201/12*1*$D201*$F201*$G201*$K201*X$9)+(W201/12*11*$E201*$F201*$G201*$K201*X$10)</f>
        <v>0</v>
      </c>
      <c r="Y201" s="32"/>
      <c r="Z201" s="32"/>
      <c r="AA201" s="32"/>
      <c r="AB201" s="32">
        <f t="shared" ref="AB201:AB206" si="432">(AA201/12*1*$D201*$F201*$G201*$J201*AB$9)+(AA201/12*11*$E201*$F201*$G201*$J201*AB$10)</f>
        <v>0</v>
      </c>
      <c r="AC201" s="32">
        <v>0</v>
      </c>
      <c r="AD201" s="32">
        <f t="shared" ref="AD201:AD206" si="433">(AC201/12*1*$D201*$F201*$G201*$J201*AD$9)+(AC201/12*11*$E201*$F201*$G201*$J201*AD$10)</f>
        <v>0</v>
      </c>
      <c r="AE201" s="32">
        <v>6</v>
      </c>
      <c r="AF201" s="32">
        <f t="shared" ref="AF201:AF206" si="434">(AE201/12*1*$D201*$F201*$G201*$J201*AF$9)+(AE201/12*11*$E201*$F201*$G201*$J201*AF$10)</f>
        <v>141009.01430000001</v>
      </c>
      <c r="AG201" s="36"/>
      <c r="AH201" s="32">
        <f t="shared" ref="AH201:AH206" si="435">(AG201/12*1*$D201*$F201*$G201*$K201*AH$9)+(AG201/12*11*$E201*$F201*$G201*$K201*AH$10)</f>
        <v>0</v>
      </c>
      <c r="AI201" s="32">
        <v>2</v>
      </c>
      <c r="AJ201" s="32">
        <f t="shared" ref="AJ201:AJ206" si="436">(AI201/12*1*$D201*$F201*$G201*$K201*AJ$9)+(AI201/12*4*$E201*$F201*$G201*$K201*AJ$10)+(AI201/12*7*$E201*$F201*$G201*$K201*AJ$12)</f>
        <v>56164.782239999993</v>
      </c>
      <c r="AK201" s="32"/>
      <c r="AL201" s="32">
        <f t="shared" ref="AL201:AL206" si="437">(AK201/12*1*$D201*$F201*$G201*$K201*AL$9)+(AK201/12*11*$E201*$F201*$G201*$K201*AL$10)</f>
        <v>0</v>
      </c>
      <c r="AM201" s="32">
        <v>2</v>
      </c>
      <c r="AN201" s="32">
        <f t="shared" ref="AN201:AN206" si="438">(AM201/12*1*$D201*$F201*$G201*$K201*AN$9)+(AM201/12*11*$E201*$F201*$G201*$K201*AN$10)</f>
        <v>51313.970007999982</v>
      </c>
      <c r="AO201" s="32"/>
      <c r="AP201" s="32">
        <f t="shared" ref="AP201:AP206" si="439">(AO201/12*1*$D201*$F201*$G201*$K201*AP$9)+(AO201/12*11*$E201*$F201*$G201*$K201*AP$10)</f>
        <v>0</v>
      </c>
      <c r="AQ201" s="32">
        <v>0</v>
      </c>
      <c r="AR201" s="32">
        <f t="shared" si="418"/>
        <v>0</v>
      </c>
      <c r="AS201" s="32"/>
      <c r="AT201" s="35"/>
      <c r="AU201" s="32"/>
      <c r="AV201" s="35">
        <f t="shared" si="322"/>
        <v>0</v>
      </c>
      <c r="AW201" s="32"/>
      <c r="AX201" s="32">
        <f t="shared" ref="AX201:AX206" si="440">(AW201/12*1*$D201*$F201*$G201*$K201*AX$9)+(AW201/12*11*$E201*$F201*$G201*$K201*AX$10)</f>
        <v>0</v>
      </c>
      <c r="AY201" s="32">
        <v>0</v>
      </c>
      <c r="AZ201" s="32">
        <f t="shared" si="419"/>
        <v>0</v>
      </c>
      <c r="BA201" s="35"/>
      <c r="BB201" s="32"/>
      <c r="BC201" s="32">
        <v>0</v>
      </c>
      <c r="BD201" s="32">
        <f t="shared" ref="BD201:BD206" si="441">(BC201/12*1*$D201*$F201*$G201*$K201*BD$9)+(BC201/12*11*$E201*$F201*$G201*$K201*BD$10)</f>
        <v>0</v>
      </c>
      <c r="BE201" s="32">
        <f t="shared" si="357"/>
        <v>0</v>
      </c>
      <c r="BF201" s="32">
        <f t="shared" si="350"/>
        <v>0</v>
      </c>
      <c r="BG201" s="32"/>
      <c r="BH201" s="35"/>
      <c r="BI201" s="32"/>
      <c r="BJ201" s="32"/>
      <c r="BK201" s="32"/>
      <c r="BL201" s="32">
        <f t="shared" ref="BL201:BL206" si="442">(BK201/12*1*$D201*$F201*$G201*$K201*BL$9)+(BK201/12*11*$E201*$F201*$G201*$K201*BL$10)</f>
        <v>0</v>
      </c>
      <c r="BM201" s="32">
        <v>0</v>
      </c>
      <c r="BN201" s="32">
        <f t="shared" si="353"/>
        <v>0</v>
      </c>
      <c r="BO201" s="32"/>
      <c r="BP201" s="35"/>
      <c r="BQ201" s="32"/>
      <c r="BR201" s="32"/>
      <c r="BS201" s="32">
        <v>0</v>
      </c>
      <c r="BT201" s="32">
        <f t="shared" ref="BT201:BT206" si="443">(BS201/12*1*$D201*$F201*$G201*$K201*BT$9)+(BS201/12*11*$E201*$F201*$G201*$K201*BT$10)</f>
        <v>0</v>
      </c>
      <c r="BU201" s="32">
        <f t="shared" si="355"/>
        <v>0</v>
      </c>
      <c r="BV201" s="32">
        <f t="shared" ref="BV201:BV206" si="444">(BU201/3*1*$D201*$F201*$G201*$K201*BV$9)+(BU201/3*2*$E201*$F201*$G201*$K201*BV$10)</f>
        <v>0</v>
      </c>
      <c r="BW201" s="32"/>
      <c r="BX201" s="35"/>
      <c r="BY201" s="32"/>
      <c r="BZ201" s="32"/>
    </row>
    <row r="202" spans="1:78" ht="45" x14ac:dyDescent="0.25">
      <c r="A202" s="37"/>
      <c r="B202" s="58">
        <v>167</v>
      </c>
      <c r="C202" s="27" t="s">
        <v>262</v>
      </c>
      <c r="D202" s="28">
        <f t="shared" si="408"/>
        <v>18150.400000000001</v>
      </c>
      <c r="E202" s="28">
        <f t="shared" si="408"/>
        <v>18790</v>
      </c>
      <c r="F202" s="34">
        <v>2.48</v>
      </c>
      <c r="G202" s="29">
        <v>1</v>
      </c>
      <c r="H202" s="30"/>
      <c r="I202" s="30"/>
      <c r="J202" s="28">
        <v>1.4</v>
      </c>
      <c r="K202" s="28">
        <v>1.68</v>
      </c>
      <c r="L202" s="28">
        <v>2.23</v>
      </c>
      <c r="M202" s="28">
        <v>2.39</v>
      </c>
      <c r="N202" s="31">
        <v>2.57</v>
      </c>
      <c r="O202" s="32"/>
      <c r="P202" s="32">
        <f t="shared" si="428"/>
        <v>0</v>
      </c>
      <c r="Q202" s="32"/>
      <c r="R202" s="32">
        <f t="shared" si="429"/>
        <v>0</v>
      </c>
      <c r="S202" s="35">
        <v>18</v>
      </c>
      <c r="T202" s="32">
        <f t="shared" si="416"/>
        <v>1288378.0593599998</v>
      </c>
      <c r="U202" s="32"/>
      <c r="V202" s="32">
        <f t="shared" si="430"/>
        <v>0</v>
      </c>
      <c r="W202" s="32"/>
      <c r="X202" s="32">
        <f t="shared" si="431"/>
        <v>0</v>
      </c>
      <c r="Y202" s="32"/>
      <c r="Z202" s="32"/>
      <c r="AA202" s="32"/>
      <c r="AB202" s="32">
        <f t="shared" si="432"/>
        <v>0</v>
      </c>
      <c r="AC202" s="32"/>
      <c r="AD202" s="32">
        <f t="shared" si="433"/>
        <v>0</v>
      </c>
      <c r="AE202" s="32">
        <v>2</v>
      </c>
      <c r="AF202" s="32">
        <f t="shared" si="434"/>
        <v>137138.17861333332</v>
      </c>
      <c r="AG202" s="36"/>
      <c r="AH202" s="32">
        <f t="shared" si="435"/>
        <v>0</v>
      </c>
      <c r="AI202" s="32">
        <v>2</v>
      </c>
      <c r="AJ202" s="32">
        <f t="shared" si="436"/>
        <v>163869.01171199998</v>
      </c>
      <c r="AK202" s="32"/>
      <c r="AL202" s="32">
        <f t="shared" si="437"/>
        <v>0</v>
      </c>
      <c r="AM202" s="32"/>
      <c r="AN202" s="32">
        <f t="shared" si="438"/>
        <v>0</v>
      </c>
      <c r="AO202" s="32"/>
      <c r="AP202" s="32">
        <f t="shared" si="439"/>
        <v>0</v>
      </c>
      <c r="AQ202" s="32">
        <v>0</v>
      </c>
      <c r="AR202" s="32">
        <f t="shared" si="418"/>
        <v>0</v>
      </c>
      <c r="AS202" s="32"/>
      <c r="AT202" s="35"/>
      <c r="AU202" s="32"/>
      <c r="AV202" s="35">
        <f t="shared" si="322"/>
        <v>0</v>
      </c>
      <c r="AW202" s="32"/>
      <c r="AX202" s="32">
        <f t="shared" si="440"/>
        <v>0</v>
      </c>
      <c r="AY202" s="32">
        <v>0</v>
      </c>
      <c r="AZ202" s="32">
        <f t="shared" si="419"/>
        <v>0</v>
      </c>
      <c r="BA202" s="35"/>
      <c r="BB202" s="32"/>
      <c r="BC202" s="32"/>
      <c r="BD202" s="32">
        <f t="shared" si="441"/>
        <v>0</v>
      </c>
      <c r="BE202" s="32">
        <f t="shared" si="357"/>
        <v>0</v>
      </c>
      <c r="BF202" s="32">
        <f t="shared" si="350"/>
        <v>0</v>
      </c>
      <c r="BG202" s="32"/>
      <c r="BH202" s="35"/>
      <c r="BI202" s="32"/>
      <c r="BJ202" s="32"/>
      <c r="BK202" s="32"/>
      <c r="BL202" s="32">
        <f t="shared" si="442"/>
        <v>0</v>
      </c>
      <c r="BM202" s="32">
        <v>0</v>
      </c>
      <c r="BN202" s="32">
        <f t="shared" si="353"/>
        <v>0</v>
      </c>
      <c r="BO202" s="32"/>
      <c r="BP202" s="35"/>
      <c r="BQ202" s="32"/>
      <c r="BR202" s="32"/>
      <c r="BS202" s="32"/>
      <c r="BT202" s="32">
        <f t="shared" si="443"/>
        <v>0</v>
      </c>
      <c r="BU202" s="32">
        <f t="shared" si="355"/>
        <v>0</v>
      </c>
      <c r="BV202" s="32">
        <f t="shared" si="444"/>
        <v>0</v>
      </c>
      <c r="BW202" s="32"/>
      <c r="BX202" s="35"/>
      <c r="BY202" s="32"/>
      <c r="BZ202" s="32"/>
    </row>
    <row r="203" spans="1:78" ht="60" x14ac:dyDescent="0.25">
      <c r="A203" s="37"/>
      <c r="B203" s="58">
        <v>168</v>
      </c>
      <c r="C203" s="27" t="s">
        <v>263</v>
      </c>
      <c r="D203" s="28">
        <f t="shared" si="408"/>
        <v>18150.400000000001</v>
      </c>
      <c r="E203" s="28">
        <f t="shared" si="408"/>
        <v>18790</v>
      </c>
      <c r="F203" s="34">
        <v>0.91</v>
      </c>
      <c r="G203" s="29">
        <v>1</v>
      </c>
      <c r="H203" s="30"/>
      <c r="I203" s="30"/>
      <c r="J203" s="28">
        <v>1.4</v>
      </c>
      <c r="K203" s="28">
        <v>1.68</v>
      </c>
      <c r="L203" s="28">
        <v>2.23</v>
      </c>
      <c r="M203" s="28">
        <v>2.39</v>
      </c>
      <c r="N203" s="31">
        <v>2.57</v>
      </c>
      <c r="O203" s="32"/>
      <c r="P203" s="32">
        <f t="shared" si="428"/>
        <v>0</v>
      </c>
      <c r="Q203" s="32">
        <v>0</v>
      </c>
      <c r="R203" s="32">
        <f t="shared" si="429"/>
        <v>0</v>
      </c>
      <c r="S203" s="35">
        <v>6</v>
      </c>
      <c r="T203" s="32">
        <f t="shared" si="416"/>
        <v>157583.87553999998</v>
      </c>
      <c r="U203" s="32">
        <v>0</v>
      </c>
      <c r="V203" s="32">
        <f t="shared" si="430"/>
        <v>0</v>
      </c>
      <c r="W203" s="32"/>
      <c r="X203" s="32">
        <f t="shared" si="431"/>
        <v>0</v>
      </c>
      <c r="Y203" s="32"/>
      <c r="Z203" s="32"/>
      <c r="AA203" s="32"/>
      <c r="AB203" s="32">
        <f t="shared" si="432"/>
        <v>0</v>
      </c>
      <c r="AC203" s="32">
        <v>0</v>
      </c>
      <c r="AD203" s="32">
        <f t="shared" si="433"/>
        <v>0</v>
      </c>
      <c r="AE203" s="32">
        <v>10</v>
      </c>
      <c r="AF203" s="32">
        <f t="shared" si="434"/>
        <v>251604.31963333339</v>
      </c>
      <c r="AG203" s="36"/>
      <c r="AH203" s="32">
        <f t="shared" si="435"/>
        <v>0</v>
      </c>
      <c r="AI203" s="32">
        <v>0</v>
      </c>
      <c r="AJ203" s="32">
        <f t="shared" si="436"/>
        <v>0</v>
      </c>
      <c r="AK203" s="32"/>
      <c r="AL203" s="32">
        <f t="shared" si="437"/>
        <v>0</v>
      </c>
      <c r="AM203" s="32"/>
      <c r="AN203" s="32">
        <f t="shared" si="438"/>
        <v>0</v>
      </c>
      <c r="AO203" s="32">
        <v>0</v>
      </c>
      <c r="AP203" s="32">
        <f t="shared" si="439"/>
        <v>0</v>
      </c>
      <c r="AQ203" s="32">
        <v>0</v>
      </c>
      <c r="AR203" s="32">
        <f t="shared" si="418"/>
        <v>0</v>
      </c>
      <c r="AS203" s="32"/>
      <c r="AT203" s="35"/>
      <c r="AU203" s="32"/>
      <c r="AV203" s="35">
        <f t="shared" si="322"/>
        <v>0</v>
      </c>
      <c r="AW203" s="32"/>
      <c r="AX203" s="32">
        <f t="shared" si="440"/>
        <v>0</v>
      </c>
      <c r="AY203" s="32">
        <v>0</v>
      </c>
      <c r="AZ203" s="32">
        <f t="shared" si="419"/>
        <v>0</v>
      </c>
      <c r="BA203" s="35"/>
      <c r="BB203" s="32"/>
      <c r="BC203" s="32">
        <v>0</v>
      </c>
      <c r="BD203" s="32">
        <f t="shared" si="441"/>
        <v>0</v>
      </c>
      <c r="BE203" s="32">
        <f t="shared" si="357"/>
        <v>0</v>
      </c>
      <c r="BF203" s="32">
        <f t="shared" si="350"/>
        <v>0</v>
      </c>
      <c r="BG203" s="32"/>
      <c r="BH203" s="35"/>
      <c r="BI203" s="32"/>
      <c r="BJ203" s="32"/>
      <c r="BK203" s="32"/>
      <c r="BL203" s="32">
        <f t="shared" si="442"/>
        <v>0</v>
      </c>
      <c r="BM203" s="32">
        <v>0</v>
      </c>
      <c r="BN203" s="32">
        <f t="shared" si="353"/>
        <v>0</v>
      </c>
      <c r="BO203" s="32"/>
      <c r="BP203" s="35"/>
      <c r="BQ203" s="32"/>
      <c r="BR203" s="32"/>
      <c r="BS203" s="32">
        <v>0</v>
      </c>
      <c r="BT203" s="32">
        <f t="shared" si="443"/>
        <v>0</v>
      </c>
      <c r="BU203" s="32">
        <f t="shared" si="355"/>
        <v>0</v>
      </c>
      <c r="BV203" s="32">
        <f t="shared" si="444"/>
        <v>0</v>
      </c>
      <c r="BW203" s="32"/>
      <c r="BX203" s="35"/>
      <c r="BY203" s="32"/>
      <c r="BZ203" s="32"/>
    </row>
    <row r="204" spans="1:78" x14ac:dyDescent="0.25">
      <c r="A204" s="37"/>
      <c r="B204" s="58">
        <v>169</v>
      </c>
      <c r="C204" s="27" t="s">
        <v>264</v>
      </c>
      <c r="D204" s="28">
        <f t="shared" si="408"/>
        <v>18150.400000000001</v>
      </c>
      <c r="E204" s="28">
        <f t="shared" si="408"/>
        <v>18790</v>
      </c>
      <c r="F204" s="34">
        <v>1.29</v>
      </c>
      <c r="G204" s="29">
        <v>1</v>
      </c>
      <c r="H204" s="30"/>
      <c r="I204" s="30"/>
      <c r="J204" s="28">
        <v>1.4</v>
      </c>
      <c r="K204" s="28">
        <v>1.68</v>
      </c>
      <c r="L204" s="28">
        <v>2.23</v>
      </c>
      <c r="M204" s="28">
        <v>2.39</v>
      </c>
      <c r="N204" s="31">
        <v>2.57</v>
      </c>
      <c r="O204" s="32"/>
      <c r="P204" s="32">
        <f t="shared" si="428"/>
        <v>0</v>
      </c>
      <c r="Q204" s="32">
        <v>0</v>
      </c>
      <c r="R204" s="32">
        <f t="shared" si="429"/>
        <v>0</v>
      </c>
      <c r="S204" s="35">
        <v>48</v>
      </c>
      <c r="T204" s="32">
        <f t="shared" si="416"/>
        <v>1787105.05008</v>
      </c>
      <c r="U204" s="32">
        <f>100+2</f>
        <v>102</v>
      </c>
      <c r="V204" s="32">
        <f t="shared" si="430"/>
        <v>4155204.0624192003</v>
      </c>
      <c r="W204" s="32">
        <v>0</v>
      </c>
      <c r="X204" s="32">
        <f t="shared" si="431"/>
        <v>0</v>
      </c>
      <c r="Y204" s="32"/>
      <c r="Z204" s="32"/>
      <c r="AA204" s="32"/>
      <c r="AB204" s="32">
        <f t="shared" si="432"/>
        <v>0</v>
      </c>
      <c r="AC204" s="32">
        <v>0</v>
      </c>
      <c r="AD204" s="32">
        <f t="shared" si="433"/>
        <v>0</v>
      </c>
      <c r="AE204" s="32">
        <v>226</v>
      </c>
      <c r="AF204" s="32">
        <f t="shared" si="434"/>
        <v>8060738.8292199997</v>
      </c>
      <c r="AG204" s="36">
        <v>134</v>
      </c>
      <c r="AH204" s="32">
        <f t="shared" si="435"/>
        <v>5708896.5275663994</v>
      </c>
      <c r="AI204" s="32">
        <v>652</v>
      </c>
      <c r="AJ204" s="32">
        <f t="shared" si="436"/>
        <v>27787691.203776002</v>
      </c>
      <c r="AK204" s="32"/>
      <c r="AL204" s="32">
        <f t="shared" si="437"/>
        <v>0</v>
      </c>
      <c r="AM204" s="32">
        <v>85</v>
      </c>
      <c r="AN204" s="32">
        <f t="shared" si="438"/>
        <v>3309751.0655159992</v>
      </c>
      <c r="AO204" s="32">
        <v>132</v>
      </c>
      <c r="AP204" s="32">
        <f t="shared" si="439"/>
        <v>5632581.1383071998</v>
      </c>
      <c r="AQ204" s="32">
        <v>39</v>
      </c>
      <c r="AR204" s="32">
        <v>1647660.5699999998</v>
      </c>
      <c r="AS204" s="32"/>
      <c r="AT204" s="35"/>
      <c r="AU204" s="32"/>
      <c r="AV204" s="35">
        <f t="shared" si="322"/>
        <v>1647660.5699999998</v>
      </c>
      <c r="AW204" s="32">
        <v>130</v>
      </c>
      <c r="AX204" s="32">
        <f t="shared" si="440"/>
        <v>5523801.5698320009</v>
      </c>
      <c r="AY204" s="32">
        <v>41</v>
      </c>
      <c r="AZ204" s="32">
        <v>1702709.0100000002</v>
      </c>
      <c r="BA204" s="35"/>
      <c r="BB204" s="32"/>
      <c r="BC204" s="32">
        <v>13</v>
      </c>
      <c r="BD204" s="32">
        <f t="shared" si="441"/>
        <v>720971.48650800006</v>
      </c>
      <c r="BE204" s="32">
        <v>4</v>
      </c>
      <c r="BF204" s="32">
        <v>228280.97999999998</v>
      </c>
      <c r="BG204" s="32"/>
      <c r="BH204" s="35"/>
      <c r="BI204" s="32"/>
      <c r="BJ204" s="32"/>
      <c r="BK204" s="32">
        <v>30</v>
      </c>
      <c r="BL204" s="32">
        <f t="shared" si="442"/>
        <v>1653946.46676</v>
      </c>
      <c r="BM204" s="32">
        <v>13</v>
      </c>
      <c r="BN204" s="32">
        <v>716715.81</v>
      </c>
      <c r="BO204" s="32"/>
      <c r="BP204" s="35"/>
      <c r="BQ204" s="32"/>
      <c r="BR204" s="32"/>
      <c r="BS204" s="32">
        <v>12</v>
      </c>
      <c r="BT204" s="32">
        <f t="shared" si="443"/>
        <v>661578.58670400013</v>
      </c>
      <c r="BU204" s="32">
        <v>9</v>
      </c>
      <c r="BV204" s="32">
        <v>496234.52999999997</v>
      </c>
      <c r="BW204" s="32"/>
      <c r="BX204" s="35"/>
      <c r="BY204" s="32"/>
      <c r="BZ204" s="32"/>
    </row>
    <row r="205" spans="1:78" x14ac:dyDescent="0.25">
      <c r="A205" s="37"/>
      <c r="B205" s="58">
        <v>170</v>
      </c>
      <c r="C205" s="27" t="s">
        <v>265</v>
      </c>
      <c r="D205" s="28">
        <f t="shared" si="408"/>
        <v>18150.400000000001</v>
      </c>
      <c r="E205" s="28">
        <f t="shared" si="408"/>
        <v>18790</v>
      </c>
      <c r="F205" s="34">
        <v>1.1100000000000001</v>
      </c>
      <c r="G205" s="29">
        <v>1</v>
      </c>
      <c r="H205" s="30"/>
      <c r="I205" s="30"/>
      <c r="J205" s="28">
        <v>1.4</v>
      </c>
      <c r="K205" s="28">
        <v>1.68</v>
      </c>
      <c r="L205" s="28">
        <v>2.23</v>
      </c>
      <c r="M205" s="28">
        <v>2.39</v>
      </c>
      <c r="N205" s="31">
        <v>2.57</v>
      </c>
      <c r="O205" s="32"/>
      <c r="P205" s="32">
        <f t="shared" si="428"/>
        <v>0</v>
      </c>
      <c r="Q205" s="32">
        <v>0</v>
      </c>
      <c r="R205" s="32">
        <f t="shared" si="429"/>
        <v>0</v>
      </c>
      <c r="S205" s="32"/>
      <c r="T205" s="32">
        <f t="shared" si="416"/>
        <v>0</v>
      </c>
      <c r="U205" s="32">
        <f>12-2</f>
        <v>10</v>
      </c>
      <c r="V205" s="32">
        <f t="shared" si="430"/>
        <v>350530.210464</v>
      </c>
      <c r="W205" s="32">
        <v>0</v>
      </c>
      <c r="X205" s="32">
        <f t="shared" si="431"/>
        <v>0</v>
      </c>
      <c r="Y205" s="32"/>
      <c r="Z205" s="32"/>
      <c r="AA205" s="32"/>
      <c r="AB205" s="32">
        <f t="shared" si="432"/>
        <v>0</v>
      </c>
      <c r="AC205" s="32">
        <v>0</v>
      </c>
      <c r="AD205" s="32">
        <f t="shared" si="433"/>
        <v>0</v>
      </c>
      <c r="AE205" s="32">
        <v>158</v>
      </c>
      <c r="AF205" s="32">
        <f t="shared" si="434"/>
        <v>4849051.1623400003</v>
      </c>
      <c r="AG205" s="36">
        <v>26</v>
      </c>
      <c r="AH205" s="32">
        <f t="shared" si="435"/>
        <v>953134.06100640004</v>
      </c>
      <c r="AI205" s="32"/>
      <c r="AJ205" s="32">
        <f t="shared" si="436"/>
        <v>0</v>
      </c>
      <c r="AK205" s="32"/>
      <c r="AL205" s="32">
        <f t="shared" si="437"/>
        <v>0</v>
      </c>
      <c r="AM205" s="32">
        <v>14</v>
      </c>
      <c r="AN205" s="32">
        <f t="shared" si="438"/>
        <v>469070.05524960003</v>
      </c>
      <c r="AO205" s="32">
        <v>16</v>
      </c>
      <c r="AP205" s="32">
        <f t="shared" si="439"/>
        <v>587471.46474239998</v>
      </c>
      <c r="AQ205" s="32">
        <v>1</v>
      </c>
      <c r="AR205" s="32">
        <v>36931.730000000003</v>
      </c>
      <c r="AS205" s="32"/>
      <c r="AT205" s="35"/>
      <c r="AU205" s="32"/>
      <c r="AV205" s="35">
        <f t="shared" si="322"/>
        <v>36931.730000000003</v>
      </c>
      <c r="AW205" s="32">
        <v>18</v>
      </c>
      <c r="AX205" s="32">
        <f t="shared" si="440"/>
        <v>658113.03139680007</v>
      </c>
      <c r="AY205" s="32">
        <v>1</v>
      </c>
      <c r="AZ205" s="32">
        <v>33142.85</v>
      </c>
      <c r="BA205" s="35"/>
      <c r="BB205" s="32"/>
      <c r="BC205" s="32"/>
      <c r="BD205" s="32">
        <f t="shared" si="441"/>
        <v>0</v>
      </c>
      <c r="BE205" s="32">
        <f t="shared" si="357"/>
        <v>0</v>
      </c>
      <c r="BF205" s="32">
        <f t="shared" si="350"/>
        <v>0</v>
      </c>
      <c r="BG205" s="32"/>
      <c r="BH205" s="35"/>
      <c r="BI205" s="32"/>
      <c r="BJ205" s="32"/>
      <c r="BK205" s="32">
        <v>20</v>
      </c>
      <c r="BL205" s="32">
        <f t="shared" si="442"/>
        <v>948775.49256000016</v>
      </c>
      <c r="BM205" s="32">
        <v>5</v>
      </c>
      <c r="BN205" s="32">
        <v>215108.07</v>
      </c>
      <c r="BO205" s="32"/>
      <c r="BP205" s="35"/>
      <c r="BQ205" s="32"/>
      <c r="BR205" s="32"/>
      <c r="BS205" s="32">
        <v>10</v>
      </c>
      <c r="BT205" s="32">
        <f t="shared" si="443"/>
        <v>474387.74628000008</v>
      </c>
      <c r="BU205" s="32">
        <v>1</v>
      </c>
      <c r="BV205" s="32">
        <v>47443.61</v>
      </c>
      <c r="BW205" s="32"/>
      <c r="BX205" s="35"/>
      <c r="BY205" s="32"/>
      <c r="BZ205" s="32"/>
    </row>
    <row r="206" spans="1:78" x14ac:dyDescent="0.25">
      <c r="A206" s="37"/>
      <c r="B206" s="58">
        <v>171</v>
      </c>
      <c r="C206" s="27" t="s">
        <v>266</v>
      </c>
      <c r="D206" s="28">
        <f t="shared" si="408"/>
        <v>18150.400000000001</v>
      </c>
      <c r="E206" s="28">
        <f t="shared" si="408"/>
        <v>18790</v>
      </c>
      <c r="F206" s="34">
        <v>1.25</v>
      </c>
      <c r="G206" s="29">
        <v>1</v>
      </c>
      <c r="H206" s="30"/>
      <c r="I206" s="30"/>
      <c r="J206" s="28">
        <v>1.4</v>
      </c>
      <c r="K206" s="28">
        <v>1.68</v>
      </c>
      <c r="L206" s="28">
        <v>2.23</v>
      </c>
      <c r="M206" s="28">
        <v>2.39</v>
      </c>
      <c r="N206" s="31">
        <v>2.57</v>
      </c>
      <c r="O206" s="32"/>
      <c r="P206" s="32">
        <f t="shared" si="428"/>
        <v>0</v>
      </c>
      <c r="Q206" s="32"/>
      <c r="R206" s="32">
        <f t="shared" si="429"/>
        <v>0</v>
      </c>
      <c r="S206" s="32">
        <v>28</v>
      </c>
      <c r="T206" s="32">
        <f t="shared" si="416"/>
        <v>1010153.0483333332</v>
      </c>
      <c r="U206" s="32"/>
      <c r="V206" s="32">
        <f t="shared" si="430"/>
        <v>0</v>
      </c>
      <c r="W206" s="32"/>
      <c r="X206" s="32">
        <f t="shared" si="431"/>
        <v>0</v>
      </c>
      <c r="Y206" s="32"/>
      <c r="Z206" s="32"/>
      <c r="AA206" s="32"/>
      <c r="AB206" s="32">
        <f t="shared" si="432"/>
        <v>0</v>
      </c>
      <c r="AC206" s="32"/>
      <c r="AD206" s="32">
        <f t="shared" si="433"/>
        <v>0</v>
      </c>
      <c r="AE206" s="32">
        <v>2</v>
      </c>
      <c r="AF206" s="32">
        <f t="shared" si="434"/>
        <v>69122.065833333312</v>
      </c>
      <c r="AG206" s="36"/>
      <c r="AH206" s="32">
        <f t="shared" si="435"/>
        <v>0</v>
      </c>
      <c r="AI206" s="32">
        <v>64</v>
      </c>
      <c r="AJ206" s="32">
        <f t="shared" si="436"/>
        <v>2643048.5759999994</v>
      </c>
      <c r="AK206" s="32"/>
      <c r="AL206" s="32">
        <f t="shared" si="437"/>
        <v>0</v>
      </c>
      <c r="AM206" s="32">
        <v>20</v>
      </c>
      <c r="AN206" s="32">
        <f t="shared" si="438"/>
        <v>754617.20600000001</v>
      </c>
      <c r="AO206" s="32">
        <v>4</v>
      </c>
      <c r="AP206" s="32">
        <f t="shared" si="439"/>
        <v>165391.74119999999</v>
      </c>
      <c r="AQ206" s="32">
        <v>1</v>
      </c>
      <c r="AR206" s="32">
        <v>41589.79</v>
      </c>
      <c r="AS206" s="32"/>
      <c r="AT206" s="35"/>
      <c r="AU206" s="32"/>
      <c r="AV206" s="35">
        <f t="shared" ref="AV206:AV269" si="445">AR206+AT206</f>
        <v>41589.79</v>
      </c>
      <c r="AW206" s="32">
        <v>10</v>
      </c>
      <c r="AX206" s="32">
        <f t="shared" si="440"/>
        <v>411732.37700000009</v>
      </c>
      <c r="AY206" s="32">
        <v>1</v>
      </c>
      <c r="AZ206" s="32">
        <v>41589.79</v>
      </c>
      <c r="BA206" s="35"/>
      <c r="BB206" s="32"/>
      <c r="BC206" s="32"/>
      <c r="BD206" s="32">
        <f t="shared" si="441"/>
        <v>0</v>
      </c>
      <c r="BE206" s="32">
        <f t="shared" si="357"/>
        <v>0</v>
      </c>
      <c r="BF206" s="32">
        <f t="shared" si="350"/>
        <v>0</v>
      </c>
      <c r="BG206" s="32"/>
      <c r="BH206" s="35"/>
      <c r="BI206" s="32"/>
      <c r="BJ206" s="32"/>
      <c r="BK206" s="32"/>
      <c r="BL206" s="32">
        <f t="shared" si="442"/>
        <v>0</v>
      </c>
      <c r="BM206" s="32">
        <v>2</v>
      </c>
      <c r="BN206" s="32">
        <v>106854.98</v>
      </c>
      <c r="BO206" s="32"/>
      <c r="BP206" s="35"/>
      <c r="BQ206" s="32"/>
      <c r="BR206" s="32"/>
      <c r="BS206" s="32">
        <v>4</v>
      </c>
      <c r="BT206" s="32">
        <f t="shared" si="443"/>
        <v>213688.17399999997</v>
      </c>
      <c r="BU206" s="32">
        <v>0</v>
      </c>
      <c r="BV206" s="32">
        <f t="shared" si="444"/>
        <v>0</v>
      </c>
      <c r="BW206" s="32"/>
      <c r="BX206" s="35"/>
      <c r="BY206" s="32"/>
      <c r="BZ206" s="32"/>
    </row>
    <row r="207" spans="1:78" x14ac:dyDescent="0.25">
      <c r="A207" s="37">
        <v>24</v>
      </c>
      <c r="B207" s="68"/>
      <c r="C207" s="40" t="s">
        <v>267</v>
      </c>
      <c r="D207" s="28">
        <f t="shared" si="408"/>
        <v>18150.400000000001</v>
      </c>
      <c r="E207" s="28">
        <f t="shared" si="408"/>
        <v>18790</v>
      </c>
      <c r="F207" s="59">
        <v>1.44</v>
      </c>
      <c r="G207" s="29">
        <v>1</v>
      </c>
      <c r="H207" s="30"/>
      <c r="I207" s="30"/>
      <c r="J207" s="28">
        <v>1.4</v>
      </c>
      <c r="K207" s="28">
        <v>1.68</v>
      </c>
      <c r="L207" s="28">
        <v>2.23</v>
      </c>
      <c r="M207" s="28">
        <v>2.39</v>
      </c>
      <c r="N207" s="31">
        <v>2.57</v>
      </c>
      <c r="O207" s="35">
        <f t="shared" ref="O207:AJ207" si="446">SUM(O208:O211)</f>
        <v>0</v>
      </c>
      <c r="P207" s="35">
        <f t="shared" si="446"/>
        <v>0</v>
      </c>
      <c r="Q207" s="35">
        <f t="shared" si="446"/>
        <v>0</v>
      </c>
      <c r="R207" s="35">
        <f t="shared" si="446"/>
        <v>0</v>
      </c>
      <c r="S207" s="35">
        <f>SUM(S208:S211)</f>
        <v>53</v>
      </c>
      <c r="T207" s="35">
        <f t="shared" ref="T207" si="447">SUM(T208:T211)</f>
        <v>2496232.4900099998</v>
      </c>
      <c r="U207" s="35">
        <f t="shared" si="446"/>
        <v>8</v>
      </c>
      <c r="V207" s="35">
        <f t="shared" si="446"/>
        <v>421899.42448639992</v>
      </c>
      <c r="W207" s="35">
        <f t="shared" si="446"/>
        <v>0</v>
      </c>
      <c r="X207" s="35">
        <f t="shared" si="446"/>
        <v>0</v>
      </c>
      <c r="Y207" s="35"/>
      <c r="Z207" s="35"/>
      <c r="AA207" s="35">
        <f t="shared" si="446"/>
        <v>0</v>
      </c>
      <c r="AB207" s="35">
        <f t="shared" si="446"/>
        <v>0</v>
      </c>
      <c r="AC207" s="35">
        <v>0</v>
      </c>
      <c r="AD207" s="35">
        <f t="shared" si="446"/>
        <v>0</v>
      </c>
      <c r="AE207" s="35">
        <f>SUM(AE208:AE211)</f>
        <v>18</v>
      </c>
      <c r="AF207" s="35">
        <f t="shared" si="446"/>
        <v>786885.59744666656</v>
      </c>
      <c r="AG207" s="35">
        <v>325</v>
      </c>
      <c r="AH207" s="35">
        <f t="shared" si="446"/>
        <v>18010138.513119202</v>
      </c>
      <c r="AI207" s="35">
        <f t="shared" si="446"/>
        <v>18</v>
      </c>
      <c r="AJ207" s="35">
        <f t="shared" si="446"/>
        <v>993125.50243200001</v>
      </c>
      <c r="AK207" s="35">
        <f t="shared" ref="AK207:BV207" si="448">SUM(AK208:AK211)</f>
        <v>0</v>
      </c>
      <c r="AL207" s="35">
        <f t="shared" si="448"/>
        <v>0</v>
      </c>
      <c r="AM207" s="35">
        <f t="shared" si="448"/>
        <v>22</v>
      </c>
      <c r="AN207" s="35">
        <f t="shared" si="448"/>
        <v>1012394.4435695998</v>
      </c>
      <c r="AO207" s="35">
        <f t="shared" si="448"/>
        <v>10</v>
      </c>
      <c r="AP207" s="35">
        <f t="shared" si="448"/>
        <v>499483.05842399993</v>
      </c>
      <c r="AQ207" s="35">
        <f t="shared" si="448"/>
        <v>1</v>
      </c>
      <c r="AR207" s="35">
        <f t="shared" si="448"/>
        <v>51686.6</v>
      </c>
      <c r="AS207" s="35">
        <f>AO207-AQ207-2</f>
        <v>7</v>
      </c>
      <c r="AT207" s="35">
        <f>AS207*$E207*$F207*$G207*$K207*AT$10</f>
        <v>335380.03430399997</v>
      </c>
      <c r="AU207" s="35">
        <f t="shared" ref="AU207" si="449">AQ207+AS207</f>
        <v>8</v>
      </c>
      <c r="AV207" s="35">
        <f t="shared" si="445"/>
        <v>387066.63430399995</v>
      </c>
      <c r="AW207" s="35">
        <f t="shared" si="448"/>
        <v>27</v>
      </c>
      <c r="AX207" s="35">
        <f t="shared" si="448"/>
        <v>1450615.5106464</v>
      </c>
      <c r="AY207" s="35">
        <f t="shared" si="448"/>
        <v>1</v>
      </c>
      <c r="AZ207" s="35">
        <f t="shared" si="448"/>
        <v>48885.85</v>
      </c>
      <c r="BA207" s="35">
        <f>AW207-AY207</f>
        <v>26</v>
      </c>
      <c r="BB207" s="35">
        <f>BA207*$E207*$F207*$G207*$K207*BB$10</f>
        <v>1245697.270272</v>
      </c>
      <c r="BC207" s="35">
        <f t="shared" si="448"/>
        <v>4</v>
      </c>
      <c r="BD207" s="35">
        <f t="shared" si="448"/>
        <v>287184.82587199996</v>
      </c>
      <c r="BE207" s="35">
        <f t="shared" si="448"/>
        <v>0</v>
      </c>
      <c r="BF207" s="35">
        <f t="shared" si="448"/>
        <v>0</v>
      </c>
      <c r="BG207" s="35">
        <f>BC207-BE207</f>
        <v>4</v>
      </c>
      <c r="BH207" s="35">
        <f>BG207*$E207*$F207*$G207*$K207*BH$10</f>
        <v>246193.855488</v>
      </c>
      <c r="BI207" s="32">
        <f t="shared" si="365"/>
        <v>4</v>
      </c>
      <c r="BJ207" s="32">
        <f t="shared" si="365"/>
        <v>246193.855488</v>
      </c>
      <c r="BK207" s="35">
        <f t="shared" si="448"/>
        <v>20</v>
      </c>
      <c r="BL207" s="35">
        <f t="shared" si="448"/>
        <v>1427437.0023200002</v>
      </c>
      <c r="BM207" s="35">
        <f t="shared" si="448"/>
        <v>9</v>
      </c>
      <c r="BN207" s="35">
        <f t="shared" si="448"/>
        <v>572398.06000000006</v>
      </c>
      <c r="BO207" s="35">
        <f>BK207-BM207+10</f>
        <v>21</v>
      </c>
      <c r="BP207" s="35">
        <f>BO207*$E207*$F207*$G207*$K207*BP$10</f>
        <v>1292517.741312</v>
      </c>
      <c r="BQ207" s="32">
        <f t="shared" si="366"/>
        <v>30</v>
      </c>
      <c r="BR207" s="32">
        <f t="shared" si="366"/>
        <v>1864915.801312</v>
      </c>
      <c r="BS207" s="35">
        <f t="shared" si="448"/>
        <v>6</v>
      </c>
      <c r="BT207" s="35">
        <f t="shared" si="448"/>
        <v>428231.10069599998</v>
      </c>
      <c r="BU207" s="35">
        <f t="shared" si="448"/>
        <v>1</v>
      </c>
      <c r="BV207" s="35">
        <f t="shared" si="448"/>
        <v>72717.7</v>
      </c>
      <c r="BW207" s="35">
        <f>BS207-BU207</f>
        <v>5</v>
      </c>
      <c r="BX207" s="35">
        <f>BW207*$E207*$F207*$G207*$K207*BX$10</f>
        <v>307742.31936000002</v>
      </c>
      <c r="BY207" s="32">
        <f t="shared" ref="BY207" si="450">BU207+BW207</f>
        <v>6</v>
      </c>
      <c r="BZ207" s="32">
        <f>BV207+BX207</f>
        <v>380460.01936000003</v>
      </c>
    </row>
    <row r="208" spans="1:78" ht="30.75" customHeight="1" x14ac:dyDescent="0.25">
      <c r="A208" s="37"/>
      <c r="B208" s="58">
        <v>172</v>
      </c>
      <c r="C208" s="27" t="s">
        <v>268</v>
      </c>
      <c r="D208" s="28">
        <f t="shared" si="408"/>
        <v>18150.400000000001</v>
      </c>
      <c r="E208" s="28">
        <f t="shared" si="408"/>
        <v>18790</v>
      </c>
      <c r="F208" s="34">
        <v>1.78</v>
      </c>
      <c r="G208" s="29">
        <v>1</v>
      </c>
      <c r="H208" s="30"/>
      <c r="I208" s="30"/>
      <c r="J208" s="28">
        <v>1.4</v>
      </c>
      <c r="K208" s="28">
        <v>1.68</v>
      </c>
      <c r="L208" s="28">
        <v>2.23</v>
      </c>
      <c r="M208" s="28">
        <v>2.39</v>
      </c>
      <c r="N208" s="31">
        <v>2.57</v>
      </c>
      <c r="O208" s="32"/>
      <c r="P208" s="32">
        <f>(O208/12*1*$D208*$F208*$G208*$J208*P$9)+(O208/12*11*$E208*$F208*$G208*$J208*P$10)</f>
        <v>0</v>
      </c>
      <c r="Q208" s="32">
        <v>0</v>
      </c>
      <c r="R208" s="32">
        <f t="shared" ref="R208:R211" si="451">(Q208/12*1*$D208*$F208*$G208*$J208*R$9)+(Q208/12*11*$E208*$F208*$G208*$J208*R$10)</f>
        <v>0</v>
      </c>
      <c r="S208" s="35">
        <v>18</v>
      </c>
      <c r="T208" s="32">
        <f t="shared" si="416"/>
        <v>924722.96195999999</v>
      </c>
      <c r="U208" s="32"/>
      <c r="V208" s="32">
        <f>(U208/12*1*$D208*$F208*$G208*$K208*V$9)+(U208/12*11*$E208*$F208*$G208*$K208*V$10)</f>
        <v>0</v>
      </c>
      <c r="W208" s="32">
        <v>0</v>
      </c>
      <c r="X208" s="32">
        <f>(W208/12*1*$D208*$F208*$G208*$K208*X$9)+(W208/12*11*$E208*$F208*$G208*$K208*X$10)</f>
        <v>0</v>
      </c>
      <c r="Y208" s="32"/>
      <c r="Z208" s="32"/>
      <c r="AA208" s="32"/>
      <c r="AB208" s="32">
        <f>(AA208/12*1*$D208*$F208*$G208*$J208*AB$9)+(AA208/12*11*$E208*$F208*$G208*$J208*AB$10)</f>
        <v>0</v>
      </c>
      <c r="AC208" s="32">
        <v>0</v>
      </c>
      <c r="AD208" s="32">
        <f>(AC208/12*1*$D208*$F208*$G208*$J208*AD$9)+(AC208/12*11*$E208*$F208*$G208*$J208*AD$10)</f>
        <v>0</v>
      </c>
      <c r="AE208" s="32"/>
      <c r="AF208" s="32">
        <f>(AE208/12*1*$D208*$F208*$G208*$J208*AF$9)+(AE208/12*11*$E208*$F208*$G208*$J208*AF$10)</f>
        <v>0</v>
      </c>
      <c r="AG208" s="36">
        <v>38</v>
      </c>
      <c r="AH208" s="32">
        <f>(AG208/12*1*$D208*$F208*$G208*$K208*AH$9)+(AG208/12*11*$E208*$F208*$G208*$K208*AH$10)</f>
        <v>2233887.3141536</v>
      </c>
      <c r="AI208" s="32">
        <v>0</v>
      </c>
      <c r="AJ208" s="32">
        <f>(AI208/12*1*$D208*$F208*$G208*$K208*AJ$9)+(AI208/12*4*$E208*$F208*$G208*$K208*AJ$10)+(AI208/12*7*$E208*$F208*$G208*$K208*AJ$12)</f>
        <v>0</v>
      </c>
      <c r="AK208" s="32"/>
      <c r="AL208" s="32">
        <f>(AK208/12*1*$D208*$F208*$G208*$K208*AL$9)+(AK208/12*11*$E208*$F208*$G208*$K208*AL$10)</f>
        <v>0</v>
      </c>
      <c r="AM208" s="32"/>
      <c r="AN208" s="32">
        <f t="shared" ref="AN208:AN211" si="452">(AM208/12*1*$D208*$F208*$G208*$K208*AN$9)+(AM208/12*11*$E208*$F208*$G208*$K208*AN$10)</f>
        <v>0</v>
      </c>
      <c r="AO208" s="32"/>
      <c r="AP208" s="32">
        <f>(AO208/12*1*$D208*$F208*$G208*$K208*AP$9)+(AO208/12*11*$E208*$F208*$G208*$K208*AP$10)</f>
        <v>0</v>
      </c>
      <c r="AQ208" s="32">
        <v>0</v>
      </c>
      <c r="AR208" s="32">
        <f t="shared" si="418"/>
        <v>0</v>
      </c>
      <c r="AS208" s="32"/>
      <c r="AT208" s="35"/>
      <c r="AU208" s="32"/>
      <c r="AV208" s="35">
        <f t="shared" si="445"/>
        <v>0</v>
      </c>
      <c r="AW208" s="32">
        <v>5</v>
      </c>
      <c r="AX208" s="32">
        <f>(AW208/12*1*$D208*$F208*$G208*$K208*AX$9)+(AW208/12*11*$E208*$F208*$G208*$K208*AX$10)</f>
        <v>293153.45242400002</v>
      </c>
      <c r="AY208" s="32">
        <v>0</v>
      </c>
      <c r="AZ208" s="32">
        <f t="shared" si="419"/>
        <v>0</v>
      </c>
      <c r="BA208" s="35"/>
      <c r="BB208" s="32"/>
      <c r="BC208" s="32"/>
      <c r="BD208" s="32">
        <f>(BC208/12*1*$D208*$F208*$G208*$K208*BD$9)+(BC208/12*11*$E208*$F208*$G208*$K208*BD$10)</f>
        <v>0</v>
      </c>
      <c r="BE208" s="32">
        <f t="shared" ref="BE208:BE271" si="453">BC208/12*3</f>
        <v>0</v>
      </c>
      <c r="BF208" s="32">
        <f t="shared" si="350"/>
        <v>0</v>
      </c>
      <c r="BG208" s="32"/>
      <c r="BH208" s="35"/>
      <c r="BI208" s="32"/>
      <c r="BJ208" s="32"/>
      <c r="BK208" s="32"/>
      <c r="BL208" s="32">
        <f t="shared" ref="BL208:BL211" si="454">(BK208/12*1*$D208*$F208*$G208*$K208*BL$9)+(BK208/12*11*$E208*$F208*$G208*$K208*BL$10)</f>
        <v>0</v>
      </c>
      <c r="BM208" s="32">
        <v>0</v>
      </c>
      <c r="BN208" s="32">
        <f t="shared" si="353"/>
        <v>0</v>
      </c>
      <c r="BO208" s="32"/>
      <c r="BP208" s="35"/>
      <c r="BQ208" s="32"/>
      <c r="BR208" s="32"/>
      <c r="BS208" s="32"/>
      <c r="BT208" s="32">
        <f t="shared" ref="BT208:BT211" si="455">(BS208/12*1*$D208*$F208*$G208*$K208*BT$9)+(BS208/12*11*$E208*$F208*$G208*$K208*BT$10)</f>
        <v>0</v>
      </c>
      <c r="BU208" s="32">
        <f t="shared" ref="BU208:BU224" si="456">BS208/12*3</f>
        <v>0</v>
      </c>
      <c r="BV208" s="32">
        <f t="shared" si="356"/>
        <v>0</v>
      </c>
      <c r="BW208" s="32"/>
      <c r="BX208" s="35"/>
      <c r="BY208" s="32"/>
      <c r="BZ208" s="32"/>
    </row>
    <row r="209" spans="1:78" ht="33" customHeight="1" x14ac:dyDescent="0.25">
      <c r="A209" s="37"/>
      <c r="B209" s="58">
        <v>173</v>
      </c>
      <c r="C209" s="27" t="s">
        <v>269</v>
      </c>
      <c r="D209" s="28">
        <f t="shared" ref="D209:E224" si="457">D208</f>
        <v>18150.400000000001</v>
      </c>
      <c r="E209" s="28">
        <f t="shared" si="457"/>
        <v>18790</v>
      </c>
      <c r="F209" s="34">
        <v>1.67</v>
      </c>
      <c r="G209" s="29">
        <v>1</v>
      </c>
      <c r="H209" s="30"/>
      <c r="I209" s="30"/>
      <c r="J209" s="28">
        <v>1.4</v>
      </c>
      <c r="K209" s="28">
        <v>1.68</v>
      </c>
      <c r="L209" s="28">
        <v>2.23</v>
      </c>
      <c r="M209" s="28">
        <v>2.39</v>
      </c>
      <c r="N209" s="31">
        <v>2.57</v>
      </c>
      <c r="O209" s="32"/>
      <c r="P209" s="32">
        <f>(O209/12*1*$D209*$F209*$G209*$J209*P$9)+(O209/12*11*$E209*$F209*$G209*$J209*P$10)</f>
        <v>0</v>
      </c>
      <c r="Q209" s="32">
        <v>0</v>
      </c>
      <c r="R209" s="32">
        <f t="shared" si="451"/>
        <v>0</v>
      </c>
      <c r="S209" s="35">
        <v>30</v>
      </c>
      <c r="T209" s="32">
        <f t="shared" si="416"/>
        <v>1445961.9348999998</v>
      </c>
      <c r="U209" s="32">
        <f>10-2</f>
        <v>8</v>
      </c>
      <c r="V209" s="32">
        <f>(U209/12*1*$D209*$F209*$G209*$K209*V$9)+(U209/12*11*$E209*$F209*$G209*$K209*V$10)</f>
        <v>421899.42448639992</v>
      </c>
      <c r="W209" s="32">
        <v>0</v>
      </c>
      <c r="X209" s="32">
        <f>(W209/12*1*$D209*$F209*$G209*$K209*X$9)+(W209/12*11*$E209*$F209*$G209*$K209*X$10)</f>
        <v>0</v>
      </c>
      <c r="Y209" s="32"/>
      <c r="Z209" s="32"/>
      <c r="AA209" s="32"/>
      <c r="AB209" s="32">
        <f>(AA209/12*1*$D209*$F209*$G209*$J209*AB$9)+(AA209/12*11*$E209*$F209*$G209*$J209*AB$10)</f>
        <v>0</v>
      </c>
      <c r="AC209" s="32">
        <v>0</v>
      </c>
      <c r="AD209" s="32">
        <f>(AC209/12*1*$D209*$F209*$G209*$J209*AD$9)+(AC209/12*11*$E209*$F209*$G209*$J209*AD$10)</f>
        <v>0</v>
      </c>
      <c r="AE209" s="32">
        <v>16</v>
      </c>
      <c r="AF209" s="32">
        <f>(AE209/12*1*$D209*$F209*$G209*$J209*AF$9)+(AE209/12*11*$E209*$F209*$G209*$J209*AF$10)</f>
        <v>738776.63962666655</v>
      </c>
      <c r="AG209" s="36">
        <v>285</v>
      </c>
      <c r="AH209" s="32">
        <f>(AG209/12*1*$D209*$F209*$G209*$K209*AH$9)+(AG209/12*11*$E209*$F209*$G209*$K209*AH$10)</f>
        <v>15718785.735828001</v>
      </c>
      <c r="AI209" s="32">
        <v>18</v>
      </c>
      <c r="AJ209" s="32">
        <f>(AI209/12*1*$D209*$F209*$G209*$K209*AJ$9)+(AI209/12*4*$E209*$F209*$G209*$K209*AJ$10)+(AI209/12*7*$E209*$F209*$G209*$K209*AJ$12)</f>
        <v>993125.50243200001</v>
      </c>
      <c r="AK209" s="32"/>
      <c r="AL209" s="32">
        <f>(AK209/12*1*$D209*$F209*$G209*$K209*AL$9)+(AK209/12*11*$E209*$F209*$G209*$K209*AL$10)</f>
        <v>0</v>
      </c>
      <c r="AM209" s="32">
        <v>18</v>
      </c>
      <c r="AN209" s="32">
        <f t="shared" si="452"/>
        <v>907351.72849439981</v>
      </c>
      <c r="AO209" s="32">
        <v>8</v>
      </c>
      <c r="AP209" s="32">
        <f>(AO209/12*1*$D209*$F209*$G209*$K209*AP$9)+(AO209/12*11*$E209*$F209*$G209*$K209*AP$10)</f>
        <v>441926.73248639994</v>
      </c>
      <c r="AQ209" s="32">
        <v>1</v>
      </c>
      <c r="AR209" s="32">
        <v>51686.6</v>
      </c>
      <c r="AS209" s="32"/>
      <c r="AT209" s="35"/>
      <c r="AU209" s="32"/>
      <c r="AV209" s="35">
        <f t="shared" si="445"/>
        <v>51686.6</v>
      </c>
      <c r="AW209" s="32">
        <v>20</v>
      </c>
      <c r="AX209" s="32">
        <f>(AW209/12*1*$D209*$F209*$G209*$K209*AX$9)+(AW209/12*11*$E209*$F209*$G209*$K209*AX$10)</f>
        <v>1100148.9113440001</v>
      </c>
      <c r="AY209" s="32">
        <v>1</v>
      </c>
      <c r="AZ209" s="32">
        <v>48885.85</v>
      </c>
      <c r="BA209" s="35"/>
      <c r="BB209" s="32"/>
      <c r="BC209" s="32">
        <v>4</v>
      </c>
      <c r="BD209" s="32">
        <f>(BC209/12*1*$D209*$F209*$G209*$K209*BD$9)+(BC209/12*11*$E209*$F209*$G209*$K209*BD$10)</f>
        <v>287184.82587199996</v>
      </c>
      <c r="BE209" s="32"/>
      <c r="BF209" s="32">
        <f t="shared" si="350"/>
        <v>0</v>
      </c>
      <c r="BG209" s="32"/>
      <c r="BH209" s="35"/>
      <c r="BI209" s="32"/>
      <c r="BJ209" s="32"/>
      <c r="BK209" s="32">
        <v>20</v>
      </c>
      <c r="BL209" s="32">
        <f t="shared" si="454"/>
        <v>1427437.0023200002</v>
      </c>
      <c r="BM209" s="32">
        <v>8</v>
      </c>
      <c r="BN209" s="32">
        <v>535212.53</v>
      </c>
      <c r="BO209" s="32"/>
      <c r="BP209" s="35"/>
      <c r="BQ209" s="32"/>
      <c r="BR209" s="32"/>
      <c r="BS209" s="32">
        <v>6</v>
      </c>
      <c r="BT209" s="32">
        <f t="shared" si="455"/>
        <v>428231.10069599998</v>
      </c>
      <c r="BU209" s="32">
        <v>1</v>
      </c>
      <c r="BV209" s="32">
        <v>72717.7</v>
      </c>
      <c r="BW209" s="32"/>
      <c r="BX209" s="35"/>
      <c r="BY209" s="32"/>
      <c r="BZ209" s="32"/>
    </row>
    <row r="210" spans="1:78" x14ac:dyDescent="0.25">
      <c r="A210" s="37"/>
      <c r="B210" s="58">
        <v>174</v>
      </c>
      <c r="C210" s="27" t="s">
        <v>270</v>
      </c>
      <c r="D210" s="28">
        <f t="shared" si="457"/>
        <v>18150.400000000001</v>
      </c>
      <c r="E210" s="28">
        <f t="shared" si="457"/>
        <v>18790</v>
      </c>
      <c r="F210" s="34">
        <v>0.87</v>
      </c>
      <c r="G210" s="29">
        <v>1</v>
      </c>
      <c r="H210" s="30"/>
      <c r="I210" s="30"/>
      <c r="J210" s="28">
        <v>1.4</v>
      </c>
      <c r="K210" s="28">
        <v>1.68</v>
      </c>
      <c r="L210" s="28">
        <v>2.23</v>
      </c>
      <c r="M210" s="28">
        <v>2.39</v>
      </c>
      <c r="N210" s="31">
        <v>2.57</v>
      </c>
      <c r="O210" s="32"/>
      <c r="P210" s="32">
        <f>(O210/12*1*$D210*$F210*$G210*$J210*P$9)+(O210/12*11*$E210*$F210*$G210*$J210*P$10)</f>
        <v>0</v>
      </c>
      <c r="Q210" s="32">
        <v>0</v>
      </c>
      <c r="R210" s="32">
        <f t="shared" si="451"/>
        <v>0</v>
      </c>
      <c r="S210" s="35">
        <v>5</v>
      </c>
      <c r="T210" s="32">
        <f t="shared" si="416"/>
        <v>125547.59315</v>
      </c>
      <c r="U210" s="32"/>
      <c r="V210" s="32">
        <f>(U210/12*1*$D210*$F210*$G210*$K210*V$9)+(U210/12*11*$E210*$F210*$G210*$K210*V$10)</f>
        <v>0</v>
      </c>
      <c r="W210" s="32">
        <v>0</v>
      </c>
      <c r="X210" s="32">
        <f>(W210/12*1*$D210*$F210*$G210*$K210*X$9)+(W210/12*11*$E210*$F210*$G210*$K210*X$10)</f>
        <v>0</v>
      </c>
      <c r="Y210" s="32"/>
      <c r="Z210" s="32"/>
      <c r="AA210" s="32"/>
      <c r="AB210" s="32">
        <f>(AA210/12*1*$D210*$F210*$G210*$J210*AB$9)+(AA210/12*11*$E210*$F210*$G210*$J210*AB$10)</f>
        <v>0</v>
      </c>
      <c r="AC210" s="32">
        <v>0</v>
      </c>
      <c r="AD210" s="32">
        <f>(AC210/12*1*$D210*$F210*$G210*$J210*AD$9)+(AC210/12*11*$E210*$F210*$G210*$J210*AD$10)</f>
        <v>0</v>
      </c>
      <c r="AE210" s="32">
        <v>2</v>
      </c>
      <c r="AF210" s="32">
        <f>(AE210/12*1*$D210*$F210*$G210*$J210*AF$9)+(AE210/12*11*$E210*$F210*$G210*$J210*AF$10)</f>
        <v>48108.957819999996</v>
      </c>
      <c r="AG210" s="36">
        <v>2</v>
      </c>
      <c r="AH210" s="32">
        <f>(AG210/12*1*$D210*$F210*$G210*$K210*AH$9)+(AG210/12*11*$E210*$F210*$G210*$K210*AH$10)</f>
        <v>57465.463137599989</v>
      </c>
      <c r="AI210" s="32">
        <v>0</v>
      </c>
      <c r="AJ210" s="32">
        <f>(AI210/12*1*$D210*$F210*$G210*$K210*AJ$9)+(AI210/12*4*$E210*$F210*$G210*$K210*AJ$10)+(AI210/12*7*$E210*$F210*$G210*$K210*AJ$12)</f>
        <v>0</v>
      </c>
      <c r="AK210" s="32"/>
      <c r="AL210" s="32">
        <f>(AK210/12*1*$D210*$F210*$G210*$K210*AL$9)+(AK210/12*11*$E210*$F210*$G210*$K210*AL$10)</f>
        <v>0</v>
      </c>
      <c r="AM210" s="32">
        <v>4</v>
      </c>
      <c r="AN210" s="32">
        <f t="shared" si="452"/>
        <v>105042.71507519999</v>
      </c>
      <c r="AO210" s="32">
        <v>2</v>
      </c>
      <c r="AP210" s="32">
        <f>(AO210/12*1*$D210*$F210*$G210*$K210*AP$9)+(AO210/12*11*$E210*$F210*$G210*$K210*AP$10)</f>
        <v>57556.325937599991</v>
      </c>
      <c r="AQ210" s="32">
        <v>0</v>
      </c>
      <c r="AR210" s="32">
        <f t="shared" si="418"/>
        <v>0</v>
      </c>
      <c r="AS210" s="32"/>
      <c r="AT210" s="35"/>
      <c r="AU210" s="32"/>
      <c r="AV210" s="35">
        <f t="shared" si="445"/>
        <v>0</v>
      </c>
      <c r="AW210" s="32">
        <v>2</v>
      </c>
      <c r="AX210" s="32">
        <f>(AW210/12*1*$D210*$F210*$G210*$K210*AX$9)+(AW210/12*11*$E210*$F210*$G210*$K210*AX$10)</f>
        <v>57313.146878399995</v>
      </c>
      <c r="AY210" s="32">
        <v>0</v>
      </c>
      <c r="AZ210" s="32">
        <f t="shared" si="419"/>
        <v>0</v>
      </c>
      <c r="BA210" s="35"/>
      <c r="BB210" s="32"/>
      <c r="BC210" s="32"/>
      <c r="BD210" s="32">
        <f>(BC210/12*1*$D210*$F210*$G210*$K210*BD$9)+(BC210/12*11*$E210*$F210*$G210*$K210*BD$10)</f>
        <v>0</v>
      </c>
      <c r="BE210" s="32">
        <f t="shared" si="453"/>
        <v>0</v>
      </c>
      <c r="BF210" s="32">
        <f t="shared" ref="BF210:BF273" si="458">(BE210/3*1*$D210*$F210*$G210*$K210*BF$9)+(BE210/3*2*$E210*$F210*$G210*$K210*BF$10)</f>
        <v>0</v>
      </c>
      <c r="BG210" s="32"/>
      <c r="BH210" s="35"/>
      <c r="BI210" s="32"/>
      <c r="BJ210" s="32"/>
      <c r="BK210" s="32"/>
      <c r="BL210" s="32">
        <f t="shared" si="454"/>
        <v>0</v>
      </c>
      <c r="BM210" s="32">
        <v>1</v>
      </c>
      <c r="BN210" s="32">
        <v>37185.53</v>
      </c>
      <c r="BO210" s="32"/>
      <c r="BP210" s="35"/>
      <c r="BQ210" s="32"/>
      <c r="BR210" s="32"/>
      <c r="BS210" s="32">
        <v>0</v>
      </c>
      <c r="BT210" s="32">
        <f t="shared" si="455"/>
        <v>0</v>
      </c>
      <c r="BU210" s="32">
        <f t="shared" si="456"/>
        <v>0</v>
      </c>
      <c r="BV210" s="32">
        <f t="shared" ref="BV210:BV273" si="459">(BU210/3*1*$D210*$F210*$G210*$K210*BV$9)+(BU210/3*2*$E210*$F210*$G210*$K210*BV$10)</f>
        <v>0</v>
      </c>
      <c r="BW210" s="32"/>
      <c r="BX210" s="35"/>
      <c r="BY210" s="32"/>
      <c r="BZ210" s="32"/>
    </row>
    <row r="211" spans="1:78" x14ac:dyDescent="0.25">
      <c r="A211" s="37"/>
      <c r="B211" s="58">
        <v>175</v>
      </c>
      <c r="C211" s="27" t="s">
        <v>271</v>
      </c>
      <c r="D211" s="28">
        <f t="shared" si="457"/>
        <v>18150.400000000001</v>
      </c>
      <c r="E211" s="28">
        <f t="shared" si="457"/>
        <v>18790</v>
      </c>
      <c r="F211" s="34">
        <v>1.57</v>
      </c>
      <c r="G211" s="29">
        <v>1</v>
      </c>
      <c r="H211" s="30"/>
      <c r="I211" s="30"/>
      <c r="J211" s="28">
        <v>1.4</v>
      </c>
      <c r="K211" s="28">
        <v>1.68</v>
      </c>
      <c r="L211" s="28">
        <v>2.23</v>
      </c>
      <c r="M211" s="28">
        <v>2.39</v>
      </c>
      <c r="N211" s="31">
        <v>2.57</v>
      </c>
      <c r="O211" s="32"/>
      <c r="P211" s="32">
        <f>(O211/12*1*$D211*$F211*$G211*$J211*P$9)+(O211/12*11*$E211*$F211*$G211*$J211*P$10)</f>
        <v>0</v>
      </c>
      <c r="Q211" s="32"/>
      <c r="R211" s="32">
        <f t="shared" si="451"/>
        <v>0</v>
      </c>
      <c r="S211" s="32"/>
      <c r="T211" s="32">
        <f t="shared" si="416"/>
        <v>0</v>
      </c>
      <c r="U211" s="32"/>
      <c r="V211" s="32">
        <f>(U211/12*1*$D211*$F211*$G211*$K211*V$9)+(U211/12*11*$E211*$F211*$G211*$K211*V$10)</f>
        <v>0</v>
      </c>
      <c r="W211" s="32"/>
      <c r="X211" s="32">
        <f>(W211/12*1*$D211*$F211*$G211*$K211*X$9)+(W211/12*11*$E211*$F211*$G211*$K211*X$10)</f>
        <v>0</v>
      </c>
      <c r="Y211" s="32"/>
      <c r="Z211" s="32"/>
      <c r="AA211" s="32"/>
      <c r="AB211" s="32">
        <f>(AA211/12*1*$D211*$F211*$G211*$J211*AB$9)+(AA211/12*11*$E211*$F211*$G211*$J211*AB$10)</f>
        <v>0</v>
      </c>
      <c r="AC211" s="32"/>
      <c r="AD211" s="32">
        <f>(AC211/12*1*$D211*$F211*$G211*$J211*AD$9)+(AC211/12*11*$E211*$F211*$G211*$J211*AD$10)</f>
        <v>0</v>
      </c>
      <c r="AE211" s="32"/>
      <c r="AF211" s="32">
        <f>(AE211/12*1*$D211*$F211*$G211*$J211*AF$9)+(AE211/12*11*$E211*$F211*$G211*$J211*AF$10)</f>
        <v>0</v>
      </c>
      <c r="AG211" s="36"/>
      <c r="AH211" s="32">
        <f>(AG211/12*1*$D211*$F211*$G211*$K211*AH$9)+(AG211/12*11*$E211*$F211*$G211*$K211*AH$10)</f>
        <v>0</v>
      </c>
      <c r="AI211" s="32"/>
      <c r="AJ211" s="32">
        <f>(AI211/12*1*$D211*$F211*$G211*$K211*AJ$9)+(AI211/12*4*$E211*$F211*$G211*$K211*AJ$10)+(AI211/12*7*$E211*$F211*$G211*$K211*AJ$12)</f>
        <v>0</v>
      </c>
      <c r="AK211" s="32"/>
      <c r="AL211" s="32">
        <f>(AK211/12*1*$D211*$F211*$G211*$K211*AL$9)+(AK211/12*11*$E211*$F211*$G211*$K211*AL$10)</f>
        <v>0</v>
      </c>
      <c r="AM211" s="32"/>
      <c r="AN211" s="32">
        <f t="shared" si="452"/>
        <v>0</v>
      </c>
      <c r="AO211" s="32"/>
      <c r="AP211" s="32">
        <f>(AO211/12*1*$D211*$F211*$G211*$K211*AP$9)+(AO211/12*11*$E211*$F211*$G211*$K211*AP$10)</f>
        <v>0</v>
      </c>
      <c r="AQ211" s="32">
        <v>0</v>
      </c>
      <c r="AR211" s="32">
        <f t="shared" si="418"/>
        <v>0</v>
      </c>
      <c r="AS211" s="32"/>
      <c r="AT211" s="35"/>
      <c r="AU211" s="32"/>
      <c r="AV211" s="35">
        <f t="shared" si="445"/>
        <v>0</v>
      </c>
      <c r="AW211" s="32"/>
      <c r="AX211" s="32">
        <f>(AW211/12*1*$D211*$F211*$G211*$K211*AX$9)+(AW211/12*11*$E211*$F211*$G211*$K211*AX$10)</f>
        <v>0</v>
      </c>
      <c r="AY211" s="32">
        <v>0</v>
      </c>
      <c r="AZ211" s="32">
        <f t="shared" si="419"/>
        <v>0</v>
      </c>
      <c r="BA211" s="35"/>
      <c r="BB211" s="32"/>
      <c r="BC211" s="32"/>
      <c r="BD211" s="32">
        <f>(BC211/12*1*$D211*$F211*$G211*$K211*BD$9)+(BC211/12*11*$E211*$F211*$G211*$K211*BD$10)</f>
        <v>0</v>
      </c>
      <c r="BE211" s="32">
        <f t="shared" si="453"/>
        <v>0</v>
      </c>
      <c r="BF211" s="32">
        <f t="shared" si="458"/>
        <v>0</v>
      </c>
      <c r="BG211" s="32"/>
      <c r="BH211" s="35"/>
      <c r="BI211" s="32"/>
      <c r="BJ211" s="32"/>
      <c r="BK211" s="32"/>
      <c r="BL211" s="32">
        <f t="shared" si="454"/>
        <v>0</v>
      </c>
      <c r="BM211" s="32">
        <v>0</v>
      </c>
      <c r="BN211" s="32">
        <v>0</v>
      </c>
      <c r="BO211" s="32"/>
      <c r="BP211" s="35"/>
      <c r="BQ211" s="32"/>
      <c r="BR211" s="32"/>
      <c r="BS211" s="32"/>
      <c r="BT211" s="32">
        <f t="shared" si="455"/>
        <v>0</v>
      </c>
      <c r="BU211" s="32">
        <f t="shared" si="456"/>
        <v>0</v>
      </c>
      <c r="BV211" s="32">
        <f t="shared" si="459"/>
        <v>0</v>
      </c>
      <c r="BW211" s="32"/>
      <c r="BX211" s="35"/>
      <c r="BY211" s="32"/>
      <c r="BZ211" s="32"/>
    </row>
    <row r="212" spans="1:78" x14ac:dyDescent="0.25">
      <c r="A212" s="37">
        <v>25</v>
      </c>
      <c r="B212" s="68"/>
      <c r="C212" s="40" t="s">
        <v>272</v>
      </c>
      <c r="D212" s="28">
        <f t="shared" si="457"/>
        <v>18150.400000000001</v>
      </c>
      <c r="E212" s="28">
        <f t="shared" si="457"/>
        <v>18790</v>
      </c>
      <c r="F212" s="59">
        <v>1.18</v>
      </c>
      <c r="G212" s="29">
        <v>1</v>
      </c>
      <c r="H212" s="30"/>
      <c r="I212" s="30"/>
      <c r="J212" s="28">
        <v>1.4</v>
      </c>
      <c r="K212" s="28">
        <v>1.68</v>
      </c>
      <c r="L212" s="28">
        <v>2.23</v>
      </c>
      <c r="M212" s="28">
        <v>2.39</v>
      </c>
      <c r="N212" s="31">
        <v>2.57</v>
      </c>
      <c r="O212" s="35">
        <f t="shared" ref="O212:AJ212" si="460">SUM(O213:O224)</f>
        <v>0</v>
      </c>
      <c r="P212" s="35">
        <f t="shared" si="460"/>
        <v>0</v>
      </c>
      <c r="Q212" s="35">
        <f t="shared" si="460"/>
        <v>0</v>
      </c>
      <c r="R212" s="35">
        <f t="shared" si="460"/>
        <v>0</v>
      </c>
      <c r="S212" s="35">
        <f>SUM(S213:S224)</f>
        <v>14</v>
      </c>
      <c r="T212" s="35">
        <f t="shared" ref="T212" si="461">SUM(T213:T224)</f>
        <v>572035.24051333335</v>
      </c>
      <c r="U212" s="35">
        <f t="shared" si="460"/>
        <v>0</v>
      </c>
      <c r="V212" s="35">
        <f t="shared" si="460"/>
        <v>0</v>
      </c>
      <c r="W212" s="35">
        <f t="shared" si="460"/>
        <v>0</v>
      </c>
      <c r="X212" s="35">
        <f t="shared" si="460"/>
        <v>0</v>
      </c>
      <c r="Y212" s="35"/>
      <c r="Z212" s="35"/>
      <c r="AA212" s="35">
        <f t="shared" si="460"/>
        <v>0</v>
      </c>
      <c r="AB212" s="35">
        <f t="shared" si="460"/>
        <v>0</v>
      </c>
      <c r="AC212" s="35">
        <v>0</v>
      </c>
      <c r="AD212" s="35">
        <f t="shared" si="460"/>
        <v>0</v>
      </c>
      <c r="AE212" s="35">
        <f>SUM(AE213:AE224)</f>
        <v>108</v>
      </c>
      <c r="AF212" s="35">
        <f t="shared" si="460"/>
        <v>2925245.8260666667</v>
      </c>
      <c r="AG212" s="35">
        <v>0</v>
      </c>
      <c r="AH212" s="35">
        <f t="shared" si="460"/>
        <v>0</v>
      </c>
      <c r="AI212" s="35">
        <f t="shared" si="460"/>
        <v>0</v>
      </c>
      <c r="AJ212" s="35">
        <f t="shared" si="460"/>
        <v>0</v>
      </c>
      <c r="AK212" s="35">
        <f t="shared" ref="AK212:BV212" si="462">SUM(AK213:AK224)</f>
        <v>0</v>
      </c>
      <c r="AL212" s="35">
        <f t="shared" si="462"/>
        <v>0</v>
      </c>
      <c r="AM212" s="35">
        <f t="shared" si="462"/>
        <v>59</v>
      </c>
      <c r="AN212" s="35">
        <f t="shared" si="462"/>
        <v>1816816.3851655999</v>
      </c>
      <c r="AO212" s="35">
        <f t="shared" si="462"/>
        <v>106</v>
      </c>
      <c r="AP212" s="35">
        <f t="shared" si="462"/>
        <v>3512259.0161232008</v>
      </c>
      <c r="AQ212" s="35">
        <f t="shared" si="462"/>
        <v>34</v>
      </c>
      <c r="AR212" s="35">
        <f t="shared" si="462"/>
        <v>1010178.5</v>
      </c>
      <c r="AS212" s="35">
        <f>AO212-AQ212</f>
        <v>72</v>
      </c>
      <c r="AT212" s="35">
        <f>AS212*$E212*$F212*$G212*$K212*AT$10</f>
        <v>2826774.574848</v>
      </c>
      <c r="AU212" s="35">
        <f t="shared" ref="AU212" si="463">AQ212+AS212</f>
        <v>106</v>
      </c>
      <c r="AV212" s="35">
        <f t="shared" si="445"/>
        <v>3836953.074848</v>
      </c>
      <c r="AW212" s="35">
        <f t="shared" si="462"/>
        <v>188</v>
      </c>
      <c r="AX212" s="35">
        <f t="shared" si="462"/>
        <v>6214853.1913887998</v>
      </c>
      <c r="AY212" s="35">
        <f t="shared" si="462"/>
        <v>36</v>
      </c>
      <c r="AZ212" s="35">
        <f t="shared" si="462"/>
        <v>1135264.5899999999</v>
      </c>
      <c r="BA212" s="35">
        <f>AW212-AY212</f>
        <v>152</v>
      </c>
      <c r="BB212" s="35">
        <f>BA212*$E212*$F212*$G212*$K212*BB$10</f>
        <v>5967635.2135680001</v>
      </c>
      <c r="BC212" s="35">
        <f t="shared" si="462"/>
        <v>2</v>
      </c>
      <c r="BD212" s="35">
        <f t="shared" si="462"/>
        <v>73085.958679999996</v>
      </c>
      <c r="BE212" s="35">
        <f t="shared" si="462"/>
        <v>1</v>
      </c>
      <c r="BF212" s="35">
        <f t="shared" si="462"/>
        <v>36330.69</v>
      </c>
      <c r="BG212" s="35">
        <f>BC212-BE212+1</f>
        <v>2</v>
      </c>
      <c r="BH212" s="35">
        <f>BG212*$E212*$F212*$G212*$K212*BH$10</f>
        <v>100871.093568</v>
      </c>
      <c r="BI212" s="32">
        <f t="shared" si="365"/>
        <v>3</v>
      </c>
      <c r="BJ212" s="32">
        <f t="shared" si="365"/>
        <v>137201.78356800001</v>
      </c>
      <c r="BK212" s="35">
        <f t="shared" si="462"/>
        <v>64</v>
      </c>
      <c r="BL212" s="35">
        <f t="shared" si="462"/>
        <v>2615543.24976</v>
      </c>
      <c r="BM212" s="35">
        <f t="shared" si="462"/>
        <v>9</v>
      </c>
      <c r="BN212" s="35">
        <f t="shared" si="462"/>
        <v>388185.56999999995</v>
      </c>
      <c r="BO212" s="35">
        <f>BK212-BM212-9</f>
        <v>46</v>
      </c>
      <c r="BP212" s="35">
        <f>BO212*$E212*$F212*$G212*$K212*BP$10</f>
        <v>2320035.1520640003</v>
      </c>
      <c r="BQ212" s="32">
        <f t="shared" si="366"/>
        <v>55</v>
      </c>
      <c r="BR212" s="32">
        <f t="shared" si="366"/>
        <v>2708220.7220640001</v>
      </c>
      <c r="BS212" s="35">
        <f t="shared" si="462"/>
        <v>14</v>
      </c>
      <c r="BT212" s="35">
        <f t="shared" si="462"/>
        <v>542767.9619600001</v>
      </c>
      <c r="BU212" s="35">
        <f t="shared" si="462"/>
        <v>4</v>
      </c>
      <c r="BV212" s="35">
        <f t="shared" si="462"/>
        <v>171809.58</v>
      </c>
      <c r="BW212" s="35">
        <f>BS212-BU212+5+2</f>
        <v>17</v>
      </c>
      <c r="BX212" s="35">
        <f>BW212*$E212*$F212*$G212*$K212*BX$10</f>
        <v>857404.29532799986</v>
      </c>
      <c r="BY212" s="32">
        <f t="shared" ref="BY212" si="464">BU212+BW212</f>
        <v>21</v>
      </c>
      <c r="BZ212" s="32">
        <f>BV212+BX212</f>
        <v>1029213.8753279998</v>
      </c>
    </row>
    <row r="213" spans="1:78" ht="30" x14ac:dyDescent="0.25">
      <c r="A213" s="37"/>
      <c r="B213" s="58">
        <v>176</v>
      </c>
      <c r="C213" s="27" t="s">
        <v>273</v>
      </c>
      <c r="D213" s="28">
        <f t="shared" si="457"/>
        <v>18150.400000000001</v>
      </c>
      <c r="E213" s="28">
        <f t="shared" si="457"/>
        <v>18790</v>
      </c>
      <c r="F213" s="34">
        <v>0.85</v>
      </c>
      <c r="G213" s="29">
        <v>1</v>
      </c>
      <c r="H213" s="30"/>
      <c r="I213" s="30"/>
      <c r="J213" s="28">
        <v>1.4</v>
      </c>
      <c r="K213" s="28">
        <v>1.68</v>
      </c>
      <c r="L213" s="28">
        <v>2.23</v>
      </c>
      <c r="M213" s="28">
        <v>2.39</v>
      </c>
      <c r="N213" s="31">
        <v>2.57</v>
      </c>
      <c r="O213" s="32"/>
      <c r="P213" s="32">
        <f t="shared" ref="P213:P222" si="465">(O213/12*1*$D213*$F213*$G213*$J213*P$9)+(O213/12*11*$E213*$F213*$G213*$J213*P$10)</f>
        <v>0</v>
      </c>
      <c r="Q213" s="32">
        <v>0</v>
      </c>
      <c r="R213" s="32">
        <f t="shared" ref="R213:R222" si="466">(Q213/12*1*$D213*$F213*$G213*$J213*R$9)+(Q213/12*11*$E213*$F213*$G213*$J213*R$10)</f>
        <v>0</v>
      </c>
      <c r="S213" s="35">
        <v>1</v>
      </c>
      <c r="T213" s="32">
        <f t="shared" si="416"/>
        <v>24532.288316666665</v>
      </c>
      <c r="U213" s="32">
        <v>0</v>
      </c>
      <c r="V213" s="32">
        <f t="shared" ref="V213:V222" si="467">(U213/12*1*$D213*$F213*$G213*$K213*V$9)+(U213/12*11*$E213*$F213*$G213*$K213*V$10)</f>
        <v>0</v>
      </c>
      <c r="W213" s="32">
        <v>0</v>
      </c>
      <c r="X213" s="32">
        <f t="shared" ref="X213:X222" si="468">(W213/12*1*$D213*$F213*$G213*$K213*X$9)+(W213/12*11*$E213*$F213*$G213*$K213*X$10)</f>
        <v>0</v>
      </c>
      <c r="Y213" s="32"/>
      <c r="Z213" s="32"/>
      <c r="AA213" s="32"/>
      <c r="AB213" s="32">
        <f t="shared" ref="AB213:AB222" si="469">(AA213/12*1*$D213*$F213*$G213*$J213*AB$9)+(AA213/12*11*$E213*$F213*$G213*$J213*AB$10)</f>
        <v>0</v>
      </c>
      <c r="AC213" s="32">
        <v>0</v>
      </c>
      <c r="AD213" s="32">
        <f t="shared" ref="AD213:AD222" si="470">(AC213/12*1*$D213*$F213*$G213*$J213*AD$9)+(AC213/12*11*$E213*$F213*$G213*$J213*AD$10)</f>
        <v>0</v>
      </c>
      <c r="AE213" s="32">
        <v>38</v>
      </c>
      <c r="AF213" s="32">
        <f t="shared" ref="AF213:AF222" si="471">(AE213/12*1*$D213*$F213*$G213*$J213*AF$9)+(AE213/12*11*$E213*$F213*$G213*$J213*AF$10)</f>
        <v>893057.09056666656</v>
      </c>
      <c r="AG213" s="36">
        <v>0</v>
      </c>
      <c r="AH213" s="32">
        <f t="shared" ref="AH213:AH222" si="472">(AG213/12*1*$D213*$F213*$G213*$K213*AH$9)+(AG213/12*11*$E213*$F213*$G213*$K213*AH$10)</f>
        <v>0</v>
      </c>
      <c r="AI213" s="32">
        <v>0</v>
      </c>
      <c r="AJ213" s="32">
        <f t="shared" ref="AJ213:AJ224" si="473">(AI213/12*1*$D213*$F213*$G213*$K213*AJ$9)+(AI213/12*4*$E213*$F213*$G213*$K213*AJ$10)+(AI213/12*7*$E213*$F213*$G213*$K213*AJ$12)</f>
        <v>0</v>
      </c>
      <c r="AK213" s="32"/>
      <c r="AL213" s="32">
        <f t="shared" ref="AL213:AL222" si="474">(AK213/12*1*$D213*$F213*$G213*$K213*AL$9)+(AK213/12*11*$E213*$F213*$G213*$K213*AL$10)</f>
        <v>0</v>
      </c>
      <c r="AM213" s="32">
        <v>22</v>
      </c>
      <c r="AN213" s="32">
        <f t="shared" ref="AN213:AN222" si="475">(AM213/12*1*$D213*$F213*$G213*$K213*AN$9)+(AM213/12*11*$E213*$F213*$G213*$K213*AN$10)</f>
        <v>564453.6700879999</v>
      </c>
      <c r="AO213" s="32">
        <v>52</v>
      </c>
      <c r="AP213" s="32">
        <f t="shared" ref="AP213:AP222" si="476">(AO213/12*1*$D213*$F213*$G213*$K213*AP$9)+(AO213/12*11*$E213*$F213*$G213*$K213*AP$10)</f>
        <v>1462062.992208</v>
      </c>
      <c r="AQ213" s="32">
        <v>21</v>
      </c>
      <c r="AR213" s="32">
        <v>582587.20000000007</v>
      </c>
      <c r="AS213" s="32"/>
      <c r="AT213" s="35"/>
      <c r="AU213" s="32"/>
      <c r="AV213" s="35">
        <f t="shared" si="445"/>
        <v>582587.20000000007</v>
      </c>
      <c r="AW213" s="32">
        <v>70</v>
      </c>
      <c r="AX213" s="32">
        <f t="shared" ref="AX213:AX222" si="477">(AW213/12*1*$D213*$F213*$G213*$K213*AX$9)+(AW213/12*11*$E213*$F213*$G213*$K213*AX$10)</f>
        <v>1959846.1145199996</v>
      </c>
      <c r="AY213" s="32">
        <v>12</v>
      </c>
      <c r="AZ213" s="32">
        <v>329175.50999999995</v>
      </c>
      <c r="BA213" s="35"/>
      <c r="BB213" s="32"/>
      <c r="BC213" s="32">
        <v>2</v>
      </c>
      <c r="BD213" s="32">
        <f t="shared" ref="BD213:BD222" si="478">(BC213/12*1*$D213*$F213*$G213*$K213*BD$9)+(BC213/12*11*$E213*$F213*$G213*$K213*BD$10)</f>
        <v>73085.958679999996</v>
      </c>
      <c r="BE213" s="32">
        <v>1</v>
      </c>
      <c r="BF213" s="32">
        <v>36330.69</v>
      </c>
      <c r="BG213" s="32"/>
      <c r="BH213" s="35"/>
      <c r="BI213" s="32"/>
      <c r="BJ213" s="32"/>
      <c r="BK213" s="32">
        <v>30</v>
      </c>
      <c r="BL213" s="32">
        <f t="shared" ref="BL213:BL222" si="479">(BK213/12*1*$D213*$F213*$G213*$K213*BL$9)+(BK213/12*11*$E213*$F213*$G213*$K213*BL$10)</f>
        <v>1089809.6873999999</v>
      </c>
      <c r="BM213" s="32">
        <v>2</v>
      </c>
      <c r="BN213" s="32">
        <v>72616.97</v>
      </c>
      <c r="BO213" s="32"/>
      <c r="BP213" s="35"/>
      <c r="BQ213" s="32"/>
      <c r="BR213" s="32"/>
      <c r="BS213" s="32">
        <v>10</v>
      </c>
      <c r="BT213" s="32">
        <f t="shared" ref="BT213:BT222" si="480">(BS213/12*1*$D213*$F213*$G213*$K213*BT$9)+(BS213/12*11*$E213*$F213*$G213*$K213*BT$10)</f>
        <v>363269.89580000006</v>
      </c>
      <c r="BU213" s="32">
        <v>1</v>
      </c>
      <c r="BV213" s="32">
        <v>36330.69</v>
      </c>
      <c r="BW213" s="32"/>
      <c r="BX213" s="35"/>
      <c r="BY213" s="32"/>
      <c r="BZ213" s="32"/>
    </row>
    <row r="214" spans="1:78" ht="32.25" customHeight="1" x14ac:dyDescent="0.25">
      <c r="A214" s="37"/>
      <c r="B214" s="58">
        <v>177</v>
      </c>
      <c r="C214" s="27" t="s">
        <v>274</v>
      </c>
      <c r="D214" s="28">
        <f t="shared" si="457"/>
        <v>18150.400000000001</v>
      </c>
      <c r="E214" s="28">
        <f t="shared" si="457"/>
        <v>18790</v>
      </c>
      <c r="F214" s="34">
        <v>1.32</v>
      </c>
      <c r="G214" s="29">
        <v>1</v>
      </c>
      <c r="H214" s="30"/>
      <c r="I214" s="30"/>
      <c r="J214" s="28">
        <v>1.4</v>
      </c>
      <c r="K214" s="28">
        <v>1.68</v>
      </c>
      <c r="L214" s="28">
        <v>2.23</v>
      </c>
      <c r="M214" s="28">
        <v>2.39</v>
      </c>
      <c r="N214" s="31">
        <v>2.57</v>
      </c>
      <c r="O214" s="32"/>
      <c r="P214" s="32">
        <f t="shared" si="465"/>
        <v>0</v>
      </c>
      <c r="Q214" s="32">
        <v>0</v>
      </c>
      <c r="R214" s="32">
        <f t="shared" si="466"/>
        <v>0</v>
      </c>
      <c r="S214" s="32"/>
      <c r="T214" s="32">
        <f t="shared" si="416"/>
        <v>0</v>
      </c>
      <c r="U214" s="32"/>
      <c r="V214" s="32">
        <f t="shared" si="467"/>
        <v>0</v>
      </c>
      <c r="W214" s="32">
        <v>0</v>
      </c>
      <c r="X214" s="32">
        <f t="shared" si="468"/>
        <v>0</v>
      </c>
      <c r="Y214" s="32"/>
      <c r="Z214" s="32"/>
      <c r="AA214" s="32"/>
      <c r="AB214" s="32">
        <f t="shared" si="469"/>
        <v>0</v>
      </c>
      <c r="AC214" s="32">
        <v>0</v>
      </c>
      <c r="AD214" s="32">
        <f t="shared" si="470"/>
        <v>0</v>
      </c>
      <c r="AE214" s="32"/>
      <c r="AF214" s="32">
        <f t="shared" si="471"/>
        <v>0</v>
      </c>
      <c r="AG214" s="36">
        <v>0</v>
      </c>
      <c r="AH214" s="32">
        <f t="shared" si="472"/>
        <v>0</v>
      </c>
      <c r="AI214" s="32">
        <v>0</v>
      </c>
      <c r="AJ214" s="32">
        <f t="shared" si="473"/>
        <v>0</v>
      </c>
      <c r="AK214" s="32"/>
      <c r="AL214" s="32">
        <f t="shared" si="474"/>
        <v>0</v>
      </c>
      <c r="AM214" s="32">
        <v>0</v>
      </c>
      <c r="AN214" s="32">
        <f t="shared" si="475"/>
        <v>0</v>
      </c>
      <c r="AO214" s="32">
        <v>0</v>
      </c>
      <c r="AP214" s="32">
        <f t="shared" si="476"/>
        <v>0</v>
      </c>
      <c r="AQ214" s="32">
        <v>0</v>
      </c>
      <c r="AR214" s="32">
        <v>0</v>
      </c>
      <c r="AS214" s="32"/>
      <c r="AT214" s="35"/>
      <c r="AU214" s="32"/>
      <c r="AV214" s="35">
        <f t="shared" si="445"/>
        <v>0</v>
      </c>
      <c r="AW214" s="32"/>
      <c r="AX214" s="32">
        <f t="shared" si="477"/>
        <v>0</v>
      </c>
      <c r="AY214" s="32">
        <v>0</v>
      </c>
      <c r="AZ214" s="32">
        <v>0</v>
      </c>
      <c r="BA214" s="35"/>
      <c r="BB214" s="32"/>
      <c r="BC214" s="32">
        <v>0</v>
      </c>
      <c r="BD214" s="32">
        <f t="shared" si="478"/>
        <v>0</v>
      </c>
      <c r="BE214" s="32">
        <f t="shared" si="453"/>
        <v>0</v>
      </c>
      <c r="BF214" s="32">
        <f t="shared" si="458"/>
        <v>0</v>
      </c>
      <c r="BG214" s="32"/>
      <c r="BH214" s="35"/>
      <c r="BI214" s="32"/>
      <c r="BJ214" s="32"/>
      <c r="BK214" s="32"/>
      <c r="BL214" s="32">
        <f t="shared" si="479"/>
        <v>0</v>
      </c>
      <c r="BM214" s="32">
        <v>0</v>
      </c>
      <c r="BN214" s="32">
        <v>0</v>
      </c>
      <c r="BO214" s="32"/>
      <c r="BP214" s="35"/>
      <c r="BQ214" s="32"/>
      <c r="BR214" s="32"/>
      <c r="BS214" s="32">
        <v>0</v>
      </c>
      <c r="BT214" s="32">
        <f t="shared" si="480"/>
        <v>0</v>
      </c>
      <c r="BU214" s="32">
        <f t="shared" si="456"/>
        <v>0</v>
      </c>
      <c r="BV214" s="32">
        <v>0</v>
      </c>
      <c r="BW214" s="32"/>
      <c r="BX214" s="35"/>
      <c r="BY214" s="32"/>
      <c r="BZ214" s="32"/>
    </row>
    <row r="215" spans="1:78" ht="35.25" customHeight="1" x14ac:dyDescent="0.25">
      <c r="A215" s="37"/>
      <c r="B215" s="58">
        <v>178</v>
      </c>
      <c r="C215" s="27" t="s">
        <v>275</v>
      </c>
      <c r="D215" s="28">
        <f t="shared" si="457"/>
        <v>18150.400000000001</v>
      </c>
      <c r="E215" s="28">
        <f t="shared" si="457"/>
        <v>18790</v>
      </c>
      <c r="F215" s="34">
        <v>1.05</v>
      </c>
      <c r="G215" s="29">
        <v>1</v>
      </c>
      <c r="H215" s="30"/>
      <c r="I215" s="30"/>
      <c r="J215" s="28">
        <v>1.4</v>
      </c>
      <c r="K215" s="28">
        <v>1.68</v>
      </c>
      <c r="L215" s="28">
        <v>2.23</v>
      </c>
      <c r="M215" s="28">
        <v>2.39</v>
      </c>
      <c r="N215" s="31">
        <v>2.57</v>
      </c>
      <c r="O215" s="32"/>
      <c r="P215" s="32">
        <f t="shared" si="465"/>
        <v>0</v>
      </c>
      <c r="Q215" s="32">
        <v>0</v>
      </c>
      <c r="R215" s="32">
        <f t="shared" si="466"/>
        <v>0</v>
      </c>
      <c r="S215" s="32"/>
      <c r="T215" s="32">
        <f t="shared" si="416"/>
        <v>0</v>
      </c>
      <c r="U215" s="32">
        <v>0</v>
      </c>
      <c r="V215" s="32">
        <f t="shared" si="467"/>
        <v>0</v>
      </c>
      <c r="W215" s="32">
        <v>0</v>
      </c>
      <c r="X215" s="32">
        <f t="shared" si="468"/>
        <v>0</v>
      </c>
      <c r="Y215" s="32"/>
      <c r="Z215" s="32"/>
      <c r="AA215" s="32"/>
      <c r="AB215" s="32">
        <f t="shared" si="469"/>
        <v>0</v>
      </c>
      <c r="AC215" s="32">
        <v>0</v>
      </c>
      <c r="AD215" s="32">
        <f t="shared" si="470"/>
        <v>0</v>
      </c>
      <c r="AE215" s="32">
        <v>70</v>
      </c>
      <c r="AF215" s="32">
        <f t="shared" si="471"/>
        <v>2032188.7355000002</v>
      </c>
      <c r="AG215" s="36"/>
      <c r="AH215" s="32">
        <f t="shared" si="472"/>
        <v>0</v>
      </c>
      <c r="AI215" s="32"/>
      <c r="AJ215" s="32">
        <f t="shared" si="473"/>
        <v>0</v>
      </c>
      <c r="AK215" s="32"/>
      <c r="AL215" s="32">
        <f t="shared" si="474"/>
        <v>0</v>
      </c>
      <c r="AM215" s="32">
        <v>35</v>
      </c>
      <c r="AN215" s="32">
        <f t="shared" si="475"/>
        <v>1109287.2928200001</v>
      </c>
      <c r="AO215" s="32">
        <v>50</v>
      </c>
      <c r="AP215" s="32">
        <f t="shared" si="476"/>
        <v>1736613.2826000005</v>
      </c>
      <c r="AQ215" s="32">
        <v>13</v>
      </c>
      <c r="AR215" s="32">
        <v>427591.3</v>
      </c>
      <c r="AS215" s="32"/>
      <c r="AT215" s="35"/>
      <c r="AU215" s="32"/>
      <c r="AV215" s="35">
        <f t="shared" si="445"/>
        <v>427591.3</v>
      </c>
      <c r="AW215" s="32">
        <v>114</v>
      </c>
      <c r="AX215" s="32">
        <f t="shared" si="477"/>
        <v>3942749.2421520003</v>
      </c>
      <c r="AY215" s="32">
        <v>24</v>
      </c>
      <c r="AZ215" s="32">
        <v>806089.08</v>
      </c>
      <c r="BA215" s="35"/>
      <c r="BB215" s="32"/>
      <c r="BC215" s="32"/>
      <c r="BD215" s="32">
        <f t="shared" si="478"/>
        <v>0</v>
      </c>
      <c r="BE215" s="32">
        <f t="shared" si="453"/>
        <v>0</v>
      </c>
      <c r="BF215" s="32">
        <f t="shared" si="458"/>
        <v>0</v>
      </c>
      <c r="BG215" s="32"/>
      <c r="BH215" s="35"/>
      <c r="BI215" s="32"/>
      <c r="BJ215" s="32"/>
      <c r="BK215" s="32">
        <v>34</v>
      </c>
      <c r="BL215" s="32">
        <f t="shared" si="479"/>
        <v>1525733.5623600003</v>
      </c>
      <c r="BM215" s="32">
        <v>7</v>
      </c>
      <c r="BN215" s="32">
        <v>315568.59999999998</v>
      </c>
      <c r="BO215" s="32"/>
      <c r="BP215" s="35"/>
      <c r="BQ215" s="32"/>
      <c r="BR215" s="32"/>
      <c r="BS215" s="32">
        <v>4</v>
      </c>
      <c r="BT215" s="32">
        <f t="shared" si="480"/>
        <v>179498.06616000002</v>
      </c>
      <c r="BU215" s="32">
        <v>3</v>
      </c>
      <c r="BV215" s="32">
        <v>135478.88999999998</v>
      </c>
      <c r="BW215" s="32"/>
      <c r="BX215" s="35"/>
      <c r="BY215" s="32"/>
      <c r="BZ215" s="32"/>
    </row>
    <row r="216" spans="1:78" ht="36" customHeight="1" x14ac:dyDescent="0.25">
      <c r="A216" s="37"/>
      <c r="B216" s="58">
        <v>179</v>
      </c>
      <c r="C216" s="27" t="s">
        <v>276</v>
      </c>
      <c r="D216" s="28">
        <f t="shared" si="457"/>
        <v>18150.400000000001</v>
      </c>
      <c r="E216" s="28">
        <f t="shared" si="457"/>
        <v>18790</v>
      </c>
      <c r="F216" s="34">
        <v>1.01</v>
      </c>
      <c r="G216" s="29">
        <v>1</v>
      </c>
      <c r="H216" s="30"/>
      <c r="I216" s="30"/>
      <c r="J216" s="28">
        <v>1.4</v>
      </c>
      <c r="K216" s="28">
        <v>1.68</v>
      </c>
      <c r="L216" s="28">
        <v>2.23</v>
      </c>
      <c r="M216" s="28">
        <v>2.39</v>
      </c>
      <c r="N216" s="31">
        <v>2.57</v>
      </c>
      <c r="O216" s="32"/>
      <c r="P216" s="32">
        <f t="shared" si="465"/>
        <v>0</v>
      </c>
      <c r="Q216" s="32">
        <v>0</v>
      </c>
      <c r="R216" s="32">
        <f t="shared" si="466"/>
        <v>0</v>
      </c>
      <c r="S216" s="32">
        <v>10</v>
      </c>
      <c r="T216" s="32">
        <f t="shared" si="416"/>
        <v>291501.30823333334</v>
      </c>
      <c r="U216" s="32">
        <v>0</v>
      </c>
      <c r="V216" s="32">
        <f t="shared" si="467"/>
        <v>0</v>
      </c>
      <c r="W216" s="32">
        <v>0</v>
      </c>
      <c r="X216" s="32">
        <f t="shared" si="468"/>
        <v>0</v>
      </c>
      <c r="Y216" s="32"/>
      <c r="Z216" s="32"/>
      <c r="AA216" s="32"/>
      <c r="AB216" s="32">
        <f t="shared" si="469"/>
        <v>0</v>
      </c>
      <c r="AC216" s="32">
        <v>0</v>
      </c>
      <c r="AD216" s="32">
        <f t="shared" si="470"/>
        <v>0</v>
      </c>
      <c r="AE216" s="32">
        <v>0</v>
      </c>
      <c r="AF216" s="32">
        <f t="shared" si="471"/>
        <v>0</v>
      </c>
      <c r="AG216" s="36">
        <v>0</v>
      </c>
      <c r="AH216" s="32">
        <f t="shared" si="472"/>
        <v>0</v>
      </c>
      <c r="AI216" s="32">
        <v>0</v>
      </c>
      <c r="AJ216" s="32">
        <f t="shared" si="473"/>
        <v>0</v>
      </c>
      <c r="AK216" s="32"/>
      <c r="AL216" s="32">
        <f t="shared" si="474"/>
        <v>0</v>
      </c>
      <c r="AM216" s="32">
        <v>0</v>
      </c>
      <c r="AN216" s="32">
        <f t="shared" si="475"/>
        <v>0</v>
      </c>
      <c r="AO216" s="32">
        <v>0</v>
      </c>
      <c r="AP216" s="32">
        <f t="shared" si="476"/>
        <v>0</v>
      </c>
      <c r="AQ216" s="32">
        <v>0</v>
      </c>
      <c r="AR216" s="32">
        <f t="shared" si="418"/>
        <v>0</v>
      </c>
      <c r="AS216" s="32"/>
      <c r="AT216" s="35"/>
      <c r="AU216" s="32"/>
      <c r="AV216" s="35">
        <f t="shared" si="445"/>
        <v>0</v>
      </c>
      <c r="AW216" s="32"/>
      <c r="AX216" s="32">
        <f t="shared" si="477"/>
        <v>0</v>
      </c>
      <c r="AY216" s="32">
        <v>0</v>
      </c>
      <c r="AZ216" s="32">
        <f t="shared" si="419"/>
        <v>0</v>
      </c>
      <c r="BA216" s="35"/>
      <c r="BB216" s="32"/>
      <c r="BC216" s="32">
        <v>0</v>
      </c>
      <c r="BD216" s="32">
        <f t="shared" si="478"/>
        <v>0</v>
      </c>
      <c r="BE216" s="32">
        <f t="shared" si="453"/>
        <v>0</v>
      </c>
      <c r="BF216" s="32">
        <f t="shared" si="458"/>
        <v>0</v>
      </c>
      <c r="BG216" s="32"/>
      <c r="BH216" s="35"/>
      <c r="BI216" s="32"/>
      <c r="BJ216" s="32"/>
      <c r="BK216" s="32">
        <v>0</v>
      </c>
      <c r="BL216" s="32">
        <f t="shared" si="479"/>
        <v>0</v>
      </c>
      <c r="BM216" s="32">
        <f t="shared" ref="BM216:BM249" si="481">BK216/12*3</f>
        <v>0</v>
      </c>
      <c r="BN216" s="32">
        <f t="shared" ref="BN216:BN279" si="482">(BM216/3*1*$D216*$F216*$G216*$K216*BN$9)+(BM216/3*2*$E216*$F216*$G216*$K216*BN$10)</f>
        <v>0</v>
      </c>
      <c r="BO216" s="32"/>
      <c r="BP216" s="35"/>
      <c r="BQ216" s="32"/>
      <c r="BR216" s="32"/>
      <c r="BS216" s="32">
        <v>0</v>
      </c>
      <c r="BT216" s="32">
        <f t="shared" si="480"/>
        <v>0</v>
      </c>
      <c r="BU216" s="32">
        <f t="shared" si="456"/>
        <v>0</v>
      </c>
      <c r="BV216" s="32">
        <f t="shared" si="459"/>
        <v>0</v>
      </c>
      <c r="BW216" s="32"/>
      <c r="BX216" s="35"/>
      <c r="BY216" s="32"/>
      <c r="BZ216" s="32"/>
    </row>
    <row r="217" spans="1:78" ht="30" x14ac:dyDescent="0.25">
      <c r="A217" s="37"/>
      <c r="B217" s="58">
        <v>180</v>
      </c>
      <c r="C217" s="27" t="s">
        <v>277</v>
      </c>
      <c r="D217" s="28">
        <f t="shared" si="457"/>
        <v>18150.400000000001</v>
      </c>
      <c r="E217" s="28">
        <f t="shared" si="457"/>
        <v>18790</v>
      </c>
      <c r="F217" s="34">
        <v>2.11</v>
      </c>
      <c r="G217" s="29">
        <v>1</v>
      </c>
      <c r="H217" s="30"/>
      <c r="I217" s="30"/>
      <c r="J217" s="28">
        <v>1.4</v>
      </c>
      <c r="K217" s="28">
        <v>1.68</v>
      </c>
      <c r="L217" s="28">
        <v>2.23</v>
      </c>
      <c r="M217" s="28">
        <v>2.39</v>
      </c>
      <c r="N217" s="31">
        <v>2.57</v>
      </c>
      <c r="O217" s="32"/>
      <c r="P217" s="32">
        <f t="shared" si="465"/>
        <v>0</v>
      </c>
      <c r="Q217" s="32">
        <v>0</v>
      </c>
      <c r="R217" s="32">
        <f t="shared" si="466"/>
        <v>0</v>
      </c>
      <c r="S217" s="32"/>
      <c r="T217" s="32">
        <f t="shared" si="416"/>
        <v>0</v>
      </c>
      <c r="U217" s="32">
        <v>0</v>
      </c>
      <c r="V217" s="32">
        <f t="shared" si="467"/>
        <v>0</v>
      </c>
      <c r="W217" s="32">
        <v>0</v>
      </c>
      <c r="X217" s="32">
        <f t="shared" si="468"/>
        <v>0</v>
      </c>
      <c r="Y217" s="32"/>
      <c r="Z217" s="32"/>
      <c r="AA217" s="32"/>
      <c r="AB217" s="32">
        <f t="shared" si="469"/>
        <v>0</v>
      </c>
      <c r="AC217" s="32">
        <v>0</v>
      </c>
      <c r="AD217" s="32">
        <f t="shared" si="470"/>
        <v>0</v>
      </c>
      <c r="AE217" s="32">
        <v>0</v>
      </c>
      <c r="AF217" s="32">
        <f t="shared" si="471"/>
        <v>0</v>
      </c>
      <c r="AG217" s="36">
        <v>0</v>
      </c>
      <c r="AH217" s="32">
        <f t="shared" si="472"/>
        <v>0</v>
      </c>
      <c r="AI217" s="32">
        <v>0</v>
      </c>
      <c r="AJ217" s="32">
        <f t="shared" si="473"/>
        <v>0</v>
      </c>
      <c r="AK217" s="32"/>
      <c r="AL217" s="32">
        <f t="shared" si="474"/>
        <v>0</v>
      </c>
      <c r="AM217" s="32">
        <v>0</v>
      </c>
      <c r="AN217" s="32">
        <f t="shared" si="475"/>
        <v>0</v>
      </c>
      <c r="AO217" s="32">
        <v>0</v>
      </c>
      <c r="AP217" s="32">
        <f t="shared" si="476"/>
        <v>0</v>
      </c>
      <c r="AQ217" s="32">
        <v>0</v>
      </c>
      <c r="AR217" s="32">
        <f t="shared" si="418"/>
        <v>0</v>
      </c>
      <c r="AS217" s="32"/>
      <c r="AT217" s="35"/>
      <c r="AU217" s="32"/>
      <c r="AV217" s="35">
        <f t="shared" si="445"/>
        <v>0</v>
      </c>
      <c r="AW217" s="32"/>
      <c r="AX217" s="32">
        <f t="shared" si="477"/>
        <v>0</v>
      </c>
      <c r="AY217" s="32">
        <v>0</v>
      </c>
      <c r="AZ217" s="32">
        <f t="shared" si="419"/>
        <v>0</v>
      </c>
      <c r="BA217" s="35"/>
      <c r="BB217" s="32"/>
      <c r="BC217" s="32">
        <v>0</v>
      </c>
      <c r="BD217" s="32">
        <f t="shared" si="478"/>
        <v>0</v>
      </c>
      <c r="BE217" s="32">
        <f t="shared" si="453"/>
        <v>0</v>
      </c>
      <c r="BF217" s="32">
        <f t="shared" si="458"/>
        <v>0</v>
      </c>
      <c r="BG217" s="32"/>
      <c r="BH217" s="35"/>
      <c r="BI217" s="32"/>
      <c r="BJ217" s="32"/>
      <c r="BK217" s="32">
        <v>0</v>
      </c>
      <c r="BL217" s="32">
        <f t="shared" si="479"/>
        <v>0</v>
      </c>
      <c r="BM217" s="32">
        <f t="shared" si="481"/>
        <v>0</v>
      </c>
      <c r="BN217" s="32">
        <f t="shared" si="482"/>
        <v>0</v>
      </c>
      <c r="BO217" s="32"/>
      <c r="BP217" s="35"/>
      <c r="BQ217" s="32"/>
      <c r="BR217" s="32"/>
      <c r="BS217" s="32">
        <v>0</v>
      </c>
      <c r="BT217" s="32">
        <f t="shared" si="480"/>
        <v>0</v>
      </c>
      <c r="BU217" s="32">
        <f t="shared" si="456"/>
        <v>0</v>
      </c>
      <c r="BV217" s="32">
        <f t="shared" si="459"/>
        <v>0</v>
      </c>
      <c r="BW217" s="32"/>
      <c r="BX217" s="35"/>
      <c r="BY217" s="32"/>
      <c r="BZ217" s="32"/>
    </row>
    <row r="218" spans="1:78" ht="30" x14ac:dyDescent="0.25">
      <c r="A218" s="37"/>
      <c r="B218" s="58">
        <v>181</v>
      </c>
      <c r="C218" s="27" t="s">
        <v>278</v>
      </c>
      <c r="D218" s="28">
        <f t="shared" si="457"/>
        <v>18150.400000000001</v>
      </c>
      <c r="E218" s="28">
        <f t="shared" si="457"/>
        <v>18790</v>
      </c>
      <c r="F218" s="34">
        <v>3.97</v>
      </c>
      <c r="G218" s="29">
        <v>1</v>
      </c>
      <c r="H218" s="30"/>
      <c r="I218" s="30"/>
      <c r="J218" s="28">
        <v>1.4</v>
      </c>
      <c r="K218" s="28">
        <v>1.68</v>
      </c>
      <c r="L218" s="28">
        <v>2.23</v>
      </c>
      <c r="M218" s="28">
        <v>2.39</v>
      </c>
      <c r="N218" s="31">
        <v>2.57</v>
      </c>
      <c r="O218" s="32"/>
      <c r="P218" s="32">
        <f t="shared" si="465"/>
        <v>0</v>
      </c>
      <c r="Q218" s="32">
        <v>0</v>
      </c>
      <c r="R218" s="32">
        <f t="shared" si="466"/>
        <v>0</v>
      </c>
      <c r="S218" s="32">
        <v>0</v>
      </c>
      <c r="T218" s="32">
        <f t="shared" si="416"/>
        <v>0</v>
      </c>
      <c r="U218" s="32">
        <v>0</v>
      </c>
      <c r="V218" s="32">
        <f t="shared" si="467"/>
        <v>0</v>
      </c>
      <c r="W218" s="32">
        <v>0</v>
      </c>
      <c r="X218" s="32">
        <f t="shared" si="468"/>
        <v>0</v>
      </c>
      <c r="Y218" s="32"/>
      <c r="Z218" s="32"/>
      <c r="AA218" s="32"/>
      <c r="AB218" s="32">
        <f t="shared" si="469"/>
        <v>0</v>
      </c>
      <c r="AC218" s="32">
        <v>0</v>
      </c>
      <c r="AD218" s="32">
        <f t="shared" si="470"/>
        <v>0</v>
      </c>
      <c r="AE218" s="32">
        <v>0</v>
      </c>
      <c r="AF218" s="32">
        <f t="shared" si="471"/>
        <v>0</v>
      </c>
      <c r="AG218" s="36">
        <v>0</v>
      </c>
      <c r="AH218" s="32">
        <f t="shared" si="472"/>
        <v>0</v>
      </c>
      <c r="AI218" s="32">
        <v>0</v>
      </c>
      <c r="AJ218" s="32">
        <f t="shared" si="473"/>
        <v>0</v>
      </c>
      <c r="AK218" s="32"/>
      <c r="AL218" s="32">
        <f t="shared" si="474"/>
        <v>0</v>
      </c>
      <c r="AM218" s="32">
        <v>0</v>
      </c>
      <c r="AN218" s="32">
        <f t="shared" si="475"/>
        <v>0</v>
      </c>
      <c r="AO218" s="32">
        <v>0</v>
      </c>
      <c r="AP218" s="32">
        <f t="shared" si="476"/>
        <v>0</v>
      </c>
      <c r="AQ218" s="32">
        <v>0</v>
      </c>
      <c r="AR218" s="32">
        <f t="shared" si="418"/>
        <v>0</v>
      </c>
      <c r="AS218" s="32"/>
      <c r="AT218" s="35"/>
      <c r="AU218" s="32"/>
      <c r="AV218" s="35">
        <f t="shared" si="445"/>
        <v>0</v>
      </c>
      <c r="AW218" s="32">
        <v>0</v>
      </c>
      <c r="AX218" s="32">
        <f t="shared" si="477"/>
        <v>0</v>
      </c>
      <c r="AY218" s="32">
        <v>0</v>
      </c>
      <c r="AZ218" s="32">
        <f t="shared" si="419"/>
        <v>0</v>
      </c>
      <c r="BA218" s="35"/>
      <c r="BB218" s="32"/>
      <c r="BC218" s="32">
        <v>0</v>
      </c>
      <c r="BD218" s="32">
        <f t="shared" si="478"/>
        <v>0</v>
      </c>
      <c r="BE218" s="32">
        <f t="shared" si="453"/>
        <v>0</v>
      </c>
      <c r="BF218" s="32">
        <f t="shared" si="458"/>
        <v>0</v>
      </c>
      <c r="BG218" s="32"/>
      <c r="BH218" s="35"/>
      <c r="BI218" s="32"/>
      <c r="BJ218" s="32"/>
      <c r="BK218" s="32">
        <v>0</v>
      </c>
      <c r="BL218" s="32">
        <f t="shared" si="479"/>
        <v>0</v>
      </c>
      <c r="BM218" s="32">
        <f t="shared" si="481"/>
        <v>0</v>
      </c>
      <c r="BN218" s="32">
        <f t="shared" si="482"/>
        <v>0</v>
      </c>
      <c r="BO218" s="32"/>
      <c r="BP218" s="35"/>
      <c r="BQ218" s="32"/>
      <c r="BR218" s="32"/>
      <c r="BS218" s="32">
        <v>0</v>
      </c>
      <c r="BT218" s="32">
        <f t="shared" si="480"/>
        <v>0</v>
      </c>
      <c r="BU218" s="32">
        <f t="shared" si="456"/>
        <v>0</v>
      </c>
      <c r="BV218" s="32">
        <f t="shared" si="459"/>
        <v>0</v>
      </c>
      <c r="BW218" s="32"/>
      <c r="BX218" s="35"/>
      <c r="BY218" s="32"/>
      <c r="BZ218" s="32"/>
    </row>
    <row r="219" spans="1:78" ht="30" x14ac:dyDescent="0.25">
      <c r="A219" s="37"/>
      <c r="B219" s="58">
        <v>182</v>
      </c>
      <c r="C219" s="27" t="s">
        <v>279</v>
      </c>
      <c r="D219" s="28">
        <f t="shared" si="457"/>
        <v>18150.400000000001</v>
      </c>
      <c r="E219" s="28">
        <f t="shared" si="457"/>
        <v>18790</v>
      </c>
      <c r="F219" s="34">
        <v>4.3099999999999996</v>
      </c>
      <c r="G219" s="29">
        <v>1</v>
      </c>
      <c r="H219" s="30"/>
      <c r="I219" s="30"/>
      <c r="J219" s="28">
        <v>1.4</v>
      </c>
      <c r="K219" s="28">
        <v>1.68</v>
      </c>
      <c r="L219" s="28">
        <v>2.23</v>
      </c>
      <c r="M219" s="28">
        <v>2.39</v>
      </c>
      <c r="N219" s="31">
        <v>2.57</v>
      </c>
      <c r="O219" s="32"/>
      <c r="P219" s="32">
        <f t="shared" si="465"/>
        <v>0</v>
      </c>
      <c r="Q219" s="32">
        <v>0</v>
      </c>
      <c r="R219" s="32">
        <f t="shared" si="466"/>
        <v>0</v>
      </c>
      <c r="S219" s="32">
        <v>0</v>
      </c>
      <c r="T219" s="32">
        <f t="shared" si="416"/>
        <v>0</v>
      </c>
      <c r="U219" s="32">
        <v>0</v>
      </c>
      <c r="V219" s="32">
        <f t="shared" si="467"/>
        <v>0</v>
      </c>
      <c r="W219" s="32">
        <v>0</v>
      </c>
      <c r="X219" s="32">
        <f t="shared" si="468"/>
        <v>0</v>
      </c>
      <c r="Y219" s="32"/>
      <c r="Z219" s="32"/>
      <c r="AA219" s="32"/>
      <c r="AB219" s="32">
        <f t="shared" si="469"/>
        <v>0</v>
      </c>
      <c r="AC219" s="32">
        <v>0</v>
      </c>
      <c r="AD219" s="32">
        <f t="shared" si="470"/>
        <v>0</v>
      </c>
      <c r="AE219" s="32">
        <v>0</v>
      </c>
      <c r="AF219" s="32">
        <f t="shared" si="471"/>
        <v>0</v>
      </c>
      <c r="AG219" s="36">
        <v>0</v>
      </c>
      <c r="AH219" s="32">
        <f t="shared" si="472"/>
        <v>0</v>
      </c>
      <c r="AI219" s="32">
        <v>0</v>
      </c>
      <c r="AJ219" s="32">
        <f t="shared" si="473"/>
        <v>0</v>
      </c>
      <c r="AK219" s="32"/>
      <c r="AL219" s="32">
        <f t="shared" si="474"/>
        <v>0</v>
      </c>
      <c r="AM219" s="32">
        <v>0</v>
      </c>
      <c r="AN219" s="32">
        <f t="shared" si="475"/>
        <v>0</v>
      </c>
      <c r="AO219" s="32">
        <v>0</v>
      </c>
      <c r="AP219" s="32">
        <f t="shared" si="476"/>
        <v>0</v>
      </c>
      <c r="AQ219" s="32">
        <v>0</v>
      </c>
      <c r="AR219" s="32">
        <f t="shared" si="418"/>
        <v>0</v>
      </c>
      <c r="AS219" s="32"/>
      <c r="AT219" s="35"/>
      <c r="AU219" s="32">
        <f t="shared" ref="AU219:AV272" si="483">AQ219+AS219</f>
        <v>0</v>
      </c>
      <c r="AV219" s="35">
        <f t="shared" si="445"/>
        <v>0</v>
      </c>
      <c r="AW219" s="32">
        <v>0</v>
      </c>
      <c r="AX219" s="32">
        <f t="shared" si="477"/>
        <v>0</v>
      </c>
      <c r="AY219" s="32">
        <v>0</v>
      </c>
      <c r="AZ219" s="32">
        <f t="shared" si="419"/>
        <v>0</v>
      </c>
      <c r="BA219" s="35"/>
      <c r="BB219" s="32"/>
      <c r="BC219" s="32">
        <v>0</v>
      </c>
      <c r="BD219" s="32">
        <f t="shared" si="478"/>
        <v>0</v>
      </c>
      <c r="BE219" s="32">
        <f t="shared" si="453"/>
        <v>0</v>
      </c>
      <c r="BF219" s="32">
        <f t="shared" si="458"/>
        <v>0</v>
      </c>
      <c r="BG219" s="32"/>
      <c r="BH219" s="35"/>
      <c r="BI219" s="32"/>
      <c r="BJ219" s="32"/>
      <c r="BK219" s="32">
        <v>0</v>
      </c>
      <c r="BL219" s="32">
        <f t="shared" si="479"/>
        <v>0</v>
      </c>
      <c r="BM219" s="32">
        <f t="shared" si="481"/>
        <v>0</v>
      </c>
      <c r="BN219" s="32">
        <f t="shared" si="482"/>
        <v>0</v>
      </c>
      <c r="BO219" s="32"/>
      <c r="BP219" s="35"/>
      <c r="BQ219" s="32"/>
      <c r="BR219" s="32"/>
      <c r="BS219" s="32">
        <v>0</v>
      </c>
      <c r="BT219" s="32">
        <f t="shared" si="480"/>
        <v>0</v>
      </c>
      <c r="BU219" s="32">
        <f t="shared" si="456"/>
        <v>0</v>
      </c>
      <c r="BV219" s="32">
        <f t="shared" si="459"/>
        <v>0</v>
      </c>
      <c r="BW219" s="32"/>
      <c r="BX219" s="35"/>
      <c r="BY219" s="32">
        <f t="shared" ref="BY219:BZ219" si="484">BU219+BW219</f>
        <v>0</v>
      </c>
      <c r="BZ219" s="32">
        <f t="shared" si="484"/>
        <v>0</v>
      </c>
    </row>
    <row r="220" spans="1:78" ht="27.75" customHeight="1" x14ac:dyDescent="0.25">
      <c r="A220" s="37"/>
      <c r="B220" s="58">
        <v>183</v>
      </c>
      <c r="C220" s="27" t="s">
        <v>280</v>
      </c>
      <c r="D220" s="28">
        <f t="shared" si="457"/>
        <v>18150.400000000001</v>
      </c>
      <c r="E220" s="28">
        <f t="shared" si="457"/>
        <v>18790</v>
      </c>
      <c r="F220" s="34">
        <v>1.2</v>
      </c>
      <c r="G220" s="29">
        <v>1</v>
      </c>
      <c r="H220" s="30"/>
      <c r="I220" s="30"/>
      <c r="J220" s="28">
        <v>1.4</v>
      </c>
      <c r="K220" s="28">
        <v>1.68</v>
      </c>
      <c r="L220" s="28">
        <v>2.23</v>
      </c>
      <c r="M220" s="28">
        <v>2.39</v>
      </c>
      <c r="N220" s="31">
        <v>2.57</v>
      </c>
      <c r="O220" s="32"/>
      <c r="P220" s="32">
        <f t="shared" si="465"/>
        <v>0</v>
      </c>
      <c r="Q220" s="32">
        <v>0</v>
      </c>
      <c r="R220" s="32">
        <f t="shared" si="466"/>
        <v>0</v>
      </c>
      <c r="S220" s="32">
        <v>0</v>
      </c>
      <c r="T220" s="32">
        <f t="shared" si="416"/>
        <v>0</v>
      </c>
      <c r="U220" s="32">
        <v>0</v>
      </c>
      <c r="V220" s="32">
        <f t="shared" si="467"/>
        <v>0</v>
      </c>
      <c r="W220" s="32">
        <v>0</v>
      </c>
      <c r="X220" s="32">
        <f t="shared" si="468"/>
        <v>0</v>
      </c>
      <c r="Y220" s="32"/>
      <c r="Z220" s="32"/>
      <c r="AA220" s="32"/>
      <c r="AB220" s="32">
        <f t="shared" si="469"/>
        <v>0</v>
      </c>
      <c r="AC220" s="32">
        <v>0</v>
      </c>
      <c r="AD220" s="32">
        <f t="shared" si="470"/>
        <v>0</v>
      </c>
      <c r="AE220" s="32">
        <v>0</v>
      </c>
      <c r="AF220" s="32">
        <f t="shared" si="471"/>
        <v>0</v>
      </c>
      <c r="AG220" s="36">
        <v>0</v>
      </c>
      <c r="AH220" s="32">
        <f t="shared" si="472"/>
        <v>0</v>
      </c>
      <c r="AI220" s="32">
        <v>0</v>
      </c>
      <c r="AJ220" s="32">
        <f t="shared" si="473"/>
        <v>0</v>
      </c>
      <c r="AK220" s="32"/>
      <c r="AL220" s="32">
        <f t="shared" si="474"/>
        <v>0</v>
      </c>
      <c r="AM220" s="32"/>
      <c r="AN220" s="32">
        <f t="shared" si="475"/>
        <v>0</v>
      </c>
      <c r="AO220" s="32">
        <v>0</v>
      </c>
      <c r="AP220" s="32">
        <f t="shared" si="476"/>
        <v>0</v>
      </c>
      <c r="AQ220" s="32">
        <v>0</v>
      </c>
      <c r="AR220" s="32">
        <f t="shared" si="418"/>
        <v>0</v>
      </c>
      <c r="AS220" s="32"/>
      <c r="AT220" s="35"/>
      <c r="AU220" s="32"/>
      <c r="AV220" s="35">
        <f t="shared" si="445"/>
        <v>0</v>
      </c>
      <c r="AW220" s="32"/>
      <c r="AX220" s="32">
        <f t="shared" si="477"/>
        <v>0</v>
      </c>
      <c r="AY220" s="32">
        <v>0</v>
      </c>
      <c r="AZ220" s="32">
        <f t="shared" si="419"/>
        <v>0</v>
      </c>
      <c r="BA220" s="35"/>
      <c r="BB220" s="32"/>
      <c r="BC220" s="32">
        <v>0</v>
      </c>
      <c r="BD220" s="32">
        <f t="shared" si="478"/>
        <v>0</v>
      </c>
      <c r="BE220" s="32">
        <f t="shared" si="453"/>
        <v>0</v>
      </c>
      <c r="BF220" s="32">
        <f t="shared" si="458"/>
        <v>0</v>
      </c>
      <c r="BG220" s="32"/>
      <c r="BH220" s="35"/>
      <c r="BI220" s="32"/>
      <c r="BJ220" s="32"/>
      <c r="BK220" s="32">
        <v>0</v>
      </c>
      <c r="BL220" s="32">
        <f t="shared" si="479"/>
        <v>0</v>
      </c>
      <c r="BM220" s="32">
        <f t="shared" si="481"/>
        <v>0</v>
      </c>
      <c r="BN220" s="32">
        <f t="shared" si="482"/>
        <v>0</v>
      </c>
      <c r="BO220" s="32"/>
      <c r="BP220" s="35"/>
      <c r="BQ220" s="32"/>
      <c r="BR220" s="32"/>
      <c r="BS220" s="32">
        <v>0</v>
      </c>
      <c r="BT220" s="32">
        <f t="shared" si="480"/>
        <v>0</v>
      </c>
      <c r="BU220" s="32">
        <f t="shared" si="456"/>
        <v>0</v>
      </c>
      <c r="BV220" s="32">
        <f t="shared" si="459"/>
        <v>0</v>
      </c>
      <c r="BW220" s="32"/>
      <c r="BX220" s="35"/>
      <c r="BY220" s="32"/>
      <c r="BZ220" s="32"/>
    </row>
    <row r="221" spans="1:78" ht="24.75" customHeight="1" x14ac:dyDescent="0.25">
      <c r="A221" s="37"/>
      <c r="B221" s="58">
        <v>184</v>
      </c>
      <c r="C221" s="27" t="s">
        <v>281</v>
      </c>
      <c r="D221" s="28">
        <f t="shared" si="457"/>
        <v>18150.400000000001</v>
      </c>
      <c r="E221" s="28">
        <f t="shared" si="457"/>
        <v>18790</v>
      </c>
      <c r="F221" s="34">
        <v>2.37</v>
      </c>
      <c r="G221" s="29">
        <v>1</v>
      </c>
      <c r="H221" s="30"/>
      <c r="I221" s="30"/>
      <c r="J221" s="28">
        <v>1.4</v>
      </c>
      <c r="K221" s="28">
        <v>1.68</v>
      </c>
      <c r="L221" s="28">
        <v>2.23</v>
      </c>
      <c r="M221" s="28">
        <v>2.39</v>
      </c>
      <c r="N221" s="31">
        <v>2.57</v>
      </c>
      <c r="O221" s="32"/>
      <c r="P221" s="32">
        <f t="shared" si="465"/>
        <v>0</v>
      </c>
      <c r="Q221" s="32">
        <v>0</v>
      </c>
      <c r="R221" s="32">
        <f t="shared" si="466"/>
        <v>0</v>
      </c>
      <c r="S221" s="32">
        <v>2</v>
      </c>
      <c r="T221" s="32">
        <f t="shared" si="416"/>
        <v>136803.58425999997</v>
      </c>
      <c r="U221" s="32">
        <v>0</v>
      </c>
      <c r="V221" s="32">
        <f t="shared" si="467"/>
        <v>0</v>
      </c>
      <c r="W221" s="32">
        <v>0</v>
      </c>
      <c r="X221" s="32">
        <f t="shared" si="468"/>
        <v>0</v>
      </c>
      <c r="Y221" s="32"/>
      <c r="Z221" s="32"/>
      <c r="AA221" s="32"/>
      <c r="AB221" s="32">
        <f t="shared" si="469"/>
        <v>0</v>
      </c>
      <c r="AC221" s="32">
        <v>0</v>
      </c>
      <c r="AD221" s="32">
        <f t="shared" si="470"/>
        <v>0</v>
      </c>
      <c r="AE221" s="32"/>
      <c r="AF221" s="32">
        <f t="shared" si="471"/>
        <v>0</v>
      </c>
      <c r="AG221" s="36">
        <v>0</v>
      </c>
      <c r="AH221" s="32">
        <f t="shared" si="472"/>
        <v>0</v>
      </c>
      <c r="AI221" s="32">
        <v>0</v>
      </c>
      <c r="AJ221" s="32">
        <f t="shared" si="473"/>
        <v>0</v>
      </c>
      <c r="AK221" s="32"/>
      <c r="AL221" s="32">
        <f t="shared" si="474"/>
        <v>0</v>
      </c>
      <c r="AM221" s="32">
        <v>2</v>
      </c>
      <c r="AN221" s="32">
        <f t="shared" si="475"/>
        <v>143075.42225759997</v>
      </c>
      <c r="AO221" s="32">
        <v>4</v>
      </c>
      <c r="AP221" s="32">
        <f t="shared" si="476"/>
        <v>313582.74131519994</v>
      </c>
      <c r="AQ221" s="32">
        <v>0</v>
      </c>
      <c r="AR221" s="32">
        <f t="shared" si="418"/>
        <v>0</v>
      </c>
      <c r="AS221" s="32"/>
      <c r="AT221" s="35"/>
      <c r="AU221" s="32"/>
      <c r="AV221" s="35">
        <f t="shared" si="445"/>
        <v>0</v>
      </c>
      <c r="AW221" s="32">
        <v>4</v>
      </c>
      <c r="AX221" s="32">
        <f t="shared" si="477"/>
        <v>312257.83471679996</v>
      </c>
      <c r="AY221" s="32">
        <v>0</v>
      </c>
      <c r="AZ221" s="32">
        <f t="shared" si="419"/>
        <v>0</v>
      </c>
      <c r="BA221" s="35"/>
      <c r="BB221" s="32"/>
      <c r="BC221" s="32">
        <v>0</v>
      </c>
      <c r="BD221" s="32">
        <f t="shared" si="478"/>
        <v>0</v>
      </c>
      <c r="BE221" s="32">
        <f t="shared" si="453"/>
        <v>0</v>
      </c>
      <c r="BF221" s="32">
        <f t="shared" si="458"/>
        <v>0</v>
      </c>
      <c r="BG221" s="32"/>
      <c r="BH221" s="35"/>
      <c r="BI221" s="32"/>
      <c r="BJ221" s="32"/>
      <c r="BK221" s="32">
        <v>0</v>
      </c>
      <c r="BL221" s="32">
        <f t="shared" si="479"/>
        <v>0</v>
      </c>
      <c r="BM221" s="32">
        <f t="shared" si="481"/>
        <v>0</v>
      </c>
      <c r="BN221" s="32">
        <f t="shared" si="482"/>
        <v>0</v>
      </c>
      <c r="BO221" s="32"/>
      <c r="BP221" s="35"/>
      <c r="BQ221" s="32"/>
      <c r="BR221" s="32"/>
      <c r="BS221" s="32">
        <v>0</v>
      </c>
      <c r="BT221" s="32">
        <f t="shared" si="480"/>
        <v>0</v>
      </c>
      <c r="BU221" s="32">
        <f t="shared" si="456"/>
        <v>0</v>
      </c>
      <c r="BV221" s="32">
        <f t="shared" si="459"/>
        <v>0</v>
      </c>
      <c r="BW221" s="32"/>
      <c r="BX221" s="35"/>
      <c r="BY221" s="32"/>
      <c r="BZ221" s="32"/>
    </row>
    <row r="222" spans="1:78" ht="26.25" customHeight="1" x14ac:dyDescent="0.25">
      <c r="A222" s="37"/>
      <c r="B222" s="58">
        <v>185</v>
      </c>
      <c r="C222" s="27" t="s">
        <v>282</v>
      </c>
      <c r="D222" s="28">
        <f t="shared" si="457"/>
        <v>18150.400000000001</v>
      </c>
      <c r="E222" s="28">
        <f t="shared" si="457"/>
        <v>18790</v>
      </c>
      <c r="F222" s="34">
        <v>4.13</v>
      </c>
      <c r="G222" s="29">
        <v>1</v>
      </c>
      <c r="H222" s="30"/>
      <c r="I222" s="30"/>
      <c r="J222" s="28">
        <v>1.4</v>
      </c>
      <c r="K222" s="28">
        <v>1.68</v>
      </c>
      <c r="L222" s="28">
        <v>2.23</v>
      </c>
      <c r="M222" s="28">
        <v>2.39</v>
      </c>
      <c r="N222" s="31">
        <v>2.57</v>
      </c>
      <c r="O222" s="32"/>
      <c r="P222" s="32">
        <f t="shared" si="465"/>
        <v>0</v>
      </c>
      <c r="Q222" s="32">
        <v>0</v>
      </c>
      <c r="R222" s="32">
        <f t="shared" si="466"/>
        <v>0</v>
      </c>
      <c r="S222" s="32">
        <v>1</v>
      </c>
      <c r="T222" s="32">
        <f t="shared" si="416"/>
        <v>119198.05970333332</v>
      </c>
      <c r="U222" s="32">
        <v>0</v>
      </c>
      <c r="V222" s="32">
        <f t="shared" si="467"/>
        <v>0</v>
      </c>
      <c r="W222" s="32">
        <v>0</v>
      </c>
      <c r="X222" s="32">
        <f t="shared" si="468"/>
        <v>0</v>
      </c>
      <c r="Y222" s="32"/>
      <c r="Z222" s="32"/>
      <c r="AA222" s="32"/>
      <c r="AB222" s="32">
        <f t="shared" si="469"/>
        <v>0</v>
      </c>
      <c r="AC222" s="32">
        <v>0</v>
      </c>
      <c r="AD222" s="32">
        <f t="shared" si="470"/>
        <v>0</v>
      </c>
      <c r="AE222" s="32"/>
      <c r="AF222" s="32">
        <f t="shared" si="471"/>
        <v>0</v>
      </c>
      <c r="AG222" s="36"/>
      <c r="AH222" s="32">
        <f t="shared" si="472"/>
        <v>0</v>
      </c>
      <c r="AI222" s="32">
        <v>0</v>
      </c>
      <c r="AJ222" s="32">
        <f t="shared" si="473"/>
        <v>0</v>
      </c>
      <c r="AK222" s="32"/>
      <c r="AL222" s="32">
        <f t="shared" si="474"/>
        <v>0</v>
      </c>
      <c r="AM222" s="32"/>
      <c r="AN222" s="32">
        <f t="shared" si="475"/>
        <v>0</v>
      </c>
      <c r="AO222" s="32">
        <v>0</v>
      </c>
      <c r="AP222" s="32">
        <f t="shared" si="476"/>
        <v>0</v>
      </c>
      <c r="AQ222" s="32">
        <v>0</v>
      </c>
      <c r="AR222" s="32">
        <f t="shared" si="418"/>
        <v>0</v>
      </c>
      <c r="AS222" s="32"/>
      <c r="AT222" s="35"/>
      <c r="AU222" s="32"/>
      <c r="AV222" s="35">
        <f t="shared" si="445"/>
        <v>0</v>
      </c>
      <c r="AW222" s="32">
        <v>0</v>
      </c>
      <c r="AX222" s="32">
        <f t="shared" si="477"/>
        <v>0</v>
      </c>
      <c r="AY222" s="32">
        <v>0</v>
      </c>
      <c r="AZ222" s="32">
        <f t="shared" si="419"/>
        <v>0</v>
      </c>
      <c r="BA222" s="35"/>
      <c r="BB222" s="32"/>
      <c r="BC222" s="32">
        <v>0</v>
      </c>
      <c r="BD222" s="32">
        <f t="shared" si="478"/>
        <v>0</v>
      </c>
      <c r="BE222" s="32">
        <f t="shared" si="453"/>
        <v>0</v>
      </c>
      <c r="BF222" s="32">
        <f t="shared" si="458"/>
        <v>0</v>
      </c>
      <c r="BG222" s="32"/>
      <c r="BH222" s="35"/>
      <c r="BI222" s="32"/>
      <c r="BJ222" s="32"/>
      <c r="BK222" s="32">
        <v>0</v>
      </c>
      <c r="BL222" s="32">
        <f t="shared" si="479"/>
        <v>0</v>
      </c>
      <c r="BM222" s="32">
        <f t="shared" si="481"/>
        <v>0</v>
      </c>
      <c r="BN222" s="32">
        <f t="shared" si="482"/>
        <v>0</v>
      </c>
      <c r="BO222" s="32"/>
      <c r="BP222" s="35"/>
      <c r="BQ222" s="32"/>
      <c r="BR222" s="32"/>
      <c r="BS222" s="32">
        <v>0</v>
      </c>
      <c r="BT222" s="32">
        <f t="shared" si="480"/>
        <v>0</v>
      </c>
      <c r="BU222" s="32">
        <f t="shared" si="456"/>
        <v>0</v>
      </c>
      <c r="BV222" s="32">
        <f t="shared" si="459"/>
        <v>0</v>
      </c>
      <c r="BW222" s="32"/>
      <c r="BX222" s="35"/>
      <c r="BY222" s="32"/>
      <c r="BZ222" s="32"/>
    </row>
    <row r="223" spans="1:78" ht="26.25" customHeight="1" x14ac:dyDescent="0.25">
      <c r="A223" s="37"/>
      <c r="B223" s="58">
        <v>186</v>
      </c>
      <c r="C223" s="27" t="s">
        <v>283</v>
      </c>
      <c r="D223" s="28">
        <f t="shared" si="457"/>
        <v>18150.400000000001</v>
      </c>
      <c r="E223" s="28">
        <f t="shared" si="457"/>
        <v>18790</v>
      </c>
      <c r="F223" s="34">
        <v>6.08</v>
      </c>
      <c r="G223" s="29">
        <v>1</v>
      </c>
      <c r="H223" s="30"/>
      <c r="I223" s="30"/>
      <c r="J223" s="28">
        <v>1.4</v>
      </c>
      <c r="K223" s="28">
        <v>1.68</v>
      </c>
      <c r="L223" s="28">
        <v>2.23</v>
      </c>
      <c r="M223" s="28">
        <v>2.39</v>
      </c>
      <c r="N223" s="31">
        <v>2.57</v>
      </c>
      <c r="O223" s="32"/>
      <c r="P223" s="32">
        <f>(O223/12*1*$D223*$F223*$G223*$J223*P$9)+(O223/12*11*$E223*$F223*$G223*$J223)</f>
        <v>0</v>
      </c>
      <c r="Q223" s="32"/>
      <c r="R223" s="32">
        <f t="shared" ref="R223:R224" si="485">(Q223/12*1*$D223*$F223*$G223*$J223*R$9)+(Q223/12*11*$E223*$F223*$G223*$J223)</f>
        <v>0</v>
      </c>
      <c r="S223" s="32"/>
      <c r="T223" s="32">
        <f t="shared" si="416"/>
        <v>0</v>
      </c>
      <c r="U223" s="32"/>
      <c r="V223" s="32">
        <f>(U223/12*1*$D223*$F223*$G223*$K223*V$9)+(U223/12*11*$E223*$F223*$G223*$K223)</f>
        <v>0</v>
      </c>
      <c r="W223" s="32"/>
      <c r="X223" s="32">
        <f>(W223/12*1*$D223*$F223*$G223*$K223*X$9)+(W223/12*11*$E223*$F223*$G223*$K223)</f>
        <v>0</v>
      </c>
      <c r="Y223" s="32"/>
      <c r="Z223" s="32"/>
      <c r="AA223" s="32"/>
      <c r="AB223" s="32">
        <f>(AA223/12*1*$D223*$F223*$G223*$J223*AB$9)+(AA223/12*11*$E223*$F223*$G223*$J223)</f>
        <v>0</v>
      </c>
      <c r="AC223" s="32"/>
      <c r="AD223" s="32">
        <f>(AC223/12*1*$D223*$F223*$G223*$J223*AD$9)+(AC223/12*11*$E223*$F223*$G223*$J223)</f>
        <v>0</v>
      </c>
      <c r="AE223" s="32"/>
      <c r="AF223" s="32">
        <f>(AE223/12*1*$D223*$F223*$G223*$J223*AF$9)+(AE223/12*11*$E223*$F223*$G223*$J223)</f>
        <v>0</v>
      </c>
      <c r="AG223" s="36"/>
      <c r="AH223" s="32">
        <f>(AG223/12*1*$D223*$F223*$G223*$K223*AH$9)+(AG223/12*11*$E223*$F223*$G223*$K223)</f>
        <v>0</v>
      </c>
      <c r="AI223" s="32"/>
      <c r="AJ223" s="32">
        <f t="shared" si="473"/>
        <v>0</v>
      </c>
      <c r="AK223" s="32"/>
      <c r="AL223" s="32">
        <f>(AK223/12*1*$D223*$F223*$G223*$K223*AL$9)+(AK223/12*11*$E223*$F223*$G223*$K223)</f>
        <v>0</v>
      </c>
      <c r="AM223" s="32"/>
      <c r="AN223" s="32">
        <f t="shared" ref="AN223:AN224" si="486">(AM223/12*1*$D223*$F223*$G223*$K223*AN$9)+(AM223/12*11*$E223*$F223*$G223*$K223)</f>
        <v>0</v>
      </c>
      <c r="AO223" s="32"/>
      <c r="AP223" s="32">
        <f>(AO223/12*1*$D223*$F223*$G223*$K223*AP$9)+(AO223/12*11*$E223*$F223*$G223*$K223)</f>
        <v>0</v>
      </c>
      <c r="AQ223" s="32">
        <v>0</v>
      </c>
      <c r="AR223" s="32">
        <f t="shared" si="418"/>
        <v>0</v>
      </c>
      <c r="AS223" s="32"/>
      <c r="AT223" s="35"/>
      <c r="AU223" s="32"/>
      <c r="AV223" s="35">
        <f t="shared" si="445"/>
        <v>0</v>
      </c>
      <c r="AW223" s="32"/>
      <c r="AX223" s="32">
        <f>(AW223/12*1*$D223*$F223*$G223*$K223*AX$9)+(AW223/12*11*$E223*$F223*$G223*$K223)</f>
        <v>0</v>
      </c>
      <c r="AY223" s="32">
        <v>0</v>
      </c>
      <c r="AZ223" s="32">
        <f t="shared" si="419"/>
        <v>0</v>
      </c>
      <c r="BA223" s="35"/>
      <c r="BB223" s="32"/>
      <c r="BC223" s="32"/>
      <c r="BD223" s="32">
        <f>(BC223/12*1*$D223*$F223*$G223*$K223*BD$9)+(BC223/12*11*$E223*$F223*$G223*$K223)</f>
        <v>0</v>
      </c>
      <c r="BE223" s="32">
        <f t="shared" si="453"/>
        <v>0</v>
      </c>
      <c r="BF223" s="32">
        <f t="shared" si="458"/>
        <v>0</v>
      </c>
      <c r="BG223" s="32"/>
      <c r="BH223" s="35"/>
      <c r="BI223" s="32"/>
      <c r="BJ223" s="32"/>
      <c r="BK223" s="32"/>
      <c r="BL223" s="32">
        <f t="shared" ref="BL223:BL224" si="487">(BK223/12*1*$D223*$F223*$G223*$K223*BL$9)+(BK223/12*11*$E223*$F223*$G223*$K223)</f>
        <v>0</v>
      </c>
      <c r="BM223" s="32">
        <f t="shared" si="481"/>
        <v>0</v>
      </c>
      <c r="BN223" s="32">
        <f t="shared" si="482"/>
        <v>0</v>
      </c>
      <c r="BO223" s="32"/>
      <c r="BP223" s="35"/>
      <c r="BQ223" s="32"/>
      <c r="BR223" s="32"/>
      <c r="BS223" s="32"/>
      <c r="BT223" s="32">
        <f t="shared" ref="BT223:BT224" si="488">(BS223/12*1*$D223*$F223*$G223*$K223*BT$9)+(BS223/12*11*$E223*$F223*$G223*$K223)</f>
        <v>0</v>
      </c>
      <c r="BU223" s="32">
        <f t="shared" si="456"/>
        <v>0</v>
      </c>
      <c r="BV223" s="32">
        <f t="shared" si="459"/>
        <v>0</v>
      </c>
      <c r="BW223" s="32"/>
      <c r="BX223" s="35"/>
      <c r="BY223" s="32"/>
      <c r="BZ223" s="32"/>
    </row>
    <row r="224" spans="1:78" ht="26.25" customHeight="1" x14ac:dyDescent="0.25">
      <c r="A224" s="37"/>
      <c r="B224" s="58">
        <v>187</v>
      </c>
      <c r="C224" s="27" t="s">
        <v>284</v>
      </c>
      <c r="D224" s="28">
        <f t="shared" si="457"/>
        <v>18150.400000000001</v>
      </c>
      <c r="E224" s="28">
        <f t="shared" si="457"/>
        <v>18790</v>
      </c>
      <c r="F224" s="34">
        <v>7.12</v>
      </c>
      <c r="G224" s="29">
        <v>1</v>
      </c>
      <c r="H224" s="30"/>
      <c r="I224" s="30"/>
      <c r="J224" s="28">
        <v>1.4</v>
      </c>
      <c r="K224" s="28">
        <v>1.68</v>
      </c>
      <c r="L224" s="28">
        <v>2.23</v>
      </c>
      <c r="M224" s="28">
        <v>2.39</v>
      </c>
      <c r="N224" s="31">
        <v>2.57</v>
      </c>
      <c r="O224" s="32"/>
      <c r="P224" s="32">
        <f>(O224/12*1*$D224*$F224*$G224*$J224*P$9)+(O224/12*11*$E224*$F224*$G224*$J224)</f>
        <v>0</v>
      </c>
      <c r="Q224" s="32"/>
      <c r="R224" s="32">
        <f t="shared" si="485"/>
        <v>0</v>
      </c>
      <c r="S224" s="32"/>
      <c r="T224" s="32">
        <f t="shared" si="416"/>
        <v>0</v>
      </c>
      <c r="U224" s="32"/>
      <c r="V224" s="32">
        <f>(U224/12*1*$D224*$F224*$G224*$K224*V$9)+(U224/12*11*$E224*$F224*$G224*$K224)</f>
        <v>0</v>
      </c>
      <c r="W224" s="32"/>
      <c r="X224" s="32">
        <f>(W224/12*1*$D224*$F224*$G224*$K224*X$9)+(W224/12*11*$E224*$F224*$G224*$K224)</f>
        <v>0</v>
      </c>
      <c r="Y224" s="32"/>
      <c r="Z224" s="32"/>
      <c r="AA224" s="32"/>
      <c r="AB224" s="32">
        <f>(AA224/12*1*$D224*$F224*$G224*$J224*AB$9)+(AA224/12*11*$E224*$F224*$G224*$J224)</f>
        <v>0</v>
      </c>
      <c r="AC224" s="32"/>
      <c r="AD224" s="32">
        <f>(AC224/12*1*$D224*$F224*$G224*$J224*AD$9)+(AC224/12*11*$E224*$F224*$G224*$J224)</f>
        <v>0</v>
      </c>
      <c r="AE224" s="32"/>
      <c r="AF224" s="32">
        <f>(AE224/12*1*$D224*$F224*$G224*$J224*AF$9)+(AE224/12*11*$E224*$F224*$G224*$J224)</f>
        <v>0</v>
      </c>
      <c r="AG224" s="36"/>
      <c r="AH224" s="32">
        <f>(AG224/12*1*$D224*$F224*$G224*$K224*AH$9)+(AG224/12*11*$E224*$F224*$G224*$K224)</f>
        <v>0</v>
      </c>
      <c r="AI224" s="32"/>
      <c r="AJ224" s="32">
        <f t="shared" si="473"/>
        <v>0</v>
      </c>
      <c r="AK224" s="32"/>
      <c r="AL224" s="32">
        <f>(AK224/12*1*$D224*$F224*$G224*$K224*AL$9)+(AK224/12*11*$E224*$F224*$G224*$K224)</f>
        <v>0</v>
      </c>
      <c r="AM224" s="32"/>
      <c r="AN224" s="32">
        <f t="shared" si="486"/>
        <v>0</v>
      </c>
      <c r="AO224" s="32"/>
      <c r="AP224" s="32">
        <f>(AO224/12*1*$D224*$F224*$G224*$K224*AP$9)+(AO224/12*11*$E224*$F224*$G224*$K224)</f>
        <v>0</v>
      </c>
      <c r="AQ224" s="32">
        <v>0</v>
      </c>
      <c r="AR224" s="32">
        <f t="shared" si="418"/>
        <v>0</v>
      </c>
      <c r="AS224" s="32"/>
      <c r="AT224" s="35"/>
      <c r="AU224" s="32"/>
      <c r="AV224" s="35">
        <f t="shared" si="445"/>
        <v>0</v>
      </c>
      <c r="AW224" s="32"/>
      <c r="AX224" s="32">
        <f>(AW224/12*1*$D224*$F224*$G224*$K224*AX$9)+(AW224/12*11*$E224*$F224*$G224*$K224)</f>
        <v>0</v>
      </c>
      <c r="AY224" s="32">
        <v>0</v>
      </c>
      <c r="AZ224" s="32">
        <f t="shared" si="419"/>
        <v>0</v>
      </c>
      <c r="BA224" s="35"/>
      <c r="BB224" s="32"/>
      <c r="BC224" s="32"/>
      <c r="BD224" s="32">
        <f>(BC224/12*1*$D224*$F224*$G224*$K224*BD$9)+(BC224/12*11*$E224*$F224*$G224*$K224)</f>
        <v>0</v>
      </c>
      <c r="BE224" s="32">
        <f t="shared" si="453"/>
        <v>0</v>
      </c>
      <c r="BF224" s="32">
        <f t="shared" si="458"/>
        <v>0</v>
      </c>
      <c r="BG224" s="32"/>
      <c r="BH224" s="35"/>
      <c r="BI224" s="32"/>
      <c r="BJ224" s="32"/>
      <c r="BK224" s="32"/>
      <c r="BL224" s="32">
        <f t="shared" si="487"/>
        <v>0</v>
      </c>
      <c r="BM224" s="32">
        <f t="shared" si="481"/>
        <v>0</v>
      </c>
      <c r="BN224" s="32">
        <f t="shared" si="482"/>
        <v>0</v>
      </c>
      <c r="BO224" s="32"/>
      <c r="BP224" s="35"/>
      <c r="BQ224" s="32"/>
      <c r="BR224" s="32"/>
      <c r="BS224" s="32"/>
      <c r="BT224" s="32">
        <f t="shared" si="488"/>
        <v>0</v>
      </c>
      <c r="BU224" s="32">
        <f t="shared" si="456"/>
        <v>0</v>
      </c>
      <c r="BV224" s="32">
        <f t="shared" si="459"/>
        <v>0</v>
      </c>
      <c r="BW224" s="32"/>
      <c r="BX224" s="35"/>
      <c r="BY224" s="32"/>
      <c r="BZ224" s="32"/>
    </row>
    <row r="225" spans="1:78" x14ac:dyDescent="0.25">
      <c r="A225" s="37">
        <v>26</v>
      </c>
      <c r="B225" s="58"/>
      <c r="C225" s="40" t="s">
        <v>285</v>
      </c>
      <c r="D225" s="28">
        <f t="shared" ref="D225:E240" si="489">D224</f>
        <v>18150.400000000001</v>
      </c>
      <c r="E225" s="28">
        <f t="shared" si="489"/>
        <v>18790</v>
      </c>
      <c r="F225" s="57">
        <v>0.79</v>
      </c>
      <c r="G225" s="29">
        <v>1</v>
      </c>
      <c r="H225" s="30"/>
      <c r="I225" s="30"/>
      <c r="J225" s="28">
        <v>1.4</v>
      </c>
      <c r="K225" s="28">
        <v>1.68</v>
      </c>
      <c r="L225" s="28">
        <v>2.23</v>
      </c>
      <c r="M225" s="28">
        <v>2.39</v>
      </c>
      <c r="N225" s="31">
        <v>2.57</v>
      </c>
      <c r="O225" s="35">
        <f t="shared" ref="O225:AJ225" si="490">O226</f>
        <v>0</v>
      </c>
      <c r="P225" s="35">
        <f t="shared" si="490"/>
        <v>0</v>
      </c>
      <c r="Q225" s="35">
        <f t="shared" si="490"/>
        <v>1</v>
      </c>
      <c r="R225" s="35">
        <f t="shared" si="490"/>
        <v>25987.130843333329</v>
      </c>
      <c r="S225" s="35">
        <f>S226</f>
        <v>0</v>
      </c>
      <c r="T225" s="35">
        <f t="shared" ref="T225" si="491">T226</f>
        <v>0</v>
      </c>
      <c r="U225" s="35">
        <f t="shared" si="490"/>
        <v>0</v>
      </c>
      <c r="V225" s="35">
        <f t="shared" si="490"/>
        <v>0</v>
      </c>
      <c r="W225" s="35">
        <f t="shared" si="490"/>
        <v>0</v>
      </c>
      <c r="X225" s="35">
        <f t="shared" si="490"/>
        <v>0</v>
      </c>
      <c r="Y225" s="35"/>
      <c r="Z225" s="35"/>
      <c r="AA225" s="35">
        <f t="shared" si="490"/>
        <v>0</v>
      </c>
      <c r="AB225" s="35">
        <f t="shared" si="490"/>
        <v>0</v>
      </c>
      <c r="AC225" s="35">
        <v>0</v>
      </c>
      <c r="AD225" s="35">
        <f t="shared" si="490"/>
        <v>0</v>
      </c>
      <c r="AE225" s="35">
        <f>AE226</f>
        <v>0</v>
      </c>
      <c r="AF225" s="35">
        <f t="shared" si="490"/>
        <v>0</v>
      </c>
      <c r="AG225" s="35">
        <v>0</v>
      </c>
      <c r="AH225" s="35">
        <f t="shared" si="490"/>
        <v>0</v>
      </c>
      <c r="AI225" s="35">
        <f t="shared" si="490"/>
        <v>0</v>
      </c>
      <c r="AJ225" s="35">
        <f t="shared" si="490"/>
        <v>0</v>
      </c>
      <c r="AK225" s="35">
        <f t="shared" ref="AK225:BV225" si="492">AK226</f>
        <v>0</v>
      </c>
      <c r="AL225" s="35">
        <f t="shared" si="492"/>
        <v>0</v>
      </c>
      <c r="AM225" s="35">
        <f t="shared" si="492"/>
        <v>2</v>
      </c>
      <c r="AN225" s="35">
        <f t="shared" si="492"/>
        <v>47691.807419199991</v>
      </c>
      <c r="AO225" s="35">
        <f t="shared" si="492"/>
        <v>0</v>
      </c>
      <c r="AP225" s="35">
        <f t="shared" si="492"/>
        <v>0</v>
      </c>
      <c r="AQ225" s="35">
        <f t="shared" si="492"/>
        <v>1</v>
      </c>
      <c r="AR225" s="35">
        <f t="shared" si="492"/>
        <v>26895.599999999999</v>
      </c>
      <c r="AS225" s="35"/>
      <c r="AT225" s="35"/>
      <c r="AU225" s="32">
        <f t="shared" si="483"/>
        <v>1</v>
      </c>
      <c r="AV225" s="35">
        <f t="shared" si="445"/>
        <v>26895.599999999999</v>
      </c>
      <c r="AW225" s="35">
        <f t="shared" si="492"/>
        <v>4</v>
      </c>
      <c r="AX225" s="35">
        <f t="shared" si="492"/>
        <v>104085.9449056</v>
      </c>
      <c r="AY225" s="35">
        <f t="shared" si="492"/>
        <v>0</v>
      </c>
      <c r="AZ225" s="35">
        <f t="shared" si="492"/>
        <v>0</v>
      </c>
      <c r="BA225" s="35">
        <f>AW225-AY225</f>
        <v>4</v>
      </c>
      <c r="BB225" s="35">
        <f>BA225*$E225*$F225*$G225*$K225*BB$10</f>
        <v>105138.97900800001</v>
      </c>
      <c r="BC225" s="35">
        <f t="shared" si="492"/>
        <v>0</v>
      </c>
      <c r="BD225" s="35">
        <f t="shared" si="492"/>
        <v>0</v>
      </c>
      <c r="BE225" s="32">
        <f t="shared" si="453"/>
        <v>0</v>
      </c>
      <c r="BF225" s="32">
        <f t="shared" si="458"/>
        <v>0</v>
      </c>
      <c r="BG225" s="35"/>
      <c r="BH225" s="35">
        <f>BG225*$E225*$F225*$G225*$K225*BH$10</f>
        <v>0</v>
      </c>
      <c r="BI225" s="32">
        <f t="shared" ref="BI225:BJ280" si="493">BE225+BG225</f>
        <v>0</v>
      </c>
      <c r="BJ225" s="32">
        <f t="shared" si="493"/>
        <v>0</v>
      </c>
      <c r="BK225" s="35">
        <f t="shared" si="492"/>
        <v>0</v>
      </c>
      <c r="BL225" s="35">
        <f t="shared" si="492"/>
        <v>0</v>
      </c>
      <c r="BM225" s="32">
        <f t="shared" si="481"/>
        <v>0</v>
      </c>
      <c r="BN225" s="32">
        <f t="shared" si="482"/>
        <v>0</v>
      </c>
      <c r="BO225" s="35">
        <f>BK225-BM225</f>
        <v>0</v>
      </c>
      <c r="BP225" s="35">
        <f>BO225*$E225*$F225*$G225*$K225*BP$10</f>
        <v>0</v>
      </c>
      <c r="BQ225" s="32">
        <f t="shared" ref="BQ225:BR278" si="494">BM225+BO225</f>
        <v>0</v>
      </c>
      <c r="BR225" s="32">
        <f t="shared" si="494"/>
        <v>0</v>
      </c>
      <c r="BS225" s="35">
        <f t="shared" si="492"/>
        <v>1</v>
      </c>
      <c r="BT225" s="35">
        <f t="shared" si="492"/>
        <v>33762.731491999999</v>
      </c>
      <c r="BU225" s="35">
        <f t="shared" si="492"/>
        <v>1</v>
      </c>
      <c r="BV225" s="35">
        <f t="shared" si="492"/>
        <v>33766.17</v>
      </c>
      <c r="BW225" s="35">
        <f>BS225-BU225</f>
        <v>0</v>
      </c>
      <c r="BX225" s="35">
        <f>BW225*$E225*$F225*$G225*$K225*BX$10</f>
        <v>0</v>
      </c>
      <c r="BY225" s="32">
        <f t="shared" ref="BY225:BY227" si="495">BU225+BW225</f>
        <v>1</v>
      </c>
      <c r="BZ225" s="32">
        <f>BV225+BX225</f>
        <v>33766.17</v>
      </c>
    </row>
    <row r="226" spans="1:78" ht="45" x14ac:dyDescent="0.25">
      <c r="A226" s="37"/>
      <c r="B226" s="58">
        <v>188</v>
      </c>
      <c r="C226" s="43" t="s">
        <v>286</v>
      </c>
      <c r="D226" s="28">
        <f t="shared" si="489"/>
        <v>18150.400000000001</v>
      </c>
      <c r="E226" s="28">
        <f t="shared" si="489"/>
        <v>18790</v>
      </c>
      <c r="F226" s="34">
        <v>0.79</v>
      </c>
      <c r="G226" s="29">
        <v>1</v>
      </c>
      <c r="H226" s="30"/>
      <c r="I226" s="30"/>
      <c r="J226" s="28">
        <v>1.4</v>
      </c>
      <c r="K226" s="28">
        <v>1.68</v>
      </c>
      <c r="L226" s="28">
        <v>2.23</v>
      </c>
      <c r="M226" s="28">
        <v>2.39</v>
      </c>
      <c r="N226" s="31">
        <v>2.57</v>
      </c>
      <c r="O226" s="32"/>
      <c r="P226" s="32">
        <f>(O226/12*1*$D226*$F226*$G226*$J226*P$9)+(O226/12*11*$E226*$F226*$G226*$J226*P$10)</f>
        <v>0</v>
      </c>
      <c r="Q226" s="32">
        <v>1</v>
      </c>
      <c r="R226" s="32">
        <f>(Q226/12*1*$D226*$F226*$G226*$J226*R$9)+(Q226/12*11*$E226*$F226*$G226*$J226*R$10)</f>
        <v>25987.130843333329</v>
      </c>
      <c r="S226" s="32"/>
      <c r="T226" s="32">
        <f t="shared" ref="T226" si="496">(S226/12*1*$D226*$F226*$G226*$J226*T$9)+(S226/12*3*$E226*$F226*$G226*$J226*T$10)+(S226/12*8*$E226*$F226*$G226*$J226*T$11)</f>
        <v>0</v>
      </c>
      <c r="U226" s="32"/>
      <c r="V226" s="32">
        <f>(U226/12*1*$D226*$F226*$G226*$K226*V$9)+(U226/12*11*$E226*$F226*$G226*$K226*V$10)</f>
        <v>0</v>
      </c>
      <c r="W226" s="32"/>
      <c r="X226" s="32">
        <f>(W226/12*1*$D226*$F226*$G226*$K226*X$9)+(W226/12*11*$E226*$F226*$G226*$K226*X$10)</f>
        <v>0</v>
      </c>
      <c r="Y226" s="32"/>
      <c r="Z226" s="32"/>
      <c r="AA226" s="32"/>
      <c r="AB226" s="32">
        <f>(AA226/12*1*$D226*$F226*$G226*$J226*AB$9)+(AA226/12*11*$E226*$F226*$G226*$J226*AB$10)</f>
        <v>0</v>
      </c>
      <c r="AC226" s="32"/>
      <c r="AD226" s="32">
        <f>(AC226/12*1*$D226*$F226*$G226*$J226*AD$9)+(AC226/12*11*$E226*$F226*$G226*$J226*AD$10)</f>
        <v>0</v>
      </c>
      <c r="AE226" s="32"/>
      <c r="AF226" s="32">
        <f>(AE226/12*1*$D226*$F226*$G226*$J226*AF$9)+(AE226/12*11*$E226*$F226*$G226*$J226*AF$10)</f>
        <v>0</v>
      </c>
      <c r="AG226" s="36"/>
      <c r="AH226" s="32">
        <f>(AG226/12*1*$D226*$F226*$G226*$K226*AH$9)+(AG226/12*11*$E226*$F226*$G226*$K226*AH$10)</f>
        <v>0</v>
      </c>
      <c r="AI226" s="32"/>
      <c r="AJ226" s="32">
        <f>(AI226/12*1*$D226*$F226*$G226*$K226*AJ$9)+(AI226/12*4*$E226*$F226*$G226*$K226*AJ$10)+(AI226/12*7*$E226*$F226*$G226*$K226*AJ$12)</f>
        <v>0</v>
      </c>
      <c r="AK226" s="32"/>
      <c r="AL226" s="32">
        <f>(AK226/12*1*$D226*$F226*$G226*$K226*AL$9)+(AK226/12*11*$E226*$F226*$G226*$K226*AL$10)</f>
        <v>0</v>
      </c>
      <c r="AM226" s="32">
        <v>2</v>
      </c>
      <c r="AN226" s="32">
        <f>(AM226/12*1*$D226*$F226*$G226*$K226*AN$9)+(AM226/12*11*$E226*$F226*$G226*$K226*AN$10)</f>
        <v>47691.807419199991</v>
      </c>
      <c r="AO226" s="32">
        <v>0</v>
      </c>
      <c r="AP226" s="32">
        <f>(AO226/12*1*$D226*$F226*$G226*$K226*AP$9)+(AO226/12*11*$E226*$F226*$G226*$K226*AP$10)</f>
        <v>0</v>
      </c>
      <c r="AQ226" s="32">
        <v>1</v>
      </c>
      <c r="AR226" s="32">
        <v>26895.599999999999</v>
      </c>
      <c r="AS226" s="32"/>
      <c r="AT226" s="32"/>
      <c r="AU226" s="32">
        <f t="shared" si="483"/>
        <v>1</v>
      </c>
      <c r="AV226" s="35">
        <f t="shared" si="445"/>
        <v>26895.599999999999</v>
      </c>
      <c r="AW226" s="32">
        <v>4</v>
      </c>
      <c r="AX226" s="32">
        <f>(AW226/12*1*$D226*$F226*$G226*$K226*AX$9)+(AW226/12*11*$E226*$F226*$G226*$K226*AX$10)</f>
        <v>104085.9449056</v>
      </c>
      <c r="AY226" s="32"/>
      <c r="AZ226" s="32">
        <f t="shared" si="419"/>
        <v>0</v>
      </c>
      <c r="BA226" s="35"/>
      <c r="BB226" s="32"/>
      <c r="BC226" s="32"/>
      <c r="BD226" s="32">
        <f>(BC226/12*1*$D226*$F226*$G226*$K226*BD$9)+(BC226/12*11*$E226*$F226*$G226*$K226*BD$10)</f>
        <v>0</v>
      </c>
      <c r="BE226" s="32">
        <f t="shared" si="453"/>
        <v>0</v>
      </c>
      <c r="BF226" s="32">
        <f t="shared" si="458"/>
        <v>0</v>
      </c>
      <c r="BG226" s="32"/>
      <c r="BH226" s="35"/>
      <c r="BI226" s="32"/>
      <c r="BJ226" s="32"/>
      <c r="BK226" s="32"/>
      <c r="BL226" s="32">
        <f>(BK226/12*1*$D226*$F226*$G226*$K226*BL$9)+(BK226/12*11*$E226*$F226*$G226*$K226*BL$10)</f>
        <v>0</v>
      </c>
      <c r="BM226" s="32">
        <f t="shared" si="481"/>
        <v>0</v>
      </c>
      <c r="BN226" s="32">
        <f t="shared" si="482"/>
        <v>0</v>
      </c>
      <c r="BO226" s="32"/>
      <c r="BP226" s="35"/>
      <c r="BQ226" s="32"/>
      <c r="BR226" s="32"/>
      <c r="BS226" s="32">
        <v>1</v>
      </c>
      <c r="BT226" s="32">
        <f>(BS226/12*1*$D226*$F226*$G226*$K226*BT$9)+(BS226/12*11*$E226*$F226*$G226*$K226*BT$10)</f>
        <v>33762.731491999999</v>
      </c>
      <c r="BU226" s="32">
        <v>1</v>
      </c>
      <c r="BV226" s="32">
        <v>33766.17</v>
      </c>
      <c r="BW226" s="32"/>
      <c r="BX226" s="35"/>
      <c r="BY226" s="32"/>
      <c r="BZ226" s="32"/>
    </row>
    <row r="227" spans="1:78" x14ac:dyDescent="0.25">
      <c r="A227" s="37">
        <v>27</v>
      </c>
      <c r="B227" s="58"/>
      <c r="C227" s="40" t="s">
        <v>287</v>
      </c>
      <c r="D227" s="28">
        <f t="shared" si="489"/>
        <v>18150.400000000001</v>
      </c>
      <c r="E227" s="28">
        <f t="shared" si="489"/>
        <v>18790</v>
      </c>
      <c r="F227" s="57">
        <v>0.77</v>
      </c>
      <c r="G227" s="29">
        <v>1</v>
      </c>
      <c r="H227" s="30"/>
      <c r="I227" s="30"/>
      <c r="J227" s="28">
        <v>1.4</v>
      </c>
      <c r="K227" s="28">
        <v>1.68</v>
      </c>
      <c r="L227" s="28">
        <v>2.23</v>
      </c>
      <c r="M227" s="28">
        <v>2.39</v>
      </c>
      <c r="N227" s="31">
        <v>2.57</v>
      </c>
      <c r="O227" s="35">
        <f t="shared" ref="O227:AJ227" si="497">SUM(O228:O243)</f>
        <v>0</v>
      </c>
      <c r="P227" s="35">
        <f t="shared" si="497"/>
        <v>0</v>
      </c>
      <c r="Q227" s="35">
        <f t="shared" si="497"/>
        <v>0</v>
      </c>
      <c r="R227" s="35">
        <f t="shared" si="497"/>
        <v>0</v>
      </c>
      <c r="S227" s="35">
        <f>SUM(S228:S243)</f>
        <v>683</v>
      </c>
      <c r="T227" s="35">
        <f t="shared" ref="T227" si="498">SUM(T228:T243)</f>
        <v>14441891.893636666</v>
      </c>
      <c r="U227" s="35">
        <f t="shared" si="497"/>
        <v>544</v>
      </c>
      <c r="V227" s="35">
        <f t="shared" si="497"/>
        <v>13395306.7274432</v>
      </c>
      <c r="W227" s="35">
        <f t="shared" si="497"/>
        <v>0</v>
      </c>
      <c r="X227" s="35">
        <f t="shared" si="497"/>
        <v>0</v>
      </c>
      <c r="Y227" s="35"/>
      <c r="Z227" s="35"/>
      <c r="AA227" s="35">
        <f t="shared" si="497"/>
        <v>0</v>
      </c>
      <c r="AB227" s="35">
        <f t="shared" si="497"/>
        <v>0</v>
      </c>
      <c r="AC227" s="35">
        <v>0</v>
      </c>
      <c r="AD227" s="35">
        <f t="shared" si="497"/>
        <v>0</v>
      </c>
      <c r="AE227" s="35">
        <f>SUM(AE228:AE243)</f>
        <v>3388</v>
      </c>
      <c r="AF227" s="35">
        <f t="shared" si="497"/>
        <v>63068348.481086671</v>
      </c>
      <c r="AG227" s="35">
        <v>677</v>
      </c>
      <c r="AH227" s="35">
        <f t="shared" si="497"/>
        <v>16086254.00382</v>
      </c>
      <c r="AI227" s="35">
        <f t="shared" si="497"/>
        <v>1118</v>
      </c>
      <c r="AJ227" s="35">
        <f t="shared" si="497"/>
        <v>27804540.638448</v>
      </c>
      <c r="AK227" s="35">
        <f t="shared" ref="AK227:BV227" si="499">SUM(AK228:AK243)</f>
        <v>0</v>
      </c>
      <c r="AL227" s="35">
        <f t="shared" si="499"/>
        <v>0</v>
      </c>
      <c r="AM227" s="35">
        <f t="shared" si="499"/>
        <v>536</v>
      </c>
      <c r="AN227" s="35">
        <f t="shared" si="499"/>
        <v>12350288.337116798</v>
      </c>
      <c r="AO227" s="35">
        <f t="shared" si="499"/>
        <v>840</v>
      </c>
      <c r="AP227" s="35">
        <f t="shared" si="499"/>
        <v>19543264.398100801</v>
      </c>
      <c r="AQ227" s="35">
        <f t="shared" si="499"/>
        <v>199</v>
      </c>
      <c r="AR227" s="35">
        <f t="shared" ref="AR227" si="500">SUM(AR228:AR243)</f>
        <v>4356262.6300000008</v>
      </c>
      <c r="AS227" s="35">
        <v>634</v>
      </c>
      <c r="AT227" s="35">
        <f>AS227*$E227*$F227*$G227*$K227*AT$10</f>
        <v>16242641.383584002</v>
      </c>
      <c r="AU227" s="32">
        <f t="shared" si="483"/>
        <v>833</v>
      </c>
      <c r="AV227" s="35">
        <f t="shared" si="445"/>
        <v>20598904.013584003</v>
      </c>
      <c r="AW227" s="35">
        <f t="shared" si="499"/>
        <v>974</v>
      </c>
      <c r="AX227" s="35">
        <f t="shared" si="499"/>
        <v>22287146.992252801</v>
      </c>
      <c r="AY227" s="35">
        <f t="shared" si="499"/>
        <v>253</v>
      </c>
      <c r="AZ227" s="35">
        <f t="shared" ref="AZ227" si="501">SUM(AZ228:AZ243)</f>
        <v>5609384.6699999999</v>
      </c>
      <c r="BA227" s="35">
        <v>714</v>
      </c>
      <c r="BB227" s="35">
        <f>BA227*$E227*$F227*$G227*$K227*BB$10</f>
        <v>18292186.037664004</v>
      </c>
      <c r="BC227" s="35">
        <f t="shared" si="499"/>
        <v>78</v>
      </c>
      <c r="BD227" s="35">
        <f t="shared" si="499"/>
        <v>2039931.6888999997</v>
      </c>
      <c r="BE227" s="35">
        <f t="shared" si="499"/>
        <v>21</v>
      </c>
      <c r="BF227" s="35">
        <f t="shared" si="499"/>
        <v>630222.48</v>
      </c>
      <c r="BG227" s="35">
        <v>44</v>
      </c>
      <c r="BH227" s="35">
        <f>BG227*$E227*$F227*$G227*$K227*BH$10</f>
        <v>1448098.5805440003</v>
      </c>
      <c r="BI227" s="32">
        <f t="shared" si="493"/>
        <v>65</v>
      </c>
      <c r="BJ227" s="32">
        <f t="shared" si="493"/>
        <v>2078321.0605440002</v>
      </c>
      <c r="BK227" s="35">
        <f t="shared" si="499"/>
        <v>512</v>
      </c>
      <c r="BL227" s="35">
        <f t="shared" si="499"/>
        <v>13297371.054744001</v>
      </c>
      <c r="BM227" s="35">
        <f t="shared" si="499"/>
        <v>142</v>
      </c>
      <c r="BN227" s="35">
        <f t="shared" si="499"/>
        <v>3765680.2500000009</v>
      </c>
      <c r="BO227" s="35">
        <v>368</v>
      </c>
      <c r="BP227" s="35">
        <f>BO227*$E227*$F227*$G227*$K227*BP$10</f>
        <v>12111369.946368</v>
      </c>
      <c r="BQ227" s="32">
        <f t="shared" si="494"/>
        <v>510</v>
      </c>
      <c r="BR227" s="32">
        <f t="shared" si="494"/>
        <v>15877050.196368001</v>
      </c>
      <c r="BS227" s="35">
        <f t="shared" si="499"/>
        <v>228</v>
      </c>
      <c r="BT227" s="35">
        <f t="shared" si="499"/>
        <v>5841452.4013439994</v>
      </c>
      <c r="BU227" s="35">
        <f t="shared" si="499"/>
        <v>82</v>
      </c>
      <c r="BV227" s="35">
        <f t="shared" si="499"/>
        <v>2207362.83</v>
      </c>
      <c r="BW227" s="35">
        <v>144</v>
      </c>
      <c r="BX227" s="35">
        <f>BW227*$E227*$F227*$G227*$K227*BX$10</f>
        <v>4739231.7181440005</v>
      </c>
      <c r="BY227" s="32">
        <f t="shared" si="495"/>
        <v>226</v>
      </c>
      <c r="BZ227" s="32">
        <f>BV227+BX227</f>
        <v>6946594.5481440006</v>
      </c>
    </row>
    <row r="228" spans="1:78" ht="30" x14ac:dyDescent="0.25">
      <c r="A228" s="37"/>
      <c r="B228" s="58">
        <v>189</v>
      </c>
      <c r="C228" s="27" t="s">
        <v>288</v>
      </c>
      <c r="D228" s="28">
        <f t="shared" si="489"/>
        <v>18150.400000000001</v>
      </c>
      <c r="E228" s="28">
        <f t="shared" si="489"/>
        <v>18790</v>
      </c>
      <c r="F228" s="28">
        <v>0.74</v>
      </c>
      <c r="G228" s="29">
        <v>1</v>
      </c>
      <c r="H228" s="30"/>
      <c r="I228" s="30"/>
      <c r="J228" s="28">
        <v>1.4</v>
      </c>
      <c r="K228" s="28">
        <v>1.68</v>
      </c>
      <c r="L228" s="28">
        <v>2.23</v>
      </c>
      <c r="M228" s="28">
        <v>2.39</v>
      </c>
      <c r="N228" s="31">
        <v>2.57</v>
      </c>
      <c r="O228" s="32"/>
      <c r="P228" s="32">
        <f>(O228/12*1*$D228*$F228*$G228*$J228*P$9)+(O228/12*11*$E228*$F228*$G228*$J228)</f>
        <v>0</v>
      </c>
      <c r="Q228" s="32">
        <v>0</v>
      </c>
      <c r="R228" s="32">
        <f>(Q228/12*1*$D228*$F228*$G228*$J228*R$9)+(Q228/12*11*$E228*$F228*$G228*$J228)</f>
        <v>0</v>
      </c>
      <c r="S228" s="35">
        <v>78</v>
      </c>
      <c r="T228" s="32">
        <f>(S228/12*1*$D228*$F228*$G228*$J228*T$9)+(S228/12*11*$E228*$F228*$G228*$J228)</f>
        <v>1550742.6916799999</v>
      </c>
      <c r="U228" s="32">
        <v>2</v>
      </c>
      <c r="V228" s="32">
        <f>(U228/12*1*$D228*$F228*$G228*$K228*V$9)+(U228/12*11*$E228*$F228*$G228*$K228)</f>
        <v>46737.361395199987</v>
      </c>
      <c r="W228" s="32">
        <v>0</v>
      </c>
      <c r="X228" s="32">
        <f>(W228/12*1*$D228*$F228*$G228*$K228*X$9)+(W228/12*11*$E228*$F228*$G228*$K228)</f>
        <v>0</v>
      </c>
      <c r="Y228" s="32"/>
      <c r="Z228" s="32"/>
      <c r="AA228" s="32"/>
      <c r="AB228" s="32">
        <f>(AA228/12*1*$D228*$F228*$G228*$J228*AB$9)+(AA228/12*11*$E228*$F228*$G228*$J228)</f>
        <v>0</v>
      </c>
      <c r="AC228" s="32">
        <v>0</v>
      </c>
      <c r="AD228" s="32">
        <f>(AC228/12*1*$D228*$F228*$G228*$J228*AD$9)+(AC228/12*11*$E228*$F228*$G228*$J228)</f>
        <v>0</v>
      </c>
      <c r="AE228" s="32">
        <v>56</v>
      </c>
      <c r="AF228" s="32">
        <f>(AE228/12*1*$D228*$F228*$G228*$J228*AF$9)+(AE228/12*11*$E228*$F228*$G228*$J228)</f>
        <v>1095803.5005866666</v>
      </c>
      <c r="AG228" s="36">
        <v>28</v>
      </c>
      <c r="AH228" s="32">
        <f>(AG228/12*1*$D228*$F228*$G228*$K228*AH$9)+(AG228/12*11*$E228*$F228*$G228*$K228)</f>
        <v>654323.05953279999</v>
      </c>
      <c r="AI228" s="32">
        <v>202</v>
      </c>
      <c r="AJ228" s="32">
        <f t="shared" ref="AJ228:AJ243" si="502">(AI228/12*1*$D228*$F228*$G228*$K228*AJ$9)+(AI228/12*4*$E228*$F228*$G228*$K228*AJ$10)+(AI228/12*7*$E228*$F228*$G228*$K228*AJ$12)</f>
        <v>4938536.2642559996</v>
      </c>
      <c r="AK228" s="32"/>
      <c r="AL228" s="32">
        <f>(AK228/12*1*$D228*$F228*$G228*$K228*AL$9)+(AK228/12*11*$E228*$F228*$G228*$K228)</f>
        <v>0</v>
      </c>
      <c r="AM228" s="38">
        <v>35</v>
      </c>
      <c r="AN228" s="32">
        <f>(AM228/12*1*$D228*$F228*$G228*$K228*AN$9)+(AM228/12*11*$E228*$F228*$G228*$K228)</f>
        <v>816258.49065599998</v>
      </c>
      <c r="AO228" s="32">
        <v>38</v>
      </c>
      <c r="AP228" s="32">
        <f>(AO228/12*1*$D228*$F228*$G228*$K228*AP$9)+(AO228/12*11*$E228*$F228*$G228*$K228)</f>
        <v>886223.50414079987</v>
      </c>
      <c r="AQ228" s="32">
        <v>9</v>
      </c>
      <c r="AR228" s="32">
        <v>199477.97000000003</v>
      </c>
      <c r="AS228" s="32"/>
      <c r="AT228" s="35"/>
      <c r="AU228" s="32"/>
      <c r="AV228" s="35">
        <f t="shared" si="445"/>
        <v>199477.97000000003</v>
      </c>
      <c r="AW228" s="32">
        <v>110</v>
      </c>
      <c r="AX228" s="32">
        <f>(AW228/12*1*$D228*$F228*$G228*$K228*AX$9)+(AW228/12*11*$E228*$F228*$G228*$K228)</f>
        <v>2554007.5200639996</v>
      </c>
      <c r="AY228" s="32">
        <v>28</v>
      </c>
      <c r="AZ228" s="32">
        <v>633407.19999999995</v>
      </c>
      <c r="BA228" s="35"/>
      <c r="BB228" s="32"/>
      <c r="BC228" s="32">
        <v>8</v>
      </c>
      <c r="BD228" s="32">
        <f>(BC228/12*1*$D228*$F228*$G228*$K228*BD$9)+(BC228/12*11*$E228*$F228*$G228*$K228)</f>
        <v>193869.24927999996</v>
      </c>
      <c r="BE228" s="32">
        <v>1</v>
      </c>
      <c r="BF228" s="32">
        <v>23359.73</v>
      </c>
      <c r="BG228" s="32"/>
      <c r="BH228" s="35"/>
      <c r="BI228" s="32"/>
      <c r="BJ228" s="32"/>
      <c r="BK228" s="32">
        <v>60</v>
      </c>
      <c r="BL228" s="32">
        <f>(BK228/12*1*$D228*$F228*$G228*$K228*BL$9)+(BK228/12*11*$E228*$F228*$G228*$K228)</f>
        <v>1442737.0809599999</v>
      </c>
      <c r="BM228" s="32">
        <v>8</v>
      </c>
      <c r="BN228" s="32">
        <v>219800.56000000003</v>
      </c>
      <c r="BO228" s="32"/>
      <c r="BP228" s="35"/>
      <c r="BQ228" s="32"/>
      <c r="BR228" s="32"/>
      <c r="BS228" s="32">
        <v>12</v>
      </c>
      <c r="BT228" s="32">
        <f>(BS228/12*1*$D228*$F228*$G228*$K228*BT$9)+(BS228/12*11*$E228*$F228*$G228*$K228)</f>
        <v>288547.41619199998</v>
      </c>
      <c r="BU228" s="32">
        <v>6</v>
      </c>
      <c r="BV228" s="32">
        <v>140824.53999999998</v>
      </c>
      <c r="BW228" s="32"/>
      <c r="BX228" s="35"/>
      <c r="BY228" s="32"/>
      <c r="BZ228" s="32"/>
    </row>
    <row r="229" spans="1:78" ht="45" x14ac:dyDescent="0.25">
      <c r="A229" s="37"/>
      <c r="B229" s="58">
        <v>190</v>
      </c>
      <c r="C229" s="27" t="s">
        <v>289</v>
      </c>
      <c r="D229" s="28">
        <f t="shared" si="489"/>
        <v>18150.400000000001</v>
      </c>
      <c r="E229" s="28">
        <f t="shared" si="489"/>
        <v>18790</v>
      </c>
      <c r="F229" s="34">
        <v>0.69</v>
      </c>
      <c r="G229" s="29">
        <v>1</v>
      </c>
      <c r="H229" s="30"/>
      <c r="I229" s="30"/>
      <c r="J229" s="28">
        <v>1.4</v>
      </c>
      <c r="K229" s="28">
        <v>1.68</v>
      </c>
      <c r="L229" s="28">
        <v>2.23</v>
      </c>
      <c r="M229" s="28">
        <v>2.39</v>
      </c>
      <c r="N229" s="31">
        <v>2.57</v>
      </c>
      <c r="O229" s="32"/>
      <c r="P229" s="32">
        <f>(O229/12*1*$D229*$F229*$G229*$J229*P$9)+(O229/12*11*$E229*$F229*$G229*$J229*P$10)</f>
        <v>0</v>
      </c>
      <c r="Q229" s="32">
        <v>0</v>
      </c>
      <c r="R229" s="32">
        <f>(Q229/12*1*$D229*$F229*$G229*$J229*R$9)+(Q229/12*11*$E229*$F229*$G229*$J229*R$10)</f>
        <v>0</v>
      </c>
      <c r="S229" s="32">
        <v>1</v>
      </c>
      <c r="T229" s="32">
        <f t="shared" ref="T229" si="503">(S229/12*1*$D229*$F229*$G229*$J229*T$9)+(S229/12*3*$E229*$F229*$G229*$J229*T$10)+(S229/12*8*$E229*$F229*$G229*$J229*T$11)</f>
        <v>19914.445809999997</v>
      </c>
      <c r="U229" s="32"/>
      <c r="V229" s="32">
        <f>(U229/12*1*$D229*$F229*$G229*$K229*V$9)+(U229/12*11*$E229*$F229*$G229*$K229*V$10)</f>
        <v>0</v>
      </c>
      <c r="W229" s="32"/>
      <c r="X229" s="32">
        <f>(W229/12*1*$D229*$F229*$G229*$K229*X$9)+(W229/12*11*$E229*$F229*$G229*$K229*X$10)</f>
        <v>0</v>
      </c>
      <c r="Y229" s="32"/>
      <c r="Z229" s="32"/>
      <c r="AA229" s="32"/>
      <c r="AB229" s="32">
        <f>(AA229/12*1*$D229*$F229*$G229*$J229*AB$9)+(AA229/12*11*$E229*$F229*$G229*$J229*AB$10)</f>
        <v>0</v>
      </c>
      <c r="AC229" s="32">
        <v>0</v>
      </c>
      <c r="AD229" s="32">
        <f>(AC229/12*1*$D229*$F229*$G229*$J229*AD$9)+(AC229/12*11*$E229*$F229*$G229*$J229*AD$10)</f>
        <v>0</v>
      </c>
      <c r="AE229" s="32">
        <v>17</v>
      </c>
      <c r="AF229" s="32">
        <f>(AE229/12*1*$D229*$F229*$G229*$J229*AF$9)+(AE229/12*11*$E229*$F229*$G229*$J229*AF$10)</f>
        <v>324320.73289000004</v>
      </c>
      <c r="AG229" s="36"/>
      <c r="AH229" s="32">
        <f>(AG229/12*1*$D229*$F229*$G229*$K229*AH$9)+(AG229/12*11*$E229*$F229*$G229*$K229*AH$10)</f>
        <v>0</v>
      </c>
      <c r="AI229" s="32"/>
      <c r="AJ229" s="32">
        <f t="shared" si="502"/>
        <v>0</v>
      </c>
      <c r="AK229" s="32"/>
      <c r="AL229" s="32">
        <f>(AK229/12*1*$D229*$F229*$G229*$K229*AL$9)+(AK229/12*11*$E229*$F229*$G229*$K229*AL$10)</f>
        <v>0</v>
      </c>
      <c r="AM229" s="38"/>
      <c r="AN229" s="32">
        <f>(AM229/12*1*$D229*$F229*$G229*$K229*AN$9)+(AM229/12*11*$E229*$F229*$G229*$K229*AN$10)</f>
        <v>0</v>
      </c>
      <c r="AO229" s="32">
        <v>0</v>
      </c>
      <c r="AP229" s="32">
        <f>(AO229/12*1*$D229*$F229*$G229*$K229*AP$9)+(AO229/12*11*$E229*$F229*$G229*$K229*AP$10)</f>
        <v>0</v>
      </c>
      <c r="AQ229" s="32">
        <v>0</v>
      </c>
      <c r="AR229" s="32">
        <v>0</v>
      </c>
      <c r="AS229" s="32"/>
      <c r="AT229" s="35"/>
      <c r="AU229" s="32"/>
      <c r="AV229" s="35">
        <f t="shared" si="445"/>
        <v>0</v>
      </c>
      <c r="AW229" s="32">
        <v>2</v>
      </c>
      <c r="AX229" s="32">
        <f>(AW229/12*1*$D229*$F229*$G229*$K229*AX$9)+(AW229/12*11*$E229*$F229*$G229*$K229*AX$10)</f>
        <v>45455.254420799989</v>
      </c>
      <c r="AY229" s="32">
        <v>1</v>
      </c>
      <c r="AZ229" s="32">
        <v>22957.56</v>
      </c>
      <c r="BA229" s="35"/>
      <c r="BB229" s="32"/>
      <c r="BC229" s="32"/>
      <c r="BD229" s="32">
        <f>(BC229/12*1*$D229*$F229*$G229*$K229*BD$9)+(BC229/12*11*$E229*$F229*$G229*$K229*BD$10)</f>
        <v>0</v>
      </c>
      <c r="BE229" s="32">
        <v>0</v>
      </c>
      <c r="BF229" s="32">
        <v>0</v>
      </c>
      <c r="BG229" s="32"/>
      <c r="BH229" s="35"/>
      <c r="BI229" s="32"/>
      <c r="BJ229" s="32"/>
      <c r="BK229" s="32">
        <v>0</v>
      </c>
      <c r="BL229" s="32">
        <f>(BK229/12*1*$D229*$F229*$G229*$K229*BL$9)+(BK229/12*11*$E229*$F229*$G229*$K229*BL$10)</f>
        <v>0</v>
      </c>
      <c r="BM229" s="32">
        <v>0</v>
      </c>
      <c r="BN229" s="32">
        <v>0</v>
      </c>
      <c r="BO229" s="32"/>
      <c r="BP229" s="35"/>
      <c r="BQ229" s="32"/>
      <c r="BR229" s="32"/>
      <c r="BS229" s="32"/>
      <c r="BT229" s="32">
        <f>(BS229/12*1*$D229*$F229*$G229*$K229*BT$9)+(BS229/12*11*$E229*$F229*$G229*$K229*BT$10)</f>
        <v>0</v>
      </c>
      <c r="BU229" s="32">
        <v>0</v>
      </c>
      <c r="BV229" s="32">
        <v>0</v>
      </c>
      <c r="BW229" s="32"/>
      <c r="BX229" s="35"/>
      <c r="BY229" s="32"/>
      <c r="BZ229" s="32"/>
    </row>
    <row r="230" spans="1:78" ht="36" customHeight="1" x14ac:dyDescent="0.25">
      <c r="A230" s="37"/>
      <c r="B230" s="58">
        <v>191</v>
      </c>
      <c r="C230" s="27" t="s">
        <v>290</v>
      </c>
      <c r="D230" s="28">
        <f t="shared" si="489"/>
        <v>18150.400000000001</v>
      </c>
      <c r="E230" s="28">
        <f t="shared" si="489"/>
        <v>18790</v>
      </c>
      <c r="F230" s="34">
        <v>0.72</v>
      </c>
      <c r="G230" s="29">
        <v>1</v>
      </c>
      <c r="H230" s="30"/>
      <c r="I230" s="30"/>
      <c r="J230" s="28">
        <v>1.4</v>
      </c>
      <c r="K230" s="28">
        <v>1.68</v>
      </c>
      <c r="L230" s="28">
        <v>2.23</v>
      </c>
      <c r="M230" s="28">
        <v>2.39</v>
      </c>
      <c r="N230" s="31">
        <v>2.57</v>
      </c>
      <c r="O230" s="32"/>
      <c r="P230" s="32">
        <f>(O230/12*1*$D230*$F230*$G230*$J230*P$9)+(O230/12*11*$E230*$F230*$G230*$J230)</f>
        <v>0</v>
      </c>
      <c r="Q230" s="32">
        <v>0</v>
      </c>
      <c r="R230" s="32">
        <f>(Q230/12*1*$D230*$F230*$G230*$J230*R$9)+(Q230/12*11*$E230*$F230*$G230*$J230)</f>
        <v>0</v>
      </c>
      <c r="S230" s="32">
        <v>4</v>
      </c>
      <c r="T230" s="32">
        <f>(S230/12*1*$D230*$F230*$G230*$J230*T$9)+(S230/12*11*$E230*$F230*$G230*$J230)</f>
        <v>77375.934719999976</v>
      </c>
      <c r="U230" s="32">
        <v>14</v>
      </c>
      <c r="V230" s="32">
        <f>(U230/12*1*$D230*$F230*$G230*$K230*V$9)+(U230/12*11*$E230*$F230*$G230*$K230)</f>
        <v>318319.3262592</v>
      </c>
      <c r="W230" s="32">
        <v>0</v>
      </c>
      <c r="X230" s="32">
        <f>(W230/12*1*$D230*$F230*$G230*$K230*X$9)+(W230/12*11*$E230*$F230*$G230*$K230)</f>
        <v>0</v>
      </c>
      <c r="Y230" s="32"/>
      <c r="Z230" s="32"/>
      <c r="AA230" s="32"/>
      <c r="AB230" s="32">
        <f>(AA230/12*1*$D230*$F230*$G230*$J230*AB$9)+(AA230/12*11*$E230*$F230*$G230*$J230)</f>
        <v>0</v>
      </c>
      <c r="AC230" s="32">
        <v>0</v>
      </c>
      <c r="AD230" s="32">
        <f>(AC230/12*1*$D230*$F230*$G230*$J230*AD$9)+(AC230/12*11*$E230*$F230*$G230*$J230)</f>
        <v>0</v>
      </c>
      <c r="AE230" s="32">
        <v>56</v>
      </c>
      <c r="AF230" s="32">
        <f>(AE230/12*1*$D230*$F230*$G230*$J230*AF$9)+(AE230/12*11*$E230*$F230*$G230*$J230)</f>
        <v>1066187.18976</v>
      </c>
      <c r="AG230" s="36">
        <v>6</v>
      </c>
      <c r="AH230" s="32">
        <f>(AG230/12*1*$D230*$F230*$G230*$K230*AH$9)+(AG230/12*11*$E230*$F230*$G230*$K230)</f>
        <v>136422.56839679996</v>
      </c>
      <c r="AI230" s="32">
        <v>30</v>
      </c>
      <c r="AJ230" s="32">
        <f t="shared" si="502"/>
        <v>713623.11551999999</v>
      </c>
      <c r="AK230" s="32"/>
      <c r="AL230" s="32">
        <f>(AK230/12*1*$D230*$F230*$G230*$K230*AL$9)+(AK230/12*11*$E230*$F230*$G230*$K230)</f>
        <v>0</v>
      </c>
      <c r="AM230" s="38">
        <v>56</v>
      </c>
      <c r="AN230" s="32">
        <f>(AM230/12*1*$D230*$F230*$G230*$K230*AN$9)+(AM230/12*11*$E230*$F230*$G230*$K230)</f>
        <v>1270715.9205888</v>
      </c>
      <c r="AO230" s="32">
        <v>40</v>
      </c>
      <c r="AP230" s="32">
        <f>(AO230/12*1*$D230*$F230*$G230*$K230*AP$9)+(AO230/12*11*$E230*$F230*$G230*$K230)</f>
        <v>907654.22899200011</v>
      </c>
      <c r="AQ230" s="32">
        <v>7</v>
      </c>
      <c r="AR230" s="32">
        <v>158209.98000000001</v>
      </c>
      <c r="AS230" s="32"/>
      <c r="AT230" s="35"/>
      <c r="AU230" s="32"/>
      <c r="AV230" s="35">
        <f t="shared" si="445"/>
        <v>158209.98000000001</v>
      </c>
      <c r="AW230" s="32">
        <v>112</v>
      </c>
      <c r="AX230" s="32">
        <f>(AW230/12*1*$D230*$F230*$G230*$K230*AX$9)+(AW230/12*11*$E230*$F230*$G230*$K230)</f>
        <v>2530161.7496064003</v>
      </c>
      <c r="AY230" s="32">
        <v>15</v>
      </c>
      <c r="AZ230" s="32">
        <v>329362.75</v>
      </c>
      <c r="BA230" s="35"/>
      <c r="BB230" s="32"/>
      <c r="BC230" s="32">
        <v>2</v>
      </c>
      <c r="BD230" s="32">
        <f>(BC230/12*1*$D230*$F230*$G230*$K230*BD$9)+(BC230/12*11*$E230*$F230*$G230*$K230)</f>
        <v>47157.384959999988</v>
      </c>
      <c r="BE230" s="32">
        <v>0</v>
      </c>
      <c r="BF230" s="32">
        <v>0</v>
      </c>
      <c r="BG230" s="32"/>
      <c r="BH230" s="35"/>
      <c r="BI230" s="32"/>
      <c r="BJ230" s="32"/>
      <c r="BK230" s="32">
        <v>36</v>
      </c>
      <c r="BL230" s="32">
        <f>(BK230/12*1*$D230*$F230*$G230*$K230*BL$9)+(BK230/12*11*$E230*$F230*$G230*$K230)</f>
        <v>842246.51212799991</v>
      </c>
      <c r="BM230" s="32">
        <v>9</v>
      </c>
      <c r="BN230" s="32">
        <v>229194.85000000003</v>
      </c>
      <c r="BO230" s="32"/>
      <c r="BP230" s="35"/>
      <c r="BQ230" s="32"/>
      <c r="BR230" s="32"/>
      <c r="BS230" s="32">
        <v>10</v>
      </c>
      <c r="BT230" s="32">
        <f>(BS230/12*1*$D230*$F230*$G230*$K230*BT$9)+(BS230/12*11*$E230*$F230*$G230*$K230)</f>
        <v>233957.36448000002</v>
      </c>
      <c r="BU230" s="32">
        <v>2</v>
      </c>
      <c r="BV230" s="32">
        <v>45456.76</v>
      </c>
      <c r="BW230" s="32"/>
      <c r="BX230" s="35"/>
      <c r="BY230" s="32"/>
      <c r="BZ230" s="32"/>
    </row>
    <row r="231" spans="1:78" ht="30" x14ac:dyDescent="0.25">
      <c r="A231" s="37"/>
      <c r="B231" s="58">
        <v>192</v>
      </c>
      <c r="C231" s="27" t="s">
        <v>291</v>
      </c>
      <c r="D231" s="28">
        <f t="shared" si="489"/>
        <v>18150.400000000001</v>
      </c>
      <c r="E231" s="28">
        <f t="shared" si="489"/>
        <v>18790</v>
      </c>
      <c r="F231" s="34">
        <v>0.59</v>
      </c>
      <c r="G231" s="29">
        <v>1</v>
      </c>
      <c r="H231" s="30"/>
      <c r="I231" s="30"/>
      <c r="J231" s="28">
        <v>1.4</v>
      </c>
      <c r="K231" s="28">
        <v>1.68</v>
      </c>
      <c r="L231" s="28">
        <v>2.23</v>
      </c>
      <c r="M231" s="28">
        <v>2.39</v>
      </c>
      <c r="N231" s="31">
        <v>2.57</v>
      </c>
      <c r="O231" s="32"/>
      <c r="P231" s="32">
        <f>(O231/12*1*$D231*$F231*$G231*$J231*P$9)+(O231/12*11*$E231*$F231*$G231*$J231*P$10)</f>
        <v>0</v>
      </c>
      <c r="Q231" s="32">
        <v>0</v>
      </c>
      <c r="R231" s="32">
        <f>(Q231/12*1*$D231*$F231*$G231*$J231*R$9)+(Q231/12*11*$E231*$F231*$G231*$J231*R$10)</f>
        <v>0</v>
      </c>
      <c r="S231" s="32"/>
      <c r="T231" s="32">
        <f t="shared" ref="T231" si="504">(S231/12*1*$D231*$F231*$G231*$J231*T$9)+(S231/12*3*$E231*$F231*$G231*$J231*T$10)+(S231/12*8*$E231*$F231*$G231*$J231*T$11)</f>
        <v>0</v>
      </c>
      <c r="U231" s="32">
        <v>1</v>
      </c>
      <c r="V231" s="32">
        <f>(U231/12*1*$D231*$F231*$G231*$K231*V$9)+(U231/12*11*$E231*$F231*$G231*$K231*V$10)</f>
        <v>18631.785961599999</v>
      </c>
      <c r="W231" s="32">
        <v>0</v>
      </c>
      <c r="X231" s="32">
        <f>(W231/12*1*$D231*$F231*$G231*$K231*X$9)+(W231/12*11*$E231*$F231*$G231*$K231*X$10)</f>
        <v>0</v>
      </c>
      <c r="Y231" s="32"/>
      <c r="Z231" s="32"/>
      <c r="AA231" s="32"/>
      <c r="AB231" s="32">
        <f>(AA231/12*1*$D231*$F231*$G231*$J231*AB$9)+(AA231/12*11*$E231*$F231*$G231*$J231*AB$10)</f>
        <v>0</v>
      </c>
      <c r="AC231" s="32">
        <v>0</v>
      </c>
      <c r="AD231" s="32">
        <f>(AC231/12*1*$D231*$F231*$G231*$J231*AD$9)+(AC231/12*11*$E231*$F231*$G231*$J231*AD$10)</f>
        <v>0</v>
      </c>
      <c r="AE231" s="32">
        <v>354</v>
      </c>
      <c r="AF231" s="32">
        <f>(AE231/12*1*$D231*$F231*$G231*$J231*AF$9)+(AE231/12*11*$E231*$F231*$G231*$J231*AF$10)</f>
        <v>5774733.8679799996</v>
      </c>
      <c r="AG231" s="36"/>
      <c r="AH231" s="32">
        <f>(AG231/12*1*$D231*$F231*$G231*$K231*AH$9)+(AG231/12*11*$E231*$F231*$G231*$K231*AH$10)</f>
        <v>0</v>
      </c>
      <c r="AI231" s="32"/>
      <c r="AJ231" s="32">
        <f t="shared" si="502"/>
        <v>0</v>
      </c>
      <c r="AK231" s="32"/>
      <c r="AL231" s="32">
        <f>(AK231/12*1*$D231*$F231*$G231*$K231*AL$9)+(AK231/12*11*$E231*$F231*$G231*$K231*AL$10)</f>
        <v>0</v>
      </c>
      <c r="AM231" s="38">
        <v>21</v>
      </c>
      <c r="AN231" s="32">
        <f>(AM231/12*1*$D231*$F231*$G231*$K231*AN$9)+(AM231/12*11*$E231*$F231*$G231*$K231*AN$10)</f>
        <v>373988.28729359998</v>
      </c>
      <c r="AO231" s="32">
        <v>30</v>
      </c>
      <c r="AP231" s="32">
        <f>(AO231/12*1*$D231*$F231*$G231*$K231*AP$9)+(AO231/12*11*$E231*$F231*$G231*$K231*AP$10)</f>
        <v>585486.76384800009</v>
      </c>
      <c r="AQ231" s="32">
        <v>9</v>
      </c>
      <c r="AR231" s="32">
        <v>174577.22000000003</v>
      </c>
      <c r="AS231" s="32"/>
      <c r="AT231" s="35"/>
      <c r="AU231" s="32"/>
      <c r="AV231" s="35">
        <f t="shared" si="445"/>
        <v>174577.22000000003</v>
      </c>
      <c r="AW231" s="32">
        <v>16</v>
      </c>
      <c r="AX231" s="32">
        <f>(AW231/12*1*$D231*$F231*$G231*$K231*AX$9)+(AW231/12*11*$E231*$F231*$G231*$K231*AX$10)</f>
        <v>310940.29111039999</v>
      </c>
      <c r="AY231" s="32">
        <v>6</v>
      </c>
      <c r="AZ231" s="32">
        <v>113063.62000000001</v>
      </c>
      <c r="BA231" s="35"/>
      <c r="BB231" s="32"/>
      <c r="BC231" s="32">
        <v>6</v>
      </c>
      <c r="BD231" s="32">
        <f>(BC231/12*1*$D231*$F231*$G231*$K231*BD$9)+(BC231/12*11*$E231*$F231*$G231*$K231*BD$10)</f>
        <v>152190.76101599997</v>
      </c>
      <c r="BE231" s="32">
        <v>0</v>
      </c>
      <c r="BF231" s="32">
        <v>0</v>
      </c>
      <c r="BG231" s="32"/>
      <c r="BH231" s="35"/>
      <c r="BI231" s="32"/>
      <c r="BJ231" s="32"/>
      <c r="BK231" s="32">
        <v>16</v>
      </c>
      <c r="BL231" s="32">
        <f>(BK231/12*1*$D231*$F231*$G231*$K231*BL$9)+(BK231/12*11*$E231*$F231*$G231*$K231*BL$10)</f>
        <v>403443.27251199994</v>
      </c>
      <c r="BM231" s="32">
        <v>6</v>
      </c>
      <c r="BN231" s="32">
        <v>151275.80000000002</v>
      </c>
      <c r="BO231" s="32"/>
      <c r="BP231" s="35"/>
      <c r="BQ231" s="32"/>
      <c r="BR231" s="32"/>
      <c r="BS231" s="32">
        <v>12</v>
      </c>
      <c r="BT231" s="32">
        <f>(BS231/12*1*$D231*$F231*$G231*$K231*BT$9)+(BS231/12*11*$E231*$F231*$G231*$K231*BT$10)</f>
        <v>302582.45438399998</v>
      </c>
      <c r="BU231" s="32">
        <v>6</v>
      </c>
      <c r="BV231" s="32">
        <v>138620.69</v>
      </c>
      <c r="BW231" s="32"/>
      <c r="BX231" s="35"/>
      <c r="BY231" s="32"/>
      <c r="BZ231" s="32"/>
    </row>
    <row r="232" spans="1:78" x14ac:dyDescent="0.25">
      <c r="A232" s="37"/>
      <c r="B232" s="58">
        <v>193</v>
      </c>
      <c r="C232" s="27" t="s">
        <v>292</v>
      </c>
      <c r="D232" s="28">
        <f t="shared" si="489"/>
        <v>18150.400000000001</v>
      </c>
      <c r="E232" s="28">
        <f t="shared" si="489"/>
        <v>18790</v>
      </c>
      <c r="F232" s="34">
        <v>0.7</v>
      </c>
      <c r="G232" s="29">
        <v>1</v>
      </c>
      <c r="H232" s="30"/>
      <c r="I232" s="30"/>
      <c r="J232" s="28">
        <v>1.4</v>
      </c>
      <c r="K232" s="28">
        <v>1.68</v>
      </c>
      <c r="L232" s="28">
        <v>2.23</v>
      </c>
      <c r="M232" s="28">
        <v>2.39</v>
      </c>
      <c r="N232" s="31">
        <v>2.57</v>
      </c>
      <c r="O232" s="32"/>
      <c r="P232" s="32">
        <f>(O232/12*1*$D232*$F232*$G232*$J232*P$9)+(O232/12*11*$E232*$F232*$G232*$J232)</f>
        <v>0</v>
      </c>
      <c r="Q232" s="32">
        <v>0</v>
      </c>
      <c r="R232" s="32">
        <f t="shared" ref="R232:R233" si="505">(Q232/12*1*$D232*$F232*$G232*$J232*R$9)+(Q232/12*11*$E232*$F232*$G232*$J232)</f>
        <v>0</v>
      </c>
      <c r="S232" s="32"/>
      <c r="T232" s="32">
        <f>(S232/12*1*$D232*$F232*$G232*$J232*T$9)+(S232/12*11*$E232*$F232*$G232*$J232)</f>
        <v>0</v>
      </c>
      <c r="U232" s="32">
        <v>180</v>
      </c>
      <c r="V232" s="32">
        <f>(U232/12*1*$D232*$F232*$G232*$K232*V$9)+(U232/12*11*$E232*$F232*$G232*$K232)</f>
        <v>3978991.5782400002</v>
      </c>
      <c r="W232" s="32">
        <v>0</v>
      </c>
      <c r="X232" s="32">
        <f>(W232/12*1*$D232*$F232*$G232*$K232*X$9)+(W232/12*11*$E232*$F232*$G232*$K232)</f>
        <v>0</v>
      </c>
      <c r="Y232" s="32"/>
      <c r="Z232" s="32"/>
      <c r="AA232" s="32"/>
      <c r="AB232" s="32">
        <f>(AA232/12*1*$D232*$F232*$G232*$J232*AB$9)+(AA232/12*11*$E232*$F232*$G232*$J232)</f>
        <v>0</v>
      </c>
      <c r="AC232" s="32">
        <v>0</v>
      </c>
      <c r="AD232" s="32">
        <f>(AC232/12*1*$D232*$F232*$G232*$J232*AD$9)+(AC232/12*11*$E232*$F232*$G232*$J232)</f>
        <v>0</v>
      </c>
      <c r="AE232" s="32">
        <v>590</v>
      </c>
      <c r="AF232" s="32">
        <f>(AE232/12*1*$D232*$F232*$G232*$J232*AF$9)+(AE232/12*11*$E232*$F232*$G232*$J232)</f>
        <v>10921014.61733333</v>
      </c>
      <c r="AG232" s="36">
        <v>351</v>
      </c>
      <c r="AH232" s="32">
        <f>(AG232/12*1*$D232*$F232*$G232*$K232*AH$9)+(AG232/12*11*$E232*$F232*$G232*$K232)</f>
        <v>7759033.5775680002</v>
      </c>
      <c r="AI232" s="32">
        <v>0</v>
      </c>
      <c r="AJ232" s="32">
        <f t="shared" si="502"/>
        <v>0</v>
      </c>
      <c r="AK232" s="32"/>
      <c r="AL232" s="32">
        <f>(AK232/12*1*$D232*$F232*$G232*$K232*AL$9)+(AK232/12*11*$E232*$F232*$G232*$K232)</f>
        <v>0</v>
      </c>
      <c r="AM232" s="32">
        <v>54</v>
      </c>
      <c r="AN232" s="32">
        <f t="shared" ref="AN232:AN233" si="506">(AM232/12*1*$D232*$F232*$G232*$K232*AN$9)+(AM232/12*11*$E232*$F232*$G232*$K232)</f>
        <v>1191296.1755520001</v>
      </c>
      <c r="AO232" s="32">
        <v>88</v>
      </c>
      <c r="AP232" s="32">
        <f>(AO232/12*1*$D232*$F232*$G232*$K232*AP$9)+(AO232/12*11*$E232*$F232*$G232*$K232)</f>
        <v>1941371.5453439995</v>
      </c>
      <c r="AQ232" s="32">
        <v>24</v>
      </c>
      <c r="AR232" s="32">
        <v>528170.25999999989</v>
      </c>
      <c r="AS232" s="32"/>
      <c r="AT232" s="35"/>
      <c r="AU232" s="32"/>
      <c r="AV232" s="35">
        <f t="shared" si="445"/>
        <v>528170.25999999989</v>
      </c>
      <c r="AW232" s="32">
        <v>128</v>
      </c>
      <c r="AX232" s="32">
        <f>(AW232/12*1*$D232*$F232*$G232*$K232*AX$9)+(AW232/12*11*$E232*$F232*$G232*$K232)</f>
        <v>2811290.8328959993</v>
      </c>
      <c r="AY232" s="32">
        <v>43</v>
      </c>
      <c r="AZ232" s="32">
        <v>925883.3600000001</v>
      </c>
      <c r="BA232" s="35"/>
      <c r="BB232" s="32"/>
      <c r="BC232" s="32">
        <v>19</v>
      </c>
      <c r="BD232" s="32">
        <f>(BC232/12*1*$D232*$F232*$G232*$K232*BD$9)+(BC232/12*11*$E232*$F232*$G232*$K232)</f>
        <v>435550.8471999999</v>
      </c>
      <c r="BE232" s="32">
        <v>4</v>
      </c>
      <c r="BF232" s="32">
        <v>88388.160000000003</v>
      </c>
      <c r="BG232" s="32"/>
      <c r="BH232" s="35"/>
      <c r="BI232" s="32"/>
      <c r="BJ232" s="32"/>
      <c r="BK232" s="32">
        <v>88</v>
      </c>
      <c r="BL232" s="32">
        <f t="shared" ref="BL232:BL233" si="507">(BK232/12*1*$D232*$F232*$G232*$K232*BL$9)+(BK232/12*11*$E232*$F232*$G232*$K232)</f>
        <v>2001635.2294399997</v>
      </c>
      <c r="BM232" s="32">
        <v>21</v>
      </c>
      <c r="BN232" s="32">
        <v>535305.15999999992</v>
      </c>
      <c r="BO232" s="32"/>
      <c r="BP232" s="35"/>
      <c r="BQ232" s="32"/>
      <c r="BR232" s="32"/>
      <c r="BS232" s="32">
        <v>74</v>
      </c>
      <c r="BT232" s="32">
        <f t="shared" ref="BT232:BT233" si="508">(BS232/12*1*$D232*$F232*$G232*$K232*BT$9)+(BS232/12*11*$E232*$F232*$G232*$K232)</f>
        <v>1683193.2611200002</v>
      </c>
      <c r="BU232" s="32">
        <v>7</v>
      </c>
      <c r="BV232" s="32">
        <v>178634.27000000002</v>
      </c>
      <c r="BW232" s="32"/>
      <c r="BX232" s="35"/>
      <c r="BY232" s="32"/>
      <c r="BZ232" s="32"/>
    </row>
    <row r="233" spans="1:78" ht="45" x14ac:dyDescent="0.25">
      <c r="A233" s="37"/>
      <c r="B233" s="58">
        <v>194</v>
      </c>
      <c r="C233" s="27" t="s">
        <v>293</v>
      </c>
      <c r="D233" s="28">
        <f t="shared" si="489"/>
        <v>18150.400000000001</v>
      </c>
      <c r="E233" s="28">
        <f t="shared" si="489"/>
        <v>18790</v>
      </c>
      <c r="F233" s="34">
        <v>0.78</v>
      </c>
      <c r="G233" s="29">
        <v>1</v>
      </c>
      <c r="H233" s="30"/>
      <c r="I233" s="30"/>
      <c r="J233" s="28">
        <v>1.4</v>
      </c>
      <c r="K233" s="28">
        <v>1.68</v>
      </c>
      <c r="L233" s="28">
        <v>2.23</v>
      </c>
      <c r="M233" s="28">
        <v>2.39</v>
      </c>
      <c r="N233" s="31">
        <v>2.57</v>
      </c>
      <c r="O233" s="32"/>
      <c r="P233" s="32">
        <f>(O233/12*1*$D233*$F233*$G233*$J233*P$9)+(O233/12*11*$E233*$F233*$G233*$J233)</f>
        <v>0</v>
      </c>
      <c r="Q233" s="32">
        <v>0</v>
      </c>
      <c r="R233" s="32">
        <f t="shared" si="505"/>
        <v>0</v>
      </c>
      <c r="S233" s="32"/>
      <c r="T233" s="32">
        <f>(S233/12*1*$D233*$F233*$G233*$J233*T$9)+(S233/12*11*$E233*$F233*$G233*$J233)</f>
        <v>0</v>
      </c>
      <c r="U233" s="32">
        <v>12</v>
      </c>
      <c r="V233" s="32">
        <f>(U233/12*1*$D233*$F233*$G233*$K233*V$9)+(U233/12*11*$E233*$F233*$G233*$K233)</f>
        <v>295582.23152640002</v>
      </c>
      <c r="W233" s="32">
        <v>0</v>
      </c>
      <c r="X233" s="32">
        <f>(W233/12*1*$D233*$F233*$G233*$K233*X$9)+(W233/12*11*$E233*$F233*$G233*$K233)</f>
        <v>0</v>
      </c>
      <c r="Y233" s="32"/>
      <c r="Z233" s="32"/>
      <c r="AA233" s="32"/>
      <c r="AB233" s="32">
        <f>(AA233/12*1*$D233*$F233*$G233*$J233*AB$9)+(AA233/12*11*$E233*$F233*$G233*$J233)</f>
        <v>0</v>
      </c>
      <c r="AC233" s="32">
        <v>0</v>
      </c>
      <c r="AD233" s="32">
        <f>(AC233/12*1*$D233*$F233*$G233*$J233*AD$9)+(AC233/12*11*$E233*$F233*$G233*$J233)</f>
        <v>0</v>
      </c>
      <c r="AE233" s="32">
        <v>400</v>
      </c>
      <c r="AF233" s="32">
        <f>(AE233/12*1*$D233*$F233*$G233*$J233*AF$9)+(AE233/12*11*$E233*$F233*$G233*$J233)</f>
        <v>8250258.0159999989</v>
      </c>
      <c r="AG233" s="36">
        <v>14</v>
      </c>
      <c r="AH233" s="32">
        <f>(AG233/12*1*$D233*$F233*$G233*$K233*AH$9)+(AG233/12*11*$E233*$F233*$G233*$K233)</f>
        <v>344845.93678080005</v>
      </c>
      <c r="AI233" s="32">
        <v>0</v>
      </c>
      <c r="AJ233" s="32">
        <f t="shared" si="502"/>
        <v>0</v>
      </c>
      <c r="AK233" s="32"/>
      <c r="AL233" s="32">
        <f>(AK233/12*1*$D233*$F233*$G233*$K233*AL$9)+(AK233/12*11*$E233*$F233*$G233*$K233)</f>
        <v>0</v>
      </c>
      <c r="AM233" s="32">
        <v>84</v>
      </c>
      <c r="AN233" s="32">
        <f t="shared" si="506"/>
        <v>2064913.3709568002</v>
      </c>
      <c r="AO233" s="32">
        <v>126</v>
      </c>
      <c r="AP233" s="32">
        <f>(AO233/12*1*$D233*$F233*$G233*$K233*AP$9)+(AO233/12*11*$E233*$F233*$G233*$K233)</f>
        <v>3097370.0564351999</v>
      </c>
      <c r="AQ233" s="32">
        <v>32</v>
      </c>
      <c r="AR233" s="32">
        <v>783106.64</v>
      </c>
      <c r="AS233" s="32"/>
      <c r="AT233" s="35"/>
      <c r="AU233" s="32"/>
      <c r="AV233" s="35">
        <f t="shared" si="445"/>
        <v>783106.64</v>
      </c>
      <c r="AW233" s="32">
        <v>206</v>
      </c>
      <c r="AX233" s="32">
        <f>(AW233/12*1*$D233*$F233*$G233*$K233*AX$9)+(AW233/12*11*$E233*$F233*$G233*$K233)</f>
        <v>5041497.8909568004</v>
      </c>
      <c r="AY233" s="32">
        <v>42</v>
      </c>
      <c r="AZ233" s="32">
        <v>999023.46</v>
      </c>
      <c r="BA233" s="35"/>
      <c r="BB233" s="32"/>
      <c r="BC233" s="32">
        <v>16</v>
      </c>
      <c r="BD233" s="32">
        <f>(BC233/12*1*$D233*$F233*$G233*$K233*BD$9)+(BC233/12*11*$E233*$F233*$G233*$K233)</f>
        <v>408697.33631999994</v>
      </c>
      <c r="BE233" s="32">
        <v>1</v>
      </c>
      <c r="BF233" s="32">
        <v>24622.42</v>
      </c>
      <c r="BG233" s="32"/>
      <c r="BH233" s="35"/>
      <c r="BI233" s="32"/>
      <c r="BJ233" s="32"/>
      <c r="BK233" s="32">
        <v>118</v>
      </c>
      <c r="BL233" s="32">
        <f t="shared" si="507"/>
        <v>2990754.9759359998</v>
      </c>
      <c r="BM233" s="32">
        <v>34</v>
      </c>
      <c r="BN233" s="32">
        <v>863189.02</v>
      </c>
      <c r="BO233" s="32"/>
      <c r="BP233" s="35"/>
      <c r="BQ233" s="32"/>
      <c r="BR233" s="32"/>
      <c r="BS233" s="32">
        <v>26</v>
      </c>
      <c r="BT233" s="32">
        <f t="shared" si="508"/>
        <v>658979.9099519999</v>
      </c>
      <c r="BU233" s="32">
        <v>13</v>
      </c>
      <c r="BV233" s="32">
        <v>338108.5799999999</v>
      </c>
      <c r="BW233" s="32"/>
      <c r="BX233" s="35"/>
      <c r="BY233" s="32"/>
      <c r="BZ233" s="32"/>
    </row>
    <row r="234" spans="1:78" ht="45" x14ac:dyDescent="0.25">
      <c r="A234" s="37"/>
      <c r="B234" s="58">
        <v>195</v>
      </c>
      <c r="C234" s="27" t="s">
        <v>294</v>
      </c>
      <c r="D234" s="28">
        <f t="shared" si="489"/>
        <v>18150.400000000001</v>
      </c>
      <c r="E234" s="28">
        <f t="shared" si="489"/>
        <v>18790</v>
      </c>
      <c r="F234" s="34">
        <v>2.38</v>
      </c>
      <c r="G234" s="29">
        <v>1</v>
      </c>
      <c r="H234" s="30"/>
      <c r="I234" s="30"/>
      <c r="J234" s="28">
        <v>1.4</v>
      </c>
      <c r="K234" s="28">
        <v>1.68</v>
      </c>
      <c r="L234" s="28">
        <v>2.23</v>
      </c>
      <c r="M234" s="28">
        <v>2.39</v>
      </c>
      <c r="N234" s="31">
        <v>2.57</v>
      </c>
      <c r="O234" s="32"/>
      <c r="P234" s="32">
        <f>(O234/12*1*$D234*$F234*$G234*$J234*P$9)+(O234/12*11*$E234*$F234*$G234*$J234*P$10)</f>
        <v>0</v>
      </c>
      <c r="Q234" s="32"/>
      <c r="R234" s="32">
        <f t="shared" ref="R234:R236" si="509">(Q234/12*1*$D234*$F234*$G234*$J234*R$9)+(Q234/12*11*$E234*$F234*$G234*$J234*R$10)</f>
        <v>0</v>
      </c>
      <c r="S234" s="32"/>
      <c r="T234" s="32">
        <f t="shared" ref="T234:T236" si="510">(S234/12*1*$D234*$F234*$G234*$J234*T$9)+(S234/12*3*$E234*$F234*$G234*$J234*T$10)+(S234/12*8*$E234*$F234*$G234*$J234*T$11)</f>
        <v>0</v>
      </c>
      <c r="U234" s="32"/>
      <c r="V234" s="32">
        <f>(U234/12*1*$D234*$F234*$G234*$K234*V$9)+(U234/12*11*$E234*$F234*$G234*$K234*V$10)</f>
        <v>0</v>
      </c>
      <c r="W234" s="32"/>
      <c r="X234" s="32">
        <f>(W234/12*1*$D234*$F234*$G234*$K234*X$9)+(W234/12*11*$E234*$F234*$G234*$K234*X$10)</f>
        <v>0</v>
      </c>
      <c r="Y234" s="32"/>
      <c r="Z234" s="32"/>
      <c r="AA234" s="32"/>
      <c r="AB234" s="32">
        <f>(AA234/12*1*$D234*$F234*$G234*$J234*AB$9)+(AA234/12*11*$E234*$F234*$G234*$J234*AB$10)</f>
        <v>0</v>
      </c>
      <c r="AC234" s="32"/>
      <c r="AD234" s="32">
        <f>(AC234/12*1*$D234*$F234*$G234*$J234*AD$9)+(AC234/12*11*$E234*$F234*$G234*$J234*AD$10)</f>
        <v>0</v>
      </c>
      <c r="AE234" s="32">
        <v>18</v>
      </c>
      <c r="AF234" s="32">
        <f>(AE234/12*1*$D234*$F234*$G234*$J234*AF$9)+(AE234/12*11*$E234*$F234*$G234*$J234*AF$10)</f>
        <v>1184475.72012</v>
      </c>
      <c r="AG234" s="36"/>
      <c r="AH234" s="32">
        <f>(AG234/12*1*$D234*$F234*$G234*$K234*AH$9)+(AG234/12*11*$E234*$F234*$G234*$K234*AH$10)</f>
        <v>0</v>
      </c>
      <c r="AI234" s="32"/>
      <c r="AJ234" s="32">
        <f t="shared" si="502"/>
        <v>0</v>
      </c>
      <c r="AK234" s="32"/>
      <c r="AL234" s="32">
        <f>(AK234/12*1*$D234*$F234*$G234*$K234*AL$9)+(AK234/12*11*$E234*$F234*$G234*$K234*AL$10)</f>
        <v>0</v>
      </c>
      <c r="AM234" s="32">
        <v>5</v>
      </c>
      <c r="AN234" s="32">
        <f t="shared" ref="AN234:AN236" si="511">(AM234/12*1*$D234*$F234*$G234*$K234*AN$9)+(AM234/12*11*$E234*$F234*$G234*$K234*AN$10)</f>
        <v>359197.79005599994</v>
      </c>
      <c r="AO234" s="32">
        <v>0</v>
      </c>
      <c r="AP234" s="32">
        <f>(AO234/12*1*$D234*$F234*$G234*$K234*AP$9)+(AO234/12*11*$E234*$F234*$G234*$K234*AP$10)</f>
        <v>0</v>
      </c>
      <c r="AQ234" s="32">
        <v>0</v>
      </c>
      <c r="AR234" s="32">
        <f t="shared" ref="AR234:AR289" si="512">(AQ234/3*1*$D234*$F234*$G234*$K234*AR$9)+(AQ234/3*2*$E234*$F234*$G234*$K234*AR$10)</f>
        <v>0</v>
      </c>
      <c r="AS234" s="32"/>
      <c r="AT234" s="35"/>
      <c r="AU234" s="32"/>
      <c r="AV234" s="35">
        <f t="shared" si="445"/>
        <v>0</v>
      </c>
      <c r="AW234" s="32"/>
      <c r="AX234" s="32">
        <f>(AW234/12*1*$D234*$F234*$G234*$K234*AX$9)+(AW234/12*11*$E234*$F234*$G234*$K234*AX$10)</f>
        <v>0</v>
      </c>
      <c r="AY234" s="32">
        <v>0</v>
      </c>
      <c r="AZ234" s="32">
        <f t="shared" ref="AZ234:AZ289" si="513">(AY234/3*1*$D234*$F234*$G234*$K234*AZ$9)+(AY234/3*2*$E234*$F234*$G234*$K234*AZ$10)</f>
        <v>0</v>
      </c>
      <c r="BA234" s="35"/>
      <c r="BB234" s="32"/>
      <c r="BC234" s="32"/>
      <c r="BD234" s="32">
        <f>(BC234/12*1*$D234*$F234*$G234*$K234*BD$9)+(BC234/12*11*$E234*$F234*$G234*$K234*BD$10)</f>
        <v>0</v>
      </c>
      <c r="BE234" s="32">
        <v>0</v>
      </c>
      <c r="BF234" s="32">
        <f t="shared" si="458"/>
        <v>0</v>
      </c>
      <c r="BG234" s="32"/>
      <c r="BH234" s="35"/>
      <c r="BI234" s="32"/>
      <c r="BJ234" s="32"/>
      <c r="BK234" s="32">
        <v>0</v>
      </c>
      <c r="BL234" s="32">
        <f t="shared" ref="BL234:BL236" si="514">(BK234/12*1*$D234*$F234*$G234*$K234*BL$9)+(BK234/12*11*$E234*$F234*$G234*$K234*BL$10)</f>
        <v>0</v>
      </c>
      <c r="BM234" s="32">
        <v>0</v>
      </c>
      <c r="BN234" s="32">
        <v>0</v>
      </c>
      <c r="BO234" s="32"/>
      <c r="BP234" s="35"/>
      <c r="BQ234" s="32"/>
      <c r="BR234" s="32"/>
      <c r="BS234" s="32"/>
      <c r="BT234" s="32">
        <f t="shared" ref="BT234:BT236" si="515">(BS234/12*1*$D234*$F234*$G234*$K234*BT$9)+(BS234/12*11*$E234*$F234*$G234*$K234*BT$10)</f>
        <v>0</v>
      </c>
      <c r="BU234" s="32">
        <v>0</v>
      </c>
      <c r="BV234" s="32">
        <v>0</v>
      </c>
      <c r="BW234" s="32"/>
      <c r="BX234" s="35"/>
      <c r="BY234" s="32"/>
      <c r="BZ234" s="32"/>
    </row>
    <row r="235" spans="1:78" x14ac:dyDescent="0.25">
      <c r="A235" s="37"/>
      <c r="B235" s="58">
        <v>196</v>
      </c>
      <c r="C235" s="27" t="s">
        <v>295</v>
      </c>
      <c r="D235" s="28">
        <f t="shared" si="489"/>
        <v>18150.400000000001</v>
      </c>
      <c r="E235" s="28">
        <f t="shared" si="489"/>
        <v>18790</v>
      </c>
      <c r="F235" s="34">
        <v>0.78</v>
      </c>
      <c r="G235" s="29">
        <v>1</v>
      </c>
      <c r="H235" s="30"/>
      <c r="I235" s="30"/>
      <c r="J235" s="28">
        <v>1.4</v>
      </c>
      <c r="K235" s="28">
        <v>1.68</v>
      </c>
      <c r="L235" s="28">
        <v>2.23</v>
      </c>
      <c r="M235" s="28">
        <v>2.39</v>
      </c>
      <c r="N235" s="31">
        <v>2.57</v>
      </c>
      <c r="O235" s="32"/>
      <c r="P235" s="32">
        <f>(O235/12*1*$D235*$F235*$G235*$J235*P$9)+(O235/12*11*$E235*$F235*$G235*$J235*P$10)</f>
        <v>0</v>
      </c>
      <c r="Q235" s="32">
        <v>0</v>
      </c>
      <c r="R235" s="32">
        <f t="shared" si="509"/>
        <v>0</v>
      </c>
      <c r="S235" s="32">
        <v>2</v>
      </c>
      <c r="T235" s="32">
        <f t="shared" si="510"/>
        <v>45023.964439999996</v>
      </c>
      <c r="U235" s="32">
        <v>14</v>
      </c>
      <c r="V235" s="32">
        <f>(U235/12*1*$D235*$F235*$G235*$K235*V$9)+(U235/12*11*$E235*$F235*$G235*$K235*V$10)</f>
        <v>344845.93678080005</v>
      </c>
      <c r="W235" s="32">
        <v>0</v>
      </c>
      <c r="X235" s="32">
        <f>(W235/12*1*$D235*$F235*$G235*$K235*X$9)+(W235/12*11*$E235*$F235*$G235*$K235*X$10)</f>
        <v>0</v>
      </c>
      <c r="Y235" s="32"/>
      <c r="Z235" s="32"/>
      <c r="AA235" s="32"/>
      <c r="AB235" s="32">
        <f>(AA235/12*1*$D235*$F235*$G235*$J235*AB$9)+(AA235/12*11*$E235*$F235*$G235*$J235*AB$10)</f>
        <v>0</v>
      </c>
      <c r="AC235" s="32">
        <v>0</v>
      </c>
      <c r="AD235" s="32">
        <f>(AC235/12*1*$D235*$F235*$G235*$J235*AD$9)+(AC235/12*11*$E235*$F235*$G235*$J235*AD$10)</f>
        <v>0</v>
      </c>
      <c r="AE235" s="32">
        <v>90</v>
      </c>
      <c r="AF235" s="32">
        <f>(AE235/12*1*$D235*$F235*$G235*$J235*AF$9)+(AE235/12*11*$E235*$F235*$G235*$J235*AF$10)</f>
        <v>1940947.6085999999</v>
      </c>
      <c r="AG235" s="36">
        <v>120</v>
      </c>
      <c r="AH235" s="32">
        <f>(AG235/12*1*$D235*$F235*$G235*$K235*AH$9)+(AG235/12*11*$E235*$F235*$G235*$K235*AH$10)</f>
        <v>3091245.6032639998</v>
      </c>
      <c r="AI235" s="32">
        <v>10</v>
      </c>
      <c r="AJ235" s="32">
        <f t="shared" si="502"/>
        <v>257697.23616000003</v>
      </c>
      <c r="AK235" s="32"/>
      <c r="AL235" s="32">
        <f>(AK235/12*1*$D235*$F235*$G235*$K235*AL$9)+(AK235/12*11*$E235*$F235*$G235*$K235*AL$10)</f>
        <v>0</v>
      </c>
      <c r="AM235" s="32">
        <v>8</v>
      </c>
      <c r="AN235" s="32">
        <f t="shared" si="511"/>
        <v>188352.45461759996</v>
      </c>
      <c r="AO235" s="32">
        <v>62</v>
      </c>
      <c r="AP235" s="32">
        <f>(AO235/12*1*$D235*$F235*$G235*$K235*AP$9)+(AO235/12*11*$E235*$F235*$G235*$K235*AP$10)</f>
        <v>1599668.9208864004</v>
      </c>
      <c r="AQ235" s="32">
        <v>8</v>
      </c>
      <c r="AR235" s="32">
        <v>207616.24</v>
      </c>
      <c r="AS235" s="32"/>
      <c r="AT235" s="35"/>
      <c r="AU235" s="32"/>
      <c r="AV235" s="35">
        <f t="shared" si="445"/>
        <v>207616.24</v>
      </c>
      <c r="AW235" s="32"/>
      <c r="AX235" s="32">
        <f>(AW235/12*1*$D235*$F235*$G235*$K235*AX$9)+(AW235/12*11*$E235*$F235*$G235*$K235*AX$10)</f>
        <v>0</v>
      </c>
      <c r="AY235" s="32">
        <v>1</v>
      </c>
      <c r="AZ235" s="32">
        <v>25952.03</v>
      </c>
      <c r="BA235" s="35"/>
      <c r="BB235" s="32"/>
      <c r="BC235" s="32">
        <v>2</v>
      </c>
      <c r="BD235" s="32">
        <f>(BC235/12*1*$D235*$F235*$G235*$K235*BD$9)+(BC235/12*11*$E235*$F235*$G235*$K235*BD$10)</f>
        <v>67067.115023999984</v>
      </c>
      <c r="BE235" s="32">
        <v>0</v>
      </c>
      <c r="BF235" s="32">
        <f t="shared" si="458"/>
        <v>0</v>
      </c>
      <c r="BG235" s="32"/>
      <c r="BH235" s="35"/>
      <c r="BI235" s="32"/>
      <c r="BJ235" s="32"/>
      <c r="BK235" s="32">
        <v>8</v>
      </c>
      <c r="BL235" s="32">
        <f t="shared" si="514"/>
        <v>266682.84115199995</v>
      </c>
      <c r="BM235" s="32">
        <v>1</v>
      </c>
      <c r="BN235" s="32">
        <v>33338.75</v>
      </c>
      <c r="BO235" s="32"/>
      <c r="BP235" s="35"/>
      <c r="BQ235" s="32"/>
      <c r="BR235" s="32"/>
      <c r="BS235" s="32">
        <v>6</v>
      </c>
      <c r="BT235" s="32">
        <f t="shared" si="515"/>
        <v>200012.13086400004</v>
      </c>
      <c r="BU235" s="32">
        <v>2</v>
      </c>
      <c r="BV235" s="32">
        <v>66636.75</v>
      </c>
      <c r="BW235" s="32"/>
      <c r="BX235" s="35"/>
      <c r="BY235" s="32"/>
      <c r="BZ235" s="32"/>
    </row>
    <row r="236" spans="1:78" x14ac:dyDescent="0.25">
      <c r="A236" s="37"/>
      <c r="B236" s="58">
        <v>197</v>
      </c>
      <c r="C236" s="27" t="s">
        <v>296</v>
      </c>
      <c r="D236" s="28">
        <f t="shared" si="489"/>
        <v>18150.400000000001</v>
      </c>
      <c r="E236" s="28">
        <f t="shared" si="489"/>
        <v>18790</v>
      </c>
      <c r="F236" s="34">
        <v>1.54</v>
      </c>
      <c r="G236" s="29">
        <v>1</v>
      </c>
      <c r="H236" s="30"/>
      <c r="I236" s="30"/>
      <c r="J236" s="28">
        <v>1.4</v>
      </c>
      <c r="K236" s="28">
        <v>1.68</v>
      </c>
      <c r="L236" s="28">
        <v>2.23</v>
      </c>
      <c r="M236" s="28">
        <v>2.39</v>
      </c>
      <c r="N236" s="31">
        <v>2.57</v>
      </c>
      <c r="O236" s="32"/>
      <c r="P236" s="32">
        <f>(O236/12*1*$D236*$F236*$G236*$J236*P$9)+(O236/12*11*$E236*$F236*$G236*$J236*P$10)</f>
        <v>0</v>
      </c>
      <c r="Q236" s="32"/>
      <c r="R236" s="32">
        <f t="shared" si="509"/>
        <v>0</v>
      </c>
      <c r="S236" s="32"/>
      <c r="T236" s="32">
        <f t="shared" si="510"/>
        <v>0</v>
      </c>
      <c r="U236" s="32"/>
      <c r="V236" s="32">
        <f>(U236/12*1*$D236*$F236*$G236*$K236*V$9)+(U236/12*11*$E236*$F236*$G236*$K236*V$10)</f>
        <v>0</v>
      </c>
      <c r="W236" s="32"/>
      <c r="X236" s="32">
        <f>(W236/12*1*$D236*$F236*$G236*$K236*X$9)+(W236/12*11*$E236*$F236*$G236*$K236*X$10)</f>
        <v>0</v>
      </c>
      <c r="Y236" s="32"/>
      <c r="Z236" s="32"/>
      <c r="AA236" s="32"/>
      <c r="AB236" s="32">
        <f>(AA236/12*1*$D236*$F236*$G236*$J236*AB$9)+(AA236/12*11*$E236*$F236*$G236*$J236*AB$10)</f>
        <v>0</v>
      </c>
      <c r="AC236" s="32"/>
      <c r="AD236" s="32">
        <f>(AC236/12*1*$D236*$F236*$G236*$J236*AD$9)+(AC236/12*11*$E236*$F236*$G236*$J236*AD$10)</f>
        <v>0</v>
      </c>
      <c r="AE236" s="32"/>
      <c r="AF236" s="32">
        <f>(AE236/12*1*$D236*$F236*$G236*$J236*AF$9)+(AE236/12*11*$E236*$F236*$G236*$J236*AF$10)</f>
        <v>0</v>
      </c>
      <c r="AG236" s="36"/>
      <c r="AH236" s="32">
        <f>(AG236/12*1*$D236*$F236*$G236*$K236*AH$9)+(AG236/12*11*$E236*$F236*$G236*$K236*AH$10)</f>
        <v>0</v>
      </c>
      <c r="AI236" s="32"/>
      <c r="AJ236" s="32">
        <f t="shared" si="502"/>
        <v>0</v>
      </c>
      <c r="AK236" s="32"/>
      <c r="AL236" s="32">
        <f>(AK236/12*1*$D236*$F236*$G236*$K236*AL$9)+(AK236/12*11*$E236*$F236*$G236*$K236*AL$10)</f>
        <v>0</v>
      </c>
      <c r="AM236" s="32"/>
      <c r="AN236" s="32">
        <f t="shared" si="511"/>
        <v>0</v>
      </c>
      <c r="AO236" s="32"/>
      <c r="AP236" s="32">
        <f>(AO236/12*1*$D236*$F236*$G236*$K236*AP$9)+(AO236/12*11*$E236*$F236*$G236*$K236*AP$10)</f>
        <v>0</v>
      </c>
      <c r="AQ236" s="32">
        <v>0</v>
      </c>
      <c r="AR236" s="32">
        <f t="shared" si="512"/>
        <v>0</v>
      </c>
      <c r="AS236" s="32"/>
      <c r="AT236" s="35"/>
      <c r="AU236" s="32"/>
      <c r="AV236" s="35">
        <f t="shared" si="445"/>
        <v>0</v>
      </c>
      <c r="AW236" s="32"/>
      <c r="AX236" s="32">
        <f>(AW236/12*1*$D236*$F236*$G236*$K236*AX$9)+(AW236/12*11*$E236*$F236*$G236*$K236*AX$10)</f>
        <v>0</v>
      </c>
      <c r="AY236" s="32">
        <v>0</v>
      </c>
      <c r="AZ236" s="32">
        <v>0</v>
      </c>
      <c r="BA236" s="35"/>
      <c r="BB236" s="32"/>
      <c r="BC236" s="32"/>
      <c r="BD236" s="32">
        <f>(BC236/12*1*$D236*$F236*$G236*$K236*BD$9)+(BC236/12*11*$E236*$F236*$G236*$K236*BD$10)</f>
        <v>0</v>
      </c>
      <c r="BE236" s="32">
        <v>0</v>
      </c>
      <c r="BF236" s="32">
        <f t="shared" si="458"/>
        <v>0</v>
      </c>
      <c r="BG236" s="32"/>
      <c r="BH236" s="35"/>
      <c r="BI236" s="32"/>
      <c r="BJ236" s="32"/>
      <c r="BK236" s="32"/>
      <c r="BL236" s="32">
        <f t="shared" si="514"/>
        <v>0</v>
      </c>
      <c r="BM236" s="32">
        <v>0</v>
      </c>
      <c r="BN236" s="32">
        <v>0</v>
      </c>
      <c r="BO236" s="32"/>
      <c r="BP236" s="35"/>
      <c r="BQ236" s="32"/>
      <c r="BR236" s="32"/>
      <c r="BS236" s="32"/>
      <c r="BT236" s="32">
        <f t="shared" si="515"/>
        <v>0</v>
      </c>
      <c r="BU236" s="32">
        <v>0</v>
      </c>
      <c r="BV236" s="32">
        <v>0</v>
      </c>
      <c r="BW236" s="32"/>
      <c r="BX236" s="35"/>
      <c r="BY236" s="32"/>
      <c r="BZ236" s="32"/>
    </row>
    <row r="237" spans="1:78" ht="30" x14ac:dyDescent="0.25">
      <c r="A237" s="37"/>
      <c r="B237" s="58">
        <v>198</v>
      </c>
      <c r="C237" s="27" t="s">
        <v>297</v>
      </c>
      <c r="D237" s="28">
        <f t="shared" si="489"/>
        <v>18150.400000000001</v>
      </c>
      <c r="E237" s="28">
        <f t="shared" si="489"/>
        <v>18790</v>
      </c>
      <c r="F237" s="34">
        <v>0.75</v>
      </c>
      <c r="G237" s="29">
        <v>1</v>
      </c>
      <c r="H237" s="30"/>
      <c r="I237" s="30"/>
      <c r="J237" s="28">
        <v>1.4</v>
      </c>
      <c r="K237" s="28">
        <v>1.68</v>
      </c>
      <c r="L237" s="28">
        <v>2.23</v>
      </c>
      <c r="M237" s="28">
        <v>2.39</v>
      </c>
      <c r="N237" s="31">
        <v>2.57</v>
      </c>
      <c r="O237" s="32"/>
      <c r="P237" s="32">
        <f>(O237/12*1*$D237*$F237*$G237*$J237*P$9)+(O237/12*11*$E237*$F237*$G237*$J237)</f>
        <v>0</v>
      </c>
      <c r="Q237" s="32">
        <v>0</v>
      </c>
      <c r="R237" s="32">
        <f>(Q237/12*1*$D237*$F237*$G237*$J237*R$9)+(Q237/12*11*$E237*$F237*$G237*$J237)</f>
        <v>0</v>
      </c>
      <c r="S237" s="35">
        <v>139</v>
      </c>
      <c r="T237" s="32">
        <f>(S237/12*1*$D237*$F237*$G237*$J237*T$9)+(S237/12*11*$E237*$F237*$G237*$J237)</f>
        <v>2800847.6370000001</v>
      </c>
      <c r="U237" s="32">
        <v>56</v>
      </c>
      <c r="V237" s="32">
        <f>(U237/12*1*$D237*$F237*$G237*$K237*V$9)+(U237/12*11*$E237*$F237*$G237*$K237)</f>
        <v>1326330.52608</v>
      </c>
      <c r="W237" s="32">
        <v>0</v>
      </c>
      <c r="X237" s="32">
        <f>(W237/12*1*$D237*$F237*$G237*$K237*X$9)+(W237/12*11*$E237*$F237*$G237*$K237)</f>
        <v>0</v>
      </c>
      <c r="Y237" s="32"/>
      <c r="Z237" s="32"/>
      <c r="AA237" s="32"/>
      <c r="AB237" s="32">
        <f>(AA237/12*1*$D237*$F237*$G237*$J237*AB$9)+(AA237/12*11*$E237*$F237*$G237*$J237)</f>
        <v>0</v>
      </c>
      <c r="AC237" s="32">
        <v>0</v>
      </c>
      <c r="AD237" s="32">
        <f>(AC237/12*1*$D237*$F237*$G237*$J237*AD$9)+(AC237/12*11*$E237*$F237*$G237*$J237)</f>
        <v>0</v>
      </c>
      <c r="AE237" s="32">
        <v>144</v>
      </c>
      <c r="AF237" s="32">
        <f>(AE237/12*1*$D237*$F237*$G237*$J237*AF$9)+(AE237/12*11*$E237*$F237*$G237*$J237)</f>
        <v>2855858.5440000002</v>
      </c>
      <c r="AG237" s="36">
        <v>33</v>
      </c>
      <c r="AH237" s="32">
        <f>(AG237/12*1*$D237*$F237*$G237*$K237*AH$9)+(AG237/12*11*$E237*$F237*$G237*$K237)</f>
        <v>781587.63144000003</v>
      </c>
      <c r="AI237" s="32">
        <v>634</v>
      </c>
      <c r="AJ237" s="32">
        <f t="shared" si="502"/>
        <v>15709619.9736</v>
      </c>
      <c r="AK237" s="32"/>
      <c r="AL237" s="32">
        <f>(AK237/12*1*$D237*$F237*$G237*$K237*AL$9)+(AK237/12*11*$E237*$F237*$G237*$K237)</f>
        <v>0</v>
      </c>
      <c r="AM237" s="32">
        <v>150</v>
      </c>
      <c r="AN237" s="32">
        <f>(AM237/12*1*$D237*$F237*$G237*$K237*AN$9)+(AM237/12*11*$E237*$F237*$G237*$K237)</f>
        <v>3545524.3319999999</v>
      </c>
      <c r="AO237" s="32">
        <v>236</v>
      </c>
      <c r="AP237" s="32">
        <f>(AO237/12*1*$D237*$F237*$G237*$K237*AP$9)+(AO237/12*11*$E237*$F237*$G237*$K237)</f>
        <v>5578291.6156799998</v>
      </c>
      <c r="AQ237" s="32">
        <v>50</v>
      </c>
      <c r="AR237" s="32">
        <v>1184720.17</v>
      </c>
      <c r="AS237" s="32"/>
      <c r="AT237" s="35"/>
      <c r="AU237" s="32"/>
      <c r="AV237" s="35">
        <f t="shared" si="445"/>
        <v>1184720.17</v>
      </c>
      <c r="AW237" s="32">
        <v>160</v>
      </c>
      <c r="AX237" s="32">
        <f>(AW237/12*1*$D237*$F237*$G237*$K237*AX$9)+(AW237/12*11*$E237*$F237*$G237*$K237)</f>
        <v>3765121.6512000007</v>
      </c>
      <c r="AY237" s="32">
        <v>63</v>
      </c>
      <c r="AZ237" s="32">
        <v>1473679.4400000004</v>
      </c>
      <c r="BA237" s="35"/>
      <c r="BB237" s="32"/>
      <c r="BC237" s="32">
        <v>12</v>
      </c>
      <c r="BD237" s="32">
        <f>(BC237/12*1*$D237*$F237*$G237*$K237*BD$9)+(BC237/12*11*$E237*$F237*$G237*$K237)</f>
        <v>294733.65600000002</v>
      </c>
      <c r="BE237" s="32">
        <v>3</v>
      </c>
      <c r="BF237" s="32">
        <v>71026.200000000012</v>
      </c>
      <c r="BG237" s="32"/>
      <c r="BH237" s="35"/>
      <c r="BI237" s="32"/>
      <c r="BJ237" s="32"/>
      <c r="BK237" s="32">
        <v>82</v>
      </c>
      <c r="BL237" s="32">
        <f>(BK237/12*1*$D237*$F237*$G237*$K237*BL$9)+(BK237/12*11*$E237*$F237*$G237*$K237)</f>
        <v>1998385.8215999999</v>
      </c>
      <c r="BM237" s="32">
        <v>38</v>
      </c>
      <c r="BN237" s="32">
        <v>927598.60000000009</v>
      </c>
      <c r="BO237" s="32"/>
      <c r="BP237" s="35"/>
      <c r="BQ237" s="32"/>
      <c r="BR237" s="32"/>
      <c r="BS237" s="32">
        <v>52</v>
      </c>
      <c r="BT237" s="32">
        <f>(BS237/12*1*$D237*$F237*$G237*$K237*BT$9)+(BS237/12*11*$E237*$F237*$G237*$K237)</f>
        <v>1267269.0575999999</v>
      </c>
      <c r="BU237" s="32">
        <v>25</v>
      </c>
      <c r="BV237" s="32">
        <v>616910.7300000001</v>
      </c>
      <c r="BW237" s="32"/>
      <c r="BX237" s="35"/>
      <c r="BY237" s="32"/>
      <c r="BZ237" s="32"/>
    </row>
    <row r="238" spans="1:78" x14ac:dyDescent="0.25">
      <c r="A238" s="37"/>
      <c r="B238" s="58">
        <v>199</v>
      </c>
      <c r="C238" s="27" t="s">
        <v>298</v>
      </c>
      <c r="D238" s="28">
        <f t="shared" si="489"/>
        <v>18150.400000000001</v>
      </c>
      <c r="E238" s="28">
        <f t="shared" si="489"/>
        <v>18790</v>
      </c>
      <c r="F238" s="34">
        <v>0.89</v>
      </c>
      <c r="G238" s="29">
        <v>1</v>
      </c>
      <c r="H238" s="30"/>
      <c r="I238" s="30"/>
      <c r="J238" s="28">
        <v>1.4</v>
      </c>
      <c r="K238" s="28">
        <v>1.68</v>
      </c>
      <c r="L238" s="28">
        <v>2.23</v>
      </c>
      <c r="M238" s="28">
        <v>2.39</v>
      </c>
      <c r="N238" s="31">
        <v>2.57</v>
      </c>
      <c r="O238" s="32"/>
      <c r="P238" s="32">
        <f t="shared" ref="P238:P243" si="516">(O238/12*1*$D238*$F238*$G238*$J238*P$9)+(O238/12*11*$E238*$F238*$G238*$J238*P$10)</f>
        <v>0</v>
      </c>
      <c r="Q238" s="32">
        <v>0</v>
      </c>
      <c r="R238" s="32">
        <f t="shared" ref="R238:R243" si="517">(Q238/12*1*$D238*$F238*$G238*$J238*R$9)+(Q238/12*11*$E238*$F238*$G238*$J238*R$10)</f>
        <v>0</v>
      </c>
      <c r="S238" s="32">
        <v>12</v>
      </c>
      <c r="T238" s="32">
        <f t="shared" ref="T238:T261" si="518">(S238/12*1*$D238*$F238*$G238*$J238*T$9)+(S238/12*3*$E238*$F238*$G238*$J238*T$10)+(S238/12*8*$E238*$F238*$G238*$J238*T$11)</f>
        <v>308240.98731999996</v>
      </c>
      <c r="U238" s="32">
        <f>46+3</f>
        <v>49</v>
      </c>
      <c r="V238" s="32">
        <f t="shared" ref="V238:V243" si="519">(U238/12*1*$D238*$F238*$G238*$K238*V$9)+(U238/12*11*$E238*$F238*$G238*$K238*V$10)</f>
        <v>1377173.1962464</v>
      </c>
      <c r="W238" s="32">
        <v>0</v>
      </c>
      <c r="X238" s="32">
        <f t="shared" ref="X238:X243" si="520">(W238/12*1*$D238*$F238*$G238*$K238*X$9)+(W238/12*11*$E238*$F238*$G238*$K238*X$10)</f>
        <v>0</v>
      </c>
      <c r="Y238" s="32"/>
      <c r="Z238" s="32"/>
      <c r="AA238" s="32"/>
      <c r="AB238" s="32">
        <f t="shared" ref="AB238:AB243" si="521">(AA238/12*1*$D238*$F238*$G238*$J238*AB$9)+(AA238/12*11*$E238*$F238*$G238*$J238*AB$10)</f>
        <v>0</v>
      </c>
      <c r="AC238" s="32">
        <v>0</v>
      </c>
      <c r="AD238" s="32">
        <f t="shared" ref="AD238:AD243" si="522">(AC238/12*1*$D238*$F238*$G238*$J238*AD$9)+(AC238/12*11*$E238*$F238*$G238*$J238*AD$10)</f>
        <v>0</v>
      </c>
      <c r="AE238" s="32">
        <v>140</v>
      </c>
      <c r="AF238" s="32">
        <f t="shared" ref="AF238:AF243" si="523">(AE238/12*1*$D238*$F238*$G238*$J238*AF$9)+(AE238/12*11*$E238*$F238*$G238*$J238*AF$10)</f>
        <v>3445043.7611333327</v>
      </c>
      <c r="AG238" s="36">
        <v>63</v>
      </c>
      <c r="AH238" s="32">
        <f t="shared" ref="AH238:AH243" si="524">(AG238/12*1*$D238*$F238*$G238*$K238*AH$9)+(AG238/12*11*$E238*$F238*$G238*$K238*AH$10)</f>
        <v>1851775.0104167999</v>
      </c>
      <c r="AI238" s="32"/>
      <c r="AJ238" s="32">
        <f t="shared" si="502"/>
        <v>0</v>
      </c>
      <c r="AK238" s="32"/>
      <c r="AL238" s="32">
        <f t="shared" ref="AL238:AL243" si="525">(AK238/12*1*$D238*$F238*$G238*$K238*AL$9)+(AK238/12*11*$E238*$F238*$G238*$K238*AL$10)</f>
        <v>0</v>
      </c>
      <c r="AM238" s="32">
        <v>14</v>
      </c>
      <c r="AN238" s="32">
        <f t="shared" ref="AN238:AN243" si="526">(AM238/12*1*$D238*$F238*$G238*$K238*AN$9)+(AM238/12*11*$E238*$F238*$G238*$K238*AN$10)</f>
        <v>376101.21547039994</v>
      </c>
      <c r="AO238" s="32">
        <v>32</v>
      </c>
      <c r="AP238" s="32">
        <f t="shared" ref="AP238:AP243" si="527">(AO238/12*1*$D238*$F238*$G238*$K238*AP$9)+(AO238/12*11*$E238*$F238*$G238*$K238*AP$10)</f>
        <v>942071.35787519999</v>
      </c>
      <c r="AQ238" s="32">
        <v>8</v>
      </c>
      <c r="AR238" s="32">
        <v>232762.7</v>
      </c>
      <c r="AS238" s="32"/>
      <c r="AT238" s="35"/>
      <c r="AU238" s="32"/>
      <c r="AV238" s="35">
        <f t="shared" si="445"/>
        <v>232762.7</v>
      </c>
      <c r="AW238" s="32">
        <v>16</v>
      </c>
      <c r="AX238" s="32">
        <f t="shared" ref="AX238:AX243" si="528">(AW238/12*1*$D238*$F238*$G238*$K238*AX$9)+(AW238/12*11*$E238*$F238*$G238*$K238*AX$10)</f>
        <v>469045.52387839998</v>
      </c>
      <c r="AY238" s="32">
        <v>8</v>
      </c>
      <c r="AZ238" s="32">
        <v>229777.46</v>
      </c>
      <c r="BA238" s="35"/>
      <c r="BB238" s="32"/>
      <c r="BC238" s="32">
        <v>4</v>
      </c>
      <c r="BD238" s="32">
        <f t="shared" ref="BD238:BD243" si="529">(BC238/12*1*$D238*$F238*$G238*$K238*BD$9)+(BC238/12*11*$E238*$F238*$G238*$K238*BD$10)</f>
        <v>153050.59582400002</v>
      </c>
      <c r="BE238" s="32">
        <v>8</v>
      </c>
      <c r="BF238" s="32">
        <v>312325.01</v>
      </c>
      <c r="BG238" s="32"/>
      <c r="BH238" s="35"/>
      <c r="BI238" s="32"/>
      <c r="BJ238" s="32"/>
      <c r="BK238" s="32">
        <v>32</v>
      </c>
      <c r="BL238" s="32">
        <f t="shared" ref="BL238:BL243" si="530">(BK238/12*1*$D238*$F238*$G238*$K238*BL$9)+(BK238/12*11*$E238*$F238*$G238*$K238*BL$10)</f>
        <v>1217167.839104</v>
      </c>
      <c r="BM238" s="32">
        <v>6</v>
      </c>
      <c r="BN238" s="32">
        <v>228195.72000000003</v>
      </c>
      <c r="BO238" s="32"/>
      <c r="BP238" s="35"/>
      <c r="BQ238" s="32"/>
      <c r="BR238" s="32"/>
      <c r="BS238" s="32">
        <v>8</v>
      </c>
      <c r="BT238" s="32">
        <f t="shared" ref="BT238:BT243" si="531">(BS238/12*1*$D238*$F238*$G238*$K238*BT$9)+(BS238/12*11*$E238*$F238*$G238*$K238*BT$10)</f>
        <v>304291.959776</v>
      </c>
      <c r="BU238" s="32">
        <v>0</v>
      </c>
      <c r="BV238" s="32">
        <f t="shared" si="459"/>
        <v>0</v>
      </c>
      <c r="BW238" s="32"/>
      <c r="BX238" s="35"/>
      <c r="BY238" s="32"/>
      <c r="BZ238" s="32"/>
    </row>
    <row r="239" spans="1:78" ht="30" x14ac:dyDescent="0.25">
      <c r="A239" s="37"/>
      <c r="B239" s="58">
        <v>200</v>
      </c>
      <c r="C239" s="27" t="s">
        <v>299</v>
      </c>
      <c r="D239" s="28">
        <f t="shared" si="489"/>
        <v>18150.400000000001</v>
      </c>
      <c r="E239" s="28">
        <f t="shared" si="489"/>
        <v>18790</v>
      </c>
      <c r="F239" s="39">
        <v>0.27</v>
      </c>
      <c r="G239" s="29">
        <v>1</v>
      </c>
      <c r="H239" s="30"/>
      <c r="I239" s="30"/>
      <c r="J239" s="28">
        <v>1.4</v>
      </c>
      <c r="K239" s="28">
        <v>1.68</v>
      </c>
      <c r="L239" s="28">
        <v>2.23</v>
      </c>
      <c r="M239" s="28">
        <v>2.39</v>
      </c>
      <c r="N239" s="31">
        <v>2.57</v>
      </c>
      <c r="O239" s="32"/>
      <c r="P239" s="32">
        <f t="shared" si="516"/>
        <v>0</v>
      </c>
      <c r="Q239" s="32"/>
      <c r="R239" s="32">
        <f t="shared" si="517"/>
        <v>0</v>
      </c>
      <c r="S239" s="32">
        <v>5</v>
      </c>
      <c r="T239" s="32">
        <f t="shared" si="518"/>
        <v>38963.046150000002</v>
      </c>
      <c r="U239" s="32"/>
      <c r="V239" s="32">
        <f t="shared" si="519"/>
        <v>0</v>
      </c>
      <c r="W239" s="32"/>
      <c r="X239" s="32">
        <f t="shared" si="520"/>
        <v>0</v>
      </c>
      <c r="Y239" s="32"/>
      <c r="Z239" s="32"/>
      <c r="AA239" s="32"/>
      <c r="AB239" s="32">
        <f t="shared" si="521"/>
        <v>0</v>
      </c>
      <c r="AC239" s="32"/>
      <c r="AD239" s="32">
        <f t="shared" si="522"/>
        <v>0</v>
      </c>
      <c r="AE239" s="32">
        <v>50</v>
      </c>
      <c r="AF239" s="32">
        <f t="shared" si="523"/>
        <v>373259.15550000005</v>
      </c>
      <c r="AG239" s="36">
        <v>3</v>
      </c>
      <c r="AH239" s="32">
        <f t="shared" si="524"/>
        <v>26751.163874400001</v>
      </c>
      <c r="AI239" s="32">
        <v>20</v>
      </c>
      <c r="AJ239" s="32">
        <f t="shared" si="502"/>
        <v>178405.77888</v>
      </c>
      <c r="AK239" s="32"/>
      <c r="AL239" s="32">
        <f t="shared" si="525"/>
        <v>0</v>
      </c>
      <c r="AM239" s="32">
        <v>4</v>
      </c>
      <c r="AN239" s="32">
        <f t="shared" si="526"/>
        <v>32599.46329919999</v>
      </c>
      <c r="AO239" s="32">
        <v>30</v>
      </c>
      <c r="AP239" s="32">
        <f t="shared" si="527"/>
        <v>267934.62074400001</v>
      </c>
      <c r="AQ239" s="32">
        <v>17</v>
      </c>
      <c r="AR239" s="32">
        <v>149459.65999999997</v>
      </c>
      <c r="AS239" s="32"/>
      <c r="AT239" s="35"/>
      <c r="AU239" s="32"/>
      <c r="AV239" s="35">
        <f t="shared" si="445"/>
        <v>149459.65999999997</v>
      </c>
      <c r="AW239" s="32">
        <v>8</v>
      </c>
      <c r="AX239" s="32">
        <f t="shared" si="528"/>
        <v>71147.354745599994</v>
      </c>
      <c r="AY239" s="32">
        <v>3</v>
      </c>
      <c r="AZ239" s="32">
        <v>26950.17</v>
      </c>
      <c r="BA239" s="35"/>
      <c r="BB239" s="32"/>
      <c r="BC239" s="32">
        <v>1</v>
      </c>
      <c r="BD239" s="32">
        <f t="shared" si="529"/>
        <v>11607.769907999998</v>
      </c>
      <c r="BE239" s="32">
        <v>0</v>
      </c>
      <c r="BF239" s="32">
        <v>0</v>
      </c>
      <c r="BG239" s="32"/>
      <c r="BH239" s="35"/>
      <c r="BI239" s="32"/>
      <c r="BJ239" s="32"/>
      <c r="BK239" s="32">
        <v>2</v>
      </c>
      <c r="BL239" s="32">
        <f t="shared" si="530"/>
        <v>23078.322791999999</v>
      </c>
      <c r="BM239" s="32">
        <v>0</v>
      </c>
      <c r="BN239" s="32">
        <v>0</v>
      </c>
      <c r="BO239" s="32"/>
      <c r="BP239" s="35"/>
      <c r="BQ239" s="32"/>
      <c r="BR239" s="32"/>
      <c r="BS239" s="32"/>
      <c r="BT239" s="32">
        <f t="shared" si="531"/>
        <v>0</v>
      </c>
      <c r="BU239" s="32">
        <v>0</v>
      </c>
      <c r="BV239" s="32">
        <f t="shared" si="459"/>
        <v>0</v>
      </c>
      <c r="BW239" s="32"/>
      <c r="BX239" s="35"/>
      <c r="BY239" s="32"/>
      <c r="BZ239" s="32"/>
    </row>
    <row r="240" spans="1:78" ht="30" x14ac:dyDescent="0.25">
      <c r="A240" s="37"/>
      <c r="B240" s="58">
        <v>201</v>
      </c>
      <c r="C240" s="27" t="s">
        <v>300</v>
      </c>
      <c r="D240" s="28">
        <f t="shared" si="489"/>
        <v>18150.400000000001</v>
      </c>
      <c r="E240" s="28">
        <f t="shared" si="489"/>
        <v>18790</v>
      </c>
      <c r="F240" s="39">
        <v>0.63</v>
      </c>
      <c r="G240" s="29">
        <v>1</v>
      </c>
      <c r="H240" s="30"/>
      <c r="I240" s="30"/>
      <c r="J240" s="28">
        <v>1.4</v>
      </c>
      <c r="K240" s="28">
        <v>1.68</v>
      </c>
      <c r="L240" s="28">
        <v>2.23</v>
      </c>
      <c r="M240" s="28">
        <v>2.39</v>
      </c>
      <c r="N240" s="31">
        <v>2.57</v>
      </c>
      <c r="O240" s="32"/>
      <c r="P240" s="32">
        <f t="shared" si="516"/>
        <v>0</v>
      </c>
      <c r="Q240" s="32"/>
      <c r="R240" s="32">
        <f t="shared" si="517"/>
        <v>0</v>
      </c>
      <c r="S240" s="32">
        <v>132</v>
      </c>
      <c r="T240" s="32">
        <f t="shared" si="518"/>
        <v>2400123.6428399999</v>
      </c>
      <c r="U240" s="32">
        <f>6+12</f>
        <v>18</v>
      </c>
      <c r="V240" s="32">
        <f t="shared" si="519"/>
        <v>358109.24204159999</v>
      </c>
      <c r="W240" s="32"/>
      <c r="X240" s="32">
        <f t="shared" si="520"/>
        <v>0</v>
      </c>
      <c r="Y240" s="32"/>
      <c r="Z240" s="32"/>
      <c r="AA240" s="32"/>
      <c r="AB240" s="32">
        <f t="shared" si="521"/>
        <v>0</v>
      </c>
      <c r="AC240" s="32"/>
      <c r="AD240" s="32">
        <f t="shared" si="522"/>
        <v>0</v>
      </c>
      <c r="AE240" s="32">
        <v>721</v>
      </c>
      <c r="AF240" s="32">
        <f t="shared" si="523"/>
        <v>12558926.385390002</v>
      </c>
      <c r="AG240" s="36">
        <v>31</v>
      </c>
      <c r="AH240" s="32">
        <f t="shared" si="524"/>
        <v>645000.28452720004</v>
      </c>
      <c r="AI240" s="32">
        <v>38</v>
      </c>
      <c r="AJ240" s="32">
        <f t="shared" si="502"/>
        <v>790932.28636799986</v>
      </c>
      <c r="AK240" s="32"/>
      <c r="AL240" s="32">
        <f t="shared" si="525"/>
        <v>0</v>
      </c>
      <c r="AM240" s="32">
        <v>10</v>
      </c>
      <c r="AN240" s="32">
        <f t="shared" si="526"/>
        <v>190163.53591200002</v>
      </c>
      <c r="AO240" s="32">
        <v>32</v>
      </c>
      <c r="AP240" s="32">
        <f t="shared" si="527"/>
        <v>666859.50051839987</v>
      </c>
      <c r="AQ240" s="32">
        <v>3</v>
      </c>
      <c r="AR240" s="32">
        <v>50896.17</v>
      </c>
      <c r="AS240" s="32"/>
      <c r="AT240" s="35"/>
      <c r="AU240" s="32"/>
      <c r="AV240" s="35">
        <f t="shared" si="445"/>
        <v>50896.17</v>
      </c>
      <c r="AW240" s="32">
        <v>44</v>
      </c>
      <c r="AX240" s="32">
        <f t="shared" si="528"/>
        <v>913057.71923519997</v>
      </c>
      <c r="AY240" s="32">
        <v>9</v>
      </c>
      <c r="AZ240" s="32">
        <v>165943.07</v>
      </c>
      <c r="BA240" s="35"/>
      <c r="BB240" s="32"/>
      <c r="BC240" s="32">
        <v>2</v>
      </c>
      <c r="BD240" s="32">
        <f t="shared" si="529"/>
        <v>54169.592903999997</v>
      </c>
      <c r="BE240" s="32">
        <v>1</v>
      </c>
      <c r="BF240" s="32">
        <v>13463.73</v>
      </c>
      <c r="BG240" s="32"/>
      <c r="BH240" s="35"/>
      <c r="BI240" s="32"/>
      <c r="BJ240" s="32"/>
      <c r="BK240" s="32">
        <v>18</v>
      </c>
      <c r="BL240" s="32">
        <f t="shared" si="530"/>
        <v>484644.77863200003</v>
      </c>
      <c r="BM240" s="32">
        <v>1</v>
      </c>
      <c r="BN240" s="32">
        <v>26927.45</v>
      </c>
      <c r="BO240" s="32"/>
      <c r="BP240" s="35"/>
      <c r="BQ240" s="32"/>
      <c r="BR240" s="32"/>
      <c r="BS240" s="32"/>
      <c r="BT240" s="32">
        <f t="shared" si="531"/>
        <v>0</v>
      </c>
      <c r="BU240" s="32">
        <v>0</v>
      </c>
      <c r="BV240" s="32">
        <f t="shared" si="459"/>
        <v>0</v>
      </c>
      <c r="BW240" s="32"/>
      <c r="BX240" s="35"/>
      <c r="BY240" s="32"/>
      <c r="BZ240" s="32"/>
    </row>
    <row r="241" spans="1:78" ht="30" x14ac:dyDescent="0.25">
      <c r="A241" s="37"/>
      <c r="B241" s="58">
        <v>202</v>
      </c>
      <c r="C241" s="27" t="s">
        <v>301</v>
      </c>
      <c r="D241" s="28">
        <f t="shared" ref="D241:E256" si="532">D240</f>
        <v>18150.400000000001</v>
      </c>
      <c r="E241" s="28">
        <f t="shared" si="532"/>
        <v>18790</v>
      </c>
      <c r="F241" s="34">
        <v>0.86</v>
      </c>
      <c r="G241" s="29">
        <v>1</v>
      </c>
      <c r="H241" s="30"/>
      <c r="I241" s="30"/>
      <c r="J241" s="28">
        <v>1.4</v>
      </c>
      <c r="K241" s="28">
        <v>1.68</v>
      </c>
      <c r="L241" s="28">
        <v>2.23</v>
      </c>
      <c r="M241" s="28">
        <v>2.39</v>
      </c>
      <c r="N241" s="31">
        <v>2.57</v>
      </c>
      <c r="O241" s="32"/>
      <c r="P241" s="32">
        <f t="shared" si="516"/>
        <v>0</v>
      </c>
      <c r="Q241" s="32">
        <v>0</v>
      </c>
      <c r="R241" s="32">
        <f t="shared" si="517"/>
        <v>0</v>
      </c>
      <c r="S241" s="35">
        <v>261</v>
      </c>
      <c r="T241" s="32">
        <f t="shared" si="518"/>
        <v>6478255.8065399993</v>
      </c>
      <c r="U241" s="32">
        <f>220-26</f>
        <v>194</v>
      </c>
      <c r="V241" s="32">
        <f t="shared" si="519"/>
        <v>5268690.1183615997</v>
      </c>
      <c r="W241" s="32">
        <v>0</v>
      </c>
      <c r="X241" s="32">
        <f t="shared" si="520"/>
        <v>0</v>
      </c>
      <c r="Y241" s="32"/>
      <c r="Z241" s="32"/>
      <c r="AA241" s="32"/>
      <c r="AB241" s="32">
        <f t="shared" si="521"/>
        <v>0</v>
      </c>
      <c r="AC241" s="32">
        <v>0</v>
      </c>
      <c r="AD241" s="32">
        <f t="shared" si="522"/>
        <v>0</v>
      </c>
      <c r="AE241" s="32">
        <v>302</v>
      </c>
      <c r="AF241" s="32">
        <f t="shared" si="523"/>
        <v>7180953.1752933338</v>
      </c>
      <c r="AG241" s="36">
        <v>28</v>
      </c>
      <c r="AH241" s="32">
        <f t="shared" si="524"/>
        <v>795269.16801919998</v>
      </c>
      <c r="AI241" s="32">
        <v>183</v>
      </c>
      <c r="AJ241" s="32">
        <f t="shared" si="502"/>
        <v>5199537.3111359999</v>
      </c>
      <c r="AK241" s="32"/>
      <c r="AL241" s="32">
        <f t="shared" si="525"/>
        <v>0</v>
      </c>
      <c r="AM241" s="32">
        <v>48</v>
      </c>
      <c r="AN241" s="32">
        <f t="shared" si="526"/>
        <v>1246023.9305471999</v>
      </c>
      <c r="AO241" s="32">
        <v>84</v>
      </c>
      <c r="AP241" s="32">
        <f t="shared" si="527"/>
        <v>2389579.8768576002</v>
      </c>
      <c r="AQ241" s="32">
        <v>17</v>
      </c>
      <c r="AR241" s="32">
        <v>464140.33000000007</v>
      </c>
      <c r="AS241" s="32"/>
      <c r="AT241" s="35"/>
      <c r="AU241" s="32"/>
      <c r="AV241" s="35">
        <f t="shared" si="445"/>
        <v>464140.33000000007</v>
      </c>
      <c r="AW241" s="32">
        <v>82</v>
      </c>
      <c r="AX241" s="32">
        <f t="shared" si="528"/>
        <v>2322829.3780831997</v>
      </c>
      <c r="AY241" s="32">
        <v>10</v>
      </c>
      <c r="AZ241" s="32">
        <v>286137.69999999995</v>
      </c>
      <c r="BA241" s="35"/>
      <c r="BB241" s="32"/>
      <c r="BC241" s="32">
        <v>6</v>
      </c>
      <c r="BD241" s="32">
        <f t="shared" si="529"/>
        <v>221837.38046400002</v>
      </c>
      <c r="BE241" s="32">
        <v>2</v>
      </c>
      <c r="BF241" s="32">
        <v>76093.66</v>
      </c>
      <c r="BG241" s="32"/>
      <c r="BH241" s="35"/>
      <c r="BI241" s="32"/>
      <c r="BJ241" s="32"/>
      <c r="BK241" s="32">
        <v>34</v>
      </c>
      <c r="BL241" s="32">
        <f t="shared" si="530"/>
        <v>1249648.4415520001</v>
      </c>
      <c r="BM241" s="32">
        <v>11</v>
      </c>
      <c r="BN241" s="32">
        <v>404249.35</v>
      </c>
      <c r="BO241" s="32"/>
      <c r="BP241" s="35"/>
      <c r="BQ241" s="32"/>
      <c r="BR241" s="32"/>
      <c r="BS241" s="32">
        <v>20</v>
      </c>
      <c r="BT241" s="32">
        <f t="shared" si="531"/>
        <v>735087.31856000004</v>
      </c>
      <c r="BU241" s="32">
        <v>16</v>
      </c>
      <c r="BV241" s="32">
        <v>587950.03999999992</v>
      </c>
      <c r="BW241" s="32"/>
      <c r="BX241" s="35"/>
      <c r="BY241" s="32"/>
      <c r="BZ241" s="32"/>
    </row>
    <row r="242" spans="1:78" ht="30" x14ac:dyDescent="0.25">
      <c r="A242" s="37"/>
      <c r="B242" s="58">
        <v>203</v>
      </c>
      <c r="C242" s="27" t="s">
        <v>302</v>
      </c>
      <c r="D242" s="28">
        <f t="shared" si="532"/>
        <v>18150.400000000001</v>
      </c>
      <c r="E242" s="28">
        <f t="shared" si="532"/>
        <v>18790</v>
      </c>
      <c r="F242" s="34">
        <v>0.49</v>
      </c>
      <c r="G242" s="29">
        <v>1</v>
      </c>
      <c r="H242" s="30"/>
      <c r="I242" s="30"/>
      <c r="J242" s="28">
        <v>1.4</v>
      </c>
      <c r="K242" s="28">
        <v>1.68</v>
      </c>
      <c r="L242" s="28">
        <v>2.23</v>
      </c>
      <c r="M242" s="28">
        <v>2.39</v>
      </c>
      <c r="N242" s="31">
        <v>2.57</v>
      </c>
      <c r="O242" s="32"/>
      <c r="P242" s="32">
        <f t="shared" si="516"/>
        <v>0</v>
      </c>
      <c r="Q242" s="32">
        <v>0</v>
      </c>
      <c r="R242" s="32">
        <f t="shared" si="517"/>
        <v>0</v>
      </c>
      <c r="S242" s="32">
        <v>47</v>
      </c>
      <c r="T242" s="32">
        <f t="shared" si="518"/>
        <v>664680.70580333332</v>
      </c>
      <c r="U242" s="32">
        <v>4</v>
      </c>
      <c r="V242" s="32">
        <f t="shared" si="519"/>
        <v>61895.424550399992</v>
      </c>
      <c r="W242" s="32">
        <v>0</v>
      </c>
      <c r="X242" s="32">
        <f t="shared" si="520"/>
        <v>0</v>
      </c>
      <c r="Y242" s="32"/>
      <c r="Z242" s="32"/>
      <c r="AA242" s="32"/>
      <c r="AB242" s="32">
        <f t="shared" si="521"/>
        <v>0</v>
      </c>
      <c r="AC242" s="32">
        <v>0</v>
      </c>
      <c r="AD242" s="32">
        <f t="shared" si="522"/>
        <v>0</v>
      </c>
      <c r="AE242" s="32">
        <f>400+50</f>
        <v>450</v>
      </c>
      <c r="AF242" s="32">
        <f t="shared" si="523"/>
        <v>6096566.2065000003</v>
      </c>
      <c r="AG242" s="36">
        <v>0</v>
      </c>
      <c r="AH242" s="32">
        <f t="shared" si="524"/>
        <v>0</v>
      </c>
      <c r="AI242" s="32">
        <v>1</v>
      </c>
      <c r="AJ242" s="32">
        <f t="shared" si="502"/>
        <v>16188.672527999999</v>
      </c>
      <c r="AK242" s="32"/>
      <c r="AL242" s="32">
        <f t="shared" si="525"/>
        <v>0</v>
      </c>
      <c r="AM242" s="32">
        <v>47</v>
      </c>
      <c r="AN242" s="32">
        <f t="shared" si="526"/>
        <v>695153.37016719987</v>
      </c>
      <c r="AO242" s="32">
        <v>42</v>
      </c>
      <c r="AP242" s="32">
        <f t="shared" si="527"/>
        <v>680752.40677919984</v>
      </c>
      <c r="AQ242" s="32">
        <v>15</v>
      </c>
      <c r="AR242" s="32">
        <v>223125.29000000004</v>
      </c>
      <c r="AS242" s="32"/>
      <c r="AT242" s="35"/>
      <c r="AU242" s="32"/>
      <c r="AV242" s="35">
        <f t="shared" si="445"/>
        <v>223125.29000000004</v>
      </c>
      <c r="AW242" s="32">
        <v>90</v>
      </c>
      <c r="AX242" s="32">
        <f t="shared" si="528"/>
        <v>1452591.8260560003</v>
      </c>
      <c r="AY242" s="32">
        <v>24</v>
      </c>
      <c r="AZ242" s="32">
        <v>377246.85000000003</v>
      </c>
      <c r="BA242" s="35"/>
      <c r="BB242" s="32"/>
      <c r="BC242" s="32"/>
      <c r="BD242" s="32">
        <f t="shared" si="529"/>
        <v>0</v>
      </c>
      <c r="BE242" s="32">
        <v>1</v>
      </c>
      <c r="BF242" s="32">
        <v>20943.57</v>
      </c>
      <c r="BG242" s="32"/>
      <c r="BH242" s="35"/>
      <c r="BI242" s="32"/>
      <c r="BJ242" s="32"/>
      <c r="BK242" s="32">
        <v>18</v>
      </c>
      <c r="BL242" s="32">
        <f t="shared" si="530"/>
        <v>376945.93893599999</v>
      </c>
      <c r="BM242" s="32">
        <v>7</v>
      </c>
      <c r="BN242" s="32">
        <v>146604.99</v>
      </c>
      <c r="BO242" s="32"/>
      <c r="BP242" s="35"/>
      <c r="BQ242" s="32"/>
      <c r="BR242" s="32"/>
      <c r="BS242" s="32">
        <v>8</v>
      </c>
      <c r="BT242" s="32">
        <f t="shared" si="531"/>
        <v>167531.52841599999</v>
      </c>
      <c r="BU242" s="32">
        <v>5</v>
      </c>
      <c r="BV242" s="32">
        <v>94220.47</v>
      </c>
      <c r="BW242" s="32"/>
      <c r="BX242" s="35"/>
      <c r="BY242" s="32"/>
      <c r="BZ242" s="32"/>
    </row>
    <row r="243" spans="1:78" ht="45" x14ac:dyDescent="0.25">
      <c r="A243" s="37"/>
      <c r="B243" s="58">
        <v>204</v>
      </c>
      <c r="C243" s="27" t="s">
        <v>303</v>
      </c>
      <c r="D243" s="28">
        <f t="shared" si="532"/>
        <v>18150.400000000001</v>
      </c>
      <c r="E243" s="28">
        <f t="shared" si="532"/>
        <v>18790</v>
      </c>
      <c r="F243" s="28">
        <v>1</v>
      </c>
      <c r="G243" s="29">
        <v>1</v>
      </c>
      <c r="H243" s="30"/>
      <c r="I243" s="30"/>
      <c r="J243" s="28">
        <v>1.4</v>
      </c>
      <c r="K243" s="28">
        <v>1.68</v>
      </c>
      <c r="L243" s="28">
        <v>2.23</v>
      </c>
      <c r="M243" s="28">
        <v>2.39</v>
      </c>
      <c r="N243" s="31">
        <v>2.57</v>
      </c>
      <c r="O243" s="32"/>
      <c r="P243" s="32">
        <f t="shared" si="516"/>
        <v>0</v>
      </c>
      <c r="Q243" s="32">
        <v>0</v>
      </c>
      <c r="R243" s="32">
        <f t="shared" si="517"/>
        <v>0</v>
      </c>
      <c r="S243" s="32">
        <v>2</v>
      </c>
      <c r="T243" s="32">
        <f t="shared" si="518"/>
        <v>57723.031333333332</v>
      </c>
      <c r="U243" s="32"/>
      <c r="V243" s="32">
        <f t="shared" si="519"/>
        <v>0</v>
      </c>
      <c r="W243" s="32">
        <v>0</v>
      </c>
      <c r="X243" s="32">
        <f t="shared" si="520"/>
        <v>0</v>
      </c>
      <c r="Y243" s="32"/>
      <c r="Z243" s="32"/>
      <c r="AA243" s="32"/>
      <c r="AB243" s="32">
        <f t="shared" si="521"/>
        <v>0</v>
      </c>
      <c r="AC243" s="32">
        <v>0</v>
      </c>
      <c r="AD243" s="32">
        <f t="shared" si="522"/>
        <v>0</v>
      </c>
      <c r="AE243" s="32"/>
      <c r="AF243" s="32">
        <f t="shared" si="523"/>
        <v>0</v>
      </c>
      <c r="AG243" s="36"/>
      <c r="AH243" s="32">
        <f t="shared" si="524"/>
        <v>0</v>
      </c>
      <c r="AI243" s="32">
        <v>0</v>
      </c>
      <c r="AJ243" s="32">
        <f t="shared" si="502"/>
        <v>0</v>
      </c>
      <c r="AK243" s="32"/>
      <c r="AL243" s="32">
        <f t="shared" si="525"/>
        <v>0</v>
      </c>
      <c r="AM243" s="32"/>
      <c r="AN243" s="32">
        <f t="shared" si="526"/>
        <v>0</v>
      </c>
      <c r="AO243" s="32"/>
      <c r="AP243" s="32">
        <f t="shared" si="527"/>
        <v>0</v>
      </c>
      <c r="AQ243" s="32">
        <v>0</v>
      </c>
      <c r="AR243" s="32">
        <f t="shared" si="512"/>
        <v>0</v>
      </c>
      <c r="AS243" s="32"/>
      <c r="AT243" s="35"/>
      <c r="AU243" s="32"/>
      <c r="AV243" s="35">
        <f t="shared" si="445"/>
        <v>0</v>
      </c>
      <c r="AW243" s="32"/>
      <c r="AX243" s="32">
        <f t="shared" si="528"/>
        <v>0</v>
      </c>
      <c r="AY243" s="32">
        <v>0</v>
      </c>
      <c r="AZ243" s="32">
        <f t="shared" si="513"/>
        <v>0</v>
      </c>
      <c r="BA243" s="35"/>
      <c r="BB243" s="32"/>
      <c r="BC243" s="32"/>
      <c r="BD243" s="32">
        <f t="shared" si="529"/>
        <v>0</v>
      </c>
      <c r="BE243" s="32">
        <v>0</v>
      </c>
      <c r="BF243" s="32">
        <f t="shared" si="458"/>
        <v>0</v>
      </c>
      <c r="BG243" s="32"/>
      <c r="BH243" s="35"/>
      <c r="BI243" s="32"/>
      <c r="BJ243" s="32"/>
      <c r="BK243" s="32"/>
      <c r="BL243" s="32">
        <f t="shared" si="530"/>
        <v>0</v>
      </c>
      <c r="BM243" s="32">
        <v>0</v>
      </c>
      <c r="BN243" s="32">
        <f t="shared" si="482"/>
        <v>0</v>
      </c>
      <c r="BO243" s="32"/>
      <c r="BP243" s="35"/>
      <c r="BQ243" s="32"/>
      <c r="BR243" s="32"/>
      <c r="BS243" s="32"/>
      <c r="BT243" s="32">
        <f t="shared" si="531"/>
        <v>0</v>
      </c>
      <c r="BU243" s="32">
        <v>0</v>
      </c>
      <c r="BV243" s="32">
        <f t="shared" si="459"/>
        <v>0</v>
      </c>
      <c r="BW243" s="32"/>
      <c r="BX243" s="35"/>
      <c r="BY243" s="32"/>
      <c r="BZ243" s="32"/>
    </row>
    <row r="244" spans="1:78" x14ac:dyDescent="0.25">
      <c r="A244" s="37">
        <v>28</v>
      </c>
      <c r="B244" s="68"/>
      <c r="C244" s="40" t="s">
        <v>304</v>
      </c>
      <c r="D244" s="28">
        <f t="shared" si="532"/>
        <v>18150.400000000001</v>
      </c>
      <c r="E244" s="28">
        <f t="shared" si="532"/>
        <v>18790</v>
      </c>
      <c r="F244" s="59">
        <v>2.09</v>
      </c>
      <c r="G244" s="29">
        <v>1</v>
      </c>
      <c r="H244" s="30"/>
      <c r="I244" s="30"/>
      <c r="J244" s="28">
        <v>1.4</v>
      </c>
      <c r="K244" s="28">
        <v>1.68</v>
      </c>
      <c r="L244" s="28">
        <v>2.23</v>
      </c>
      <c r="M244" s="28">
        <v>2.39</v>
      </c>
      <c r="N244" s="31">
        <v>2.57</v>
      </c>
      <c r="O244" s="35">
        <f t="shared" ref="O244:AJ244" si="533">SUM(O245:O249)</f>
        <v>0</v>
      </c>
      <c r="P244" s="35">
        <f t="shared" si="533"/>
        <v>0</v>
      </c>
      <c r="Q244" s="35">
        <f t="shared" si="533"/>
        <v>0</v>
      </c>
      <c r="R244" s="35">
        <f t="shared" si="533"/>
        <v>0</v>
      </c>
      <c r="S244" s="35">
        <f>SUM(S245:S249)</f>
        <v>38</v>
      </c>
      <c r="T244" s="35">
        <f t="shared" ref="T244" si="534">SUM(T245:T249)</f>
        <v>2448322.374003333</v>
      </c>
      <c r="U244" s="35">
        <f t="shared" si="533"/>
        <v>0</v>
      </c>
      <c r="V244" s="35">
        <f t="shared" si="533"/>
        <v>0</v>
      </c>
      <c r="W244" s="35">
        <f t="shared" si="533"/>
        <v>0</v>
      </c>
      <c r="X244" s="35">
        <f t="shared" si="533"/>
        <v>0</v>
      </c>
      <c r="Y244" s="35"/>
      <c r="Z244" s="35"/>
      <c r="AA244" s="35">
        <f t="shared" si="533"/>
        <v>0</v>
      </c>
      <c r="AB244" s="35">
        <f t="shared" si="533"/>
        <v>0</v>
      </c>
      <c r="AC244" s="35">
        <v>0</v>
      </c>
      <c r="AD244" s="35">
        <f t="shared" si="533"/>
        <v>0</v>
      </c>
      <c r="AE244" s="35">
        <f>SUM(AE245:AE249)</f>
        <v>18</v>
      </c>
      <c r="AF244" s="35">
        <f t="shared" si="533"/>
        <v>1020241.6917000001</v>
      </c>
      <c r="AG244" s="35">
        <v>0</v>
      </c>
      <c r="AH244" s="35">
        <f t="shared" si="533"/>
        <v>0</v>
      </c>
      <c r="AI244" s="35">
        <f t="shared" si="533"/>
        <v>0</v>
      </c>
      <c r="AJ244" s="35">
        <f t="shared" si="533"/>
        <v>0</v>
      </c>
      <c r="AK244" s="35">
        <f t="shared" ref="AK244:BV244" si="535">SUM(AK245:AK249)</f>
        <v>0</v>
      </c>
      <c r="AL244" s="35">
        <f t="shared" si="535"/>
        <v>0</v>
      </c>
      <c r="AM244" s="35">
        <f t="shared" si="535"/>
        <v>12</v>
      </c>
      <c r="AN244" s="35">
        <f t="shared" si="535"/>
        <v>695455.21704959997</v>
      </c>
      <c r="AO244" s="35">
        <f t="shared" si="535"/>
        <v>40</v>
      </c>
      <c r="AP244" s="35">
        <f t="shared" si="535"/>
        <v>2540417.1448320001</v>
      </c>
      <c r="AQ244" s="35">
        <f t="shared" si="535"/>
        <v>7</v>
      </c>
      <c r="AR244" s="35">
        <f t="shared" si="535"/>
        <v>448700.68000000005</v>
      </c>
      <c r="AS244" s="35">
        <f>AO244-AQ244-10</f>
        <v>23</v>
      </c>
      <c r="AT244" s="35">
        <f>AS244*$E244*$F244*$G244*$K244*AT$10</f>
        <v>1599376.8104159997</v>
      </c>
      <c r="AU244" s="32">
        <f t="shared" ref="AU244" si="536">AQ244+AS244</f>
        <v>30</v>
      </c>
      <c r="AV244" s="35">
        <f t="shared" si="445"/>
        <v>2048077.4904159997</v>
      </c>
      <c r="AW244" s="35">
        <f t="shared" si="535"/>
        <v>16</v>
      </c>
      <c r="AX244" s="35">
        <f t="shared" si="535"/>
        <v>1062598.9185615999</v>
      </c>
      <c r="AY244" s="35">
        <f t="shared" si="535"/>
        <v>3</v>
      </c>
      <c r="AZ244" s="35">
        <f t="shared" si="535"/>
        <v>183967.91562239997</v>
      </c>
      <c r="BA244" s="35">
        <f>AW244-AY244</f>
        <v>13</v>
      </c>
      <c r="BB244" s="35">
        <f>BA244*$E244*$F244*$G244*$K244*BB$10</f>
        <v>903995.58849599992</v>
      </c>
      <c r="BC244" s="35">
        <f t="shared" si="535"/>
        <v>0</v>
      </c>
      <c r="BD244" s="35">
        <f t="shared" si="535"/>
        <v>0</v>
      </c>
      <c r="BE244" s="32">
        <f t="shared" si="453"/>
        <v>0</v>
      </c>
      <c r="BF244" s="32">
        <f t="shared" si="458"/>
        <v>0</v>
      </c>
      <c r="BG244" s="35"/>
      <c r="BH244" s="35">
        <f>BG244*$E244*$F244*$G244*$K244*BH$10</f>
        <v>0</v>
      </c>
      <c r="BI244" s="32">
        <f t="shared" si="493"/>
        <v>0</v>
      </c>
      <c r="BJ244" s="32">
        <f t="shared" si="493"/>
        <v>0</v>
      </c>
      <c r="BK244" s="35">
        <f t="shared" si="535"/>
        <v>6</v>
      </c>
      <c r="BL244" s="35">
        <f t="shared" si="535"/>
        <v>492337.55289600004</v>
      </c>
      <c r="BM244" s="35">
        <f t="shared" si="535"/>
        <v>2</v>
      </c>
      <c r="BN244" s="35">
        <f t="shared" si="535"/>
        <v>164129.24</v>
      </c>
      <c r="BO244" s="35">
        <f>BK244-BM244</f>
        <v>4</v>
      </c>
      <c r="BP244" s="35">
        <f>BO244*$E244*$F244*$G244*$K244*BP$10</f>
        <v>357323.02636799996</v>
      </c>
      <c r="BQ244" s="32">
        <f t="shared" si="494"/>
        <v>6</v>
      </c>
      <c r="BR244" s="32">
        <f t="shared" si="494"/>
        <v>521452.26636799995</v>
      </c>
      <c r="BS244" s="35">
        <f t="shared" si="535"/>
        <v>0</v>
      </c>
      <c r="BT244" s="35">
        <f t="shared" si="535"/>
        <v>0</v>
      </c>
      <c r="BU244" s="35">
        <f t="shared" si="535"/>
        <v>1</v>
      </c>
      <c r="BV244" s="35">
        <f t="shared" si="535"/>
        <v>84852.63</v>
      </c>
      <c r="BW244" s="35"/>
      <c r="BX244" s="35"/>
      <c r="BY244" s="32">
        <f t="shared" ref="BY244" si="537">BU244+BW244</f>
        <v>1</v>
      </c>
      <c r="BZ244" s="32">
        <f>BV244+BX244</f>
        <v>84852.63</v>
      </c>
    </row>
    <row r="245" spans="1:78" ht="28.5" customHeight="1" x14ac:dyDescent="0.25">
      <c r="A245" s="37"/>
      <c r="B245" s="58">
        <v>205</v>
      </c>
      <c r="C245" s="27" t="s">
        <v>305</v>
      </c>
      <c r="D245" s="28">
        <f t="shared" si="532"/>
        <v>18150.400000000001</v>
      </c>
      <c r="E245" s="28">
        <f t="shared" si="532"/>
        <v>18790</v>
      </c>
      <c r="F245" s="34">
        <v>2.0499999999999998</v>
      </c>
      <c r="G245" s="29">
        <v>1</v>
      </c>
      <c r="H245" s="30"/>
      <c r="I245" s="30"/>
      <c r="J245" s="28">
        <v>1.4</v>
      </c>
      <c r="K245" s="28">
        <v>1.68</v>
      </c>
      <c r="L245" s="28">
        <v>2.23</v>
      </c>
      <c r="M245" s="28">
        <v>2.39</v>
      </c>
      <c r="N245" s="31">
        <v>2.57</v>
      </c>
      <c r="O245" s="32"/>
      <c r="P245" s="32">
        <f>(O245/12*1*$D245*$F245*$G245*$J245*P$9)+(O245/12*11*$E245*$F245*$G245*$J245*P$10)</f>
        <v>0</v>
      </c>
      <c r="Q245" s="32">
        <v>0</v>
      </c>
      <c r="R245" s="32">
        <f t="shared" ref="R245:R249" si="538">(Q245/12*1*$D245*$F245*$G245*$J245*R$9)+(Q245/12*11*$E245*$F245*$G245*$J245*R$10)</f>
        <v>0</v>
      </c>
      <c r="S245" s="32">
        <v>7</v>
      </c>
      <c r="T245" s="32">
        <f t="shared" si="518"/>
        <v>414162.74981666665</v>
      </c>
      <c r="U245" s="32"/>
      <c r="V245" s="32">
        <f>(U245/12*1*$D245*$F245*$G245*$K245*V$9)+(U245/12*11*$E245*$F245*$G245*$K245*V$10)</f>
        <v>0</v>
      </c>
      <c r="W245" s="32">
        <v>0</v>
      </c>
      <c r="X245" s="32">
        <f>(W245/12*1*$D245*$F245*$G245*$K245*X$9)+(W245/12*11*$E245*$F245*$G245*$K245*X$10)</f>
        <v>0</v>
      </c>
      <c r="Y245" s="32"/>
      <c r="Z245" s="32"/>
      <c r="AA245" s="32"/>
      <c r="AB245" s="32">
        <f>(AA245/12*1*$D245*$F245*$G245*$J245*AB$9)+(AA245/12*11*$E245*$F245*$G245*$J245*AB$10)</f>
        <v>0</v>
      </c>
      <c r="AC245" s="32">
        <v>0</v>
      </c>
      <c r="AD245" s="32">
        <f>(AC245/12*1*$D245*$F245*$G245*$J245*AD$9)+(AC245/12*11*$E245*$F245*$G245*$J245*AD$10)</f>
        <v>0</v>
      </c>
      <c r="AE245" s="32">
        <v>18</v>
      </c>
      <c r="AF245" s="32">
        <f>(AE245/12*1*$D245*$F245*$G245*$J245*AF$9)+(AE245/12*11*$E245*$F245*$G245*$J245*AF$10)</f>
        <v>1020241.6917000001</v>
      </c>
      <c r="AG245" s="36">
        <v>0</v>
      </c>
      <c r="AH245" s="32">
        <f>(AG245/12*1*$D245*$F245*$G245*$K245*AH$9)+(AG245/12*11*$E245*$F245*$G245*$K245*AH$10)</f>
        <v>0</v>
      </c>
      <c r="AI245" s="32">
        <v>0</v>
      </c>
      <c r="AJ245" s="32">
        <f>(AI245/12*1*$D245*$F245*$G245*$K245*AJ$9)+(AI245/12*4*$E245*$F245*$G245*$K245*AJ$10)+(AI245/12*7*$E245*$F245*$G245*$K245*AJ$12)</f>
        <v>0</v>
      </c>
      <c r="AK245" s="32"/>
      <c r="AL245" s="32">
        <f>(AK245/12*1*$D245*$F245*$G245*$K245*AL$9)+(AK245/12*11*$E245*$F245*$G245*$K245*AL$10)</f>
        <v>0</v>
      </c>
      <c r="AM245" s="32"/>
      <c r="AN245" s="32">
        <f t="shared" ref="AN245:AN249" si="539">(AM245/12*1*$D245*$F245*$G245*$K245*AN$9)+(AM245/12*11*$E245*$F245*$G245*$K245*AN$10)</f>
        <v>0</v>
      </c>
      <c r="AO245" s="32"/>
      <c r="AP245" s="32">
        <f>(AO245/12*1*$D245*$F245*$G245*$K245*AP$9)+(AO245/12*11*$E245*$F245*$G245*$K245*AP$10)</f>
        <v>0</v>
      </c>
      <c r="AQ245" s="32">
        <v>2</v>
      </c>
      <c r="AR245" s="32">
        <v>131654.88</v>
      </c>
      <c r="AS245" s="32"/>
      <c r="AT245" s="35"/>
      <c r="AU245" s="32"/>
      <c r="AV245" s="35">
        <f t="shared" si="445"/>
        <v>131654.88</v>
      </c>
      <c r="AW245" s="32">
        <v>2</v>
      </c>
      <c r="AX245" s="32">
        <f>(AW245/12*1*$D245*$F245*$G245*$K245*AX$9)+(AW245/12*11*$E245*$F245*$G245*$K245*AX$10)</f>
        <v>135048.21965599997</v>
      </c>
      <c r="AY245" s="32">
        <v>0</v>
      </c>
      <c r="AZ245" s="32">
        <f t="shared" si="513"/>
        <v>0</v>
      </c>
      <c r="BA245" s="35"/>
      <c r="BB245" s="32"/>
      <c r="BC245" s="32">
        <v>0</v>
      </c>
      <c r="BD245" s="32">
        <f>(BC245/12*1*$D245*$F245*$G245*$K245*BD$9)+(BC245/12*11*$E245*$F245*$G245*$K245*BD$10)</f>
        <v>0</v>
      </c>
      <c r="BE245" s="32">
        <f t="shared" si="453"/>
        <v>0</v>
      </c>
      <c r="BF245" s="32">
        <f t="shared" si="458"/>
        <v>0</v>
      </c>
      <c r="BG245" s="32"/>
      <c r="BH245" s="35"/>
      <c r="BI245" s="32"/>
      <c r="BJ245" s="32"/>
      <c r="BK245" s="32">
        <v>0</v>
      </c>
      <c r="BL245" s="32">
        <f t="shared" ref="BL245:BL249" si="540">(BK245/12*1*$D245*$F245*$G245*$K245*BL$9)+(BK245/12*11*$E245*$F245*$G245*$K245*BL$10)</f>
        <v>0</v>
      </c>
      <c r="BM245" s="32">
        <f t="shared" si="481"/>
        <v>0</v>
      </c>
      <c r="BN245" s="32">
        <f t="shared" si="482"/>
        <v>0</v>
      </c>
      <c r="BO245" s="32"/>
      <c r="BP245" s="35"/>
      <c r="BQ245" s="32"/>
      <c r="BR245" s="32"/>
      <c r="BS245" s="32">
        <v>0</v>
      </c>
      <c r="BT245" s="32">
        <f t="shared" ref="BT245:BT249" si="541">(BS245/12*1*$D245*$F245*$G245*$K245*BT$9)+(BS245/12*11*$E245*$F245*$G245*$K245*BT$10)</f>
        <v>0</v>
      </c>
      <c r="BU245" s="32">
        <v>0</v>
      </c>
      <c r="BV245" s="32">
        <f t="shared" si="459"/>
        <v>0</v>
      </c>
      <c r="BW245" s="32"/>
      <c r="BX245" s="35"/>
      <c r="BY245" s="32"/>
      <c r="BZ245" s="32"/>
    </row>
    <row r="246" spans="1:78" ht="45" x14ac:dyDescent="0.25">
      <c r="A246" s="37"/>
      <c r="B246" s="58">
        <v>206</v>
      </c>
      <c r="C246" s="27" t="s">
        <v>306</v>
      </c>
      <c r="D246" s="28">
        <f t="shared" si="532"/>
        <v>18150.400000000001</v>
      </c>
      <c r="E246" s="28">
        <f t="shared" si="532"/>
        <v>18790</v>
      </c>
      <c r="F246" s="34">
        <v>1.54</v>
      </c>
      <c r="G246" s="29">
        <v>1</v>
      </c>
      <c r="H246" s="30"/>
      <c r="I246" s="30"/>
      <c r="J246" s="28">
        <v>1.4</v>
      </c>
      <c r="K246" s="28">
        <v>1.68</v>
      </c>
      <c r="L246" s="28">
        <v>2.23</v>
      </c>
      <c r="M246" s="28">
        <v>2.39</v>
      </c>
      <c r="N246" s="31">
        <v>2.57</v>
      </c>
      <c r="O246" s="32"/>
      <c r="P246" s="32">
        <f>(O246/12*1*$D246*$F246*$G246*$J246*P$9)+(O246/12*11*$E246*$F246*$G246*$J246*P$10)</f>
        <v>0</v>
      </c>
      <c r="Q246" s="32">
        <v>0</v>
      </c>
      <c r="R246" s="32">
        <f t="shared" si="538"/>
        <v>0</v>
      </c>
      <c r="S246" s="32">
        <v>2</v>
      </c>
      <c r="T246" s="32">
        <f t="shared" si="518"/>
        <v>88893.468253333325</v>
      </c>
      <c r="U246" s="32">
        <v>0</v>
      </c>
      <c r="V246" s="32">
        <f>(U246/12*1*$D246*$F246*$G246*$K246*V$9)+(U246/12*11*$E246*$F246*$G246*$K246*V$10)</f>
        <v>0</v>
      </c>
      <c r="W246" s="32"/>
      <c r="X246" s="32">
        <f>(W246/12*1*$D246*$F246*$G246*$K246*X$9)+(W246/12*11*$E246*$F246*$G246*$K246*X$10)</f>
        <v>0</v>
      </c>
      <c r="Y246" s="32"/>
      <c r="Z246" s="32"/>
      <c r="AA246" s="32"/>
      <c r="AB246" s="32">
        <f>(AA246/12*1*$D246*$F246*$G246*$J246*AB$9)+(AA246/12*11*$E246*$F246*$G246*$J246*AB$10)</f>
        <v>0</v>
      </c>
      <c r="AC246" s="32">
        <v>0</v>
      </c>
      <c r="AD246" s="32">
        <f>(AC246/12*1*$D246*$F246*$G246*$J246*AD$9)+(AC246/12*11*$E246*$F246*$G246*$J246*AD$10)</f>
        <v>0</v>
      </c>
      <c r="AE246" s="32"/>
      <c r="AF246" s="32">
        <f>(AE246/12*1*$D246*$F246*$G246*$J246*AF$9)+(AE246/12*11*$E246*$F246*$G246*$J246*AF$10)</f>
        <v>0</v>
      </c>
      <c r="AG246" s="36">
        <v>0</v>
      </c>
      <c r="AH246" s="32">
        <f>(AG246/12*1*$D246*$F246*$G246*$K246*AH$9)+(AG246/12*11*$E246*$F246*$G246*$K246*AH$10)</f>
        <v>0</v>
      </c>
      <c r="AI246" s="32">
        <v>0</v>
      </c>
      <c r="AJ246" s="32">
        <f>(AI246/12*1*$D246*$F246*$G246*$K246*AJ$9)+(AI246/12*4*$E246*$F246*$G246*$K246*AJ$10)+(AI246/12*7*$E246*$F246*$G246*$K246*AJ$12)</f>
        <v>0</v>
      </c>
      <c r="AK246" s="32"/>
      <c r="AL246" s="32">
        <f>(AK246/12*1*$D246*$F246*$G246*$K246*AL$9)+(AK246/12*11*$E246*$F246*$G246*$K246*AL$10)</f>
        <v>0</v>
      </c>
      <c r="AM246" s="32">
        <v>0</v>
      </c>
      <c r="AN246" s="32">
        <f t="shared" si="539"/>
        <v>0</v>
      </c>
      <c r="AO246" s="32"/>
      <c r="AP246" s="32">
        <f>(AO246/12*1*$D246*$F246*$G246*$K246*AP$9)+(AO246/12*11*$E246*$F246*$G246*$K246*AP$10)</f>
        <v>0</v>
      </c>
      <c r="AQ246" s="32">
        <v>0</v>
      </c>
      <c r="AR246" s="32">
        <v>0</v>
      </c>
      <c r="AS246" s="32"/>
      <c r="AT246" s="35"/>
      <c r="AU246" s="32"/>
      <c r="AV246" s="35">
        <f t="shared" si="445"/>
        <v>0</v>
      </c>
      <c r="AW246" s="32">
        <v>0</v>
      </c>
      <c r="AX246" s="32">
        <f>(AW246/12*1*$D246*$F246*$G246*$K246*AX$9)+(AW246/12*11*$E246*$F246*$G246*$K246*AX$10)</f>
        <v>0</v>
      </c>
      <c r="AY246" s="32">
        <v>0</v>
      </c>
      <c r="AZ246" s="32">
        <f t="shared" si="513"/>
        <v>0</v>
      </c>
      <c r="BA246" s="35"/>
      <c r="BB246" s="32"/>
      <c r="BC246" s="32">
        <v>0</v>
      </c>
      <c r="BD246" s="32">
        <f>(BC246/12*1*$D246*$F246*$G246*$K246*BD$9)+(BC246/12*11*$E246*$F246*$G246*$K246*BD$10)</f>
        <v>0</v>
      </c>
      <c r="BE246" s="32">
        <f t="shared" si="453"/>
        <v>0</v>
      </c>
      <c r="BF246" s="32">
        <f t="shared" si="458"/>
        <v>0</v>
      </c>
      <c r="BG246" s="32"/>
      <c r="BH246" s="35"/>
      <c r="BI246" s="32"/>
      <c r="BJ246" s="32"/>
      <c r="BK246" s="32">
        <v>0</v>
      </c>
      <c r="BL246" s="32">
        <f t="shared" si="540"/>
        <v>0</v>
      </c>
      <c r="BM246" s="32">
        <f t="shared" si="481"/>
        <v>0</v>
      </c>
      <c r="BN246" s="32">
        <f t="shared" si="482"/>
        <v>0</v>
      </c>
      <c r="BO246" s="32"/>
      <c r="BP246" s="35"/>
      <c r="BQ246" s="32"/>
      <c r="BR246" s="32"/>
      <c r="BS246" s="32">
        <v>0</v>
      </c>
      <c r="BT246" s="32">
        <f t="shared" si="541"/>
        <v>0</v>
      </c>
      <c r="BU246" s="32">
        <v>0</v>
      </c>
      <c r="BV246" s="32">
        <f t="shared" si="459"/>
        <v>0</v>
      </c>
      <c r="BW246" s="32"/>
      <c r="BX246" s="35"/>
      <c r="BY246" s="32"/>
      <c r="BZ246" s="32"/>
    </row>
    <row r="247" spans="1:78" ht="45" x14ac:dyDescent="0.25">
      <c r="A247" s="37"/>
      <c r="B247" s="58">
        <v>207</v>
      </c>
      <c r="C247" s="27" t="s">
        <v>307</v>
      </c>
      <c r="D247" s="28">
        <f t="shared" si="532"/>
        <v>18150.400000000001</v>
      </c>
      <c r="E247" s="28">
        <f t="shared" si="532"/>
        <v>18790</v>
      </c>
      <c r="F247" s="34">
        <v>1.92</v>
      </c>
      <c r="G247" s="29">
        <v>1</v>
      </c>
      <c r="H247" s="30"/>
      <c r="I247" s="30"/>
      <c r="J247" s="28">
        <v>1.4</v>
      </c>
      <c r="K247" s="28">
        <v>1.68</v>
      </c>
      <c r="L247" s="28">
        <v>2.23</v>
      </c>
      <c r="M247" s="28">
        <v>2.39</v>
      </c>
      <c r="N247" s="31">
        <v>2.57</v>
      </c>
      <c r="O247" s="32"/>
      <c r="P247" s="32">
        <f>(O247/12*1*$D247*$F247*$G247*$J247*P$9)+(O247/12*11*$E247*$F247*$G247*$J247*P$10)</f>
        <v>0</v>
      </c>
      <c r="Q247" s="32">
        <v>0</v>
      </c>
      <c r="R247" s="32">
        <f t="shared" si="538"/>
        <v>0</v>
      </c>
      <c r="S247" s="32">
        <v>18</v>
      </c>
      <c r="T247" s="32">
        <f t="shared" si="518"/>
        <v>997453.98143999989</v>
      </c>
      <c r="U247" s="32">
        <v>0</v>
      </c>
      <c r="V247" s="32">
        <f>(U247/12*1*$D247*$F247*$G247*$K247*V$9)+(U247/12*11*$E247*$F247*$G247*$K247*V$10)</f>
        <v>0</v>
      </c>
      <c r="W247" s="32">
        <v>0</v>
      </c>
      <c r="X247" s="32">
        <f>(W247/12*1*$D247*$F247*$G247*$K247*X$9)+(W247/12*11*$E247*$F247*$G247*$K247*X$10)</f>
        <v>0</v>
      </c>
      <c r="Y247" s="32"/>
      <c r="Z247" s="32"/>
      <c r="AA247" s="32"/>
      <c r="AB247" s="32">
        <f>(AA247/12*1*$D247*$F247*$G247*$J247*AB$9)+(AA247/12*11*$E247*$F247*$G247*$J247*AB$10)</f>
        <v>0</v>
      </c>
      <c r="AC247" s="32">
        <v>0</v>
      </c>
      <c r="AD247" s="32">
        <f>(AC247/12*1*$D247*$F247*$G247*$J247*AD$9)+(AC247/12*11*$E247*$F247*$G247*$J247*AD$10)</f>
        <v>0</v>
      </c>
      <c r="AE247" s="32"/>
      <c r="AF247" s="32">
        <f>(AE247/12*1*$D247*$F247*$G247*$J247*AF$9)+(AE247/12*11*$E247*$F247*$G247*$J247*AF$10)</f>
        <v>0</v>
      </c>
      <c r="AG247" s="36">
        <v>0</v>
      </c>
      <c r="AH247" s="32">
        <f>(AG247/12*1*$D247*$F247*$G247*$K247*AH$9)+(AG247/12*11*$E247*$F247*$G247*$K247*AH$10)</f>
        <v>0</v>
      </c>
      <c r="AI247" s="32">
        <v>0</v>
      </c>
      <c r="AJ247" s="32">
        <f>(AI247/12*1*$D247*$F247*$G247*$K247*AJ$9)+(AI247/12*4*$E247*$F247*$G247*$K247*AJ$10)+(AI247/12*7*$E247*$F247*$G247*$K247*AJ$12)</f>
        <v>0</v>
      </c>
      <c r="AK247" s="32"/>
      <c r="AL247" s="32">
        <f>(AK247/12*1*$D247*$F247*$G247*$K247*AL$9)+(AK247/12*11*$E247*$F247*$G247*$K247*AL$10)</f>
        <v>0</v>
      </c>
      <c r="AM247" s="32">
        <v>12</v>
      </c>
      <c r="AN247" s="32">
        <f t="shared" si="539"/>
        <v>695455.21704959997</v>
      </c>
      <c r="AO247" s="32">
        <v>40</v>
      </c>
      <c r="AP247" s="32">
        <f>(AO247/12*1*$D247*$F247*$G247*$K247*AP$9)+(AO247/12*11*$E247*$F247*$G247*$K247*AP$10)</f>
        <v>2540417.1448320001</v>
      </c>
      <c r="AQ247" s="32">
        <v>5</v>
      </c>
      <c r="AR247" s="32">
        <v>317045.80000000005</v>
      </c>
      <c r="AS247" s="32"/>
      <c r="AT247" s="35"/>
      <c r="AU247" s="32"/>
      <c r="AV247" s="35">
        <f t="shared" si="445"/>
        <v>317045.80000000005</v>
      </c>
      <c r="AW247" s="32">
        <v>12</v>
      </c>
      <c r="AX247" s="32">
        <f>(AW247/12*1*$D247*$F247*$G247*$K247*AX$9)+(AW247/12*11*$E247*$F247*$G247*$K247*AX$10)</f>
        <v>758905.11728639994</v>
      </c>
      <c r="AY247" s="32">
        <v>3</v>
      </c>
      <c r="AZ247" s="32">
        <f t="shared" si="513"/>
        <v>183967.91562239997</v>
      </c>
      <c r="BA247" s="35"/>
      <c r="BB247" s="32"/>
      <c r="BC247" s="32"/>
      <c r="BD247" s="32">
        <f>(BC247/12*1*$D247*$F247*$G247*$K247*BD$9)+(BC247/12*11*$E247*$F247*$G247*$K247*BD$10)</f>
        <v>0</v>
      </c>
      <c r="BE247" s="32">
        <f t="shared" si="453"/>
        <v>0</v>
      </c>
      <c r="BF247" s="32">
        <f t="shared" si="458"/>
        <v>0</v>
      </c>
      <c r="BG247" s="32"/>
      <c r="BH247" s="35"/>
      <c r="BI247" s="32"/>
      <c r="BJ247" s="32"/>
      <c r="BK247" s="32">
        <v>6</v>
      </c>
      <c r="BL247" s="32">
        <f t="shared" si="540"/>
        <v>492337.55289600004</v>
      </c>
      <c r="BM247" s="32">
        <v>2</v>
      </c>
      <c r="BN247" s="32">
        <v>164129.24</v>
      </c>
      <c r="BO247" s="32"/>
      <c r="BP247" s="35"/>
      <c r="BQ247" s="32"/>
      <c r="BR247" s="32"/>
      <c r="BS247" s="32">
        <v>0</v>
      </c>
      <c r="BT247" s="32">
        <f t="shared" si="541"/>
        <v>0</v>
      </c>
      <c r="BU247" s="32">
        <v>1</v>
      </c>
      <c r="BV247" s="32">
        <v>84852.63</v>
      </c>
      <c r="BW247" s="32"/>
      <c r="BX247" s="35"/>
      <c r="BY247" s="32"/>
      <c r="BZ247" s="32"/>
    </row>
    <row r="248" spans="1:78" ht="45" x14ac:dyDescent="0.25">
      <c r="A248" s="37"/>
      <c r="B248" s="58">
        <v>208</v>
      </c>
      <c r="C248" s="27" t="s">
        <v>308</v>
      </c>
      <c r="D248" s="28">
        <f t="shared" si="532"/>
        <v>18150.400000000001</v>
      </c>
      <c r="E248" s="28">
        <f t="shared" si="532"/>
        <v>18790</v>
      </c>
      <c r="F248" s="34">
        <v>2.56</v>
      </c>
      <c r="G248" s="29">
        <v>1</v>
      </c>
      <c r="H248" s="30"/>
      <c r="I248" s="30"/>
      <c r="J248" s="28">
        <v>1.4</v>
      </c>
      <c r="K248" s="28">
        <v>1.68</v>
      </c>
      <c r="L248" s="28">
        <v>2.23</v>
      </c>
      <c r="M248" s="28">
        <v>2.39</v>
      </c>
      <c r="N248" s="31">
        <v>2.57</v>
      </c>
      <c r="O248" s="32"/>
      <c r="P248" s="32">
        <f>(O248/12*1*$D248*$F248*$G248*$J248*P$9)+(O248/12*11*$E248*$F248*$G248*$J248*P$10)</f>
        <v>0</v>
      </c>
      <c r="Q248" s="32">
        <v>0</v>
      </c>
      <c r="R248" s="32">
        <f t="shared" si="538"/>
        <v>0</v>
      </c>
      <c r="S248" s="32">
        <v>8</v>
      </c>
      <c r="T248" s="32">
        <f t="shared" si="518"/>
        <v>591083.84085333324</v>
      </c>
      <c r="U248" s="32">
        <v>0</v>
      </c>
      <c r="V248" s="32">
        <f>(U248/12*1*$D248*$F248*$G248*$K248*V$9)+(U248/12*11*$E248*$F248*$G248*$K248*V$10)</f>
        <v>0</v>
      </c>
      <c r="W248" s="32">
        <v>0</v>
      </c>
      <c r="X248" s="32">
        <f>(W248/12*1*$D248*$F248*$G248*$K248*X$9)+(W248/12*11*$E248*$F248*$G248*$K248*X$10)</f>
        <v>0</v>
      </c>
      <c r="Y248" s="32"/>
      <c r="Z248" s="32"/>
      <c r="AA248" s="32"/>
      <c r="AB248" s="32">
        <f>(AA248/12*1*$D248*$F248*$G248*$J248*AB$9)+(AA248/12*11*$E248*$F248*$G248*$J248*AB$10)</f>
        <v>0</v>
      </c>
      <c r="AC248" s="32">
        <v>0</v>
      </c>
      <c r="AD248" s="32">
        <f>(AC248/12*1*$D248*$F248*$G248*$J248*AD$9)+(AC248/12*11*$E248*$F248*$G248*$J248*AD$10)</f>
        <v>0</v>
      </c>
      <c r="AE248" s="32"/>
      <c r="AF248" s="32">
        <f>(AE248/12*1*$D248*$F248*$G248*$J248*AF$9)+(AE248/12*11*$E248*$F248*$G248*$J248*AF$10)</f>
        <v>0</v>
      </c>
      <c r="AG248" s="36">
        <v>0</v>
      </c>
      <c r="AH248" s="32">
        <f>(AG248/12*1*$D248*$F248*$G248*$K248*AH$9)+(AG248/12*11*$E248*$F248*$G248*$K248*AH$10)</f>
        <v>0</v>
      </c>
      <c r="AI248" s="32">
        <v>0</v>
      </c>
      <c r="AJ248" s="32">
        <f>(AI248/12*1*$D248*$F248*$G248*$K248*AJ$9)+(AI248/12*4*$E248*$F248*$G248*$K248*AJ$10)+(AI248/12*7*$E248*$F248*$G248*$K248*AJ$12)</f>
        <v>0</v>
      </c>
      <c r="AK248" s="32"/>
      <c r="AL248" s="32">
        <f>(AK248/12*1*$D248*$F248*$G248*$K248*AL$9)+(AK248/12*11*$E248*$F248*$G248*$K248*AL$10)</f>
        <v>0</v>
      </c>
      <c r="AM248" s="32">
        <v>0</v>
      </c>
      <c r="AN248" s="32">
        <f t="shared" si="539"/>
        <v>0</v>
      </c>
      <c r="AO248" s="32"/>
      <c r="AP248" s="32">
        <f>(AO248/12*1*$D248*$F248*$G248*$K248*AP$9)+(AO248/12*11*$E248*$F248*$G248*$K248*AP$10)</f>
        <v>0</v>
      </c>
      <c r="AQ248" s="32">
        <f t="shared" ref="AQ248:AQ249" si="542">AO248/12*3</f>
        <v>0</v>
      </c>
      <c r="AR248" s="32">
        <f t="shared" si="512"/>
        <v>0</v>
      </c>
      <c r="AS248" s="32"/>
      <c r="AT248" s="35"/>
      <c r="AU248" s="32"/>
      <c r="AV248" s="35">
        <f t="shared" si="445"/>
        <v>0</v>
      </c>
      <c r="AW248" s="32">
        <v>2</v>
      </c>
      <c r="AX248" s="32">
        <f>(AW248/12*1*$D248*$F248*$G248*$K248*AX$9)+(AW248/12*11*$E248*$F248*$G248*$K248*AX$10)</f>
        <v>168645.58161919998</v>
      </c>
      <c r="AY248" s="32">
        <v>0</v>
      </c>
      <c r="AZ248" s="32">
        <f t="shared" si="513"/>
        <v>0</v>
      </c>
      <c r="BA248" s="35"/>
      <c r="BB248" s="32"/>
      <c r="BC248" s="32">
        <v>0</v>
      </c>
      <c r="BD248" s="32">
        <f>(BC248/12*1*$D248*$F248*$G248*$K248*BD$9)+(BC248/12*11*$E248*$F248*$G248*$K248*BD$10)</f>
        <v>0</v>
      </c>
      <c r="BE248" s="32">
        <f t="shared" si="453"/>
        <v>0</v>
      </c>
      <c r="BF248" s="32">
        <f t="shared" si="458"/>
        <v>0</v>
      </c>
      <c r="BG248" s="32"/>
      <c r="BH248" s="35"/>
      <c r="BI248" s="32"/>
      <c r="BJ248" s="32"/>
      <c r="BK248" s="32">
        <v>0</v>
      </c>
      <c r="BL248" s="32">
        <f t="shared" si="540"/>
        <v>0</v>
      </c>
      <c r="BM248" s="32">
        <f t="shared" si="481"/>
        <v>0</v>
      </c>
      <c r="BN248" s="32">
        <f t="shared" si="482"/>
        <v>0</v>
      </c>
      <c r="BO248" s="32"/>
      <c r="BP248" s="35"/>
      <c r="BQ248" s="32"/>
      <c r="BR248" s="32"/>
      <c r="BS248" s="32">
        <v>0</v>
      </c>
      <c r="BT248" s="32">
        <f t="shared" si="541"/>
        <v>0</v>
      </c>
      <c r="BU248" s="32">
        <v>0</v>
      </c>
      <c r="BV248" s="32">
        <f t="shared" si="459"/>
        <v>0</v>
      </c>
      <c r="BW248" s="32"/>
      <c r="BX248" s="35"/>
      <c r="BY248" s="32"/>
      <c r="BZ248" s="32"/>
    </row>
    <row r="249" spans="1:78" ht="45" x14ac:dyDescent="0.25">
      <c r="A249" s="37"/>
      <c r="B249" s="58">
        <v>209</v>
      </c>
      <c r="C249" s="27" t="s">
        <v>309</v>
      </c>
      <c r="D249" s="28">
        <f t="shared" si="532"/>
        <v>18150.400000000001</v>
      </c>
      <c r="E249" s="28">
        <f t="shared" si="532"/>
        <v>18790</v>
      </c>
      <c r="F249" s="34">
        <v>4.12</v>
      </c>
      <c r="G249" s="29">
        <v>1</v>
      </c>
      <c r="H249" s="30"/>
      <c r="I249" s="30"/>
      <c r="J249" s="28">
        <v>1.4</v>
      </c>
      <c r="K249" s="28">
        <v>1.68</v>
      </c>
      <c r="L249" s="28">
        <v>2.23</v>
      </c>
      <c r="M249" s="28">
        <v>2.39</v>
      </c>
      <c r="N249" s="31">
        <v>2.57</v>
      </c>
      <c r="O249" s="32"/>
      <c r="P249" s="32">
        <f>(O249/12*1*$D249*$F249*$G249*$J249*P$9)+(O249/12*11*$E249*$F249*$G249*$J249*P$10)</f>
        <v>0</v>
      </c>
      <c r="Q249" s="32">
        <v>0</v>
      </c>
      <c r="R249" s="32">
        <f t="shared" si="538"/>
        <v>0</v>
      </c>
      <c r="S249" s="32">
        <v>3</v>
      </c>
      <c r="T249" s="32">
        <f t="shared" si="518"/>
        <v>356728.33363999997</v>
      </c>
      <c r="U249" s="32">
        <v>0</v>
      </c>
      <c r="V249" s="32">
        <f>(U249/12*1*$D249*$F249*$G249*$K249*V$9)+(U249/12*11*$E249*$F249*$G249*$K249*V$10)</f>
        <v>0</v>
      </c>
      <c r="W249" s="32"/>
      <c r="X249" s="32">
        <f>(W249/12*1*$D249*$F249*$G249*$K249*X$9)+(W249/12*11*$E249*$F249*$G249*$K249*X$10)</f>
        <v>0</v>
      </c>
      <c r="Y249" s="32"/>
      <c r="Z249" s="32"/>
      <c r="AA249" s="32"/>
      <c r="AB249" s="32">
        <f>(AA249/12*1*$D249*$F249*$G249*$J249*AB$9)+(AA249/12*11*$E249*$F249*$G249*$J249*AB$10)</f>
        <v>0</v>
      </c>
      <c r="AC249" s="32">
        <v>0</v>
      </c>
      <c r="AD249" s="32">
        <f>(AC249/12*1*$D249*$F249*$G249*$J249*AD$9)+(AC249/12*11*$E249*$F249*$G249*$J249*AD$10)</f>
        <v>0</v>
      </c>
      <c r="AE249" s="32">
        <v>0</v>
      </c>
      <c r="AF249" s="32">
        <f>(AE249/12*1*$D249*$F249*$G249*$J249*AF$9)+(AE249/12*11*$E249*$F249*$G249*$J249*AF$10)</f>
        <v>0</v>
      </c>
      <c r="AG249" s="36">
        <v>0</v>
      </c>
      <c r="AH249" s="32">
        <f>(AG249/12*1*$D249*$F249*$G249*$K249*AH$9)+(AG249/12*11*$E249*$F249*$G249*$K249*AH$10)</f>
        <v>0</v>
      </c>
      <c r="AI249" s="32">
        <v>0</v>
      </c>
      <c r="AJ249" s="32">
        <f>(AI249/12*1*$D249*$F249*$G249*$K249*AJ$9)+(AI249/12*4*$E249*$F249*$G249*$K249*AJ$10)+(AI249/12*7*$E249*$F249*$G249*$K249*AJ$12)</f>
        <v>0</v>
      </c>
      <c r="AK249" s="32"/>
      <c r="AL249" s="32">
        <f>(AK249/12*1*$D249*$F249*$G249*$K249*AL$9)+(AK249/12*11*$E249*$F249*$G249*$K249*AL$10)</f>
        <v>0</v>
      </c>
      <c r="AM249" s="32">
        <v>0</v>
      </c>
      <c r="AN249" s="32">
        <f t="shared" si="539"/>
        <v>0</v>
      </c>
      <c r="AO249" s="32">
        <v>0</v>
      </c>
      <c r="AP249" s="32">
        <f>(AO249/12*1*$D249*$F249*$G249*$K249*AP$9)+(AO249/12*11*$E249*$F249*$G249*$K249*AP$10)</f>
        <v>0</v>
      </c>
      <c r="AQ249" s="32">
        <f t="shared" si="542"/>
        <v>0</v>
      </c>
      <c r="AR249" s="32">
        <f t="shared" si="512"/>
        <v>0</v>
      </c>
      <c r="AS249" s="32"/>
      <c r="AT249" s="35"/>
      <c r="AU249" s="32"/>
      <c r="AV249" s="35">
        <f t="shared" si="445"/>
        <v>0</v>
      </c>
      <c r="AW249" s="32">
        <v>0</v>
      </c>
      <c r="AX249" s="32">
        <f>(AW249/12*1*$D249*$F249*$G249*$K249*AX$9)+(AW249/12*11*$E249*$F249*$G249*$K249*AX$10)</f>
        <v>0</v>
      </c>
      <c r="AY249" s="32">
        <v>0</v>
      </c>
      <c r="AZ249" s="32">
        <f t="shared" si="513"/>
        <v>0</v>
      </c>
      <c r="BA249" s="35"/>
      <c r="BB249" s="32"/>
      <c r="BC249" s="32">
        <v>0</v>
      </c>
      <c r="BD249" s="32">
        <f>(BC249/12*1*$D249*$F249*$G249*$K249*BD$9)+(BC249/12*11*$E249*$F249*$G249*$K249*BD$10)</f>
        <v>0</v>
      </c>
      <c r="BE249" s="32">
        <f t="shared" si="453"/>
        <v>0</v>
      </c>
      <c r="BF249" s="32">
        <f t="shared" si="458"/>
        <v>0</v>
      </c>
      <c r="BG249" s="32"/>
      <c r="BH249" s="35"/>
      <c r="BI249" s="32"/>
      <c r="BJ249" s="32"/>
      <c r="BK249" s="32">
        <v>0</v>
      </c>
      <c r="BL249" s="32">
        <f t="shared" si="540"/>
        <v>0</v>
      </c>
      <c r="BM249" s="32">
        <f t="shared" si="481"/>
        <v>0</v>
      </c>
      <c r="BN249" s="32">
        <f t="shared" si="482"/>
        <v>0</v>
      </c>
      <c r="BO249" s="32"/>
      <c r="BP249" s="35"/>
      <c r="BQ249" s="32"/>
      <c r="BR249" s="32"/>
      <c r="BS249" s="32">
        <v>0</v>
      </c>
      <c r="BT249" s="32">
        <f t="shared" si="541"/>
        <v>0</v>
      </c>
      <c r="BU249" s="32">
        <v>0</v>
      </c>
      <c r="BV249" s="32">
        <f t="shared" si="459"/>
        <v>0</v>
      </c>
      <c r="BW249" s="32"/>
      <c r="BX249" s="35"/>
      <c r="BY249" s="32"/>
      <c r="BZ249" s="32"/>
    </row>
    <row r="250" spans="1:78" x14ac:dyDescent="0.25">
      <c r="A250" s="37">
        <v>29</v>
      </c>
      <c r="B250" s="68"/>
      <c r="C250" s="40" t="s">
        <v>310</v>
      </c>
      <c r="D250" s="28">
        <f t="shared" si="532"/>
        <v>18150.400000000001</v>
      </c>
      <c r="E250" s="28">
        <f t="shared" si="532"/>
        <v>18790</v>
      </c>
      <c r="F250" s="59">
        <v>1.37</v>
      </c>
      <c r="G250" s="29">
        <v>1</v>
      </c>
      <c r="H250" s="30"/>
      <c r="I250" s="30"/>
      <c r="J250" s="28">
        <v>1.4</v>
      </c>
      <c r="K250" s="28">
        <v>1.68</v>
      </c>
      <c r="L250" s="28">
        <v>2.23</v>
      </c>
      <c r="M250" s="28">
        <v>2.39</v>
      </c>
      <c r="N250" s="31">
        <v>2.57</v>
      </c>
      <c r="O250" s="35">
        <f t="shared" ref="O250:AJ250" si="543">SUM(O251:O263)</f>
        <v>0</v>
      </c>
      <c r="P250" s="35">
        <f t="shared" si="543"/>
        <v>0</v>
      </c>
      <c r="Q250" s="35">
        <f t="shared" si="543"/>
        <v>2</v>
      </c>
      <c r="R250" s="35">
        <f t="shared" si="543"/>
        <v>65132.30261999998</v>
      </c>
      <c r="S250" s="35">
        <f>SUM(S251:S263)</f>
        <v>993</v>
      </c>
      <c r="T250" s="35">
        <f t="shared" ref="T250" si="544">SUM(T251:T263)</f>
        <v>38043232.225949995</v>
      </c>
      <c r="U250" s="35">
        <f t="shared" si="543"/>
        <v>0</v>
      </c>
      <c r="V250" s="35">
        <f t="shared" si="543"/>
        <v>0</v>
      </c>
      <c r="W250" s="35">
        <f t="shared" si="543"/>
        <v>3</v>
      </c>
      <c r="X250" s="35">
        <f t="shared" si="543"/>
        <v>129790.91576640002</v>
      </c>
      <c r="Y250" s="35">
        <f t="shared" si="543"/>
        <v>3</v>
      </c>
      <c r="Z250" s="35">
        <f t="shared" si="543"/>
        <v>0</v>
      </c>
      <c r="AA250" s="35">
        <f t="shared" si="543"/>
        <v>0</v>
      </c>
      <c r="AB250" s="35">
        <f t="shared" si="543"/>
        <v>0</v>
      </c>
      <c r="AC250" s="35">
        <v>0</v>
      </c>
      <c r="AD250" s="35">
        <f t="shared" si="543"/>
        <v>0</v>
      </c>
      <c r="AE250" s="35">
        <f>SUM(AE251:AE263)</f>
        <v>24</v>
      </c>
      <c r="AF250" s="35">
        <f t="shared" si="543"/>
        <v>916835.08121333341</v>
      </c>
      <c r="AG250" s="35">
        <v>0</v>
      </c>
      <c r="AH250" s="35">
        <f t="shared" si="543"/>
        <v>0</v>
      </c>
      <c r="AI250" s="35">
        <f t="shared" si="543"/>
        <v>1</v>
      </c>
      <c r="AJ250" s="35">
        <f t="shared" si="543"/>
        <v>32707.726127999998</v>
      </c>
      <c r="AK250" s="35">
        <f t="shared" ref="AK250:BV250" si="545">SUM(AK251:AK263)</f>
        <v>0</v>
      </c>
      <c r="AL250" s="35">
        <f t="shared" si="545"/>
        <v>0</v>
      </c>
      <c r="AM250" s="35">
        <f t="shared" si="545"/>
        <v>107</v>
      </c>
      <c r="AN250" s="35">
        <f t="shared" si="545"/>
        <v>4698963.7405199995</v>
      </c>
      <c r="AO250" s="35">
        <f t="shared" si="545"/>
        <v>12</v>
      </c>
      <c r="AP250" s="35">
        <f t="shared" si="545"/>
        <v>553069.98257280001</v>
      </c>
      <c r="AQ250" s="35">
        <f t="shared" si="545"/>
        <v>2</v>
      </c>
      <c r="AR250" s="35">
        <f t="shared" si="545"/>
        <v>69538.13</v>
      </c>
      <c r="AS250" s="35">
        <f>AO250-AQ250</f>
        <v>10</v>
      </c>
      <c r="AT250" s="35">
        <f>AS250*$E250*$F250*$G250*$K250*AT$10</f>
        <v>455824.05456000002</v>
      </c>
      <c r="AU250" s="32">
        <f t="shared" ref="AU250" si="546">AQ250+AS250</f>
        <v>12</v>
      </c>
      <c r="AV250" s="35">
        <f t="shared" si="445"/>
        <v>525362.18455999997</v>
      </c>
      <c r="AW250" s="35">
        <f t="shared" si="545"/>
        <v>223</v>
      </c>
      <c r="AX250" s="35">
        <f t="shared" si="545"/>
        <v>8539856.0927344002</v>
      </c>
      <c r="AY250" s="35">
        <f t="shared" si="545"/>
        <v>61</v>
      </c>
      <c r="AZ250" s="35">
        <f t="shared" si="545"/>
        <v>2199273.8099999996</v>
      </c>
      <c r="BA250" s="35">
        <f>AW250-AY250</f>
        <v>162</v>
      </c>
      <c r="BB250" s="35">
        <f>BA250*$E250*$F250*$G250*$K250*BB$10</f>
        <v>7384349.6838720003</v>
      </c>
      <c r="BC250" s="35">
        <f t="shared" si="545"/>
        <v>16</v>
      </c>
      <c r="BD250" s="35">
        <f t="shared" si="545"/>
        <v>562331.96443199995</v>
      </c>
      <c r="BE250" s="35">
        <f t="shared" si="545"/>
        <v>2</v>
      </c>
      <c r="BF250" s="35">
        <f t="shared" si="545"/>
        <v>85483.97</v>
      </c>
      <c r="BG250" s="35">
        <f>BC250-BE250</f>
        <v>14</v>
      </c>
      <c r="BH250" s="35">
        <f>BG250*$E250*$F250*$G250*$K250*BH$10</f>
        <v>819791.34518399998</v>
      </c>
      <c r="BI250" s="32">
        <f t="shared" si="493"/>
        <v>16</v>
      </c>
      <c r="BJ250" s="32">
        <f t="shared" si="493"/>
        <v>905275.31518399995</v>
      </c>
      <c r="BK250" s="35">
        <f t="shared" si="545"/>
        <v>60</v>
      </c>
      <c r="BL250" s="35">
        <f t="shared" si="545"/>
        <v>2992912.8316639997</v>
      </c>
      <c r="BM250" s="35">
        <f t="shared" si="545"/>
        <v>6</v>
      </c>
      <c r="BN250" s="35">
        <f t="shared" si="545"/>
        <v>257224.22</v>
      </c>
      <c r="BO250" s="35">
        <f>BK250-BM250-4</f>
        <v>50</v>
      </c>
      <c r="BP250" s="35">
        <f>BO250*$E250*$F250*$G250*$K250*BP$10</f>
        <v>2927826.2327999999</v>
      </c>
      <c r="BQ250" s="32">
        <f t="shared" si="494"/>
        <v>56</v>
      </c>
      <c r="BR250" s="32">
        <f t="shared" si="494"/>
        <v>3185050.4528000001</v>
      </c>
      <c r="BS250" s="35">
        <f t="shared" si="545"/>
        <v>3</v>
      </c>
      <c r="BT250" s="35">
        <f t="shared" si="545"/>
        <v>128212.90439999997</v>
      </c>
      <c r="BU250" s="35">
        <f t="shared" si="545"/>
        <v>4</v>
      </c>
      <c r="BV250" s="35">
        <f t="shared" si="545"/>
        <v>136795.81</v>
      </c>
      <c r="BW250" s="35"/>
      <c r="BX250" s="35">
        <f>BW250*$E250*$F250*$G250*$K250*BX$10</f>
        <v>0</v>
      </c>
      <c r="BY250" s="32">
        <f t="shared" ref="BY250" si="547">BU250+BW250</f>
        <v>4</v>
      </c>
      <c r="BZ250" s="32">
        <f>BV250+BX250</f>
        <v>136795.81</v>
      </c>
    </row>
    <row r="251" spans="1:78" ht="30" x14ac:dyDescent="0.25">
      <c r="A251" s="37"/>
      <c r="B251" s="58">
        <v>210</v>
      </c>
      <c r="C251" s="27" t="s">
        <v>311</v>
      </c>
      <c r="D251" s="28">
        <f t="shared" si="532"/>
        <v>18150.400000000001</v>
      </c>
      <c r="E251" s="28">
        <f t="shared" si="532"/>
        <v>18790</v>
      </c>
      <c r="F251" s="34">
        <v>0.99</v>
      </c>
      <c r="G251" s="29">
        <v>1</v>
      </c>
      <c r="H251" s="30"/>
      <c r="I251" s="30"/>
      <c r="J251" s="28">
        <v>1.4</v>
      </c>
      <c r="K251" s="28">
        <v>1.68</v>
      </c>
      <c r="L251" s="28">
        <v>2.23</v>
      </c>
      <c r="M251" s="28">
        <v>2.39</v>
      </c>
      <c r="N251" s="31">
        <v>2.57</v>
      </c>
      <c r="O251" s="32"/>
      <c r="P251" s="32">
        <f t="shared" ref="P251:P261" si="548">(O251/12*1*$D251*$F251*$G251*$J251*P$9)+(O251/12*11*$E251*$F251*$G251*$J251*P$10)</f>
        <v>0</v>
      </c>
      <c r="Q251" s="32">
        <v>2</v>
      </c>
      <c r="R251" s="32">
        <f t="shared" ref="R251:R261" si="549">(Q251/12*1*$D251*$F251*$G251*$J251*R$9)+(Q251/12*11*$E251*$F251*$G251*$J251*R$10)</f>
        <v>65132.30261999998</v>
      </c>
      <c r="S251" s="32">
        <v>123</v>
      </c>
      <c r="T251" s="32">
        <f t="shared" si="518"/>
        <v>3514466.7627299996</v>
      </c>
      <c r="U251" s="32">
        <v>0</v>
      </c>
      <c r="V251" s="32">
        <f t="shared" ref="V251:V261" si="550">(U251/12*1*$D251*$F251*$G251*$K251*V$9)+(U251/12*11*$E251*$F251*$G251*$K251*V$10)</f>
        <v>0</v>
      </c>
      <c r="W251" s="32">
        <v>0</v>
      </c>
      <c r="X251" s="32">
        <f t="shared" ref="X251:X261" si="551">(W251/12*1*$D251*$F251*$G251*$K251*X$9)+(W251/12*11*$E251*$F251*$G251*$K251*X$10)</f>
        <v>0</v>
      </c>
      <c r="Y251" s="32"/>
      <c r="Z251" s="32"/>
      <c r="AA251" s="32"/>
      <c r="AB251" s="32">
        <f t="shared" ref="AB251:AB261" si="552">(AA251/12*1*$D251*$F251*$G251*$J251*AB$9)+(AA251/12*11*$E251*$F251*$G251*$J251*AB$10)</f>
        <v>0</v>
      </c>
      <c r="AC251" s="32">
        <v>0</v>
      </c>
      <c r="AD251" s="32">
        <f t="shared" ref="AD251:AD261" si="553">(AC251/12*1*$D251*$F251*$G251*$J251*AD$9)+(AC251/12*11*$E251*$F251*$G251*$J251*AD$10)</f>
        <v>0</v>
      </c>
      <c r="AE251" s="32">
        <v>0</v>
      </c>
      <c r="AF251" s="32">
        <f t="shared" ref="AF251:AF261" si="554">(AE251/12*1*$D251*$F251*$G251*$J251*AF$9)+(AE251/12*11*$E251*$F251*$G251*$J251*AF$10)</f>
        <v>0</v>
      </c>
      <c r="AG251" s="36">
        <v>0</v>
      </c>
      <c r="AH251" s="32">
        <f t="shared" ref="AH251:AH261" si="555">(AG251/12*1*$D251*$F251*$G251*$K251*AH$9)+(AG251/12*11*$E251*$F251*$G251*$K251*AH$10)</f>
        <v>0</v>
      </c>
      <c r="AI251" s="32">
        <v>1</v>
      </c>
      <c r="AJ251" s="32">
        <f t="shared" ref="AJ251:AJ263" si="556">(AI251/12*1*$D251*$F251*$G251*$K251*AJ$9)+(AI251/12*4*$E251*$F251*$G251*$K251*AJ$10)+(AI251/12*7*$E251*$F251*$G251*$K251*AJ$12)</f>
        <v>32707.726127999998</v>
      </c>
      <c r="AK251" s="32"/>
      <c r="AL251" s="32">
        <f t="shared" ref="AL251:AL261" si="557">(AK251/12*1*$D251*$F251*$G251*$K251*AL$9)+(AK251/12*11*$E251*$F251*$G251*$K251*AL$10)</f>
        <v>0</v>
      </c>
      <c r="AM251" s="32"/>
      <c r="AN251" s="32">
        <f t="shared" ref="AN251:AN261" si="558">(AM251/12*1*$D251*$F251*$G251*$K251*AN$9)+(AM251/12*11*$E251*$F251*$G251*$K251*AN$10)</f>
        <v>0</v>
      </c>
      <c r="AO251" s="32">
        <v>0</v>
      </c>
      <c r="AP251" s="32">
        <f t="shared" ref="AP251:AP261" si="559">(AO251/12*1*$D251*$F251*$G251*$K251*AP$9)+(AO251/12*11*$E251*$F251*$G251*$K251*AP$10)</f>
        <v>0</v>
      </c>
      <c r="AQ251" s="32">
        <v>0</v>
      </c>
      <c r="AR251" s="32">
        <f t="shared" si="512"/>
        <v>0</v>
      </c>
      <c r="AS251" s="32"/>
      <c r="AT251" s="35"/>
      <c r="AU251" s="32">
        <f t="shared" si="483"/>
        <v>0</v>
      </c>
      <c r="AV251" s="35">
        <f t="shared" si="445"/>
        <v>0</v>
      </c>
      <c r="AW251" s="32"/>
      <c r="AX251" s="32">
        <f t="shared" ref="AX251:AX261" si="560">(AW251/12*1*$D251*$F251*$G251*$K251*AX$9)+(AW251/12*11*$E251*$F251*$G251*$K251*AX$10)</f>
        <v>0</v>
      </c>
      <c r="AY251" s="32">
        <v>0</v>
      </c>
      <c r="AZ251" s="32">
        <f t="shared" si="513"/>
        <v>0</v>
      </c>
      <c r="BA251" s="35"/>
      <c r="BB251" s="32"/>
      <c r="BC251" s="32">
        <v>0</v>
      </c>
      <c r="BD251" s="32">
        <f t="shared" ref="BD251:BD261" si="561">(BC251/12*1*$D251*$F251*$G251*$K251*BD$9)+(BC251/12*11*$E251*$F251*$G251*$K251*BD$10)</f>
        <v>0</v>
      </c>
      <c r="BE251" s="32">
        <v>0</v>
      </c>
      <c r="BF251" s="32">
        <f t="shared" si="458"/>
        <v>0</v>
      </c>
      <c r="BG251" s="32"/>
      <c r="BH251" s="35"/>
      <c r="BI251" s="32"/>
      <c r="BJ251" s="32"/>
      <c r="BK251" s="32">
        <v>0</v>
      </c>
      <c r="BL251" s="32">
        <f t="shared" ref="BL251:BL261" si="562">(BK251/12*1*$D251*$F251*$G251*$K251*BL$9)+(BK251/12*11*$E251*$F251*$G251*$K251*BL$10)</f>
        <v>0</v>
      </c>
      <c r="BM251" s="32">
        <v>0</v>
      </c>
      <c r="BN251" s="32">
        <v>0</v>
      </c>
      <c r="BO251" s="32"/>
      <c r="BP251" s="35"/>
      <c r="BQ251" s="32"/>
      <c r="BR251" s="32"/>
      <c r="BS251" s="32">
        <v>0</v>
      </c>
      <c r="BT251" s="32">
        <f t="shared" ref="BT251:BT261" si="563">(BS251/12*1*$D251*$F251*$G251*$K251*BT$9)+(BS251/12*11*$E251*$F251*$G251*$K251*BT$10)</f>
        <v>0</v>
      </c>
      <c r="BU251" s="32">
        <v>0</v>
      </c>
      <c r="BV251" s="32">
        <f t="shared" si="459"/>
        <v>0</v>
      </c>
      <c r="BW251" s="32"/>
      <c r="BX251" s="35"/>
      <c r="BY251" s="32"/>
      <c r="BZ251" s="32"/>
    </row>
    <row r="252" spans="1:78" ht="34.5" customHeight="1" x14ac:dyDescent="0.25">
      <c r="A252" s="37"/>
      <c r="B252" s="58">
        <v>211</v>
      </c>
      <c r="C252" s="27" t="s">
        <v>312</v>
      </c>
      <c r="D252" s="28">
        <f t="shared" si="532"/>
        <v>18150.400000000001</v>
      </c>
      <c r="E252" s="28">
        <f t="shared" si="532"/>
        <v>18790</v>
      </c>
      <c r="F252" s="34">
        <v>1.52</v>
      </c>
      <c r="G252" s="29">
        <v>1</v>
      </c>
      <c r="H252" s="30"/>
      <c r="I252" s="30"/>
      <c r="J252" s="28">
        <v>1.4</v>
      </c>
      <c r="K252" s="28">
        <v>1.68</v>
      </c>
      <c r="L252" s="28">
        <v>2.23</v>
      </c>
      <c r="M252" s="28">
        <v>2.39</v>
      </c>
      <c r="N252" s="31">
        <v>2.57</v>
      </c>
      <c r="O252" s="32"/>
      <c r="P252" s="32">
        <f t="shared" si="548"/>
        <v>0</v>
      </c>
      <c r="Q252" s="32"/>
      <c r="R252" s="32">
        <f t="shared" si="549"/>
        <v>0</v>
      </c>
      <c r="S252" s="32">
        <v>9</v>
      </c>
      <c r="T252" s="32">
        <f t="shared" si="518"/>
        <v>394825.53431999998</v>
      </c>
      <c r="U252" s="32">
        <v>0</v>
      </c>
      <c r="V252" s="32">
        <f t="shared" si="550"/>
        <v>0</v>
      </c>
      <c r="W252" s="32">
        <v>0</v>
      </c>
      <c r="X252" s="32">
        <f t="shared" si="551"/>
        <v>0</v>
      </c>
      <c r="Y252" s="32"/>
      <c r="Z252" s="32"/>
      <c r="AA252" s="32"/>
      <c r="AB252" s="32">
        <f t="shared" si="552"/>
        <v>0</v>
      </c>
      <c r="AC252" s="32">
        <v>0</v>
      </c>
      <c r="AD252" s="32">
        <f t="shared" si="553"/>
        <v>0</v>
      </c>
      <c r="AE252" s="32"/>
      <c r="AF252" s="32">
        <f t="shared" si="554"/>
        <v>0</v>
      </c>
      <c r="AG252" s="36">
        <v>0</v>
      </c>
      <c r="AH252" s="32">
        <f t="shared" si="555"/>
        <v>0</v>
      </c>
      <c r="AI252" s="32">
        <v>0</v>
      </c>
      <c r="AJ252" s="32">
        <f t="shared" si="556"/>
        <v>0</v>
      </c>
      <c r="AK252" s="32"/>
      <c r="AL252" s="32">
        <f t="shared" si="557"/>
        <v>0</v>
      </c>
      <c r="AM252" s="32">
        <v>6</v>
      </c>
      <c r="AN252" s="32">
        <f t="shared" si="558"/>
        <v>275284.35674879991</v>
      </c>
      <c r="AO252" s="32">
        <v>0</v>
      </c>
      <c r="AP252" s="32">
        <f t="shared" si="559"/>
        <v>0</v>
      </c>
      <c r="AQ252" s="32">
        <v>0</v>
      </c>
      <c r="AR252" s="32">
        <f t="shared" si="512"/>
        <v>0</v>
      </c>
      <c r="AS252" s="32"/>
      <c r="AT252" s="35"/>
      <c r="AU252" s="32"/>
      <c r="AV252" s="35">
        <f t="shared" si="445"/>
        <v>0</v>
      </c>
      <c r="AW252" s="32">
        <v>22</v>
      </c>
      <c r="AX252" s="32">
        <f t="shared" si="560"/>
        <v>1101466.4549503999</v>
      </c>
      <c r="AY252" s="32">
        <v>4</v>
      </c>
      <c r="AZ252" s="32">
        <v>192594.02999999997</v>
      </c>
      <c r="BA252" s="35"/>
      <c r="BB252" s="32"/>
      <c r="BC252" s="32"/>
      <c r="BD252" s="32">
        <f t="shared" si="561"/>
        <v>0</v>
      </c>
      <c r="BE252" s="32">
        <v>0</v>
      </c>
      <c r="BF252" s="32">
        <f t="shared" si="458"/>
        <v>0</v>
      </c>
      <c r="BG252" s="32"/>
      <c r="BH252" s="35"/>
      <c r="BI252" s="32"/>
      <c r="BJ252" s="32"/>
      <c r="BK252" s="32">
        <v>2</v>
      </c>
      <c r="BL252" s="32">
        <f t="shared" si="562"/>
        <v>129922.40979199998</v>
      </c>
      <c r="BM252" s="32">
        <v>1</v>
      </c>
      <c r="BN252" s="32">
        <v>64967.82</v>
      </c>
      <c r="BO252" s="32"/>
      <c r="BP252" s="35"/>
      <c r="BQ252" s="32"/>
      <c r="BR252" s="32"/>
      <c r="BS252" s="32">
        <v>1</v>
      </c>
      <c r="BT252" s="32">
        <f t="shared" si="563"/>
        <v>64961.204895999988</v>
      </c>
      <c r="BU252" s="32">
        <v>1</v>
      </c>
      <c r="BV252" s="32">
        <v>64967.82</v>
      </c>
      <c r="BW252" s="32"/>
      <c r="BX252" s="35"/>
      <c r="BY252" s="32"/>
      <c r="BZ252" s="32"/>
    </row>
    <row r="253" spans="1:78" ht="34.5" customHeight="1" x14ac:dyDescent="0.25">
      <c r="A253" s="37"/>
      <c r="B253" s="58">
        <v>212</v>
      </c>
      <c r="C253" s="27" t="s">
        <v>313</v>
      </c>
      <c r="D253" s="28">
        <f t="shared" si="532"/>
        <v>18150.400000000001</v>
      </c>
      <c r="E253" s="28">
        <f t="shared" si="532"/>
        <v>18790</v>
      </c>
      <c r="F253" s="34">
        <v>0.69</v>
      </c>
      <c r="G253" s="29">
        <v>1</v>
      </c>
      <c r="H253" s="30"/>
      <c r="I253" s="30"/>
      <c r="J253" s="28">
        <v>1.4</v>
      </c>
      <c r="K253" s="28">
        <v>1.68</v>
      </c>
      <c r="L253" s="28">
        <v>2.23</v>
      </c>
      <c r="M253" s="28">
        <v>2.39</v>
      </c>
      <c r="N253" s="31">
        <v>2.57</v>
      </c>
      <c r="O253" s="32"/>
      <c r="P253" s="32">
        <f t="shared" si="548"/>
        <v>0</v>
      </c>
      <c r="Q253" s="32"/>
      <c r="R253" s="32">
        <f t="shared" si="549"/>
        <v>0</v>
      </c>
      <c r="S253" s="32">
        <v>15</v>
      </c>
      <c r="T253" s="32">
        <f t="shared" si="518"/>
        <v>298716.68714999995</v>
      </c>
      <c r="U253" s="32"/>
      <c r="V253" s="32">
        <f t="shared" si="550"/>
        <v>0</v>
      </c>
      <c r="W253" s="32"/>
      <c r="X253" s="32">
        <f t="shared" si="551"/>
        <v>0</v>
      </c>
      <c r="Y253" s="32"/>
      <c r="Z253" s="32"/>
      <c r="AA253" s="32"/>
      <c r="AB253" s="32">
        <f t="shared" si="552"/>
        <v>0</v>
      </c>
      <c r="AC253" s="32"/>
      <c r="AD253" s="32">
        <f t="shared" si="553"/>
        <v>0</v>
      </c>
      <c r="AE253" s="32"/>
      <c r="AF253" s="32">
        <f t="shared" si="554"/>
        <v>0</v>
      </c>
      <c r="AG253" s="36"/>
      <c r="AH253" s="32">
        <f t="shared" si="555"/>
        <v>0</v>
      </c>
      <c r="AI253" s="32"/>
      <c r="AJ253" s="32">
        <f t="shared" si="556"/>
        <v>0</v>
      </c>
      <c r="AK253" s="32"/>
      <c r="AL253" s="32">
        <f t="shared" si="557"/>
        <v>0</v>
      </c>
      <c r="AM253" s="32">
        <v>8</v>
      </c>
      <c r="AN253" s="32">
        <f t="shared" si="558"/>
        <v>166619.47908479994</v>
      </c>
      <c r="AO253" s="32"/>
      <c r="AP253" s="32">
        <f t="shared" si="559"/>
        <v>0</v>
      </c>
      <c r="AQ253" s="32">
        <v>0</v>
      </c>
      <c r="AR253" s="32">
        <f t="shared" si="512"/>
        <v>0</v>
      </c>
      <c r="AS253" s="32"/>
      <c r="AT253" s="35"/>
      <c r="AU253" s="32"/>
      <c r="AV253" s="35">
        <f t="shared" si="445"/>
        <v>0</v>
      </c>
      <c r="AW253" s="32">
        <v>6</v>
      </c>
      <c r="AX253" s="32">
        <f t="shared" si="560"/>
        <v>136365.76326239997</v>
      </c>
      <c r="AY253" s="32">
        <v>3</v>
      </c>
      <c r="AZ253" s="32">
        <v>54634.69</v>
      </c>
      <c r="BA253" s="35"/>
      <c r="BB253" s="32"/>
      <c r="BC253" s="32">
        <v>2</v>
      </c>
      <c r="BD253" s="32">
        <f t="shared" si="561"/>
        <v>59328.601751999988</v>
      </c>
      <c r="BE253" s="32">
        <v>0</v>
      </c>
      <c r="BF253" s="32">
        <f t="shared" si="458"/>
        <v>0</v>
      </c>
      <c r="BG253" s="32"/>
      <c r="BH253" s="35"/>
      <c r="BI253" s="32"/>
      <c r="BJ253" s="32"/>
      <c r="BK253" s="32">
        <v>2</v>
      </c>
      <c r="BL253" s="32">
        <f t="shared" si="562"/>
        <v>58977.936023999988</v>
      </c>
      <c r="BM253" s="32">
        <v>1</v>
      </c>
      <c r="BN253" s="32">
        <v>29491.97</v>
      </c>
      <c r="BO253" s="32"/>
      <c r="BP253" s="35"/>
      <c r="BQ253" s="32"/>
      <c r="BR253" s="32"/>
      <c r="BS253" s="32"/>
      <c r="BT253" s="32">
        <f t="shared" si="563"/>
        <v>0</v>
      </c>
      <c r="BU253" s="32">
        <v>0</v>
      </c>
      <c r="BV253" s="32">
        <v>0</v>
      </c>
      <c r="BW253" s="32"/>
      <c r="BX253" s="35"/>
      <c r="BY253" s="32"/>
      <c r="BZ253" s="32"/>
    </row>
    <row r="254" spans="1:78" ht="30" x14ac:dyDescent="0.25">
      <c r="A254" s="37"/>
      <c r="B254" s="58">
        <v>213</v>
      </c>
      <c r="C254" s="27" t="s">
        <v>314</v>
      </c>
      <c r="D254" s="28">
        <f t="shared" si="532"/>
        <v>18150.400000000001</v>
      </c>
      <c r="E254" s="28">
        <f t="shared" si="532"/>
        <v>18790</v>
      </c>
      <c r="F254" s="34">
        <v>0.56000000000000005</v>
      </c>
      <c r="G254" s="29">
        <v>1</v>
      </c>
      <c r="H254" s="30"/>
      <c r="I254" s="30"/>
      <c r="J254" s="28">
        <v>1.4</v>
      </c>
      <c r="K254" s="28">
        <v>1.68</v>
      </c>
      <c r="L254" s="28">
        <v>2.23</v>
      </c>
      <c r="M254" s="28">
        <v>2.39</v>
      </c>
      <c r="N254" s="31">
        <v>2.57</v>
      </c>
      <c r="O254" s="32"/>
      <c r="P254" s="32">
        <f t="shared" si="548"/>
        <v>0</v>
      </c>
      <c r="Q254" s="32"/>
      <c r="R254" s="32">
        <f t="shared" si="549"/>
        <v>0</v>
      </c>
      <c r="S254" s="32">
        <v>1</v>
      </c>
      <c r="T254" s="32">
        <f t="shared" si="518"/>
        <v>16162.448773333332</v>
      </c>
      <c r="U254" s="32">
        <v>0</v>
      </c>
      <c r="V254" s="32">
        <f t="shared" si="550"/>
        <v>0</v>
      </c>
      <c r="W254" s="32">
        <v>0</v>
      </c>
      <c r="X254" s="32">
        <f t="shared" si="551"/>
        <v>0</v>
      </c>
      <c r="Y254" s="32"/>
      <c r="Z254" s="32"/>
      <c r="AA254" s="32"/>
      <c r="AB254" s="32">
        <f t="shared" si="552"/>
        <v>0</v>
      </c>
      <c r="AC254" s="32">
        <v>0</v>
      </c>
      <c r="AD254" s="32">
        <f t="shared" si="553"/>
        <v>0</v>
      </c>
      <c r="AE254" s="32"/>
      <c r="AF254" s="32">
        <f t="shared" si="554"/>
        <v>0</v>
      </c>
      <c r="AG254" s="36">
        <v>0</v>
      </c>
      <c r="AH254" s="32">
        <f t="shared" si="555"/>
        <v>0</v>
      </c>
      <c r="AI254" s="32">
        <v>0</v>
      </c>
      <c r="AJ254" s="32">
        <f t="shared" si="556"/>
        <v>0</v>
      </c>
      <c r="AK254" s="32"/>
      <c r="AL254" s="32">
        <f t="shared" si="557"/>
        <v>0</v>
      </c>
      <c r="AM254" s="32">
        <v>12</v>
      </c>
      <c r="AN254" s="32">
        <f t="shared" si="558"/>
        <v>202841.10497280001</v>
      </c>
      <c r="AO254" s="32"/>
      <c r="AP254" s="32">
        <f t="shared" si="559"/>
        <v>0</v>
      </c>
      <c r="AQ254" s="32">
        <v>0</v>
      </c>
      <c r="AR254" s="32">
        <f t="shared" si="512"/>
        <v>0</v>
      </c>
      <c r="AS254" s="32"/>
      <c r="AT254" s="35"/>
      <c r="AU254" s="32"/>
      <c r="AV254" s="35">
        <f t="shared" si="445"/>
        <v>0</v>
      </c>
      <c r="AW254" s="32">
        <v>18</v>
      </c>
      <c r="AX254" s="32">
        <f t="shared" si="560"/>
        <v>332020.98881280003</v>
      </c>
      <c r="AY254" s="32">
        <v>2</v>
      </c>
      <c r="AZ254" s="32">
        <v>37264.44</v>
      </c>
      <c r="BA254" s="35"/>
      <c r="BB254" s="32"/>
      <c r="BC254" s="32">
        <v>2</v>
      </c>
      <c r="BD254" s="32">
        <f t="shared" si="561"/>
        <v>48150.749248</v>
      </c>
      <c r="BE254" s="32">
        <v>1</v>
      </c>
      <c r="BF254" s="32">
        <v>23935.51</v>
      </c>
      <c r="BG254" s="32"/>
      <c r="BH254" s="35"/>
      <c r="BI254" s="32"/>
      <c r="BJ254" s="32"/>
      <c r="BK254" s="32">
        <v>2</v>
      </c>
      <c r="BL254" s="32">
        <f t="shared" si="562"/>
        <v>47866.150975999997</v>
      </c>
      <c r="BM254" s="32">
        <v>0</v>
      </c>
      <c r="BN254" s="32">
        <v>0</v>
      </c>
      <c r="BO254" s="32"/>
      <c r="BP254" s="35"/>
      <c r="BQ254" s="32"/>
      <c r="BR254" s="32"/>
      <c r="BS254" s="32"/>
      <c r="BT254" s="32">
        <f t="shared" si="563"/>
        <v>0</v>
      </c>
      <c r="BU254" s="32">
        <v>1</v>
      </c>
      <c r="BV254" s="32">
        <v>24384.38</v>
      </c>
      <c r="BW254" s="32"/>
      <c r="BX254" s="35"/>
      <c r="BY254" s="32"/>
      <c r="BZ254" s="32"/>
    </row>
    <row r="255" spans="1:78" ht="30" x14ac:dyDescent="0.25">
      <c r="A255" s="37"/>
      <c r="B255" s="58">
        <v>214</v>
      </c>
      <c r="C255" s="27" t="s">
        <v>315</v>
      </c>
      <c r="D255" s="28">
        <f t="shared" si="532"/>
        <v>18150.400000000001</v>
      </c>
      <c r="E255" s="28">
        <f t="shared" si="532"/>
        <v>18790</v>
      </c>
      <c r="F255" s="34">
        <v>0.74</v>
      </c>
      <c r="G255" s="29">
        <v>1</v>
      </c>
      <c r="H255" s="30"/>
      <c r="I255" s="30"/>
      <c r="J255" s="28">
        <v>1.4</v>
      </c>
      <c r="K255" s="28">
        <v>1.68</v>
      </c>
      <c r="L255" s="28">
        <v>2.23</v>
      </c>
      <c r="M255" s="28">
        <v>2.39</v>
      </c>
      <c r="N255" s="31">
        <v>2.57</v>
      </c>
      <c r="O255" s="32"/>
      <c r="P255" s="32">
        <f t="shared" si="548"/>
        <v>0</v>
      </c>
      <c r="Q255" s="32"/>
      <c r="R255" s="32">
        <f t="shared" si="549"/>
        <v>0</v>
      </c>
      <c r="S255" s="32">
        <v>5</v>
      </c>
      <c r="T255" s="32">
        <f t="shared" si="518"/>
        <v>106787.60796666668</v>
      </c>
      <c r="U255" s="32">
        <v>0</v>
      </c>
      <c r="V255" s="32">
        <f t="shared" si="550"/>
        <v>0</v>
      </c>
      <c r="W255" s="32">
        <v>0</v>
      </c>
      <c r="X255" s="32">
        <f t="shared" si="551"/>
        <v>0</v>
      </c>
      <c r="Y255" s="32"/>
      <c r="Z255" s="32"/>
      <c r="AA255" s="32"/>
      <c r="AB255" s="32">
        <f t="shared" si="552"/>
        <v>0</v>
      </c>
      <c r="AC255" s="32">
        <v>0</v>
      </c>
      <c r="AD255" s="32">
        <f t="shared" si="553"/>
        <v>0</v>
      </c>
      <c r="AE255" s="32"/>
      <c r="AF255" s="32">
        <f t="shared" si="554"/>
        <v>0</v>
      </c>
      <c r="AG255" s="36">
        <v>0</v>
      </c>
      <c r="AH255" s="32">
        <f t="shared" si="555"/>
        <v>0</v>
      </c>
      <c r="AI255" s="32">
        <v>0</v>
      </c>
      <c r="AJ255" s="32">
        <f t="shared" si="556"/>
        <v>0</v>
      </c>
      <c r="AK255" s="32"/>
      <c r="AL255" s="32">
        <f t="shared" si="557"/>
        <v>0</v>
      </c>
      <c r="AM255" s="32">
        <v>2</v>
      </c>
      <c r="AN255" s="32">
        <f t="shared" si="558"/>
        <v>44673.338595199988</v>
      </c>
      <c r="AO255" s="32"/>
      <c r="AP255" s="32">
        <f t="shared" si="559"/>
        <v>0</v>
      </c>
      <c r="AQ255" s="32">
        <v>0</v>
      </c>
      <c r="AR255" s="32">
        <f t="shared" si="512"/>
        <v>0</v>
      </c>
      <c r="AS255" s="32"/>
      <c r="AT255" s="35"/>
      <c r="AU255" s="32"/>
      <c r="AV255" s="35">
        <f t="shared" si="445"/>
        <v>0</v>
      </c>
      <c r="AW255" s="32">
        <v>8</v>
      </c>
      <c r="AX255" s="32">
        <f t="shared" si="560"/>
        <v>194996.45374719996</v>
      </c>
      <c r="AY255" s="32">
        <v>7</v>
      </c>
      <c r="AZ255" s="32">
        <v>164233.92000000001</v>
      </c>
      <c r="BA255" s="35"/>
      <c r="BB255" s="32"/>
      <c r="BC255" s="32">
        <v>4</v>
      </c>
      <c r="BD255" s="32">
        <f t="shared" si="561"/>
        <v>127255.55158399999</v>
      </c>
      <c r="BE255" s="32">
        <v>0</v>
      </c>
      <c r="BF255" s="32">
        <v>0</v>
      </c>
      <c r="BG255" s="32"/>
      <c r="BH255" s="35"/>
      <c r="BI255" s="32"/>
      <c r="BJ255" s="32"/>
      <c r="BK255" s="32">
        <v>2</v>
      </c>
      <c r="BL255" s="32">
        <f t="shared" si="562"/>
        <v>63251.699503999989</v>
      </c>
      <c r="BM255" s="32">
        <v>0</v>
      </c>
      <c r="BN255" s="32">
        <v>0</v>
      </c>
      <c r="BO255" s="32"/>
      <c r="BP255" s="35"/>
      <c r="BQ255" s="32"/>
      <c r="BR255" s="32"/>
      <c r="BS255" s="32">
        <v>2</v>
      </c>
      <c r="BT255" s="32">
        <f t="shared" si="563"/>
        <v>63251.699503999989</v>
      </c>
      <c r="BU255" s="32">
        <v>2</v>
      </c>
      <c r="BV255" s="32">
        <v>47443.61</v>
      </c>
      <c r="BW255" s="32"/>
      <c r="BX255" s="35"/>
      <c r="BY255" s="32"/>
      <c r="BZ255" s="32"/>
    </row>
    <row r="256" spans="1:78" ht="30" x14ac:dyDescent="0.25">
      <c r="A256" s="37"/>
      <c r="B256" s="58">
        <v>215</v>
      </c>
      <c r="C256" s="27" t="s">
        <v>316</v>
      </c>
      <c r="D256" s="28">
        <f t="shared" si="532"/>
        <v>18150.400000000001</v>
      </c>
      <c r="E256" s="28">
        <f t="shared" si="532"/>
        <v>18790</v>
      </c>
      <c r="F256" s="34">
        <v>1.44</v>
      </c>
      <c r="G256" s="29">
        <v>1</v>
      </c>
      <c r="H256" s="30"/>
      <c r="I256" s="30"/>
      <c r="J256" s="28">
        <v>1.4</v>
      </c>
      <c r="K256" s="28">
        <v>1.68</v>
      </c>
      <c r="L256" s="28">
        <v>2.23</v>
      </c>
      <c r="M256" s="28">
        <v>2.39</v>
      </c>
      <c r="N256" s="31">
        <v>2.57</v>
      </c>
      <c r="O256" s="32"/>
      <c r="P256" s="32">
        <f t="shared" si="548"/>
        <v>0</v>
      </c>
      <c r="Q256" s="32"/>
      <c r="R256" s="32">
        <f t="shared" si="549"/>
        <v>0</v>
      </c>
      <c r="S256" s="32">
        <v>159</v>
      </c>
      <c r="T256" s="32">
        <f t="shared" si="518"/>
        <v>6608132.6270399997</v>
      </c>
      <c r="U256" s="32"/>
      <c r="V256" s="32">
        <f t="shared" si="550"/>
        <v>0</v>
      </c>
      <c r="W256" s="32">
        <v>0</v>
      </c>
      <c r="X256" s="32">
        <f t="shared" si="551"/>
        <v>0</v>
      </c>
      <c r="Y256" s="32"/>
      <c r="Z256" s="32"/>
      <c r="AA256" s="32"/>
      <c r="AB256" s="32">
        <f t="shared" si="552"/>
        <v>0</v>
      </c>
      <c r="AC256" s="32">
        <v>0</v>
      </c>
      <c r="AD256" s="32">
        <f t="shared" si="553"/>
        <v>0</v>
      </c>
      <c r="AE256" s="32">
        <v>4</v>
      </c>
      <c r="AF256" s="32">
        <f t="shared" si="554"/>
        <v>159257.23967999997</v>
      </c>
      <c r="AG256" s="36">
        <v>0</v>
      </c>
      <c r="AH256" s="32">
        <f t="shared" si="555"/>
        <v>0</v>
      </c>
      <c r="AI256" s="32">
        <v>0</v>
      </c>
      <c r="AJ256" s="32">
        <f t="shared" si="556"/>
        <v>0</v>
      </c>
      <c r="AK256" s="32"/>
      <c r="AL256" s="32">
        <f t="shared" si="557"/>
        <v>0</v>
      </c>
      <c r="AM256" s="32">
        <v>14</v>
      </c>
      <c r="AN256" s="32">
        <f t="shared" si="558"/>
        <v>608523.31491840002</v>
      </c>
      <c r="AO256" s="32">
        <v>4</v>
      </c>
      <c r="AP256" s="32">
        <f t="shared" si="559"/>
        <v>190531.28586239996</v>
      </c>
      <c r="AQ256" s="32">
        <v>1</v>
      </c>
      <c r="AR256" s="32">
        <v>23955.72</v>
      </c>
      <c r="AS256" s="32"/>
      <c r="AT256" s="35"/>
      <c r="AU256" s="32"/>
      <c r="AV256" s="35">
        <f t="shared" si="445"/>
        <v>23955.72</v>
      </c>
      <c r="AW256" s="32">
        <v>20</v>
      </c>
      <c r="AX256" s="32">
        <f t="shared" si="560"/>
        <v>948631.39660800016</v>
      </c>
      <c r="AY256" s="32">
        <v>1</v>
      </c>
      <c r="AZ256" s="32">
        <v>42153.07</v>
      </c>
      <c r="BA256" s="35"/>
      <c r="BB256" s="32"/>
      <c r="BC256" s="32">
        <v>2</v>
      </c>
      <c r="BD256" s="32">
        <f t="shared" si="561"/>
        <v>123816.21235199997</v>
      </c>
      <c r="BE256" s="32">
        <v>1</v>
      </c>
      <c r="BF256" s="32">
        <v>61548.46</v>
      </c>
      <c r="BG256" s="32"/>
      <c r="BH256" s="35"/>
      <c r="BI256" s="32"/>
      <c r="BJ256" s="32"/>
      <c r="BK256" s="32">
        <v>14</v>
      </c>
      <c r="BL256" s="32">
        <f t="shared" si="562"/>
        <v>861590.71756800008</v>
      </c>
      <c r="BM256" s="32">
        <v>1</v>
      </c>
      <c r="BN256" s="32">
        <v>61548.46</v>
      </c>
      <c r="BO256" s="32"/>
      <c r="BP256" s="35"/>
      <c r="BQ256" s="32"/>
      <c r="BR256" s="32"/>
      <c r="BS256" s="32"/>
      <c r="BT256" s="32">
        <f t="shared" si="563"/>
        <v>0</v>
      </c>
      <c r="BU256" s="32">
        <v>0</v>
      </c>
      <c r="BV256" s="32">
        <f t="shared" si="459"/>
        <v>0</v>
      </c>
      <c r="BW256" s="32"/>
      <c r="BX256" s="35"/>
      <c r="BY256" s="32"/>
      <c r="BZ256" s="32"/>
    </row>
    <row r="257" spans="1:78" ht="30" x14ac:dyDescent="0.25">
      <c r="A257" s="37"/>
      <c r="B257" s="58">
        <v>216</v>
      </c>
      <c r="C257" s="27" t="s">
        <v>317</v>
      </c>
      <c r="D257" s="28">
        <f t="shared" ref="D257:E272" si="564">D256</f>
        <v>18150.400000000001</v>
      </c>
      <c r="E257" s="28">
        <f t="shared" si="564"/>
        <v>18790</v>
      </c>
      <c r="F257" s="34">
        <v>5.54</v>
      </c>
      <c r="G257" s="29">
        <v>1</v>
      </c>
      <c r="H257" s="30"/>
      <c r="I257" s="30"/>
      <c r="J257" s="28">
        <v>1.4</v>
      </c>
      <c r="K257" s="28">
        <v>1.68</v>
      </c>
      <c r="L257" s="28">
        <v>2.23</v>
      </c>
      <c r="M257" s="28">
        <v>2.39</v>
      </c>
      <c r="N257" s="31">
        <v>2.57</v>
      </c>
      <c r="O257" s="32"/>
      <c r="P257" s="32">
        <f t="shared" si="548"/>
        <v>0</v>
      </c>
      <c r="Q257" s="32"/>
      <c r="R257" s="32">
        <f t="shared" si="549"/>
        <v>0</v>
      </c>
      <c r="S257" s="32">
        <v>2</v>
      </c>
      <c r="T257" s="32">
        <f t="shared" si="518"/>
        <v>319785.59358666663</v>
      </c>
      <c r="U257" s="32">
        <v>0</v>
      </c>
      <c r="V257" s="32">
        <f t="shared" si="550"/>
        <v>0</v>
      </c>
      <c r="W257" s="32">
        <v>0</v>
      </c>
      <c r="X257" s="32">
        <f t="shared" si="551"/>
        <v>0</v>
      </c>
      <c r="Y257" s="32"/>
      <c r="Z257" s="32"/>
      <c r="AA257" s="32"/>
      <c r="AB257" s="32">
        <f t="shared" si="552"/>
        <v>0</v>
      </c>
      <c r="AC257" s="32">
        <v>0</v>
      </c>
      <c r="AD257" s="32">
        <f t="shared" si="553"/>
        <v>0</v>
      </c>
      <c r="AE257" s="32"/>
      <c r="AF257" s="32">
        <f t="shared" si="554"/>
        <v>0</v>
      </c>
      <c r="AG257" s="36">
        <v>0</v>
      </c>
      <c r="AH257" s="32">
        <f t="shared" si="555"/>
        <v>0</v>
      </c>
      <c r="AI257" s="32">
        <v>0</v>
      </c>
      <c r="AJ257" s="32">
        <f t="shared" si="556"/>
        <v>0</v>
      </c>
      <c r="AK257" s="32"/>
      <c r="AL257" s="32">
        <f t="shared" si="557"/>
        <v>0</v>
      </c>
      <c r="AM257" s="32">
        <v>5</v>
      </c>
      <c r="AN257" s="32">
        <f t="shared" si="558"/>
        <v>836115.86424800009</v>
      </c>
      <c r="AO257" s="32">
        <v>0</v>
      </c>
      <c r="AP257" s="32">
        <f t="shared" si="559"/>
        <v>0</v>
      </c>
      <c r="AQ257" s="32">
        <v>0</v>
      </c>
      <c r="AR257" s="32">
        <f t="shared" si="512"/>
        <v>0</v>
      </c>
      <c r="AS257" s="32"/>
      <c r="AT257" s="35"/>
      <c r="AU257" s="32"/>
      <c r="AV257" s="35">
        <f t="shared" si="445"/>
        <v>0</v>
      </c>
      <c r="AW257" s="32"/>
      <c r="AX257" s="32">
        <f t="shared" si="560"/>
        <v>0</v>
      </c>
      <c r="AY257" s="32">
        <v>0</v>
      </c>
      <c r="AZ257" s="32">
        <f t="shared" si="513"/>
        <v>0</v>
      </c>
      <c r="BA257" s="35"/>
      <c r="BB257" s="32"/>
      <c r="BC257" s="32"/>
      <c r="BD257" s="32">
        <f t="shared" si="561"/>
        <v>0</v>
      </c>
      <c r="BE257" s="32">
        <v>0</v>
      </c>
      <c r="BF257" s="32">
        <f t="shared" si="458"/>
        <v>0</v>
      </c>
      <c r="BG257" s="32"/>
      <c r="BH257" s="35"/>
      <c r="BI257" s="32"/>
      <c r="BJ257" s="32"/>
      <c r="BK257" s="32"/>
      <c r="BL257" s="32">
        <f t="shared" si="562"/>
        <v>0</v>
      </c>
      <c r="BM257" s="32">
        <v>0</v>
      </c>
      <c r="BN257" s="32">
        <v>0</v>
      </c>
      <c r="BO257" s="32"/>
      <c r="BP257" s="35"/>
      <c r="BQ257" s="32"/>
      <c r="BR257" s="32"/>
      <c r="BS257" s="32">
        <v>0</v>
      </c>
      <c r="BT257" s="32">
        <f t="shared" si="563"/>
        <v>0</v>
      </c>
      <c r="BU257" s="32">
        <v>0</v>
      </c>
      <c r="BV257" s="32">
        <f t="shared" si="459"/>
        <v>0</v>
      </c>
      <c r="BW257" s="32"/>
      <c r="BX257" s="35"/>
      <c r="BY257" s="32"/>
      <c r="BZ257" s="32"/>
    </row>
    <row r="258" spans="1:78" x14ac:dyDescent="0.25">
      <c r="A258" s="37"/>
      <c r="B258" s="58">
        <v>217</v>
      </c>
      <c r="C258" s="27" t="s">
        <v>318</v>
      </c>
      <c r="D258" s="28">
        <f t="shared" si="564"/>
        <v>18150.400000000001</v>
      </c>
      <c r="E258" s="28">
        <f t="shared" si="564"/>
        <v>18790</v>
      </c>
      <c r="F258" s="34">
        <v>4.46</v>
      </c>
      <c r="G258" s="29">
        <v>1</v>
      </c>
      <c r="H258" s="30"/>
      <c r="I258" s="30"/>
      <c r="J258" s="28">
        <v>1.4</v>
      </c>
      <c r="K258" s="28">
        <v>1.68</v>
      </c>
      <c r="L258" s="28">
        <v>2.23</v>
      </c>
      <c r="M258" s="28">
        <v>2.39</v>
      </c>
      <c r="N258" s="31">
        <v>2.57</v>
      </c>
      <c r="O258" s="32"/>
      <c r="P258" s="32">
        <f t="shared" si="548"/>
        <v>0</v>
      </c>
      <c r="Q258" s="32"/>
      <c r="R258" s="32">
        <f t="shared" si="549"/>
        <v>0</v>
      </c>
      <c r="S258" s="32">
        <v>0</v>
      </c>
      <c r="T258" s="32">
        <f t="shared" si="518"/>
        <v>0</v>
      </c>
      <c r="U258" s="32"/>
      <c r="V258" s="32">
        <f t="shared" si="550"/>
        <v>0</v>
      </c>
      <c r="W258" s="32"/>
      <c r="X258" s="32">
        <f t="shared" si="551"/>
        <v>0</v>
      </c>
      <c r="Y258" s="32"/>
      <c r="Z258" s="32"/>
      <c r="AA258" s="32"/>
      <c r="AB258" s="32">
        <f t="shared" si="552"/>
        <v>0</v>
      </c>
      <c r="AC258" s="32"/>
      <c r="AD258" s="32">
        <f t="shared" si="553"/>
        <v>0</v>
      </c>
      <c r="AE258" s="32"/>
      <c r="AF258" s="32">
        <f t="shared" si="554"/>
        <v>0</v>
      </c>
      <c r="AG258" s="36"/>
      <c r="AH258" s="32">
        <f t="shared" si="555"/>
        <v>0</v>
      </c>
      <c r="AI258" s="32"/>
      <c r="AJ258" s="32">
        <f t="shared" si="556"/>
        <v>0</v>
      </c>
      <c r="AK258" s="32"/>
      <c r="AL258" s="32">
        <f t="shared" si="557"/>
        <v>0</v>
      </c>
      <c r="AM258" s="32"/>
      <c r="AN258" s="32">
        <f t="shared" si="558"/>
        <v>0</v>
      </c>
      <c r="AO258" s="32">
        <v>0</v>
      </c>
      <c r="AP258" s="32">
        <f t="shared" si="559"/>
        <v>0</v>
      </c>
      <c r="AQ258" s="32">
        <v>0</v>
      </c>
      <c r="AR258" s="32">
        <f t="shared" si="512"/>
        <v>0</v>
      </c>
      <c r="AS258" s="32"/>
      <c r="AT258" s="35"/>
      <c r="AU258" s="32">
        <f t="shared" si="483"/>
        <v>0</v>
      </c>
      <c r="AV258" s="35">
        <f t="shared" si="445"/>
        <v>0</v>
      </c>
      <c r="AW258" s="32"/>
      <c r="AX258" s="32">
        <f t="shared" si="560"/>
        <v>0</v>
      </c>
      <c r="AY258" s="32">
        <v>0</v>
      </c>
      <c r="AZ258" s="32">
        <f t="shared" si="513"/>
        <v>0</v>
      </c>
      <c r="BA258" s="35"/>
      <c r="BB258" s="32"/>
      <c r="BC258" s="32"/>
      <c r="BD258" s="32">
        <f t="shared" si="561"/>
        <v>0</v>
      </c>
      <c r="BE258" s="32">
        <v>0</v>
      </c>
      <c r="BF258" s="32">
        <f t="shared" si="458"/>
        <v>0</v>
      </c>
      <c r="BG258" s="32"/>
      <c r="BH258" s="35"/>
      <c r="BI258" s="32"/>
      <c r="BJ258" s="32"/>
      <c r="BK258" s="32"/>
      <c r="BL258" s="32">
        <f t="shared" si="562"/>
        <v>0</v>
      </c>
      <c r="BM258" s="32">
        <v>0</v>
      </c>
      <c r="BN258" s="32">
        <v>0</v>
      </c>
      <c r="BO258" s="32"/>
      <c r="BP258" s="35"/>
      <c r="BQ258" s="32"/>
      <c r="BR258" s="32"/>
      <c r="BS258" s="32"/>
      <c r="BT258" s="32">
        <f t="shared" si="563"/>
        <v>0</v>
      </c>
      <c r="BU258" s="32">
        <v>0</v>
      </c>
      <c r="BV258" s="32">
        <f t="shared" si="459"/>
        <v>0</v>
      </c>
      <c r="BW258" s="32"/>
      <c r="BX258" s="35"/>
      <c r="BY258" s="32"/>
      <c r="BZ258" s="32"/>
    </row>
    <row r="259" spans="1:78" ht="30" x14ac:dyDescent="0.25">
      <c r="A259" s="37"/>
      <c r="B259" s="58">
        <v>218</v>
      </c>
      <c r="C259" s="27" t="s">
        <v>319</v>
      </c>
      <c r="D259" s="28">
        <f t="shared" si="564"/>
        <v>18150.400000000001</v>
      </c>
      <c r="E259" s="28">
        <f t="shared" si="564"/>
        <v>18790</v>
      </c>
      <c r="F259" s="34">
        <v>0.79</v>
      </c>
      <c r="G259" s="29">
        <v>1</v>
      </c>
      <c r="H259" s="30"/>
      <c r="I259" s="30"/>
      <c r="J259" s="28">
        <v>1.4</v>
      </c>
      <c r="K259" s="28">
        <v>1.68</v>
      </c>
      <c r="L259" s="28">
        <v>2.23</v>
      </c>
      <c r="M259" s="28">
        <v>2.39</v>
      </c>
      <c r="N259" s="31">
        <v>2.57</v>
      </c>
      <c r="O259" s="32"/>
      <c r="P259" s="32">
        <f t="shared" si="548"/>
        <v>0</v>
      </c>
      <c r="Q259" s="32"/>
      <c r="R259" s="32">
        <f t="shared" si="549"/>
        <v>0</v>
      </c>
      <c r="S259" s="32">
        <v>31</v>
      </c>
      <c r="T259" s="32">
        <f t="shared" si="518"/>
        <v>706818.51867666678</v>
      </c>
      <c r="U259" s="32">
        <v>0</v>
      </c>
      <c r="V259" s="32">
        <f t="shared" si="550"/>
        <v>0</v>
      </c>
      <c r="W259" s="32">
        <v>0</v>
      </c>
      <c r="X259" s="32">
        <f t="shared" si="551"/>
        <v>0</v>
      </c>
      <c r="Y259" s="32"/>
      <c r="Z259" s="32"/>
      <c r="AA259" s="32"/>
      <c r="AB259" s="32">
        <f t="shared" si="552"/>
        <v>0</v>
      </c>
      <c r="AC259" s="32">
        <v>0</v>
      </c>
      <c r="AD259" s="32">
        <f t="shared" si="553"/>
        <v>0</v>
      </c>
      <c r="AE259" s="32"/>
      <c r="AF259" s="32">
        <f t="shared" si="554"/>
        <v>0</v>
      </c>
      <c r="AG259" s="36"/>
      <c r="AH259" s="32">
        <f t="shared" si="555"/>
        <v>0</v>
      </c>
      <c r="AI259" s="32">
        <v>0</v>
      </c>
      <c r="AJ259" s="32">
        <f t="shared" si="556"/>
        <v>0</v>
      </c>
      <c r="AK259" s="32"/>
      <c r="AL259" s="32">
        <f t="shared" si="557"/>
        <v>0</v>
      </c>
      <c r="AM259" s="32">
        <v>24</v>
      </c>
      <c r="AN259" s="32">
        <f t="shared" si="558"/>
        <v>572301.6890303999</v>
      </c>
      <c r="AO259" s="32"/>
      <c r="AP259" s="32">
        <f t="shared" si="559"/>
        <v>0</v>
      </c>
      <c r="AQ259" s="32">
        <v>0</v>
      </c>
      <c r="AR259" s="32">
        <f t="shared" si="512"/>
        <v>0</v>
      </c>
      <c r="AS259" s="32"/>
      <c r="AT259" s="35"/>
      <c r="AU259" s="32">
        <f t="shared" si="483"/>
        <v>0</v>
      </c>
      <c r="AV259" s="35">
        <f t="shared" si="445"/>
        <v>0</v>
      </c>
      <c r="AW259" s="32">
        <v>52</v>
      </c>
      <c r="AX259" s="32">
        <f t="shared" si="560"/>
        <v>1353117.2837727999</v>
      </c>
      <c r="AY259" s="32">
        <v>10</v>
      </c>
      <c r="AZ259" s="32">
        <v>256529.19999999998</v>
      </c>
      <c r="BA259" s="35"/>
      <c r="BB259" s="32"/>
      <c r="BC259" s="32">
        <v>6</v>
      </c>
      <c r="BD259" s="32">
        <f t="shared" si="561"/>
        <v>203780.84949600001</v>
      </c>
      <c r="BE259" s="32">
        <v>0</v>
      </c>
      <c r="BF259" s="32">
        <f t="shared" si="458"/>
        <v>0</v>
      </c>
      <c r="BG259" s="32"/>
      <c r="BH259" s="35"/>
      <c r="BI259" s="32"/>
      <c r="BJ259" s="32"/>
      <c r="BK259" s="32">
        <v>18</v>
      </c>
      <c r="BL259" s="32">
        <f t="shared" si="562"/>
        <v>607729.16685600008</v>
      </c>
      <c r="BM259" s="32">
        <v>3</v>
      </c>
      <c r="BN259" s="32">
        <v>101215.97</v>
      </c>
      <c r="BO259" s="32"/>
      <c r="BP259" s="35"/>
      <c r="BQ259" s="32"/>
      <c r="BR259" s="32"/>
      <c r="BS259" s="32">
        <v>0</v>
      </c>
      <c r="BT259" s="32">
        <f t="shared" si="563"/>
        <v>0</v>
      </c>
      <c r="BU259" s="32">
        <v>0</v>
      </c>
      <c r="BV259" s="32">
        <f t="shared" si="459"/>
        <v>0</v>
      </c>
      <c r="BW259" s="32"/>
      <c r="BX259" s="35"/>
      <c r="BY259" s="32"/>
      <c r="BZ259" s="32"/>
    </row>
    <row r="260" spans="1:78" ht="30" x14ac:dyDescent="0.25">
      <c r="A260" s="37"/>
      <c r="B260" s="58">
        <v>219</v>
      </c>
      <c r="C260" s="27" t="s">
        <v>320</v>
      </c>
      <c r="D260" s="28">
        <f t="shared" si="564"/>
        <v>18150.400000000001</v>
      </c>
      <c r="E260" s="28">
        <f t="shared" si="564"/>
        <v>18790</v>
      </c>
      <c r="F260" s="34">
        <v>0.93</v>
      </c>
      <c r="G260" s="29">
        <v>1</v>
      </c>
      <c r="H260" s="30"/>
      <c r="I260" s="30"/>
      <c r="J260" s="28">
        <v>1.4</v>
      </c>
      <c r="K260" s="28">
        <v>1.68</v>
      </c>
      <c r="L260" s="28">
        <v>2.23</v>
      </c>
      <c r="M260" s="28">
        <v>2.39</v>
      </c>
      <c r="N260" s="31">
        <v>2.57</v>
      </c>
      <c r="O260" s="32"/>
      <c r="P260" s="32">
        <f t="shared" si="548"/>
        <v>0</v>
      </c>
      <c r="Q260" s="32"/>
      <c r="R260" s="32">
        <f t="shared" si="549"/>
        <v>0</v>
      </c>
      <c r="S260" s="32">
        <v>254</v>
      </c>
      <c r="T260" s="32">
        <f t="shared" si="518"/>
        <v>6817667.2307799999</v>
      </c>
      <c r="U260" s="32">
        <v>0</v>
      </c>
      <c r="V260" s="32">
        <f t="shared" si="550"/>
        <v>0</v>
      </c>
      <c r="W260" s="32">
        <v>0</v>
      </c>
      <c r="X260" s="32">
        <f t="shared" si="551"/>
        <v>0</v>
      </c>
      <c r="Y260" s="32"/>
      <c r="Z260" s="32"/>
      <c r="AA260" s="32"/>
      <c r="AB260" s="32">
        <f t="shared" si="552"/>
        <v>0</v>
      </c>
      <c r="AC260" s="32">
        <v>0</v>
      </c>
      <c r="AD260" s="32">
        <f t="shared" si="553"/>
        <v>0</v>
      </c>
      <c r="AE260" s="32"/>
      <c r="AF260" s="32">
        <f t="shared" si="554"/>
        <v>0</v>
      </c>
      <c r="AG260" s="36"/>
      <c r="AH260" s="32">
        <f t="shared" si="555"/>
        <v>0</v>
      </c>
      <c r="AI260" s="32">
        <v>0</v>
      </c>
      <c r="AJ260" s="32">
        <f t="shared" si="556"/>
        <v>0</v>
      </c>
      <c r="AK260" s="32"/>
      <c r="AL260" s="32">
        <f t="shared" si="557"/>
        <v>0</v>
      </c>
      <c r="AM260" s="32">
        <v>4</v>
      </c>
      <c r="AN260" s="32">
        <f t="shared" si="558"/>
        <v>112287.04025279998</v>
      </c>
      <c r="AO260" s="32">
        <v>0</v>
      </c>
      <c r="AP260" s="32">
        <f t="shared" si="559"/>
        <v>0</v>
      </c>
      <c r="AQ260" s="32">
        <v>0</v>
      </c>
      <c r="AR260" s="32">
        <f t="shared" si="512"/>
        <v>0</v>
      </c>
      <c r="AS260" s="32"/>
      <c r="AT260" s="35"/>
      <c r="AU260" s="32"/>
      <c r="AV260" s="35">
        <f t="shared" si="445"/>
        <v>0</v>
      </c>
      <c r="AW260" s="32">
        <v>4</v>
      </c>
      <c r="AX260" s="32">
        <f t="shared" si="560"/>
        <v>122531.55539519999</v>
      </c>
      <c r="AY260" s="32">
        <v>2</v>
      </c>
      <c r="AZ260" s="32">
        <v>58166.66</v>
      </c>
      <c r="BA260" s="35"/>
      <c r="BB260" s="32"/>
      <c r="BC260" s="32"/>
      <c r="BD260" s="32">
        <f t="shared" si="561"/>
        <v>0</v>
      </c>
      <c r="BE260" s="32">
        <v>0</v>
      </c>
      <c r="BF260" s="32">
        <f t="shared" si="458"/>
        <v>0</v>
      </c>
      <c r="BG260" s="32"/>
      <c r="BH260" s="35"/>
      <c r="BI260" s="32"/>
      <c r="BJ260" s="32"/>
      <c r="BK260" s="32">
        <v>4</v>
      </c>
      <c r="BL260" s="32">
        <f t="shared" si="562"/>
        <v>158984.001456</v>
      </c>
      <c r="BM260" s="32">
        <v>0</v>
      </c>
      <c r="BN260" s="32">
        <f t="shared" si="482"/>
        <v>0</v>
      </c>
      <c r="BO260" s="32"/>
      <c r="BP260" s="35"/>
      <c r="BQ260" s="32"/>
      <c r="BR260" s="32"/>
      <c r="BS260" s="32">
        <v>0</v>
      </c>
      <c r="BT260" s="32">
        <f t="shared" si="563"/>
        <v>0</v>
      </c>
      <c r="BU260" s="32">
        <v>0</v>
      </c>
      <c r="BV260" s="32">
        <f t="shared" si="459"/>
        <v>0</v>
      </c>
      <c r="BW260" s="32"/>
      <c r="BX260" s="35"/>
      <c r="BY260" s="32"/>
      <c r="BZ260" s="32"/>
    </row>
    <row r="261" spans="1:78" ht="30" x14ac:dyDescent="0.25">
      <c r="A261" s="37"/>
      <c r="B261" s="58">
        <v>220</v>
      </c>
      <c r="C261" s="27" t="s">
        <v>321</v>
      </c>
      <c r="D261" s="28">
        <f t="shared" si="564"/>
        <v>18150.400000000001</v>
      </c>
      <c r="E261" s="28">
        <f t="shared" si="564"/>
        <v>18790</v>
      </c>
      <c r="F261" s="34">
        <v>1.37</v>
      </c>
      <c r="G261" s="29">
        <v>1</v>
      </c>
      <c r="H261" s="30"/>
      <c r="I261" s="30"/>
      <c r="J261" s="28">
        <v>1.4</v>
      </c>
      <c r="K261" s="28">
        <v>1.68</v>
      </c>
      <c r="L261" s="28">
        <v>2.23</v>
      </c>
      <c r="M261" s="28">
        <v>2.39</v>
      </c>
      <c r="N261" s="31">
        <v>2.57</v>
      </c>
      <c r="O261" s="32"/>
      <c r="P261" s="32">
        <f t="shared" si="548"/>
        <v>0</v>
      </c>
      <c r="Q261" s="32">
        <v>0</v>
      </c>
      <c r="R261" s="32">
        <f t="shared" si="549"/>
        <v>0</v>
      </c>
      <c r="S261" s="32">
        <v>278</v>
      </c>
      <c r="T261" s="32">
        <f t="shared" si="518"/>
        <v>10992196.856806668</v>
      </c>
      <c r="U261" s="32">
        <v>0</v>
      </c>
      <c r="V261" s="32">
        <f t="shared" si="550"/>
        <v>0</v>
      </c>
      <c r="W261" s="32">
        <v>3</v>
      </c>
      <c r="X261" s="32">
        <f t="shared" si="551"/>
        <v>129790.91576640002</v>
      </c>
      <c r="Y261" s="32">
        <v>3</v>
      </c>
      <c r="Z261" s="32"/>
      <c r="AA261" s="32"/>
      <c r="AB261" s="32">
        <f t="shared" si="552"/>
        <v>0</v>
      </c>
      <c r="AC261" s="32"/>
      <c r="AD261" s="32">
        <f t="shared" si="553"/>
        <v>0</v>
      </c>
      <c r="AE261" s="32">
        <v>20</v>
      </c>
      <c r="AF261" s="32">
        <f t="shared" si="554"/>
        <v>757577.84153333341</v>
      </c>
      <c r="AG261" s="36">
        <v>0</v>
      </c>
      <c r="AH261" s="32">
        <f t="shared" si="555"/>
        <v>0</v>
      </c>
      <c r="AI261" s="32">
        <v>0</v>
      </c>
      <c r="AJ261" s="32">
        <f t="shared" si="556"/>
        <v>0</v>
      </c>
      <c r="AK261" s="32"/>
      <c r="AL261" s="32">
        <f t="shared" si="557"/>
        <v>0</v>
      </c>
      <c r="AM261" s="32">
        <v>20</v>
      </c>
      <c r="AN261" s="32">
        <f t="shared" si="558"/>
        <v>827060.45777600002</v>
      </c>
      <c r="AO261" s="32">
        <v>8</v>
      </c>
      <c r="AP261" s="32">
        <f t="shared" si="559"/>
        <v>362538.69671039999</v>
      </c>
      <c r="AQ261" s="32">
        <v>1</v>
      </c>
      <c r="AR261" s="32">
        <v>45582.41</v>
      </c>
      <c r="AS261" s="32"/>
      <c r="AT261" s="35"/>
      <c r="AU261" s="32"/>
      <c r="AV261" s="35">
        <f t="shared" si="445"/>
        <v>45582.41</v>
      </c>
      <c r="AW261" s="32">
        <v>88</v>
      </c>
      <c r="AX261" s="32">
        <f t="shared" si="560"/>
        <v>3971076.4296896001</v>
      </c>
      <c r="AY261" s="32">
        <v>32</v>
      </c>
      <c r="AZ261" s="32">
        <v>1393697.7999999998</v>
      </c>
      <c r="BA261" s="35"/>
      <c r="BB261" s="32"/>
      <c r="BC261" s="32"/>
      <c r="BD261" s="32">
        <f t="shared" si="561"/>
        <v>0</v>
      </c>
      <c r="BE261" s="32">
        <v>0</v>
      </c>
      <c r="BF261" s="32">
        <f t="shared" si="458"/>
        <v>0</v>
      </c>
      <c r="BG261" s="32"/>
      <c r="BH261" s="35"/>
      <c r="BI261" s="32"/>
      <c r="BJ261" s="32"/>
      <c r="BK261" s="32">
        <v>12</v>
      </c>
      <c r="BL261" s="32">
        <f t="shared" si="562"/>
        <v>702606.71611200017</v>
      </c>
      <c r="BM261" s="32">
        <v>0</v>
      </c>
      <c r="BN261" s="32">
        <f t="shared" si="482"/>
        <v>0</v>
      </c>
      <c r="BO261" s="32"/>
      <c r="BP261" s="35"/>
      <c r="BQ261" s="32"/>
      <c r="BR261" s="32"/>
      <c r="BS261" s="32"/>
      <c r="BT261" s="32">
        <f t="shared" si="563"/>
        <v>0</v>
      </c>
      <c r="BU261" s="32">
        <v>0</v>
      </c>
      <c r="BV261" s="32">
        <f t="shared" si="459"/>
        <v>0</v>
      </c>
      <c r="BW261" s="32"/>
      <c r="BX261" s="35"/>
      <c r="BY261" s="32"/>
      <c r="BZ261" s="32"/>
    </row>
    <row r="262" spans="1:78" ht="30" x14ac:dyDescent="0.25">
      <c r="A262" s="37"/>
      <c r="B262" s="58">
        <v>221</v>
      </c>
      <c r="C262" s="27" t="s">
        <v>322</v>
      </c>
      <c r="D262" s="28">
        <f t="shared" si="564"/>
        <v>18150.400000000001</v>
      </c>
      <c r="E262" s="28">
        <f t="shared" si="564"/>
        <v>18790</v>
      </c>
      <c r="F262" s="34">
        <v>2.42</v>
      </c>
      <c r="G262" s="29">
        <v>1</v>
      </c>
      <c r="H262" s="30"/>
      <c r="I262" s="30"/>
      <c r="J262" s="28">
        <v>1.4</v>
      </c>
      <c r="K262" s="28">
        <v>1.68</v>
      </c>
      <c r="L262" s="28">
        <v>2.23</v>
      </c>
      <c r="M262" s="28">
        <v>2.39</v>
      </c>
      <c r="N262" s="31">
        <v>2.57</v>
      </c>
      <c r="O262" s="32"/>
      <c r="P262" s="32">
        <f>(O262/12*1*$D262*$F262*$G262*$J262*P$9)+(O262/12*11*$E262*$F262*$G262*$J262)</f>
        <v>0</v>
      </c>
      <c r="Q262" s="32">
        <v>0</v>
      </c>
      <c r="R262" s="32">
        <f t="shared" ref="R262:R263" si="565">(Q262/12*1*$D262*$F262*$G262*$J262*R$9)+(Q262/12*11*$E262*$F262*$G262*$J262)</f>
        <v>0</v>
      </c>
      <c r="S262" s="32">
        <v>79</v>
      </c>
      <c r="T262" s="32">
        <f t="shared" ref="T262:T263" si="566">(S262/12*1*$D262*$F262*$G262*$J262*T$9)+(S262/12*11*$E262*$F262*$G262*$J262)</f>
        <v>5136364.9999199985</v>
      </c>
      <c r="U262" s="32">
        <v>0</v>
      </c>
      <c r="V262" s="32">
        <f>(U262/12*1*$D262*$F262*$G262*$K262*V$9)+(U262/12*11*$E262*$F262*$G262*$K262)</f>
        <v>0</v>
      </c>
      <c r="W262" s="32">
        <v>0</v>
      </c>
      <c r="X262" s="32">
        <f>(W262/12*1*$D262*$F262*$G262*$K262*X$9)+(W262/12*11*$E262*$F262*$G262*$K262)</f>
        <v>0</v>
      </c>
      <c r="Y262" s="32"/>
      <c r="Z262" s="32"/>
      <c r="AA262" s="32"/>
      <c r="AB262" s="32">
        <f>(AA262/12*1*$D262*$F262*$G262*$J262*AB$9)+(AA262/12*11*$E262*$F262*$G262*$J262)</f>
        <v>0</v>
      </c>
      <c r="AC262" s="32"/>
      <c r="AD262" s="32">
        <f>(AC262/12*1*$D262*$F262*$G262*$J262*AD$9)+(AC262/12*11*$E262*$F262*$G262*$J262)</f>
        <v>0</v>
      </c>
      <c r="AE262" s="32"/>
      <c r="AF262" s="32">
        <f>(AE262/12*1*$D262*$F262*$G262*$J262*AF$9)+(AE262/12*11*$E262*$F262*$G262*$J262)</f>
        <v>0</v>
      </c>
      <c r="AG262" s="36"/>
      <c r="AH262" s="32">
        <f>(AG262/12*1*$D262*$F262*$G262*$K262*AH$9)+(AG262/12*11*$E262*$F262*$G262*$K262)</f>
        <v>0</v>
      </c>
      <c r="AI262" s="32">
        <v>0</v>
      </c>
      <c r="AJ262" s="32">
        <f t="shared" si="556"/>
        <v>0</v>
      </c>
      <c r="AK262" s="32"/>
      <c r="AL262" s="32">
        <f>(AK262/12*1*$D262*$F262*$G262*$K262*AL$9)+(AK262/12*11*$E262*$F262*$G262*$K262)</f>
        <v>0</v>
      </c>
      <c r="AM262" s="32">
        <v>6</v>
      </c>
      <c r="AN262" s="32">
        <f t="shared" ref="AN262:AN263" si="567">(AM262/12*1*$D262*$F262*$G262*$K262*AN$9)+(AM262/12*11*$E262*$F262*$G262*$K262)</f>
        <v>457609.00711679994</v>
      </c>
      <c r="AO262" s="32">
        <v>0</v>
      </c>
      <c r="AP262" s="32">
        <f>(AO262/12*1*$D262*$F262*$G262*$K262*AP$9)+(AO262/12*11*$E262*$F262*$G262*$K262)</f>
        <v>0</v>
      </c>
      <c r="AQ262" s="32">
        <v>0</v>
      </c>
      <c r="AR262" s="32">
        <f t="shared" si="512"/>
        <v>0</v>
      </c>
      <c r="AS262" s="32"/>
      <c r="AT262" s="35"/>
      <c r="AU262" s="32">
        <f t="shared" si="483"/>
        <v>0</v>
      </c>
      <c r="AV262" s="35">
        <f t="shared" si="445"/>
        <v>0</v>
      </c>
      <c r="AW262" s="32">
        <v>5</v>
      </c>
      <c r="AX262" s="32">
        <f>(AW262/12*1*$D262*$F262*$G262*$K262*AX$9)+(AW262/12*11*$E262*$F262*$G262*$K262)</f>
        <v>379649.76649600005</v>
      </c>
      <c r="AY262" s="32">
        <v>0</v>
      </c>
      <c r="AZ262" s="32">
        <f t="shared" si="513"/>
        <v>0</v>
      </c>
      <c r="BA262" s="35"/>
      <c r="BB262" s="32"/>
      <c r="BC262" s="32"/>
      <c r="BD262" s="32">
        <f>(BC262/12*1*$D262*$F262*$G262*$K262*BD$9)+(BC262/12*11*$E262*$F262*$G262*$K262)</f>
        <v>0</v>
      </c>
      <c r="BE262" s="32">
        <v>0</v>
      </c>
      <c r="BF262" s="32">
        <f t="shared" si="458"/>
        <v>0</v>
      </c>
      <c r="BG262" s="32"/>
      <c r="BH262" s="35"/>
      <c r="BI262" s="32"/>
      <c r="BJ262" s="32"/>
      <c r="BK262" s="32">
        <v>2</v>
      </c>
      <c r="BL262" s="32">
        <f t="shared" ref="BL262:BL263" si="568">(BK262/12*1*$D262*$F262*$G262*$K262*BL$9)+(BK262/12*11*$E262*$F262*$G262*$K262)</f>
        <v>157271.33945599996</v>
      </c>
      <c r="BM262" s="32">
        <v>0</v>
      </c>
      <c r="BN262" s="32">
        <f t="shared" si="482"/>
        <v>0</v>
      </c>
      <c r="BO262" s="32"/>
      <c r="BP262" s="35"/>
      <c r="BQ262" s="32"/>
      <c r="BR262" s="32"/>
      <c r="BS262" s="32">
        <v>0</v>
      </c>
      <c r="BT262" s="32">
        <f t="shared" ref="BT262:BT263" si="569">(BS262/12*1*$D262*$F262*$G262*$K262*BT$9)+(BS262/12*11*$E262*$F262*$G262*$K262)</f>
        <v>0</v>
      </c>
      <c r="BU262" s="32">
        <v>0</v>
      </c>
      <c r="BV262" s="32">
        <f t="shared" si="459"/>
        <v>0</v>
      </c>
      <c r="BW262" s="32"/>
      <c r="BX262" s="35"/>
      <c r="BY262" s="32"/>
      <c r="BZ262" s="32"/>
    </row>
    <row r="263" spans="1:78" ht="30" x14ac:dyDescent="0.25">
      <c r="A263" s="37"/>
      <c r="B263" s="58">
        <v>222</v>
      </c>
      <c r="C263" s="27" t="s">
        <v>323</v>
      </c>
      <c r="D263" s="28">
        <f t="shared" si="564"/>
        <v>18150.400000000001</v>
      </c>
      <c r="E263" s="28">
        <f t="shared" si="564"/>
        <v>18790</v>
      </c>
      <c r="F263" s="34">
        <v>3.15</v>
      </c>
      <c r="G263" s="29">
        <v>1</v>
      </c>
      <c r="H263" s="30"/>
      <c r="I263" s="30"/>
      <c r="J263" s="28">
        <v>1.4</v>
      </c>
      <c r="K263" s="28">
        <v>1.68</v>
      </c>
      <c r="L263" s="28">
        <v>2.23</v>
      </c>
      <c r="M263" s="28">
        <v>2.39</v>
      </c>
      <c r="N263" s="31">
        <v>2.57</v>
      </c>
      <c r="O263" s="32"/>
      <c r="P263" s="32">
        <f>(O263/12*1*$D263*$F263*$G263*$J263*P$9)+(O263/12*11*$E263*$F263*$G263*$J263)</f>
        <v>0</v>
      </c>
      <c r="Q263" s="32">
        <v>0</v>
      </c>
      <c r="R263" s="32">
        <f t="shared" si="565"/>
        <v>0</v>
      </c>
      <c r="S263" s="32">
        <v>37</v>
      </c>
      <c r="T263" s="32">
        <f t="shared" si="566"/>
        <v>3131307.3582000006</v>
      </c>
      <c r="U263" s="32">
        <v>0</v>
      </c>
      <c r="V263" s="32">
        <f>(U263/12*1*$D263*$F263*$G263*$K263*V$9)+(U263/12*11*$E263*$F263*$G263*$K263)</f>
        <v>0</v>
      </c>
      <c r="W263" s="32">
        <v>0</v>
      </c>
      <c r="X263" s="32">
        <f>(W263/12*1*$D263*$F263*$G263*$K263*X$9)+(W263/12*11*$E263*$F263*$G263*$K263)</f>
        <v>0</v>
      </c>
      <c r="Y263" s="32"/>
      <c r="Z263" s="32"/>
      <c r="AA263" s="32"/>
      <c r="AB263" s="32">
        <f>(AA263/12*1*$D263*$F263*$G263*$J263*AB$9)+(AA263/12*11*$E263*$F263*$G263*$J263)</f>
        <v>0</v>
      </c>
      <c r="AC263" s="32"/>
      <c r="AD263" s="32">
        <f>(AC263/12*1*$D263*$F263*$G263*$J263*AD$9)+(AC263/12*11*$E263*$F263*$G263*$J263)</f>
        <v>0</v>
      </c>
      <c r="AE263" s="32"/>
      <c r="AF263" s="32">
        <f>(AE263/12*1*$D263*$F263*$G263*$J263*AF$9)+(AE263/12*11*$E263*$F263*$G263*$J263)</f>
        <v>0</v>
      </c>
      <c r="AG263" s="36">
        <v>0</v>
      </c>
      <c r="AH263" s="32">
        <f>(AG263/12*1*$D263*$F263*$G263*$K263*AH$9)+(AG263/12*11*$E263*$F263*$G263*$K263)</f>
        <v>0</v>
      </c>
      <c r="AI263" s="32">
        <v>0</v>
      </c>
      <c r="AJ263" s="32">
        <f t="shared" si="556"/>
        <v>0</v>
      </c>
      <c r="AK263" s="32"/>
      <c r="AL263" s="32">
        <f>(AK263/12*1*$D263*$F263*$G263*$K263*AL$9)+(AK263/12*11*$E263*$F263*$G263*$K263)</f>
        <v>0</v>
      </c>
      <c r="AM263" s="32">
        <v>6</v>
      </c>
      <c r="AN263" s="32">
        <f t="shared" si="567"/>
        <v>595648.08777600003</v>
      </c>
      <c r="AO263" s="32">
        <v>0</v>
      </c>
      <c r="AP263" s="32">
        <f>(AO263/12*1*$D263*$F263*$G263*$K263*AP$9)+(AO263/12*11*$E263*$F263*$G263*$K263)</f>
        <v>0</v>
      </c>
      <c r="AQ263" s="32">
        <v>0</v>
      </c>
      <c r="AR263" s="32">
        <f t="shared" si="512"/>
        <v>0</v>
      </c>
      <c r="AS263" s="32"/>
      <c r="AT263" s="35"/>
      <c r="AU263" s="32">
        <f t="shared" si="483"/>
        <v>0</v>
      </c>
      <c r="AV263" s="35">
        <f t="shared" si="445"/>
        <v>0</v>
      </c>
      <c r="AW263" s="32">
        <v>0</v>
      </c>
      <c r="AX263" s="32">
        <f>(AW263/12*1*$D263*$F263*$G263*$K263*AX$9)+(AW263/12*11*$E263*$F263*$G263*$K263)</f>
        <v>0</v>
      </c>
      <c r="AY263" s="32">
        <v>0</v>
      </c>
      <c r="AZ263" s="32">
        <f t="shared" si="513"/>
        <v>0</v>
      </c>
      <c r="BA263" s="35"/>
      <c r="BB263" s="32"/>
      <c r="BC263" s="32">
        <v>0</v>
      </c>
      <c r="BD263" s="32">
        <f>(BC263/12*1*$D263*$F263*$G263*$K263*BD$9)+(BC263/12*11*$E263*$F263*$G263*$K263)</f>
        <v>0</v>
      </c>
      <c r="BE263" s="32">
        <v>0</v>
      </c>
      <c r="BF263" s="32">
        <f t="shared" si="458"/>
        <v>0</v>
      </c>
      <c r="BG263" s="32"/>
      <c r="BH263" s="35"/>
      <c r="BI263" s="32"/>
      <c r="BJ263" s="32"/>
      <c r="BK263" s="32">
        <v>2</v>
      </c>
      <c r="BL263" s="32">
        <f t="shared" si="568"/>
        <v>204712.69391999996</v>
      </c>
      <c r="BM263" s="32">
        <v>0</v>
      </c>
      <c r="BN263" s="32">
        <f t="shared" si="482"/>
        <v>0</v>
      </c>
      <c r="BO263" s="32"/>
      <c r="BP263" s="35"/>
      <c r="BQ263" s="32"/>
      <c r="BR263" s="32"/>
      <c r="BS263" s="32">
        <v>0</v>
      </c>
      <c r="BT263" s="32">
        <f t="shared" si="569"/>
        <v>0</v>
      </c>
      <c r="BU263" s="32">
        <v>0</v>
      </c>
      <c r="BV263" s="32">
        <f t="shared" si="459"/>
        <v>0</v>
      </c>
      <c r="BW263" s="32"/>
      <c r="BX263" s="35"/>
      <c r="BY263" s="32"/>
      <c r="BZ263" s="32"/>
    </row>
    <row r="264" spans="1:78" x14ac:dyDescent="0.25">
      <c r="A264" s="37">
        <v>30</v>
      </c>
      <c r="B264" s="68"/>
      <c r="C264" s="40" t="s">
        <v>324</v>
      </c>
      <c r="D264" s="28">
        <f t="shared" si="564"/>
        <v>18150.400000000001</v>
      </c>
      <c r="E264" s="28">
        <f t="shared" si="564"/>
        <v>18790</v>
      </c>
      <c r="F264" s="60">
        <v>1.2</v>
      </c>
      <c r="G264" s="29">
        <v>1</v>
      </c>
      <c r="H264" s="30"/>
      <c r="I264" s="30"/>
      <c r="J264" s="28">
        <v>1.4</v>
      </c>
      <c r="K264" s="28">
        <v>1.68</v>
      </c>
      <c r="L264" s="28">
        <v>2.23</v>
      </c>
      <c r="M264" s="28">
        <v>2.39</v>
      </c>
      <c r="N264" s="31">
        <v>2.57</v>
      </c>
      <c r="O264" s="35">
        <f t="shared" ref="O264:AJ264" si="570">SUM(O265:O277)</f>
        <v>0</v>
      </c>
      <c r="P264" s="35">
        <f t="shared" si="570"/>
        <v>0</v>
      </c>
      <c r="Q264" s="35">
        <f t="shared" si="570"/>
        <v>13</v>
      </c>
      <c r="R264" s="35">
        <f t="shared" si="570"/>
        <v>286516.34132333333</v>
      </c>
      <c r="S264" s="35">
        <f>SUM(S265:S277)</f>
        <v>209</v>
      </c>
      <c r="T264" s="35">
        <f t="shared" ref="T264" si="571">SUM(T265:T277)</f>
        <v>4035417.1205133335</v>
      </c>
      <c r="U264" s="35">
        <f t="shared" si="570"/>
        <v>4</v>
      </c>
      <c r="V264" s="35">
        <f t="shared" si="570"/>
        <v>84632.519283199988</v>
      </c>
      <c r="W264" s="35">
        <f t="shared" si="570"/>
        <v>43</v>
      </c>
      <c r="X264" s="35">
        <f t="shared" si="570"/>
        <v>3466143.7748224</v>
      </c>
      <c r="Y264" s="35">
        <f t="shared" si="570"/>
        <v>35</v>
      </c>
      <c r="Z264" s="35">
        <f t="shared" si="570"/>
        <v>0</v>
      </c>
      <c r="AA264" s="35">
        <f t="shared" si="570"/>
        <v>0</v>
      </c>
      <c r="AB264" s="35">
        <f t="shared" si="570"/>
        <v>0</v>
      </c>
      <c r="AC264" s="35">
        <v>0</v>
      </c>
      <c r="AD264" s="35">
        <f t="shared" si="570"/>
        <v>0</v>
      </c>
      <c r="AE264" s="35">
        <f>SUM(AE265:AE277)</f>
        <v>1022</v>
      </c>
      <c r="AF264" s="35">
        <f t="shared" si="570"/>
        <v>42699092.986806676</v>
      </c>
      <c r="AG264" s="35">
        <v>0</v>
      </c>
      <c r="AH264" s="35">
        <f t="shared" si="570"/>
        <v>0</v>
      </c>
      <c r="AI264" s="35">
        <f t="shared" si="570"/>
        <v>48</v>
      </c>
      <c r="AJ264" s="35">
        <f t="shared" si="570"/>
        <v>1062505.527552</v>
      </c>
      <c r="AK264" s="35">
        <f t="shared" ref="AK264:BV264" si="572">SUM(AK265:AK277)</f>
        <v>0</v>
      </c>
      <c r="AL264" s="35">
        <f t="shared" si="572"/>
        <v>0</v>
      </c>
      <c r="AM264" s="35">
        <f t="shared" si="572"/>
        <v>25</v>
      </c>
      <c r="AN264" s="35">
        <f t="shared" si="572"/>
        <v>712623.24398719985</v>
      </c>
      <c r="AO264" s="35">
        <f t="shared" si="572"/>
        <v>28</v>
      </c>
      <c r="AP264" s="35">
        <f t="shared" si="572"/>
        <v>694051.99174079997</v>
      </c>
      <c r="AQ264" s="35">
        <f t="shared" si="572"/>
        <v>8</v>
      </c>
      <c r="AR264" s="35">
        <f t="shared" si="572"/>
        <v>180745.15999999997</v>
      </c>
      <c r="AS264" s="35">
        <f>AO264-AQ264</f>
        <v>20</v>
      </c>
      <c r="AT264" s="35">
        <f>AS264*$E264*$F264*$G264*$K264*AT$10</f>
        <v>798523.89119999995</v>
      </c>
      <c r="AU264" s="32">
        <f t="shared" si="483"/>
        <v>28</v>
      </c>
      <c r="AV264" s="35">
        <f t="shared" si="445"/>
        <v>979269.05119999987</v>
      </c>
      <c r="AW264" s="35">
        <f t="shared" si="572"/>
        <v>53</v>
      </c>
      <c r="AX264" s="35">
        <f t="shared" si="572"/>
        <v>1428009.5822720001</v>
      </c>
      <c r="AY264" s="35">
        <f t="shared" si="572"/>
        <v>11</v>
      </c>
      <c r="AZ264" s="35">
        <f t="shared" si="572"/>
        <v>286706.38</v>
      </c>
      <c r="BA264" s="35">
        <f>AW264-AY264</f>
        <v>42</v>
      </c>
      <c r="BB264" s="35">
        <f>BA264*$E264*$F264*$G264*$K264*BB$10</f>
        <v>1676900.1715199999</v>
      </c>
      <c r="BC264" s="35">
        <f t="shared" si="572"/>
        <v>3</v>
      </c>
      <c r="BD264" s="35">
        <f t="shared" si="572"/>
        <v>81515.106455999994</v>
      </c>
      <c r="BE264" s="35">
        <f t="shared" si="572"/>
        <v>0</v>
      </c>
      <c r="BF264" s="35">
        <f t="shared" si="572"/>
        <v>0</v>
      </c>
      <c r="BG264" s="35">
        <f>BC264-BE264</f>
        <v>3</v>
      </c>
      <c r="BH264" s="35">
        <f>BG264*$E264*$F264*$G264*$K264*BH$10</f>
        <v>153871.15968000001</v>
      </c>
      <c r="BI264" s="32">
        <f t="shared" si="493"/>
        <v>3</v>
      </c>
      <c r="BJ264" s="32">
        <f t="shared" si="493"/>
        <v>153871.15968000001</v>
      </c>
      <c r="BK264" s="35">
        <f t="shared" si="572"/>
        <v>14</v>
      </c>
      <c r="BL264" s="35">
        <f t="shared" si="572"/>
        <v>436353.83114400005</v>
      </c>
      <c r="BM264" s="35">
        <f t="shared" si="572"/>
        <v>2</v>
      </c>
      <c r="BN264" s="35">
        <f t="shared" si="572"/>
        <v>57274.26</v>
      </c>
      <c r="BO264" s="35">
        <f>BK264-BM264-6</f>
        <v>6</v>
      </c>
      <c r="BP264" s="35">
        <f>BO264*$E264*$F264*$G264*$K264*BP$10</f>
        <v>307742.31936000002</v>
      </c>
      <c r="BQ264" s="32">
        <f t="shared" si="494"/>
        <v>8</v>
      </c>
      <c r="BR264" s="32">
        <f t="shared" si="494"/>
        <v>365016.57936000003</v>
      </c>
      <c r="BS264" s="35">
        <f t="shared" si="572"/>
        <v>2</v>
      </c>
      <c r="BT264" s="35">
        <f t="shared" si="572"/>
        <v>47441.354463999996</v>
      </c>
      <c r="BU264" s="35">
        <f t="shared" si="572"/>
        <v>2</v>
      </c>
      <c r="BV264" s="35">
        <f t="shared" si="572"/>
        <v>54207.57</v>
      </c>
      <c r="BW264" s="35">
        <f>BS264-BU264</f>
        <v>0</v>
      </c>
      <c r="BX264" s="35">
        <f>BW264*$E264*$F264*$G264*$K264*BX$10</f>
        <v>0</v>
      </c>
      <c r="BY264" s="32">
        <f t="shared" ref="BY264:BZ266" si="573">BU264+BW264</f>
        <v>2</v>
      </c>
      <c r="BZ264" s="32">
        <f>BV264+BX264</f>
        <v>54207.57</v>
      </c>
    </row>
    <row r="265" spans="1:78" ht="60" x14ac:dyDescent="0.25">
      <c r="A265" s="37"/>
      <c r="B265" s="58">
        <v>223</v>
      </c>
      <c r="C265" s="27" t="s">
        <v>325</v>
      </c>
      <c r="D265" s="28">
        <f t="shared" si="564"/>
        <v>18150.400000000001</v>
      </c>
      <c r="E265" s="28">
        <f t="shared" si="564"/>
        <v>18790</v>
      </c>
      <c r="F265" s="34">
        <v>0.64</v>
      </c>
      <c r="G265" s="29">
        <v>1</v>
      </c>
      <c r="H265" s="30"/>
      <c r="I265" s="30"/>
      <c r="J265" s="28">
        <v>1.4</v>
      </c>
      <c r="K265" s="28">
        <v>1.68</v>
      </c>
      <c r="L265" s="28">
        <v>2.23</v>
      </c>
      <c r="M265" s="28">
        <v>2.39</v>
      </c>
      <c r="N265" s="31">
        <v>2.57</v>
      </c>
      <c r="O265" s="32"/>
      <c r="P265" s="32">
        <f>(O265/12*1*$D265*$F265*$G265*$J265*P$9)+(O265/12*11*$E265*$F265*$G265*$J265*P$10)</f>
        <v>0</v>
      </c>
      <c r="Q265" s="32">
        <v>0</v>
      </c>
      <c r="R265" s="32">
        <f>(Q265/12*1*$D265*$F265*$G265*$J265*R$9)+(Q265/12*11*$E265*$F265*$G265*$J265*R$10)</f>
        <v>0</v>
      </c>
      <c r="S265" s="32">
        <v>7</v>
      </c>
      <c r="T265" s="32">
        <f t="shared" ref="T265:T308" si="574">(S265/12*1*$D265*$F265*$G265*$J265*T$9)+(S265/12*3*$E265*$F265*$G265*$J265*T$10)+(S265/12*8*$E265*$F265*$G265*$J265*T$11)</f>
        <v>129299.59018666667</v>
      </c>
      <c r="U265" s="32">
        <v>0</v>
      </c>
      <c r="V265" s="32">
        <f>(U265/12*1*$D265*$F265*$G265*$K265*V$9)+(U265/12*11*$E265*$F265*$G265*$K265*V$10)</f>
        <v>0</v>
      </c>
      <c r="W265" s="32">
        <v>0</v>
      </c>
      <c r="X265" s="32">
        <f>(W265/12*1*$D265*$F265*$G265*$K265*X$9)+(W265/12*11*$E265*$F265*$G265*$K265*X$10)</f>
        <v>0</v>
      </c>
      <c r="Y265" s="32"/>
      <c r="Z265" s="32"/>
      <c r="AA265" s="32"/>
      <c r="AB265" s="32">
        <f>(AA265/12*1*$D265*$F265*$G265*$J265*AB$9)+(AA265/12*11*$E265*$F265*$G265*$J265*AB$10)</f>
        <v>0</v>
      </c>
      <c r="AC265" s="32">
        <v>0</v>
      </c>
      <c r="AD265" s="32">
        <f>(AC265/12*1*$D265*$F265*$G265*$J265*AD$9)+(AC265/12*11*$E265*$F265*$G265*$J265*AD$10)</f>
        <v>0</v>
      </c>
      <c r="AE265" s="32">
        <v>2</v>
      </c>
      <c r="AF265" s="32">
        <f>(AE265/12*1*$D265*$F265*$G265*$J265*AF$9)+(AE265/12*11*$E265*$F265*$G265*$J265*AF$10)</f>
        <v>35390.497706666662</v>
      </c>
      <c r="AG265" s="36">
        <v>0</v>
      </c>
      <c r="AH265" s="32">
        <f>(AG265/12*1*$D265*$F265*$G265*$K265*AH$9)+(AG265/12*11*$E265*$F265*$G265*$K265*AH$10)</f>
        <v>0</v>
      </c>
      <c r="AI265" s="32">
        <v>0</v>
      </c>
      <c r="AJ265" s="32">
        <f t="shared" ref="AJ265:AJ277" si="575">(AI265/12*1*$D265*$F265*$G265*$K265*AJ$9)+(AI265/12*4*$E265*$F265*$G265*$K265*AJ$10)+(AI265/12*7*$E265*$F265*$G265*$K265*AJ$12)</f>
        <v>0</v>
      </c>
      <c r="AK265" s="32"/>
      <c r="AL265" s="32">
        <f>(AK265/12*1*$D265*$F265*$G265*$K265*AL$9)+(AK265/12*11*$E265*$F265*$G265*$K265*AL$10)</f>
        <v>0</v>
      </c>
      <c r="AM265" s="32">
        <v>0</v>
      </c>
      <c r="AN265" s="32">
        <f>(AM265/12*1*$D265*$F265*$G265*$K265*AN$9)+(AM265/12*11*$E265*$F265*$G265*$K265*AN$10)</f>
        <v>0</v>
      </c>
      <c r="AO265" s="32">
        <v>0</v>
      </c>
      <c r="AP265" s="32">
        <f>(AO265/12*1*$D265*$F265*$G265*$K265*AP$9)+(AO265/12*11*$E265*$F265*$G265*$K265*AP$10)</f>
        <v>0</v>
      </c>
      <c r="AQ265" s="32">
        <v>0</v>
      </c>
      <c r="AR265" s="32">
        <f t="shared" si="512"/>
        <v>0</v>
      </c>
      <c r="AS265" s="32"/>
      <c r="AT265" s="35"/>
      <c r="AU265" s="32">
        <f t="shared" si="483"/>
        <v>0</v>
      </c>
      <c r="AV265" s="35">
        <f t="shared" si="445"/>
        <v>0</v>
      </c>
      <c r="AW265" s="32">
        <v>1</v>
      </c>
      <c r="AX265" s="32">
        <f>(AW265/12*1*$D265*$F265*$G265*$K265*AX$9)+(AW265/12*11*$E265*$F265*$G265*$K265*AX$10)</f>
        <v>21080.697702399997</v>
      </c>
      <c r="AY265" s="32">
        <v>0</v>
      </c>
      <c r="AZ265" s="32">
        <f t="shared" si="513"/>
        <v>0</v>
      </c>
      <c r="BA265" s="35"/>
      <c r="BB265" s="32"/>
      <c r="BC265" s="32">
        <v>0</v>
      </c>
      <c r="BD265" s="32">
        <f>(BC265/12*1*$D265*$F265*$G265*$K265*BD$9)+(BC265/12*11*$E265*$F265*$G265*$K265*BD$10)</f>
        <v>0</v>
      </c>
      <c r="BE265" s="32">
        <f t="shared" si="453"/>
        <v>0</v>
      </c>
      <c r="BF265" s="32">
        <f t="shared" si="458"/>
        <v>0</v>
      </c>
      <c r="BG265" s="32"/>
      <c r="BH265" s="35"/>
      <c r="BI265" s="32"/>
      <c r="BJ265" s="32"/>
      <c r="BK265" s="32">
        <v>0</v>
      </c>
      <c r="BL265" s="32">
        <f>(BK265/12*1*$D265*$F265*$G265*$K265*BL$9)+(BK265/12*11*$E265*$F265*$G265*$K265*BL$10)</f>
        <v>0</v>
      </c>
      <c r="BM265" s="32">
        <v>0</v>
      </c>
      <c r="BN265" s="32">
        <f t="shared" si="482"/>
        <v>0</v>
      </c>
      <c r="BO265" s="32"/>
      <c r="BP265" s="35"/>
      <c r="BQ265" s="32"/>
      <c r="BR265" s="32"/>
      <c r="BS265" s="32">
        <v>0</v>
      </c>
      <c r="BT265" s="32">
        <f>(BS265/12*1*$D265*$F265*$G265*$K265*BT$9)+(BS265/12*11*$E265*$F265*$G265*$K265*BT$10)</f>
        <v>0</v>
      </c>
      <c r="BU265" s="32">
        <v>0</v>
      </c>
      <c r="BV265" s="32">
        <f t="shared" si="459"/>
        <v>0</v>
      </c>
      <c r="BW265" s="32"/>
      <c r="BX265" s="35"/>
      <c r="BY265" s="32"/>
      <c r="BZ265" s="32"/>
    </row>
    <row r="266" spans="1:78" x14ac:dyDescent="0.25">
      <c r="A266" s="37"/>
      <c r="B266" s="58">
        <v>224</v>
      </c>
      <c r="C266" s="27" t="s">
        <v>326</v>
      </c>
      <c r="D266" s="28">
        <f t="shared" si="564"/>
        <v>18150.400000000001</v>
      </c>
      <c r="E266" s="28">
        <f t="shared" si="564"/>
        <v>18790</v>
      </c>
      <c r="F266" s="34">
        <v>0.73</v>
      </c>
      <c r="G266" s="29">
        <v>1</v>
      </c>
      <c r="H266" s="30"/>
      <c r="I266" s="30"/>
      <c r="J266" s="28">
        <v>1.4</v>
      </c>
      <c r="K266" s="28">
        <v>1.68</v>
      </c>
      <c r="L266" s="28">
        <v>2.23</v>
      </c>
      <c r="M266" s="28">
        <v>2.39</v>
      </c>
      <c r="N266" s="31">
        <v>2.57</v>
      </c>
      <c r="O266" s="32"/>
      <c r="P266" s="32">
        <f>(O266/12*1*$D266*$F266*$G266*$J266*P$9)+(O266/12*11*$E266*$F266*$G266*$J266)</f>
        <v>0</v>
      </c>
      <c r="Q266" s="32">
        <v>0</v>
      </c>
      <c r="R266" s="32">
        <f>(Q266/12*1*$D266*$F266*$G266*$J266*R$9)+(Q266/12*11*$E266*$F266*$G266*$J266)</f>
        <v>0</v>
      </c>
      <c r="S266" s="32"/>
      <c r="T266" s="32">
        <f>(S266/12*1*$D266*$F266*$G266*$J266*T$9)+(S266/12*11*$E266*$F266*$G266*$J266)</f>
        <v>0</v>
      </c>
      <c r="U266" s="32"/>
      <c r="V266" s="32">
        <f>(U266/12*1*$D266*$F266*$G266*$K266*V$9)+(U266/12*11*$E266*$F266*$G266*$K266)</f>
        <v>0</v>
      </c>
      <c r="W266" s="32">
        <v>0</v>
      </c>
      <c r="X266" s="32">
        <f>(W266/12*1*$D266*$F266*$G266*$K266*X$9)+(W266/12*11*$E266*$F266*$G266*$K266)</f>
        <v>0</v>
      </c>
      <c r="Y266" s="32"/>
      <c r="Z266" s="32"/>
      <c r="AA266" s="32"/>
      <c r="AB266" s="32">
        <f>(AA266/12*1*$D266*$F266*$G266*$J266*AB$9)+(AA266/12*11*$E266*$F266*$G266*$J266)</f>
        <v>0</v>
      </c>
      <c r="AC266" s="32">
        <v>0</v>
      </c>
      <c r="AD266" s="32">
        <f>(AC266/12*1*$D266*$F266*$G266*$J266*AD$9)+(AC266/12*11*$E266*$F266*$G266*$J266)</f>
        <v>0</v>
      </c>
      <c r="AE266" s="32">
        <v>82</v>
      </c>
      <c r="AF266" s="32">
        <f>(AE266/12*1*$D266*$F266*$G266*$J266*AF$9)+(AE266/12*11*$E266*$F266*$G266*$J266)</f>
        <v>1582886.0411466665</v>
      </c>
      <c r="AG266" s="36">
        <v>0</v>
      </c>
      <c r="AH266" s="32">
        <f>(AG266/12*1*$D266*$F266*$G266*$K266*AH$9)+(AG266/12*11*$E266*$F266*$G266*$K266)</f>
        <v>0</v>
      </c>
      <c r="AI266" s="32"/>
      <c r="AJ266" s="32">
        <f t="shared" si="575"/>
        <v>0</v>
      </c>
      <c r="AK266" s="32"/>
      <c r="AL266" s="32">
        <f>(AK266/12*1*$D266*$F266*$G266*$K266*AL$9)+(AK266/12*11*$E266*$F266*$G266*$K266)</f>
        <v>0</v>
      </c>
      <c r="AM266" s="32">
        <v>4</v>
      </c>
      <c r="AN266" s="32">
        <f>(AM266/12*1*$D266*$F266*$G266*$K266*AN$9)+(AM266/12*11*$E266*$F266*$G266*$K266)</f>
        <v>92026.053772799991</v>
      </c>
      <c r="AO266" s="32">
        <v>4</v>
      </c>
      <c r="AP266" s="32">
        <f>(AO266/12*1*$D266*$F266*$G266*$K266*AP$9)+(AO266/12*11*$E266*$F266*$G266*$K266)</f>
        <v>92026.053772799991</v>
      </c>
      <c r="AQ266" s="32">
        <v>5</v>
      </c>
      <c r="AR266" s="32">
        <v>113868.76999999999</v>
      </c>
      <c r="AS266" s="32"/>
      <c r="AT266" s="35"/>
      <c r="AU266" s="32">
        <f t="shared" si="483"/>
        <v>5</v>
      </c>
      <c r="AV266" s="35">
        <f t="shared" si="445"/>
        <v>113868.76999999999</v>
      </c>
      <c r="AW266" s="32">
        <v>10</v>
      </c>
      <c r="AX266" s="32">
        <f>(AW266/12*1*$D266*$F266*$G266*$K266*AX$9)+(AW266/12*11*$E266*$F266*$G266*$K266)</f>
        <v>229044.900448</v>
      </c>
      <c r="AY266" s="32">
        <v>0</v>
      </c>
      <c r="AZ266" s="32">
        <f t="shared" ref="AZ266" si="576">(AY266/3*1*$D266*$F266*$G266*$K266*AZ$9)+(AY266/3*2*$E266*$F266*$G266*$K266)</f>
        <v>0</v>
      </c>
      <c r="BA266" s="35"/>
      <c r="BB266" s="32"/>
      <c r="BC266" s="32">
        <v>1</v>
      </c>
      <c r="BD266" s="32">
        <f>(BC266/12*1*$D266*$F266*$G266*$K266*BD$9)+(BC266/12*11*$E266*$F266*$G266*$K266)</f>
        <v>23906.174319999998</v>
      </c>
      <c r="BE266" s="32"/>
      <c r="BF266" s="32">
        <f t="shared" ref="BF266" si="577">(BE266/3*1*$D266*$F266*$G266*$K266*BF$9)+(BE266/3*2*$E266*$F266*$G266*$K266)</f>
        <v>0</v>
      </c>
      <c r="BG266" s="32"/>
      <c r="BH266" s="35"/>
      <c r="BI266" s="32">
        <f t="shared" si="493"/>
        <v>0</v>
      </c>
      <c r="BJ266" s="32">
        <f t="shared" si="493"/>
        <v>0</v>
      </c>
      <c r="BK266" s="32">
        <v>2</v>
      </c>
      <c r="BL266" s="32">
        <f>(BK266/12*1*$D266*$F266*$G266*$K266*BL$9)+(BK266/12*11*$E266*$F266*$G266*$K266)</f>
        <v>47441.354463999996</v>
      </c>
      <c r="BM266" s="32">
        <v>0</v>
      </c>
      <c r="BN266" s="32">
        <f>(BM266/3*1*$D266*$F266*$G266*$K266*BN$9)+(BM266/3*2*$E266*$F266*$G266*$K266)</f>
        <v>0</v>
      </c>
      <c r="BO266" s="32"/>
      <c r="BP266" s="35"/>
      <c r="BQ266" s="32"/>
      <c r="BR266" s="32"/>
      <c r="BS266" s="32">
        <v>2</v>
      </c>
      <c r="BT266" s="32">
        <f>(BS266/12*1*$D266*$F266*$G266*$K266*BT$9)+(BS266/12*11*$E266*$F266*$G266*$K266)</f>
        <v>47441.354463999996</v>
      </c>
      <c r="BU266" s="32">
        <v>2</v>
      </c>
      <c r="BV266" s="32">
        <v>54207.57</v>
      </c>
      <c r="BW266" s="32"/>
      <c r="BX266" s="35"/>
      <c r="BY266" s="32">
        <f t="shared" si="573"/>
        <v>2</v>
      </c>
      <c r="BZ266" s="32">
        <f t="shared" si="573"/>
        <v>54207.57</v>
      </c>
    </row>
    <row r="267" spans="1:78" ht="45" x14ac:dyDescent="0.25">
      <c r="A267" s="37"/>
      <c r="B267" s="58">
        <v>225</v>
      </c>
      <c r="C267" s="27" t="s">
        <v>327</v>
      </c>
      <c r="D267" s="28">
        <f t="shared" si="564"/>
        <v>18150.400000000001</v>
      </c>
      <c r="E267" s="28">
        <f t="shared" si="564"/>
        <v>18790</v>
      </c>
      <c r="F267" s="34">
        <v>0.67</v>
      </c>
      <c r="G267" s="29">
        <v>1</v>
      </c>
      <c r="H267" s="30"/>
      <c r="I267" s="30"/>
      <c r="J267" s="28">
        <v>1.4</v>
      </c>
      <c r="K267" s="28">
        <v>1.68</v>
      </c>
      <c r="L267" s="28">
        <v>2.23</v>
      </c>
      <c r="M267" s="28">
        <v>2.39</v>
      </c>
      <c r="N267" s="31">
        <v>2.57</v>
      </c>
      <c r="O267" s="32"/>
      <c r="P267" s="32">
        <f t="shared" ref="P267:P275" si="578">(O267/12*1*$D267*$F267*$G267*$J267*P$9)+(O267/12*11*$E267*$F267*$G267*$J267*P$10)</f>
        <v>0</v>
      </c>
      <c r="Q267" s="32">
        <v>13</v>
      </c>
      <c r="R267" s="32">
        <f t="shared" ref="R267:R275" si="579">(Q267/12*1*$D267*$F267*$G267*$J267*R$9)+(Q267/12*11*$E267*$F267*$G267*$J267*R$10)</f>
        <v>286516.34132333333</v>
      </c>
      <c r="S267" s="32">
        <v>202</v>
      </c>
      <c r="T267" s="32">
        <f t="shared" si="574"/>
        <v>3906117.5303266668</v>
      </c>
      <c r="U267" s="32">
        <v>4</v>
      </c>
      <c r="V267" s="32">
        <f t="shared" ref="V267:V275" si="580">(U267/12*1*$D267*$F267*$G267*$K267*V$9)+(U267/12*11*$E267*$F267*$G267*$K267*V$10)</f>
        <v>84632.519283199988</v>
      </c>
      <c r="W267" s="32">
        <v>0</v>
      </c>
      <c r="X267" s="32">
        <f t="shared" ref="X267:X275" si="581">(W267/12*1*$D267*$F267*$G267*$K267*X$9)+(W267/12*11*$E267*$F267*$G267*$K267*X$10)</f>
        <v>0</v>
      </c>
      <c r="Y267" s="32"/>
      <c r="Z267" s="32"/>
      <c r="AA267" s="32"/>
      <c r="AB267" s="32">
        <f t="shared" ref="AB267:AB275" si="582">(AA267/12*1*$D267*$F267*$G267*$J267*AB$9)+(AA267/12*11*$E267*$F267*$G267*$J267*AB$10)</f>
        <v>0</v>
      </c>
      <c r="AC267" s="32">
        <v>0</v>
      </c>
      <c r="AD267" s="32">
        <f t="shared" ref="AD267:AD275" si="583">(AC267/12*1*$D267*$F267*$G267*$J267*AD$9)+(AC267/12*11*$E267*$F267*$G267*$J267*AD$10)</f>
        <v>0</v>
      </c>
      <c r="AE267" s="32">
        <v>62</v>
      </c>
      <c r="AF267" s="32">
        <f t="shared" ref="AF267:AF275" si="584">(AE267/12*1*$D267*$F267*$G267*$J267*AF$9)+(AE267/12*11*$E267*$F267*$G267*$J267*AF$10)</f>
        <v>1148532.2458866669</v>
      </c>
      <c r="AG267" s="36">
        <v>0</v>
      </c>
      <c r="AH267" s="32">
        <f t="shared" ref="AH267:AH275" si="585">(AG267/12*1*$D267*$F267*$G267*$K267*AH$9)+(AG267/12*11*$E267*$F267*$G267*$K267*AH$10)</f>
        <v>0</v>
      </c>
      <c r="AI267" s="32">
        <v>48</v>
      </c>
      <c r="AJ267" s="32">
        <f t="shared" si="575"/>
        <v>1062505.527552</v>
      </c>
      <c r="AK267" s="32"/>
      <c r="AL267" s="32">
        <f t="shared" ref="AL267:AL275" si="586">(AK267/12*1*$D267*$F267*$G267*$K267*AL$9)+(AK267/12*11*$E267*$F267*$G267*$K267*AL$10)</f>
        <v>0</v>
      </c>
      <c r="AM267" s="32">
        <v>8</v>
      </c>
      <c r="AN267" s="32">
        <f t="shared" ref="AN267:AN275" si="587">(AM267/12*1*$D267*$F267*$G267*$K267*AN$9)+(AM267/12*11*$E267*$F267*$G267*$K267*AN$10)</f>
        <v>161789.92896639995</v>
      </c>
      <c r="AO267" s="32">
        <v>20</v>
      </c>
      <c r="AP267" s="32">
        <f t="shared" ref="AP267:AP275" si="588">(AO267/12*1*$D267*$F267*$G267*$K267*AP$9)+(AO267/12*11*$E267*$F267*$G267*$K267*AP$10)</f>
        <v>443249.86641600006</v>
      </c>
      <c r="AQ267" s="32">
        <v>3</v>
      </c>
      <c r="AR267" s="32">
        <v>66876.39</v>
      </c>
      <c r="AS267" s="32"/>
      <c r="AT267" s="35"/>
      <c r="AU267" s="32"/>
      <c r="AV267" s="35">
        <f t="shared" si="445"/>
        <v>66876.39</v>
      </c>
      <c r="AW267" s="32">
        <v>28</v>
      </c>
      <c r="AX267" s="32">
        <f t="shared" ref="AX267:AX275" si="589">(AW267/12*1*$D267*$F267*$G267*$K267*AX$9)+(AW267/12*11*$E267*$F267*$G267*$K267*AX$10)</f>
        <v>617927.95140160003</v>
      </c>
      <c r="AY267" s="32">
        <v>8</v>
      </c>
      <c r="AZ267" s="32">
        <v>174913.03000000003</v>
      </c>
      <c r="BA267" s="35"/>
      <c r="BB267" s="32"/>
      <c r="BC267" s="32">
        <v>2</v>
      </c>
      <c r="BD267" s="32">
        <f t="shared" ref="BD267:BD275" si="590">(BC267/12*1*$D267*$F267*$G267*$K267*BD$9)+(BC267/12*11*$E267*$F267*$G267*$K267*BD$10)</f>
        <v>57608.932135999996</v>
      </c>
      <c r="BE267" s="32"/>
      <c r="BF267" s="32">
        <f t="shared" si="458"/>
        <v>0</v>
      </c>
      <c r="BG267" s="32"/>
      <c r="BH267" s="35"/>
      <c r="BI267" s="32"/>
      <c r="BJ267" s="32"/>
      <c r="BK267" s="32">
        <v>10</v>
      </c>
      <c r="BL267" s="32">
        <f t="shared" ref="BL267:BL275" si="591">(BK267/12*1*$D267*$F267*$G267*$K267*BL$9)+(BK267/12*11*$E267*$F267*$G267*$K267*BL$10)</f>
        <v>286342.1531600001</v>
      </c>
      <c r="BM267" s="32">
        <v>2</v>
      </c>
      <c r="BN267" s="32">
        <v>57274.26</v>
      </c>
      <c r="BO267" s="32"/>
      <c r="BP267" s="35"/>
      <c r="BQ267" s="32"/>
      <c r="BR267" s="32"/>
      <c r="BS267" s="32"/>
      <c r="BT267" s="32">
        <f t="shared" ref="BT267:BT275" si="592">(BS267/12*1*$D267*$F267*$G267*$K267*BT$9)+(BS267/12*11*$E267*$F267*$G267*$K267*BT$10)</f>
        <v>0</v>
      </c>
      <c r="BU267" s="32">
        <v>0</v>
      </c>
      <c r="BV267" s="32">
        <f t="shared" si="459"/>
        <v>0</v>
      </c>
      <c r="BW267" s="32"/>
      <c r="BX267" s="35"/>
      <c r="BY267" s="32"/>
      <c r="BZ267" s="32"/>
    </row>
    <row r="268" spans="1:78" ht="30.75" customHeight="1" x14ac:dyDescent="0.25">
      <c r="A268" s="37"/>
      <c r="B268" s="58">
        <v>226</v>
      </c>
      <c r="C268" s="27" t="s">
        <v>328</v>
      </c>
      <c r="D268" s="28">
        <f t="shared" si="564"/>
        <v>18150.400000000001</v>
      </c>
      <c r="E268" s="28">
        <f t="shared" si="564"/>
        <v>18790</v>
      </c>
      <c r="F268" s="34">
        <v>1.2</v>
      </c>
      <c r="G268" s="29">
        <v>1</v>
      </c>
      <c r="H268" s="30"/>
      <c r="I268" s="30"/>
      <c r="J268" s="28">
        <v>1.4</v>
      </c>
      <c r="K268" s="28">
        <v>1.68</v>
      </c>
      <c r="L268" s="28">
        <v>2.23</v>
      </c>
      <c r="M268" s="28">
        <v>2.39</v>
      </c>
      <c r="N268" s="31">
        <v>2.57</v>
      </c>
      <c r="O268" s="32"/>
      <c r="P268" s="32">
        <f t="shared" si="578"/>
        <v>0</v>
      </c>
      <c r="Q268" s="32">
        <v>0</v>
      </c>
      <c r="R268" s="32">
        <f t="shared" si="579"/>
        <v>0</v>
      </c>
      <c r="S268" s="32"/>
      <c r="T268" s="32">
        <f t="shared" si="574"/>
        <v>0</v>
      </c>
      <c r="U268" s="32">
        <v>0</v>
      </c>
      <c r="V268" s="32">
        <f t="shared" si="580"/>
        <v>0</v>
      </c>
      <c r="W268" s="32">
        <v>3</v>
      </c>
      <c r="X268" s="32">
        <f t="shared" si="581"/>
        <v>113685.47366399999</v>
      </c>
      <c r="Y268" s="32">
        <v>4</v>
      </c>
      <c r="Z268" s="32"/>
      <c r="AA268" s="32"/>
      <c r="AB268" s="32">
        <f t="shared" si="582"/>
        <v>0</v>
      </c>
      <c r="AC268" s="32">
        <v>0</v>
      </c>
      <c r="AD268" s="32">
        <f t="shared" si="583"/>
        <v>0</v>
      </c>
      <c r="AE268" s="32">
        <v>126</v>
      </c>
      <c r="AF268" s="32">
        <f t="shared" si="584"/>
        <v>4180502.5415999996</v>
      </c>
      <c r="AG268" s="36">
        <v>0</v>
      </c>
      <c r="AH268" s="32">
        <f t="shared" si="585"/>
        <v>0</v>
      </c>
      <c r="AI268" s="32">
        <v>0</v>
      </c>
      <c r="AJ268" s="32">
        <f t="shared" si="575"/>
        <v>0</v>
      </c>
      <c r="AK268" s="32"/>
      <c r="AL268" s="32">
        <f t="shared" si="586"/>
        <v>0</v>
      </c>
      <c r="AM268" s="32">
        <v>8</v>
      </c>
      <c r="AN268" s="32">
        <f t="shared" si="587"/>
        <v>289773.0071039999</v>
      </c>
      <c r="AO268" s="32">
        <v>4</v>
      </c>
      <c r="AP268" s="32">
        <f t="shared" si="588"/>
        <v>158776.07155199995</v>
      </c>
      <c r="AQ268" s="32">
        <v>0</v>
      </c>
      <c r="AR268" s="32">
        <f t="shared" si="512"/>
        <v>0</v>
      </c>
      <c r="AS268" s="32"/>
      <c r="AT268" s="35"/>
      <c r="AU268" s="32"/>
      <c r="AV268" s="35">
        <f t="shared" si="445"/>
        <v>0</v>
      </c>
      <c r="AW268" s="32">
        <v>6</v>
      </c>
      <c r="AX268" s="32">
        <f t="shared" si="589"/>
        <v>237157.84915200001</v>
      </c>
      <c r="AY268" s="32">
        <v>1</v>
      </c>
      <c r="AZ268" s="32">
        <v>39926.19</v>
      </c>
      <c r="BA268" s="35"/>
      <c r="BB268" s="32"/>
      <c r="BC268" s="32">
        <v>0</v>
      </c>
      <c r="BD268" s="32">
        <f t="shared" si="590"/>
        <v>0</v>
      </c>
      <c r="BE268" s="32">
        <f t="shared" si="453"/>
        <v>0</v>
      </c>
      <c r="BF268" s="32">
        <f t="shared" si="458"/>
        <v>0</v>
      </c>
      <c r="BG268" s="32"/>
      <c r="BH268" s="35"/>
      <c r="BI268" s="32"/>
      <c r="BJ268" s="32"/>
      <c r="BK268" s="32">
        <v>2</v>
      </c>
      <c r="BL268" s="32">
        <f t="shared" si="591"/>
        <v>102570.32351999998</v>
      </c>
      <c r="BM268" s="32">
        <v>0</v>
      </c>
      <c r="BN268" s="32">
        <f t="shared" si="482"/>
        <v>0</v>
      </c>
      <c r="BO268" s="32"/>
      <c r="BP268" s="35"/>
      <c r="BQ268" s="32"/>
      <c r="BR268" s="32"/>
      <c r="BS268" s="32">
        <v>0</v>
      </c>
      <c r="BT268" s="32">
        <f t="shared" si="592"/>
        <v>0</v>
      </c>
      <c r="BU268" s="32">
        <v>0</v>
      </c>
      <c r="BV268" s="32">
        <f t="shared" si="459"/>
        <v>0</v>
      </c>
      <c r="BW268" s="32"/>
      <c r="BX268" s="35"/>
      <c r="BY268" s="32"/>
      <c r="BZ268" s="32"/>
    </row>
    <row r="269" spans="1:78" ht="30" x14ac:dyDescent="0.25">
      <c r="A269" s="37"/>
      <c r="B269" s="58">
        <v>227</v>
      </c>
      <c r="C269" s="27" t="s">
        <v>329</v>
      </c>
      <c r="D269" s="28">
        <f t="shared" si="564"/>
        <v>18150.400000000001</v>
      </c>
      <c r="E269" s="28">
        <f t="shared" si="564"/>
        <v>18790</v>
      </c>
      <c r="F269" s="34">
        <v>1.42</v>
      </c>
      <c r="G269" s="29">
        <v>1</v>
      </c>
      <c r="H269" s="30"/>
      <c r="I269" s="30"/>
      <c r="J269" s="28">
        <v>1.4</v>
      </c>
      <c r="K269" s="28">
        <v>1.68</v>
      </c>
      <c r="L269" s="28">
        <v>2.23</v>
      </c>
      <c r="M269" s="28">
        <v>2.39</v>
      </c>
      <c r="N269" s="31">
        <v>2.57</v>
      </c>
      <c r="O269" s="32"/>
      <c r="P269" s="32">
        <f t="shared" si="578"/>
        <v>0</v>
      </c>
      <c r="Q269" s="32"/>
      <c r="R269" s="32">
        <f t="shared" si="579"/>
        <v>0</v>
      </c>
      <c r="S269" s="32">
        <v>0</v>
      </c>
      <c r="T269" s="32">
        <f t="shared" si="574"/>
        <v>0</v>
      </c>
      <c r="U269" s="32">
        <v>0</v>
      </c>
      <c r="V269" s="32">
        <f t="shared" si="580"/>
        <v>0</v>
      </c>
      <c r="W269" s="32"/>
      <c r="X269" s="32">
        <f t="shared" si="581"/>
        <v>0</v>
      </c>
      <c r="Y269" s="32"/>
      <c r="Z269" s="32"/>
      <c r="AA269" s="32"/>
      <c r="AB269" s="32">
        <f t="shared" si="582"/>
        <v>0</v>
      </c>
      <c r="AC269" s="32">
        <v>0</v>
      </c>
      <c r="AD269" s="32">
        <f t="shared" si="583"/>
        <v>0</v>
      </c>
      <c r="AE269" s="32">
        <v>20</v>
      </c>
      <c r="AF269" s="32">
        <f t="shared" si="584"/>
        <v>785226.66786666668</v>
      </c>
      <c r="AG269" s="36">
        <v>0</v>
      </c>
      <c r="AH269" s="32">
        <f t="shared" si="585"/>
        <v>0</v>
      </c>
      <c r="AI269" s="32">
        <v>0</v>
      </c>
      <c r="AJ269" s="32">
        <f t="shared" si="575"/>
        <v>0</v>
      </c>
      <c r="AK269" s="32"/>
      <c r="AL269" s="32">
        <f t="shared" si="586"/>
        <v>0</v>
      </c>
      <c r="AM269" s="32"/>
      <c r="AN269" s="32">
        <f t="shared" si="587"/>
        <v>0</v>
      </c>
      <c r="AO269" s="32">
        <v>0</v>
      </c>
      <c r="AP269" s="32">
        <f t="shared" si="588"/>
        <v>0</v>
      </c>
      <c r="AQ269" s="32">
        <v>0</v>
      </c>
      <c r="AR269" s="32">
        <f t="shared" si="512"/>
        <v>0</v>
      </c>
      <c r="AS269" s="32"/>
      <c r="AT269" s="35"/>
      <c r="AU269" s="32"/>
      <c r="AV269" s="35">
        <f t="shared" si="445"/>
        <v>0</v>
      </c>
      <c r="AW269" s="32"/>
      <c r="AX269" s="32">
        <f t="shared" si="589"/>
        <v>0</v>
      </c>
      <c r="AY269" s="32">
        <v>0</v>
      </c>
      <c r="AZ269" s="32">
        <f t="shared" si="513"/>
        <v>0</v>
      </c>
      <c r="BA269" s="35"/>
      <c r="BB269" s="32"/>
      <c r="BC269" s="32">
        <v>0</v>
      </c>
      <c r="BD269" s="32">
        <f t="shared" si="590"/>
        <v>0</v>
      </c>
      <c r="BE269" s="32">
        <f t="shared" si="453"/>
        <v>0</v>
      </c>
      <c r="BF269" s="32">
        <f t="shared" si="458"/>
        <v>0</v>
      </c>
      <c r="BG269" s="32"/>
      <c r="BH269" s="35"/>
      <c r="BI269" s="32"/>
      <c r="BJ269" s="32"/>
      <c r="BK269" s="32"/>
      <c r="BL269" s="32">
        <f t="shared" si="591"/>
        <v>0</v>
      </c>
      <c r="BM269" s="32">
        <v>0</v>
      </c>
      <c r="BN269" s="32">
        <f t="shared" si="482"/>
        <v>0</v>
      </c>
      <c r="BO269" s="32"/>
      <c r="BP269" s="35"/>
      <c r="BQ269" s="32"/>
      <c r="BR269" s="32"/>
      <c r="BS269" s="32"/>
      <c r="BT269" s="32">
        <f t="shared" si="592"/>
        <v>0</v>
      </c>
      <c r="BU269" s="32">
        <v>0</v>
      </c>
      <c r="BV269" s="32">
        <f t="shared" si="459"/>
        <v>0</v>
      </c>
      <c r="BW269" s="32"/>
      <c r="BX269" s="35"/>
      <c r="BY269" s="32"/>
      <c r="BZ269" s="32"/>
    </row>
    <row r="270" spans="1:78" ht="30" x14ac:dyDescent="0.25">
      <c r="A270" s="37"/>
      <c r="B270" s="58">
        <v>228</v>
      </c>
      <c r="C270" s="27" t="s">
        <v>330</v>
      </c>
      <c r="D270" s="28">
        <f t="shared" si="564"/>
        <v>18150.400000000001</v>
      </c>
      <c r="E270" s="28">
        <f t="shared" si="564"/>
        <v>18790</v>
      </c>
      <c r="F270" s="34">
        <v>2.31</v>
      </c>
      <c r="G270" s="29">
        <v>1</v>
      </c>
      <c r="H270" s="30"/>
      <c r="I270" s="30"/>
      <c r="J270" s="28">
        <v>1.4</v>
      </c>
      <c r="K270" s="28">
        <v>1.68</v>
      </c>
      <c r="L270" s="28">
        <v>2.23</v>
      </c>
      <c r="M270" s="28">
        <v>2.39</v>
      </c>
      <c r="N270" s="31">
        <v>2.57</v>
      </c>
      <c r="O270" s="32"/>
      <c r="P270" s="32">
        <f t="shared" si="578"/>
        <v>0</v>
      </c>
      <c r="Q270" s="32">
        <v>0</v>
      </c>
      <c r="R270" s="32">
        <f t="shared" si="579"/>
        <v>0</v>
      </c>
      <c r="S270" s="32">
        <v>0</v>
      </c>
      <c r="T270" s="32">
        <f t="shared" si="574"/>
        <v>0</v>
      </c>
      <c r="U270" s="32">
        <v>0</v>
      </c>
      <c r="V270" s="32">
        <f t="shared" si="580"/>
        <v>0</v>
      </c>
      <c r="W270" s="32">
        <v>0</v>
      </c>
      <c r="X270" s="32">
        <f t="shared" si="581"/>
        <v>0</v>
      </c>
      <c r="Y270" s="32"/>
      <c r="Z270" s="32"/>
      <c r="AA270" s="32"/>
      <c r="AB270" s="32">
        <f t="shared" si="582"/>
        <v>0</v>
      </c>
      <c r="AC270" s="32">
        <v>0</v>
      </c>
      <c r="AD270" s="32">
        <f t="shared" si="583"/>
        <v>0</v>
      </c>
      <c r="AE270" s="32">
        <v>25</v>
      </c>
      <c r="AF270" s="32">
        <f t="shared" si="584"/>
        <v>1596719.7207500001</v>
      </c>
      <c r="AG270" s="36">
        <v>0</v>
      </c>
      <c r="AH270" s="32">
        <f t="shared" si="585"/>
        <v>0</v>
      </c>
      <c r="AI270" s="32">
        <v>0</v>
      </c>
      <c r="AJ270" s="32">
        <f t="shared" si="575"/>
        <v>0</v>
      </c>
      <c r="AK270" s="32"/>
      <c r="AL270" s="32">
        <f t="shared" si="586"/>
        <v>0</v>
      </c>
      <c r="AM270" s="32">
        <v>0</v>
      </c>
      <c r="AN270" s="32">
        <f t="shared" si="587"/>
        <v>0</v>
      </c>
      <c r="AO270" s="32">
        <v>0</v>
      </c>
      <c r="AP270" s="32">
        <f t="shared" si="588"/>
        <v>0</v>
      </c>
      <c r="AQ270" s="32">
        <v>0</v>
      </c>
      <c r="AR270" s="32">
        <f t="shared" si="512"/>
        <v>0</v>
      </c>
      <c r="AS270" s="32"/>
      <c r="AT270" s="35"/>
      <c r="AU270" s="32"/>
      <c r="AV270" s="35">
        <f t="shared" ref="AV270:AV271" si="593">AR270+AT270</f>
        <v>0</v>
      </c>
      <c r="AW270" s="32"/>
      <c r="AX270" s="32">
        <f t="shared" si="589"/>
        <v>0</v>
      </c>
      <c r="AY270" s="32">
        <v>0</v>
      </c>
      <c r="AZ270" s="32">
        <f t="shared" si="513"/>
        <v>0</v>
      </c>
      <c r="BA270" s="35"/>
      <c r="BB270" s="32"/>
      <c r="BC270" s="32">
        <v>0</v>
      </c>
      <c r="BD270" s="32">
        <f t="shared" si="590"/>
        <v>0</v>
      </c>
      <c r="BE270" s="32">
        <f t="shared" si="453"/>
        <v>0</v>
      </c>
      <c r="BF270" s="32">
        <f t="shared" si="458"/>
        <v>0</v>
      </c>
      <c r="BG270" s="32"/>
      <c r="BH270" s="35"/>
      <c r="BI270" s="32"/>
      <c r="BJ270" s="32"/>
      <c r="BK270" s="32">
        <v>0</v>
      </c>
      <c r="BL270" s="32">
        <f t="shared" si="591"/>
        <v>0</v>
      </c>
      <c r="BM270" s="32">
        <v>0</v>
      </c>
      <c r="BN270" s="32">
        <f t="shared" si="482"/>
        <v>0</v>
      </c>
      <c r="BO270" s="32"/>
      <c r="BP270" s="35"/>
      <c r="BQ270" s="32"/>
      <c r="BR270" s="32"/>
      <c r="BS270" s="32">
        <v>0</v>
      </c>
      <c r="BT270" s="32">
        <f t="shared" si="592"/>
        <v>0</v>
      </c>
      <c r="BU270" s="32">
        <v>0</v>
      </c>
      <c r="BV270" s="32">
        <f t="shared" si="459"/>
        <v>0</v>
      </c>
      <c r="BW270" s="32"/>
      <c r="BX270" s="35"/>
      <c r="BY270" s="32"/>
      <c r="BZ270" s="32"/>
    </row>
    <row r="271" spans="1:78" ht="30" x14ac:dyDescent="0.25">
      <c r="A271" s="37"/>
      <c r="B271" s="58">
        <v>229</v>
      </c>
      <c r="C271" s="27" t="s">
        <v>331</v>
      </c>
      <c r="D271" s="28">
        <f t="shared" si="564"/>
        <v>18150.400000000001</v>
      </c>
      <c r="E271" s="28">
        <f t="shared" si="564"/>
        <v>18790</v>
      </c>
      <c r="F271" s="34">
        <v>3.12</v>
      </c>
      <c r="G271" s="29">
        <v>1</v>
      </c>
      <c r="H271" s="30"/>
      <c r="I271" s="30"/>
      <c r="J271" s="28">
        <v>1.4</v>
      </c>
      <c r="K271" s="28">
        <v>1.68</v>
      </c>
      <c r="L271" s="28">
        <v>2.23</v>
      </c>
      <c r="M271" s="28">
        <v>2.39</v>
      </c>
      <c r="N271" s="31">
        <v>2.57</v>
      </c>
      <c r="O271" s="32"/>
      <c r="P271" s="32">
        <f t="shared" si="578"/>
        <v>0</v>
      </c>
      <c r="Q271" s="32"/>
      <c r="R271" s="32">
        <f t="shared" si="579"/>
        <v>0</v>
      </c>
      <c r="S271" s="32"/>
      <c r="T271" s="32">
        <f t="shared" si="574"/>
        <v>0</v>
      </c>
      <c r="U271" s="32"/>
      <c r="V271" s="32">
        <f t="shared" si="580"/>
        <v>0</v>
      </c>
      <c r="W271" s="32">
        <v>3</v>
      </c>
      <c r="X271" s="32">
        <f t="shared" si="581"/>
        <v>295582.23152640002</v>
      </c>
      <c r="Y271" s="32">
        <v>3</v>
      </c>
      <c r="Z271" s="32"/>
      <c r="AA271" s="32"/>
      <c r="AB271" s="32">
        <f t="shared" si="582"/>
        <v>0</v>
      </c>
      <c r="AC271" s="32"/>
      <c r="AD271" s="32">
        <f t="shared" si="583"/>
        <v>0</v>
      </c>
      <c r="AE271" s="32">
        <v>40</v>
      </c>
      <c r="AF271" s="32">
        <f t="shared" si="584"/>
        <v>3450573.5264000008</v>
      </c>
      <c r="AG271" s="36"/>
      <c r="AH271" s="32">
        <f t="shared" si="585"/>
        <v>0</v>
      </c>
      <c r="AI271" s="32"/>
      <c r="AJ271" s="32">
        <f t="shared" si="575"/>
        <v>0</v>
      </c>
      <c r="AK271" s="32"/>
      <c r="AL271" s="32">
        <f t="shared" si="586"/>
        <v>0</v>
      </c>
      <c r="AM271" s="32"/>
      <c r="AN271" s="32">
        <f t="shared" si="587"/>
        <v>0</v>
      </c>
      <c r="AO271" s="32"/>
      <c r="AP271" s="32">
        <f t="shared" si="588"/>
        <v>0</v>
      </c>
      <c r="AQ271" s="32">
        <v>0</v>
      </c>
      <c r="AR271" s="32">
        <f t="shared" si="512"/>
        <v>0</v>
      </c>
      <c r="AS271" s="32"/>
      <c r="AT271" s="35"/>
      <c r="AU271" s="32">
        <f t="shared" si="483"/>
        <v>0</v>
      </c>
      <c r="AV271" s="35">
        <f t="shared" si="593"/>
        <v>0</v>
      </c>
      <c r="AW271" s="32"/>
      <c r="AX271" s="32">
        <f t="shared" si="589"/>
        <v>0</v>
      </c>
      <c r="AY271" s="32">
        <v>0</v>
      </c>
      <c r="AZ271" s="32">
        <f t="shared" si="513"/>
        <v>0</v>
      </c>
      <c r="BA271" s="35"/>
      <c r="BB271" s="32"/>
      <c r="BC271" s="32"/>
      <c r="BD271" s="32">
        <f t="shared" si="590"/>
        <v>0</v>
      </c>
      <c r="BE271" s="32">
        <f t="shared" si="453"/>
        <v>0</v>
      </c>
      <c r="BF271" s="32">
        <f t="shared" si="458"/>
        <v>0</v>
      </c>
      <c r="BG271" s="32"/>
      <c r="BH271" s="35"/>
      <c r="BI271" s="32"/>
      <c r="BJ271" s="32"/>
      <c r="BK271" s="32"/>
      <c r="BL271" s="32">
        <f t="shared" si="591"/>
        <v>0</v>
      </c>
      <c r="BM271" s="32">
        <v>0</v>
      </c>
      <c r="BN271" s="32">
        <f t="shared" si="482"/>
        <v>0</v>
      </c>
      <c r="BO271" s="32"/>
      <c r="BP271" s="35"/>
      <c r="BQ271" s="32"/>
      <c r="BR271" s="32"/>
      <c r="BS271" s="32"/>
      <c r="BT271" s="32">
        <f t="shared" si="592"/>
        <v>0</v>
      </c>
      <c r="BU271" s="32">
        <v>0</v>
      </c>
      <c r="BV271" s="32">
        <f t="shared" si="459"/>
        <v>0</v>
      </c>
      <c r="BW271" s="32"/>
      <c r="BX271" s="35"/>
      <c r="BY271" s="32"/>
      <c r="BZ271" s="32"/>
    </row>
    <row r="272" spans="1:78" ht="30" x14ac:dyDescent="0.25">
      <c r="A272" s="37"/>
      <c r="B272" s="58">
        <v>230</v>
      </c>
      <c r="C272" s="27" t="s">
        <v>332</v>
      </c>
      <c r="D272" s="28">
        <f t="shared" si="564"/>
        <v>18150.400000000001</v>
      </c>
      <c r="E272" s="28">
        <f t="shared" si="564"/>
        <v>18790</v>
      </c>
      <c r="F272" s="34">
        <v>1.08</v>
      </c>
      <c r="G272" s="29">
        <v>1</v>
      </c>
      <c r="H272" s="30"/>
      <c r="I272" s="30"/>
      <c r="J272" s="28">
        <v>1.4</v>
      </c>
      <c r="K272" s="28">
        <v>1.68</v>
      </c>
      <c r="L272" s="28">
        <v>2.23</v>
      </c>
      <c r="M272" s="28">
        <v>2.39</v>
      </c>
      <c r="N272" s="31">
        <v>2.57</v>
      </c>
      <c r="O272" s="32"/>
      <c r="P272" s="32">
        <f t="shared" si="578"/>
        <v>0</v>
      </c>
      <c r="Q272" s="32">
        <v>0</v>
      </c>
      <c r="R272" s="32">
        <f t="shared" si="579"/>
        <v>0</v>
      </c>
      <c r="S272" s="32"/>
      <c r="T272" s="32">
        <f t="shared" si="574"/>
        <v>0</v>
      </c>
      <c r="U272" s="32">
        <v>0</v>
      </c>
      <c r="V272" s="32">
        <f t="shared" si="580"/>
        <v>0</v>
      </c>
      <c r="W272" s="32">
        <v>12</v>
      </c>
      <c r="X272" s="32">
        <f t="shared" si="581"/>
        <v>409267.70519040001</v>
      </c>
      <c r="Y272" s="32">
        <v>12</v>
      </c>
      <c r="Z272" s="32"/>
      <c r="AA272" s="32"/>
      <c r="AB272" s="32">
        <f t="shared" si="582"/>
        <v>0</v>
      </c>
      <c r="AC272" s="32">
        <v>0</v>
      </c>
      <c r="AD272" s="32">
        <f t="shared" si="583"/>
        <v>0</v>
      </c>
      <c r="AE272" s="32">
        <v>40</v>
      </c>
      <c r="AF272" s="32">
        <f t="shared" si="584"/>
        <v>1194429.2976000002</v>
      </c>
      <c r="AG272" s="36">
        <v>0</v>
      </c>
      <c r="AH272" s="32">
        <f t="shared" si="585"/>
        <v>0</v>
      </c>
      <c r="AI272" s="32">
        <v>0</v>
      </c>
      <c r="AJ272" s="32">
        <f t="shared" si="575"/>
        <v>0</v>
      </c>
      <c r="AK272" s="32"/>
      <c r="AL272" s="32">
        <f t="shared" si="586"/>
        <v>0</v>
      </c>
      <c r="AM272" s="32">
        <v>0</v>
      </c>
      <c r="AN272" s="32">
        <f t="shared" si="587"/>
        <v>0</v>
      </c>
      <c r="AO272" s="32"/>
      <c r="AP272" s="32">
        <f t="shared" si="588"/>
        <v>0</v>
      </c>
      <c r="AQ272" s="32">
        <v>0</v>
      </c>
      <c r="AR272" s="32">
        <f t="shared" si="512"/>
        <v>0</v>
      </c>
      <c r="AS272" s="32"/>
      <c r="AT272" s="35"/>
      <c r="AU272" s="32">
        <f t="shared" si="483"/>
        <v>0</v>
      </c>
      <c r="AV272" s="35">
        <f t="shared" si="483"/>
        <v>0</v>
      </c>
      <c r="AW272" s="32">
        <v>4</v>
      </c>
      <c r="AX272" s="32">
        <f t="shared" si="589"/>
        <v>142294.70949119999</v>
      </c>
      <c r="AY272" s="32">
        <v>2</v>
      </c>
      <c r="AZ272" s="32">
        <v>71867.16</v>
      </c>
      <c r="BA272" s="35"/>
      <c r="BB272" s="32"/>
      <c r="BC272" s="32">
        <v>0</v>
      </c>
      <c r="BD272" s="32">
        <f t="shared" si="590"/>
        <v>0</v>
      </c>
      <c r="BE272" s="32">
        <f t="shared" ref="BE272:BE316" si="594">BC272/12*3</f>
        <v>0</v>
      </c>
      <c r="BF272" s="32">
        <f t="shared" si="458"/>
        <v>0</v>
      </c>
      <c r="BG272" s="32"/>
      <c r="BH272" s="35"/>
      <c r="BI272" s="32"/>
      <c r="BJ272" s="32"/>
      <c r="BK272" s="32">
        <v>0</v>
      </c>
      <c r="BL272" s="32">
        <f t="shared" si="591"/>
        <v>0</v>
      </c>
      <c r="BM272" s="32">
        <v>0</v>
      </c>
      <c r="BN272" s="32">
        <f t="shared" si="482"/>
        <v>0</v>
      </c>
      <c r="BO272" s="32"/>
      <c r="BP272" s="35"/>
      <c r="BQ272" s="32"/>
      <c r="BR272" s="32"/>
      <c r="BS272" s="32"/>
      <c r="BT272" s="32">
        <f t="shared" si="592"/>
        <v>0</v>
      </c>
      <c r="BU272" s="32">
        <v>0</v>
      </c>
      <c r="BV272" s="32">
        <f t="shared" si="459"/>
        <v>0</v>
      </c>
      <c r="BW272" s="32"/>
      <c r="BX272" s="35"/>
      <c r="BY272" s="32"/>
      <c r="BZ272" s="32"/>
    </row>
    <row r="273" spans="1:78" ht="30" x14ac:dyDescent="0.25">
      <c r="A273" s="37"/>
      <c r="B273" s="58">
        <v>231</v>
      </c>
      <c r="C273" s="27" t="s">
        <v>333</v>
      </c>
      <c r="D273" s="28">
        <f t="shared" ref="D273:E288" si="595">D272</f>
        <v>18150.400000000001</v>
      </c>
      <c r="E273" s="28">
        <f t="shared" si="595"/>
        <v>18790</v>
      </c>
      <c r="F273" s="34">
        <v>1.1200000000000001</v>
      </c>
      <c r="G273" s="29">
        <v>1</v>
      </c>
      <c r="H273" s="30"/>
      <c r="I273" s="30"/>
      <c r="J273" s="28">
        <v>1.4</v>
      </c>
      <c r="K273" s="28">
        <v>1.68</v>
      </c>
      <c r="L273" s="28">
        <v>2.23</v>
      </c>
      <c r="M273" s="28">
        <v>2.39</v>
      </c>
      <c r="N273" s="31">
        <v>2.57</v>
      </c>
      <c r="O273" s="32"/>
      <c r="P273" s="32">
        <f t="shared" si="578"/>
        <v>0</v>
      </c>
      <c r="Q273" s="32">
        <v>0</v>
      </c>
      <c r="R273" s="32">
        <f t="shared" si="579"/>
        <v>0</v>
      </c>
      <c r="S273" s="32"/>
      <c r="T273" s="32">
        <f t="shared" si="574"/>
        <v>0</v>
      </c>
      <c r="U273" s="32">
        <v>0</v>
      </c>
      <c r="V273" s="32">
        <f t="shared" si="580"/>
        <v>0</v>
      </c>
      <c r="W273" s="32">
        <f>8-3</f>
        <v>5</v>
      </c>
      <c r="X273" s="32">
        <f t="shared" si="581"/>
        <v>176844.07014400003</v>
      </c>
      <c r="Y273" s="32">
        <v>1</v>
      </c>
      <c r="Z273" s="32"/>
      <c r="AA273" s="32"/>
      <c r="AB273" s="32">
        <f t="shared" si="582"/>
        <v>0</v>
      </c>
      <c r="AC273" s="32">
        <v>0</v>
      </c>
      <c r="AD273" s="32">
        <f t="shared" si="583"/>
        <v>0</v>
      </c>
      <c r="AE273" s="32">
        <v>200</v>
      </c>
      <c r="AF273" s="32">
        <f t="shared" si="584"/>
        <v>6193337.098666667</v>
      </c>
      <c r="AG273" s="36">
        <v>0</v>
      </c>
      <c r="AH273" s="32">
        <f t="shared" si="585"/>
        <v>0</v>
      </c>
      <c r="AI273" s="32">
        <v>0</v>
      </c>
      <c r="AJ273" s="32">
        <f t="shared" si="575"/>
        <v>0</v>
      </c>
      <c r="AK273" s="32"/>
      <c r="AL273" s="32">
        <f t="shared" si="586"/>
        <v>0</v>
      </c>
      <c r="AM273" s="32">
        <v>5</v>
      </c>
      <c r="AN273" s="32">
        <f t="shared" si="587"/>
        <v>169034.25414400004</v>
      </c>
      <c r="AO273" s="32">
        <v>0</v>
      </c>
      <c r="AP273" s="32">
        <f t="shared" si="588"/>
        <v>0</v>
      </c>
      <c r="AQ273" s="32">
        <v>0</v>
      </c>
      <c r="AR273" s="32">
        <f t="shared" si="512"/>
        <v>0</v>
      </c>
      <c r="AS273" s="32"/>
      <c r="AT273" s="35"/>
      <c r="AU273" s="32">
        <f t="shared" ref="AU273:AV333" si="596">AQ273+AS273</f>
        <v>0</v>
      </c>
      <c r="AV273" s="35">
        <f t="shared" si="596"/>
        <v>0</v>
      </c>
      <c r="AW273" s="32">
        <v>2</v>
      </c>
      <c r="AX273" s="32">
        <f t="shared" si="589"/>
        <v>73782.441958399999</v>
      </c>
      <c r="AY273" s="32">
        <v>0</v>
      </c>
      <c r="AZ273" s="32">
        <f t="shared" si="513"/>
        <v>0</v>
      </c>
      <c r="BA273" s="35"/>
      <c r="BB273" s="32"/>
      <c r="BC273" s="32">
        <v>0</v>
      </c>
      <c r="BD273" s="32">
        <f t="shared" si="590"/>
        <v>0</v>
      </c>
      <c r="BE273" s="32">
        <f t="shared" si="594"/>
        <v>0</v>
      </c>
      <c r="BF273" s="32">
        <f t="shared" si="458"/>
        <v>0</v>
      </c>
      <c r="BG273" s="32"/>
      <c r="BH273" s="35"/>
      <c r="BI273" s="32"/>
      <c r="BJ273" s="32"/>
      <c r="BK273" s="32">
        <v>0</v>
      </c>
      <c r="BL273" s="32">
        <f t="shared" si="591"/>
        <v>0</v>
      </c>
      <c r="BM273" s="32">
        <v>0</v>
      </c>
      <c r="BN273" s="32">
        <f t="shared" si="482"/>
        <v>0</v>
      </c>
      <c r="BO273" s="32"/>
      <c r="BP273" s="35"/>
      <c r="BQ273" s="32"/>
      <c r="BR273" s="32"/>
      <c r="BS273" s="32">
        <v>0</v>
      </c>
      <c r="BT273" s="32">
        <f t="shared" si="592"/>
        <v>0</v>
      </c>
      <c r="BU273" s="32">
        <v>0</v>
      </c>
      <c r="BV273" s="32">
        <f t="shared" si="459"/>
        <v>0</v>
      </c>
      <c r="BW273" s="32"/>
      <c r="BX273" s="35"/>
      <c r="BY273" s="32"/>
      <c r="BZ273" s="32"/>
    </row>
    <row r="274" spans="1:78" ht="30" x14ac:dyDescent="0.25">
      <c r="A274" s="37"/>
      <c r="B274" s="58">
        <v>232</v>
      </c>
      <c r="C274" s="27" t="s">
        <v>334</v>
      </c>
      <c r="D274" s="28">
        <f t="shared" si="595"/>
        <v>18150.400000000001</v>
      </c>
      <c r="E274" s="28">
        <f t="shared" si="595"/>
        <v>18790</v>
      </c>
      <c r="F274" s="34">
        <v>1.62</v>
      </c>
      <c r="G274" s="29">
        <v>1</v>
      </c>
      <c r="H274" s="30"/>
      <c r="I274" s="30"/>
      <c r="J274" s="28">
        <v>1.4</v>
      </c>
      <c r="K274" s="28">
        <v>1.68</v>
      </c>
      <c r="L274" s="28">
        <v>2.23</v>
      </c>
      <c r="M274" s="28">
        <v>2.39</v>
      </c>
      <c r="N274" s="31">
        <v>2.57</v>
      </c>
      <c r="O274" s="32"/>
      <c r="P274" s="32">
        <f t="shared" si="578"/>
        <v>0</v>
      </c>
      <c r="Q274" s="32">
        <v>0</v>
      </c>
      <c r="R274" s="32">
        <f t="shared" si="579"/>
        <v>0</v>
      </c>
      <c r="S274" s="32"/>
      <c r="T274" s="32">
        <f t="shared" si="574"/>
        <v>0</v>
      </c>
      <c r="U274" s="32">
        <v>0</v>
      </c>
      <c r="V274" s="32">
        <f t="shared" si="580"/>
        <v>0</v>
      </c>
      <c r="W274" s="32"/>
      <c r="X274" s="32">
        <f t="shared" si="581"/>
        <v>0</v>
      </c>
      <c r="Y274" s="32"/>
      <c r="Z274" s="32"/>
      <c r="AA274" s="32"/>
      <c r="AB274" s="32">
        <f t="shared" si="582"/>
        <v>0</v>
      </c>
      <c r="AC274" s="32">
        <v>0</v>
      </c>
      <c r="AD274" s="32">
        <f t="shared" si="583"/>
        <v>0</v>
      </c>
      <c r="AE274" s="32">
        <v>210</v>
      </c>
      <c r="AF274" s="32">
        <f t="shared" si="584"/>
        <v>9406130.7185999993</v>
      </c>
      <c r="AG274" s="36">
        <v>0</v>
      </c>
      <c r="AH274" s="32">
        <f t="shared" si="585"/>
        <v>0</v>
      </c>
      <c r="AI274" s="32">
        <v>0</v>
      </c>
      <c r="AJ274" s="32">
        <f t="shared" si="575"/>
        <v>0</v>
      </c>
      <c r="AK274" s="32"/>
      <c r="AL274" s="32">
        <f t="shared" si="586"/>
        <v>0</v>
      </c>
      <c r="AM274" s="32"/>
      <c r="AN274" s="32">
        <f t="shared" si="587"/>
        <v>0</v>
      </c>
      <c r="AO274" s="32">
        <v>0</v>
      </c>
      <c r="AP274" s="32">
        <f t="shared" si="588"/>
        <v>0</v>
      </c>
      <c r="AQ274" s="32">
        <v>0</v>
      </c>
      <c r="AR274" s="32">
        <f t="shared" si="512"/>
        <v>0</v>
      </c>
      <c r="AS274" s="32"/>
      <c r="AT274" s="35"/>
      <c r="AU274" s="32">
        <f t="shared" si="596"/>
        <v>0</v>
      </c>
      <c r="AV274" s="35">
        <f t="shared" si="596"/>
        <v>0</v>
      </c>
      <c r="AW274" s="32">
        <v>2</v>
      </c>
      <c r="AX274" s="32">
        <f t="shared" si="589"/>
        <v>106721.03211839999</v>
      </c>
      <c r="AY274" s="32">
        <v>0</v>
      </c>
      <c r="AZ274" s="32">
        <f t="shared" si="513"/>
        <v>0</v>
      </c>
      <c r="BA274" s="35"/>
      <c r="BB274" s="32"/>
      <c r="BC274" s="32">
        <v>0</v>
      </c>
      <c r="BD274" s="32">
        <f t="shared" si="590"/>
        <v>0</v>
      </c>
      <c r="BE274" s="32">
        <f t="shared" si="594"/>
        <v>0</v>
      </c>
      <c r="BF274" s="32">
        <f t="shared" ref="BF274:BF337" si="597">(BE274/3*1*$D274*$F274*$G274*$K274*BF$9)+(BE274/3*2*$E274*$F274*$G274*$K274*BF$10)</f>
        <v>0</v>
      </c>
      <c r="BG274" s="32"/>
      <c r="BH274" s="35"/>
      <c r="BI274" s="32"/>
      <c r="BJ274" s="32"/>
      <c r="BK274" s="32">
        <v>0</v>
      </c>
      <c r="BL274" s="32">
        <f t="shared" si="591"/>
        <v>0</v>
      </c>
      <c r="BM274" s="32">
        <v>0</v>
      </c>
      <c r="BN274" s="32">
        <f t="shared" si="482"/>
        <v>0</v>
      </c>
      <c r="BO274" s="32"/>
      <c r="BP274" s="35"/>
      <c r="BQ274" s="32"/>
      <c r="BR274" s="32"/>
      <c r="BS274" s="32">
        <v>0</v>
      </c>
      <c r="BT274" s="32">
        <f t="shared" si="592"/>
        <v>0</v>
      </c>
      <c r="BU274" s="32">
        <v>0</v>
      </c>
      <c r="BV274" s="32">
        <f t="shared" ref="BV274:BV337" si="598">(BU274/3*1*$D274*$F274*$G274*$K274*BV$9)+(BU274/3*2*$E274*$F274*$G274*$K274*BV$10)</f>
        <v>0</v>
      </c>
      <c r="BW274" s="32"/>
      <c r="BX274" s="35"/>
      <c r="BY274" s="32"/>
      <c r="BZ274" s="32"/>
    </row>
    <row r="275" spans="1:78" ht="30" x14ac:dyDescent="0.25">
      <c r="A275" s="37"/>
      <c r="B275" s="58">
        <v>233</v>
      </c>
      <c r="C275" s="27" t="s">
        <v>335</v>
      </c>
      <c r="D275" s="28">
        <f t="shared" si="595"/>
        <v>18150.400000000001</v>
      </c>
      <c r="E275" s="28">
        <f t="shared" si="595"/>
        <v>18790</v>
      </c>
      <c r="F275" s="34">
        <v>1.95</v>
      </c>
      <c r="G275" s="29">
        <v>1</v>
      </c>
      <c r="H275" s="30"/>
      <c r="I275" s="30"/>
      <c r="J275" s="28">
        <v>1.4</v>
      </c>
      <c r="K275" s="28">
        <v>1.68</v>
      </c>
      <c r="L275" s="28">
        <v>2.23</v>
      </c>
      <c r="M275" s="28">
        <v>2.39</v>
      </c>
      <c r="N275" s="31">
        <v>2.57</v>
      </c>
      <c r="O275" s="32"/>
      <c r="P275" s="32">
        <f t="shared" si="578"/>
        <v>0</v>
      </c>
      <c r="Q275" s="32"/>
      <c r="R275" s="32">
        <f t="shared" si="579"/>
        <v>0</v>
      </c>
      <c r="S275" s="32"/>
      <c r="T275" s="32">
        <f t="shared" si="574"/>
        <v>0</v>
      </c>
      <c r="U275" s="32">
        <v>0</v>
      </c>
      <c r="V275" s="32">
        <f t="shared" si="580"/>
        <v>0</v>
      </c>
      <c r="W275" s="32">
        <v>2</v>
      </c>
      <c r="X275" s="32">
        <f t="shared" si="581"/>
        <v>123159.26313599998</v>
      </c>
      <c r="Y275" s="32"/>
      <c r="Z275" s="32"/>
      <c r="AA275" s="32"/>
      <c r="AB275" s="32">
        <f t="shared" si="582"/>
        <v>0</v>
      </c>
      <c r="AC275" s="32">
        <v>0</v>
      </c>
      <c r="AD275" s="32">
        <f t="shared" si="583"/>
        <v>0</v>
      </c>
      <c r="AE275" s="32">
        <v>35</v>
      </c>
      <c r="AF275" s="32">
        <f t="shared" si="584"/>
        <v>1887032.3972499997</v>
      </c>
      <c r="AG275" s="36">
        <v>0</v>
      </c>
      <c r="AH275" s="32">
        <f t="shared" si="585"/>
        <v>0</v>
      </c>
      <c r="AI275" s="32">
        <v>0</v>
      </c>
      <c r="AJ275" s="32">
        <f t="shared" si="575"/>
        <v>0</v>
      </c>
      <c r="AK275" s="32"/>
      <c r="AL275" s="32">
        <f t="shared" si="586"/>
        <v>0</v>
      </c>
      <c r="AM275" s="32">
        <v>0</v>
      </c>
      <c r="AN275" s="32">
        <f t="shared" si="587"/>
        <v>0</v>
      </c>
      <c r="AO275" s="32">
        <v>0</v>
      </c>
      <c r="AP275" s="32">
        <f t="shared" si="588"/>
        <v>0</v>
      </c>
      <c r="AQ275" s="32">
        <v>0</v>
      </c>
      <c r="AR275" s="32">
        <f t="shared" si="512"/>
        <v>0</v>
      </c>
      <c r="AS275" s="32"/>
      <c r="AT275" s="35"/>
      <c r="AU275" s="32">
        <f t="shared" si="596"/>
        <v>0</v>
      </c>
      <c r="AV275" s="35">
        <f t="shared" si="596"/>
        <v>0</v>
      </c>
      <c r="AW275" s="32">
        <v>0</v>
      </c>
      <c r="AX275" s="32">
        <f t="shared" si="589"/>
        <v>0</v>
      </c>
      <c r="AY275" s="32">
        <v>0</v>
      </c>
      <c r="AZ275" s="32">
        <f t="shared" si="513"/>
        <v>0</v>
      </c>
      <c r="BA275" s="35"/>
      <c r="BB275" s="32"/>
      <c r="BC275" s="32">
        <v>0</v>
      </c>
      <c r="BD275" s="32">
        <f t="shared" si="590"/>
        <v>0</v>
      </c>
      <c r="BE275" s="32">
        <f t="shared" si="594"/>
        <v>0</v>
      </c>
      <c r="BF275" s="32">
        <f t="shared" si="597"/>
        <v>0</v>
      </c>
      <c r="BG275" s="32"/>
      <c r="BH275" s="35"/>
      <c r="BI275" s="32"/>
      <c r="BJ275" s="32"/>
      <c r="BK275" s="32">
        <v>0</v>
      </c>
      <c r="BL275" s="32">
        <f t="shared" si="591"/>
        <v>0</v>
      </c>
      <c r="BM275" s="32">
        <v>0</v>
      </c>
      <c r="BN275" s="32">
        <f t="shared" si="482"/>
        <v>0</v>
      </c>
      <c r="BO275" s="32"/>
      <c r="BP275" s="35"/>
      <c r="BQ275" s="32"/>
      <c r="BR275" s="32"/>
      <c r="BS275" s="32">
        <v>0</v>
      </c>
      <c r="BT275" s="32">
        <f t="shared" si="592"/>
        <v>0</v>
      </c>
      <c r="BU275" s="32">
        <v>0</v>
      </c>
      <c r="BV275" s="32">
        <f t="shared" si="598"/>
        <v>0</v>
      </c>
      <c r="BW275" s="32"/>
      <c r="BX275" s="35"/>
      <c r="BY275" s="32"/>
      <c r="BZ275" s="32"/>
    </row>
    <row r="276" spans="1:78" ht="30" x14ac:dyDescent="0.25">
      <c r="A276" s="37"/>
      <c r="B276" s="58">
        <v>234</v>
      </c>
      <c r="C276" s="27" t="s">
        <v>336</v>
      </c>
      <c r="D276" s="28">
        <f t="shared" si="595"/>
        <v>18150.400000000001</v>
      </c>
      <c r="E276" s="28">
        <f t="shared" si="595"/>
        <v>18790</v>
      </c>
      <c r="F276" s="34">
        <v>2.14</v>
      </c>
      <c r="G276" s="29">
        <v>1</v>
      </c>
      <c r="H276" s="30"/>
      <c r="I276" s="30"/>
      <c r="J276" s="28">
        <v>1.4</v>
      </c>
      <c r="K276" s="28">
        <v>1.68</v>
      </c>
      <c r="L276" s="28">
        <v>2.23</v>
      </c>
      <c r="M276" s="28">
        <v>2.39</v>
      </c>
      <c r="N276" s="31">
        <v>2.57</v>
      </c>
      <c r="O276" s="32"/>
      <c r="P276" s="32">
        <f>(O276/12*1*$D276*$F276*$G276*$J276*P$9)+(O276/12*11*$E276*$F276*$G276*$J276)</f>
        <v>0</v>
      </c>
      <c r="Q276" s="32"/>
      <c r="R276" s="32">
        <f t="shared" ref="R276:R277" si="599">(Q276/12*1*$D276*$F276*$G276*$J276*R$9)+(Q276/12*11*$E276*$F276*$G276*$J276)</f>
        <v>0</v>
      </c>
      <c r="S276" s="32"/>
      <c r="T276" s="32">
        <f t="shared" si="574"/>
        <v>0</v>
      </c>
      <c r="U276" s="32"/>
      <c r="V276" s="32">
        <f>(U276/12*1*$D276*$F276*$G276*$K276*V$9)+(U276/12*11*$E276*$F276*$G276*$K276)</f>
        <v>0</v>
      </c>
      <c r="W276" s="32"/>
      <c r="X276" s="32">
        <f>(W276/12*1*$D276*$F276*$G276*$K276*X$9)+(W276/12*11*$E276*$F276*$G276*$K276)</f>
        <v>0</v>
      </c>
      <c r="Y276" s="32"/>
      <c r="Z276" s="32"/>
      <c r="AA276" s="32"/>
      <c r="AB276" s="32">
        <f>(AA276/12*1*$D276*$F276*$G276*$J276*AB$9)+(AA276/12*11*$E276*$F276*$G276*$J276)</f>
        <v>0</v>
      </c>
      <c r="AC276" s="32"/>
      <c r="AD276" s="32">
        <f>(AC276/12*1*$D276*$F276*$G276*$J276*AD$9)+(AC276/12*11*$E276*$F276*$G276*$J276)</f>
        <v>0</v>
      </c>
      <c r="AE276" s="32">
        <v>160</v>
      </c>
      <c r="AF276" s="32">
        <f>(AE276/12*1*$D276*$F276*$G276*$J276*AF$9)+(AE276/12*11*$E276*$F276*$G276*$J276)</f>
        <v>9054129.3098666668</v>
      </c>
      <c r="AG276" s="36"/>
      <c r="AH276" s="32">
        <f>(AG276/12*1*$D276*$F276*$G276*$K276*AH$9)+(AG276/12*11*$E276*$F276*$G276*$K276)</f>
        <v>0</v>
      </c>
      <c r="AI276" s="32"/>
      <c r="AJ276" s="32">
        <f t="shared" si="575"/>
        <v>0</v>
      </c>
      <c r="AK276" s="32"/>
      <c r="AL276" s="32">
        <f>(AK276/12*1*$D276*$F276*$G276*$K276*AL$9)+(AK276/12*11*$E276*$F276*$G276*$K276)</f>
        <v>0</v>
      </c>
      <c r="AM276" s="32"/>
      <c r="AN276" s="32">
        <f t="shared" ref="AN276:AN277" si="600">(AM276/12*1*$D276*$F276*$G276*$K276*AN$9)+(AM276/12*11*$E276*$F276*$G276*$K276)</f>
        <v>0</v>
      </c>
      <c r="AO276" s="32"/>
      <c r="AP276" s="32">
        <f>(AO276/12*1*$D276*$F276*$G276*$K276*AP$9)+(AO276/12*11*$E276*$F276*$G276*$K276)</f>
        <v>0</v>
      </c>
      <c r="AQ276" s="32">
        <v>0</v>
      </c>
      <c r="AR276" s="32">
        <f t="shared" si="512"/>
        <v>0</v>
      </c>
      <c r="AS276" s="32"/>
      <c r="AT276" s="35"/>
      <c r="AU276" s="32">
        <f t="shared" si="596"/>
        <v>0</v>
      </c>
      <c r="AV276" s="35">
        <f t="shared" si="596"/>
        <v>0</v>
      </c>
      <c r="AW276" s="32"/>
      <c r="AX276" s="32">
        <f>(AW276/12*1*$D276*$F276*$G276*$K276*AX$9)+(AW276/12*11*$E276*$F276*$G276*$K276)</f>
        <v>0</v>
      </c>
      <c r="AY276" s="32">
        <v>0</v>
      </c>
      <c r="AZ276" s="32">
        <f t="shared" si="513"/>
        <v>0</v>
      </c>
      <c r="BA276" s="35"/>
      <c r="BB276" s="32"/>
      <c r="BC276" s="32"/>
      <c r="BD276" s="32">
        <f>(BC276/12*1*$D276*$F276*$G276*$K276*BD$9)+(BC276/12*11*$E276*$F276*$G276*$K276)</f>
        <v>0</v>
      </c>
      <c r="BE276" s="32">
        <f t="shared" si="594"/>
        <v>0</v>
      </c>
      <c r="BF276" s="32">
        <f t="shared" si="597"/>
        <v>0</v>
      </c>
      <c r="BG276" s="32"/>
      <c r="BH276" s="35"/>
      <c r="BI276" s="32"/>
      <c r="BJ276" s="32"/>
      <c r="BK276" s="32"/>
      <c r="BL276" s="32">
        <f t="shared" ref="BL276:BL277" si="601">(BK276/12*1*$D276*$F276*$G276*$K276*BL$9)+(BK276/12*11*$E276*$F276*$G276*$K276)</f>
        <v>0</v>
      </c>
      <c r="BM276" s="32">
        <v>0</v>
      </c>
      <c r="BN276" s="32">
        <f t="shared" si="482"/>
        <v>0</v>
      </c>
      <c r="BO276" s="32"/>
      <c r="BP276" s="35"/>
      <c r="BQ276" s="32"/>
      <c r="BR276" s="32"/>
      <c r="BS276" s="32"/>
      <c r="BT276" s="32">
        <f t="shared" ref="BT276:BT277" si="602">(BS276/12*1*$D276*$F276*$G276*$K276*BT$9)+(BS276/12*11*$E276*$F276*$G276*$K276)</f>
        <v>0</v>
      </c>
      <c r="BU276" s="32">
        <v>0</v>
      </c>
      <c r="BV276" s="32">
        <f t="shared" si="598"/>
        <v>0</v>
      </c>
      <c r="BW276" s="32"/>
      <c r="BX276" s="35"/>
      <c r="BY276" s="32"/>
      <c r="BZ276" s="32"/>
    </row>
    <row r="277" spans="1:78" ht="30" x14ac:dyDescent="0.25">
      <c r="A277" s="37"/>
      <c r="B277" s="58">
        <v>235</v>
      </c>
      <c r="C277" s="27" t="s">
        <v>337</v>
      </c>
      <c r="D277" s="28">
        <f t="shared" si="595"/>
        <v>18150.400000000001</v>
      </c>
      <c r="E277" s="28">
        <f t="shared" si="595"/>
        <v>18790</v>
      </c>
      <c r="F277" s="34">
        <v>4.13</v>
      </c>
      <c r="G277" s="29">
        <v>1</v>
      </c>
      <c r="H277" s="30"/>
      <c r="I277" s="30"/>
      <c r="J277" s="28">
        <v>1.4</v>
      </c>
      <c r="K277" s="28">
        <v>1.68</v>
      </c>
      <c r="L277" s="28">
        <v>2.23</v>
      </c>
      <c r="M277" s="28">
        <v>2.39</v>
      </c>
      <c r="N277" s="31">
        <v>2.57</v>
      </c>
      <c r="O277" s="32"/>
      <c r="P277" s="32">
        <f>(O277/12*1*$D277*$F277*$G277*$J277*P$9)+(O277/12*11*$E277*$F277*$G277*$J277)</f>
        <v>0</v>
      </c>
      <c r="Q277" s="32"/>
      <c r="R277" s="32">
        <f t="shared" si="599"/>
        <v>0</v>
      </c>
      <c r="S277" s="32"/>
      <c r="T277" s="32">
        <f t="shared" si="574"/>
        <v>0</v>
      </c>
      <c r="U277" s="32"/>
      <c r="V277" s="32">
        <f>(U277/12*1*$D277*$F277*$G277*$K277*V$9)+(U277/12*11*$E277*$F277*$G277*$K277)</f>
        <v>0</v>
      </c>
      <c r="W277" s="32">
        <v>18</v>
      </c>
      <c r="X277" s="32">
        <f>(W277/12*1*$D277*$F277*$G277*$K277*X$9)+(W277/12*11*$E277*$F277*$G277*$K277)</f>
        <v>2347605.0311615998</v>
      </c>
      <c r="Y277" s="32">
        <v>15</v>
      </c>
      <c r="Z277" s="32"/>
      <c r="AA277" s="32"/>
      <c r="AB277" s="32">
        <f>(AA277/12*1*$D277*$F277*$G277*$J277*AB$9)+(AA277/12*11*$E277*$F277*$G277*$J277)</f>
        <v>0</v>
      </c>
      <c r="AC277" s="32"/>
      <c r="AD277" s="32">
        <f>(AC277/12*1*$D277*$F277*$G277*$J277*AD$9)+(AC277/12*11*$E277*$F277*$G277*$J277)</f>
        <v>0</v>
      </c>
      <c r="AE277" s="32">
        <v>20</v>
      </c>
      <c r="AF277" s="32">
        <f>(AE277/12*1*$D277*$F277*$G277*$J277*AF$9)+(AE277/12*11*$E277*$F277*$G277*$J277)</f>
        <v>2184202.9234666666</v>
      </c>
      <c r="AG277" s="36"/>
      <c r="AH277" s="32">
        <f>(AG277/12*1*$D277*$F277*$G277*$K277*AH$9)+(AG277/12*11*$E277*$F277*$G277*$K277)</f>
        <v>0</v>
      </c>
      <c r="AI277" s="32"/>
      <c r="AJ277" s="32">
        <f t="shared" si="575"/>
        <v>0</v>
      </c>
      <c r="AK277" s="32"/>
      <c r="AL277" s="32">
        <f>(AK277/12*1*$D277*$F277*$G277*$K277*AL$9)+(AK277/12*11*$E277*$F277*$G277*$K277)</f>
        <v>0</v>
      </c>
      <c r="AM277" s="32"/>
      <c r="AN277" s="32">
        <f t="shared" si="600"/>
        <v>0</v>
      </c>
      <c r="AO277" s="32"/>
      <c r="AP277" s="32">
        <f>(AO277/12*1*$D277*$F277*$G277*$K277*AP$9)+(AO277/12*11*$E277*$F277*$G277*$K277)</f>
        <v>0</v>
      </c>
      <c r="AQ277" s="32">
        <v>0</v>
      </c>
      <c r="AR277" s="32">
        <f t="shared" si="512"/>
        <v>0</v>
      </c>
      <c r="AS277" s="32"/>
      <c r="AT277" s="35"/>
      <c r="AU277" s="32">
        <f t="shared" si="596"/>
        <v>0</v>
      </c>
      <c r="AV277" s="35">
        <f t="shared" si="596"/>
        <v>0</v>
      </c>
      <c r="AW277" s="32"/>
      <c r="AX277" s="32">
        <f>(AW277/12*1*$D277*$F277*$G277*$K277*AX$9)+(AW277/12*11*$E277*$F277*$G277*$K277)</f>
        <v>0</v>
      </c>
      <c r="AY277" s="32">
        <v>0</v>
      </c>
      <c r="AZ277" s="32">
        <f t="shared" si="513"/>
        <v>0</v>
      </c>
      <c r="BA277" s="35"/>
      <c r="BB277" s="32"/>
      <c r="BC277" s="32"/>
      <c r="BD277" s="32">
        <f>(BC277/12*1*$D277*$F277*$G277*$K277*BD$9)+(BC277/12*11*$E277*$F277*$G277*$K277)</f>
        <v>0</v>
      </c>
      <c r="BE277" s="32">
        <f t="shared" si="594"/>
        <v>0</v>
      </c>
      <c r="BF277" s="32">
        <f t="shared" si="597"/>
        <v>0</v>
      </c>
      <c r="BG277" s="32"/>
      <c r="BH277" s="35"/>
      <c r="BI277" s="32"/>
      <c r="BJ277" s="32"/>
      <c r="BK277" s="32"/>
      <c r="BL277" s="32">
        <f t="shared" si="601"/>
        <v>0</v>
      </c>
      <c r="BM277" s="32">
        <v>0</v>
      </c>
      <c r="BN277" s="32">
        <f t="shared" si="482"/>
        <v>0</v>
      </c>
      <c r="BO277" s="32"/>
      <c r="BP277" s="35"/>
      <c r="BQ277" s="32"/>
      <c r="BR277" s="32"/>
      <c r="BS277" s="32"/>
      <c r="BT277" s="32">
        <f t="shared" si="602"/>
        <v>0</v>
      </c>
      <c r="BU277" s="32">
        <v>0</v>
      </c>
      <c r="BV277" s="32">
        <f t="shared" si="598"/>
        <v>0</v>
      </c>
      <c r="BW277" s="32"/>
      <c r="BX277" s="35"/>
      <c r="BY277" s="32"/>
      <c r="BZ277" s="32"/>
    </row>
    <row r="278" spans="1:78" x14ac:dyDescent="0.25">
      <c r="A278" s="37">
        <v>31</v>
      </c>
      <c r="B278" s="68"/>
      <c r="C278" s="40" t="s">
        <v>338</v>
      </c>
      <c r="D278" s="28">
        <f t="shared" si="595"/>
        <v>18150.400000000001</v>
      </c>
      <c r="E278" s="28">
        <f t="shared" si="595"/>
        <v>18790</v>
      </c>
      <c r="F278" s="57">
        <v>0.9</v>
      </c>
      <c r="G278" s="29">
        <v>1</v>
      </c>
      <c r="H278" s="30"/>
      <c r="I278" s="30"/>
      <c r="J278" s="28">
        <v>1.4</v>
      </c>
      <c r="K278" s="28">
        <v>1.68</v>
      </c>
      <c r="L278" s="28">
        <v>2.23</v>
      </c>
      <c r="M278" s="28">
        <v>2.39</v>
      </c>
      <c r="N278" s="31">
        <v>2.57</v>
      </c>
      <c r="O278" s="35">
        <f t="shared" ref="O278:AJ278" si="603">SUM(O279:O297)</f>
        <v>0</v>
      </c>
      <c r="P278" s="35">
        <f t="shared" si="603"/>
        <v>0</v>
      </c>
      <c r="Q278" s="35">
        <f t="shared" si="603"/>
        <v>0</v>
      </c>
      <c r="R278" s="35">
        <f t="shared" si="603"/>
        <v>0</v>
      </c>
      <c r="S278" s="35">
        <f>SUM(S279:S297)</f>
        <v>846</v>
      </c>
      <c r="T278" s="35">
        <f t="shared" ref="T278" si="604">SUM(T279:T297)</f>
        <v>21908759.344360001</v>
      </c>
      <c r="U278" s="35">
        <f t="shared" si="603"/>
        <v>0</v>
      </c>
      <c r="V278" s="35">
        <f t="shared" si="603"/>
        <v>0</v>
      </c>
      <c r="W278" s="35">
        <f t="shared" si="603"/>
        <v>264</v>
      </c>
      <c r="X278" s="35">
        <f t="shared" si="603"/>
        <v>10035585.187689599</v>
      </c>
      <c r="Y278" s="35">
        <f t="shared" si="603"/>
        <v>255</v>
      </c>
      <c r="Z278" s="35">
        <f t="shared" si="603"/>
        <v>0</v>
      </c>
      <c r="AA278" s="35">
        <f t="shared" si="603"/>
        <v>0</v>
      </c>
      <c r="AB278" s="35">
        <f t="shared" si="603"/>
        <v>0</v>
      </c>
      <c r="AC278" s="35">
        <v>0</v>
      </c>
      <c r="AD278" s="35">
        <f t="shared" si="603"/>
        <v>0</v>
      </c>
      <c r="AE278" s="35">
        <f>SUM(AE279:AE297)</f>
        <v>436</v>
      </c>
      <c r="AF278" s="35">
        <f t="shared" si="603"/>
        <v>9564033.7520933338</v>
      </c>
      <c r="AG278" s="35">
        <v>62</v>
      </c>
      <c r="AH278" s="35">
        <f t="shared" si="603"/>
        <v>1924575.8633136</v>
      </c>
      <c r="AI278" s="35">
        <f t="shared" si="603"/>
        <v>4</v>
      </c>
      <c r="AJ278" s="35">
        <f t="shared" si="603"/>
        <v>100435.84588799998</v>
      </c>
      <c r="AK278" s="35">
        <f t="shared" ref="AK278:BV278" si="605">SUM(AK279:AK297)</f>
        <v>0</v>
      </c>
      <c r="AL278" s="35">
        <f t="shared" si="605"/>
        <v>0</v>
      </c>
      <c r="AM278" s="35">
        <f t="shared" si="605"/>
        <v>146</v>
      </c>
      <c r="AN278" s="35">
        <f t="shared" si="605"/>
        <v>4227343.2396103991</v>
      </c>
      <c r="AO278" s="35">
        <f t="shared" si="605"/>
        <v>134</v>
      </c>
      <c r="AP278" s="35">
        <f t="shared" si="605"/>
        <v>3228886.0986479996</v>
      </c>
      <c r="AQ278" s="35">
        <f t="shared" si="605"/>
        <v>18</v>
      </c>
      <c r="AR278" s="35">
        <f t="shared" si="605"/>
        <v>466268.7900000001</v>
      </c>
      <c r="AS278" s="35">
        <f>AO278-AQ278-35</f>
        <v>81</v>
      </c>
      <c r="AT278" s="35">
        <f>AS278*$E278*$F278*$G278*$K278*AT$10</f>
        <v>2425516.3195199999</v>
      </c>
      <c r="AU278" s="32">
        <f t="shared" si="596"/>
        <v>99</v>
      </c>
      <c r="AV278" s="35">
        <f t="shared" si="596"/>
        <v>2891785.1095199999</v>
      </c>
      <c r="AW278" s="35">
        <f t="shared" si="605"/>
        <v>140</v>
      </c>
      <c r="AX278" s="35">
        <f t="shared" si="605"/>
        <v>4242954.2801631996</v>
      </c>
      <c r="AY278" s="35">
        <f t="shared" si="605"/>
        <v>39</v>
      </c>
      <c r="AZ278" s="35">
        <f t="shared" si="605"/>
        <v>1297719.79</v>
      </c>
      <c r="BA278" s="35">
        <f>AW278-AY278</f>
        <v>101</v>
      </c>
      <c r="BB278" s="35">
        <f>BA278*$E278*$F278*$G278*$K278*BB$10</f>
        <v>3024409.2379200002</v>
      </c>
      <c r="BC278" s="35">
        <f t="shared" si="605"/>
        <v>62</v>
      </c>
      <c r="BD278" s="35">
        <f t="shared" si="605"/>
        <v>2353230.1947280001</v>
      </c>
      <c r="BE278" s="35">
        <f t="shared" si="605"/>
        <v>14</v>
      </c>
      <c r="BF278" s="35">
        <f t="shared" si="605"/>
        <v>511246.58000000007</v>
      </c>
      <c r="BG278" s="35">
        <f>BC278-BE278</f>
        <v>48</v>
      </c>
      <c r="BH278" s="35">
        <f>BG278*$E278*$F278*$G278*$K278*BH$10</f>
        <v>1846453.9161600003</v>
      </c>
      <c r="BI278" s="32">
        <f t="shared" si="493"/>
        <v>62</v>
      </c>
      <c r="BJ278" s="32">
        <f t="shared" si="493"/>
        <v>2357700.4961600006</v>
      </c>
      <c r="BK278" s="35">
        <f t="shared" si="605"/>
        <v>202</v>
      </c>
      <c r="BL278" s="35">
        <f t="shared" si="605"/>
        <v>5390252.3637760002</v>
      </c>
      <c r="BM278" s="35">
        <f t="shared" si="605"/>
        <v>33</v>
      </c>
      <c r="BN278" s="35">
        <f t="shared" si="605"/>
        <v>935281.66999999993</v>
      </c>
      <c r="BO278" s="35">
        <f>BK278-BM278-30</f>
        <v>139</v>
      </c>
      <c r="BP278" s="35">
        <f>BO278*$E278*$F278*$G278*$K278*BP$10</f>
        <v>5347022.7988799997</v>
      </c>
      <c r="BQ278" s="32">
        <f t="shared" si="494"/>
        <v>172</v>
      </c>
      <c r="BR278" s="32">
        <f t="shared" si="494"/>
        <v>6282304.4688799996</v>
      </c>
      <c r="BS278" s="35">
        <f t="shared" si="605"/>
        <v>44</v>
      </c>
      <c r="BT278" s="35">
        <f t="shared" si="605"/>
        <v>1378619.4598959999</v>
      </c>
      <c r="BU278" s="35">
        <f t="shared" si="605"/>
        <v>16</v>
      </c>
      <c r="BV278" s="35">
        <f t="shared" si="605"/>
        <v>614653.81999999995</v>
      </c>
      <c r="BW278" s="35">
        <f>BS278-BU278+10+2</f>
        <v>40</v>
      </c>
      <c r="BX278" s="35">
        <f>BW278*$E278*$F278*$G278*$K278*BX$10</f>
        <v>1538711.5967999999</v>
      </c>
      <c r="BY278" s="32">
        <f t="shared" ref="BY278" si="606">BU278+BW278</f>
        <v>56</v>
      </c>
      <c r="BZ278" s="32">
        <f>BV278+BX278</f>
        <v>2153365.4167999998</v>
      </c>
    </row>
    <row r="279" spans="1:78" ht="30" x14ac:dyDescent="0.25">
      <c r="A279" s="37"/>
      <c r="B279" s="58">
        <v>236</v>
      </c>
      <c r="C279" s="27" t="s">
        <v>339</v>
      </c>
      <c r="D279" s="28">
        <f t="shared" si="595"/>
        <v>18150.400000000001</v>
      </c>
      <c r="E279" s="28">
        <f t="shared" si="595"/>
        <v>18790</v>
      </c>
      <c r="F279" s="34">
        <v>0.61</v>
      </c>
      <c r="G279" s="29">
        <v>1</v>
      </c>
      <c r="H279" s="30"/>
      <c r="I279" s="30"/>
      <c r="J279" s="28">
        <v>1.4</v>
      </c>
      <c r="K279" s="28">
        <v>1.68</v>
      </c>
      <c r="L279" s="28">
        <v>2.23</v>
      </c>
      <c r="M279" s="28">
        <v>2.39</v>
      </c>
      <c r="N279" s="31">
        <v>2.57</v>
      </c>
      <c r="O279" s="32"/>
      <c r="P279" s="32">
        <f t="shared" ref="P279:P289" si="607">(O279/12*1*$D279*$F279*$G279*$J279*P$9)+(O279/12*11*$E279*$F279*$G279*$J279*P$10)</f>
        <v>0</v>
      </c>
      <c r="Q279" s="32"/>
      <c r="R279" s="32">
        <f t="shared" ref="R279:R289" si="608">(Q279/12*1*$D279*$F279*$G279*$J279*R$9)+(Q279/12*11*$E279*$F279*$G279*$J279*R$10)</f>
        <v>0</v>
      </c>
      <c r="S279" s="32">
        <v>244</v>
      </c>
      <c r="T279" s="32">
        <f t="shared" si="574"/>
        <v>4295747.9918266665</v>
      </c>
      <c r="U279" s="32">
        <v>0</v>
      </c>
      <c r="V279" s="32">
        <f t="shared" ref="V279:V289" si="609">(U279/12*1*$D279*$F279*$G279*$K279*V$9)+(U279/12*11*$E279*$F279*$G279*$K279*V$10)</f>
        <v>0</v>
      </c>
      <c r="W279" s="32">
        <v>0</v>
      </c>
      <c r="X279" s="32">
        <f t="shared" ref="X279:X289" si="610">(W279/12*1*$D279*$F279*$G279*$K279*X$9)+(W279/12*11*$E279*$F279*$G279*$K279*X$10)</f>
        <v>0</v>
      </c>
      <c r="Y279" s="32"/>
      <c r="Z279" s="32"/>
      <c r="AA279" s="32"/>
      <c r="AB279" s="32">
        <f t="shared" ref="AB279:AB289" si="611">(AA279/12*1*$D279*$F279*$G279*$J279*AB$9)+(AA279/12*11*$E279*$F279*$G279*$J279*AB$10)</f>
        <v>0</v>
      </c>
      <c r="AC279" s="32">
        <v>0</v>
      </c>
      <c r="AD279" s="32">
        <f t="shared" ref="AD279:AD289" si="612">(AC279/12*1*$D279*$F279*$G279*$J279*AD$9)+(AC279/12*11*$E279*$F279*$G279*$J279*AD$10)</f>
        <v>0</v>
      </c>
      <c r="AE279" s="32">
        <v>36</v>
      </c>
      <c r="AF279" s="32">
        <f t="shared" ref="AF279:AF289" si="613">(AE279/12*1*$D279*$F279*$G279*$J279*AF$9)+(AE279/12*11*$E279*$F279*$G279*$J279*AF$10)</f>
        <v>607168.22628000006</v>
      </c>
      <c r="AG279" s="36">
        <v>0</v>
      </c>
      <c r="AH279" s="32">
        <f t="shared" ref="AH279:AH289" si="614">(AG279/12*1*$D279*$F279*$G279*$K279*AH$9)+(AG279/12*11*$E279*$F279*$G279*$K279*AH$10)</f>
        <v>0</v>
      </c>
      <c r="AI279" s="32"/>
      <c r="AJ279" s="32">
        <f t="shared" ref="AJ279:AJ297" si="615">(AI279/12*1*$D279*$F279*$G279*$K279*AJ$9)+(AI279/12*4*$E279*$F279*$G279*$K279*AJ$10)+(AI279/12*7*$E279*$F279*$G279*$K279*AJ$12)</f>
        <v>0</v>
      </c>
      <c r="AK279" s="32"/>
      <c r="AL279" s="32">
        <f t="shared" ref="AL279:AL289" si="616">(AK279/12*1*$D279*$F279*$G279*$K279*AL$9)+(AK279/12*11*$E279*$F279*$G279*$K279*AL$10)</f>
        <v>0</v>
      </c>
      <c r="AM279" s="32">
        <v>50</v>
      </c>
      <c r="AN279" s="32">
        <f t="shared" ref="AN279:AN289" si="617">(AM279/12*1*$D279*$F279*$G279*$K279*AN$9)+(AM279/12*11*$E279*$F279*$G279*$K279*AN$10)</f>
        <v>920632.99132000003</v>
      </c>
      <c r="AO279" s="32">
        <v>2</v>
      </c>
      <c r="AP279" s="32">
        <f>(AO279/12*1*$D279*$F279*$G279*$K279*AP$9)+(AO279/12*11*$E279*$F279*$G279*$K279*AP$10)</f>
        <v>40355.584852799991</v>
      </c>
      <c r="AQ279" s="32">
        <v>0</v>
      </c>
      <c r="AR279" s="32">
        <f t="shared" si="512"/>
        <v>0</v>
      </c>
      <c r="AS279" s="32"/>
      <c r="AT279" s="35"/>
      <c r="AU279" s="32"/>
      <c r="AV279" s="35">
        <f t="shared" si="596"/>
        <v>0</v>
      </c>
      <c r="AW279" s="32">
        <v>22</v>
      </c>
      <c r="AX279" s="32">
        <f>(AW279/12*1*$D279*$F279*$G279*$K279*AX$9)+(AW279/12*11*$E279*$F279*$G279*$K279*AX$10)</f>
        <v>442035.87994719995</v>
      </c>
      <c r="AY279" s="32">
        <v>7</v>
      </c>
      <c r="AZ279" s="32">
        <v>142070.74</v>
      </c>
      <c r="BA279" s="35"/>
      <c r="BB279" s="32"/>
      <c r="BC279" s="32">
        <v>2</v>
      </c>
      <c r="BD279" s="32">
        <f>(BC279/12*1*$D279*$F279*$G279*$K279*BD$9)+(BC279/12*11*$E279*$F279*$G279*$K279*BD$10)</f>
        <v>52449.923287999998</v>
      </c>
      <c r="BE279" s="32">
        <v>0</v>
      </c>
      <c r="BF279" s="32">
        <f t="shared" si="597"/>
        <v>0</v>
      </c>
      <c r="BG279" s="32"/>
      <c r="BH279" s="35"/>
      <c r="BI279" s="32"/>
      <c r="BJ279" s="32"/>
      <c r="BK279" s="32">
        <v>2</v>
      </c>
      <c r="BL279" s="32">
        <f t="shared" ref="BL279:BL289" si="618">(BK279/12*1*$D279*$F279*$G279*$K279*BL$9)+(BK279/12*11*$E279*$F279*$G279*$K279*BL$10)</f>
        <v>52139.914455999999</v>
      </c>
      <c r="BM279" s="32">
        <v>0</v>
      </c>
      <c r="BN279" s="32">
        <f t="shared" si="482"/>
        <v>0</v>
      </c>
      <c r="BO279" s="32"/>
      <c r="BP279" s="35"/>
      <c r="BQ279" s="32"/>
      <c r="BR279" s="32"/>
      <c r="BS279" s="32">
        <v>12</v>
      </c>
      <c r="BT279" s="32">
        <f t="shared" ref="BT279:BT289" si="619">(BS279/12*1*$D279*$F279*$G279*$K279*BT$9)+(BS279/12*11*$E279*$F279*$G279*$K279*BT$10)</f>
        <v>312839.48673599999</v>
      </c>
      <c r="BU279" s="32">
        <v>0</v>
      </c>
      <c r="BV279" s="32">
        <f t="shared" si="598"/>
        <v>0</v>
      </c>
      <c r="BW279" s="32"/>
      <c r="BX279" s="35"/>
      <c r="BY279" s="32"/>
      <c r="BZ279" s="32"/>
    </row>
    <row r="280" spans="1:78" ht="30" x14ac:dyDescent="0.25">
      <c r="A280" s="37"/>
      <c r="B280" s="58">
        <v>237</v>
      </c>
      <c r="C280" s="27" t="s">
        <v>340</v>
      </c>
      <c r="D280" s="28">
        <f t="shared" si="595"/>
        <v>18150.400000000001</v>
      </c>
      <c r="E280" s="28">
        <f t="shared" si="595"/>
        <v>18790</v>
      </c>
      <c r="F280" s="34">
        <v>0.55000000000000004</v>
      </c>
      <c r="G280" s="29">
        <v>1</v>
      </c>
      <c r="H280" s="30"/>
      <c r="I280" s="30"/>
      <c r="J280" s="28">
        <v>1.4</v>
      </c>
      <c r="K280" s="28">
        <v>1.68</v>
      </c>
      <c r="L280" s="28">
        <v>2.23</v>
      </c>
      <c r="M280" s="28">
        <v>2.39</v>
      </c>
      <c r="N280" s="31">
        <v>2.57</v>
      </c>
      <c r="O280" s="32"/>
      <c r="P280" s="32">
        <f t="shared" si="607"/>
        <v>0</v>
      </c>
      <c r="Q280" s="32"/>
      <c r="R280" s="32">
        <f t="shared" si="608"/>
        <v>0</v>
      </c>
      <c r="S280" s="32">
        <v>1</v>
      </c>
      <c r="T280" s="32">
        <f>(S280/12*1*$D280*$F280*$G280*$J280*T$9)+(S280/12*11*$E280*$F280*$G280*$J280)</f>
        <v>14776.654199999999</v>
      </c>
      <c r="U280" s="32">
        <v>0</v>
      </c>
      <c r="V280" s="32">
        <f t="shared" si="609"/>
        <v>0</v>
      </c>
      <c r="W280" s="32">
        <v>6</v>
      </c>
      <c r="X280" s="32">
        <f>(W280/12*1*$D280*$F280*$G280*$K280*X$9)+(W280/12*11*$E280*$F280*$G280*$K280)</f>
        <v>104211.68419200002</v>
      </c>
      <c r="Y280" s="32">
        <v>5</v>
      </c>
      <c r="Z280" s="32"/>
      <c r="AA280" s="32"/>
      <c r="AB280" s="32">
        <f t="shared" si="611"/>
        <v>0</v>
      </c>
      <c r="AC280" s="32">
        <v>0</v>
      </c>
      <c r="AD280" s="32">
        <f t="shared" si="612"/>
        <v>0</v>
      </c>
      <c r="AE280" s="32">
        <v>2</v>
      </c>
      <c r="AF280" s="32">
        <f t="shared" si="613"/>
        <v>30413.708966666665</v>
      </c>
      <c r="AG280" s="36">
        <v>1</v>
      </c>
      <c r="AH280" s="32">
        <f t="shared" si="614"/>
        <v>18164.370532000001</v>
      </c>
      <c r="AI280" s="32">
        <v>0</v>
      </c>
      <c r="AJ280" s="32">
        <f t="shared" si="615"/>
        <v>0</v>
      </c>
      <c r="AK280" s="32"/>
      <c r="AL280" s="32">
        <f t="shared" si="616"/>
        <v>0</v>
      </c>
      <c r="AM280" s="32"/>
      <c r="AN280" s="32">
        <f t="shared" si="617"/>
        <v>0</v>
      </c>
      <c r="AO280" s="32">
        <v>8</v>
      </c>
      <c r="AP280" s="32">
        <f>(AO280/12*1*$D280*$F280*$G280*$K280*AP$9)+(AO280/12*11*$E280*$F280*$G280*$K280)</f>
        <v>138669.39609599998</v>
      </c>
      <c r="AQ280" s="32">
        <v>0</v>
      </c>
      <c r="AR280" s="32">
        <f t="shared" ref="AR280" si="620">(AQ280/3*1*$D280*$F280*$G280*$K280*AR$9)+(AQ280/3*2*$E280*$F280*$G280*$K280)</f>
        <v>0</v>
      </c>
      <c r="AS280" s="32"/>
      <c r="AT280" s="35"/>
      <c r="AU280" s="32"/>
      <c r="AV280" s="35">
        <f t="shared" si="596"/>
        <v>0</v>
      </c>
      <c r="AW280" s="32">
        <v>2</v>
      </c>
      <c r="AX280" s="32">
        <f>(AW280/12*1*$D280*$F280*$G280*$K280*AX$9)+(AW280/12*11*$E280*$F280*$G280*$K280)</f>
        <v>34513.615136</v>
      </c>
      <c r="AY280" s="32">
        <v>0</v>
      </c>
      <c r="AZ280" s="32">
        <v>0</v>
      </c>
      <c r="BA280" s="35"/>
      <c r="BB280" s="32"/>
      <c r="BC280" s="32">
        <v>4</v>
      </c>
      <c r="BD280" s="32">
        <f>(BC280/12*1*$D280*$F280*$G280*$K280*BD$9)+(BC280/12*11*$E280*$F280*$G280*$K280)</f>
        <v>72046.004799999995</v>
      </c>
      <c r="BE280" s="32">
        <v>0</v>
      </c>
      <c r="BF280" s="32">
        <f t="shared" ref="BF280" si="621">(BE280/3*1*$D280*$F280*$G280*$K280*BF$9)+(BE280/3*2*$E280*$F280*$G280*$K280)</f>
        <v>0</v>
      </c>
      <c r="BG280" s="32"/>
      <c r="BH280" s="35"/>
      <c r="BI280" s="32">
        <f t="shared" si="493"/>
        <v>0</v>
      </c>
      <c r="BJ280" s="32">
        <f t="shared" si="493"/>
        <v>0</v>
      </c>
      <c r="BK280" s="32">
        <v>8</v>
      </c>
      <c r="BL280" s="32">
        <f>(BK280/12*1*$D280*$F280*$G280*$K280*BL$9)+(BK280/12*11*$E280*$F280*$G280*$K280)</f>
        <v>142973.94495999999</v>
      </c>
      <c r="BM280" s="32">
        <v>0</v>
      </c>
      <c r="BN280" s="32">
        <f>(BM280/3*1*$D280*$F280*$G280*$K280*BN$9)+(BM280/3*2*$E280*$F280*$G280*$K280)</f>
        <v>0</v>
      </c>
      <c r="BO280" s="32"/>
      <c r="BP280" s="35"/>
      <c r="BQ280" s="32"/>
      <c r="BR280" s="32"/>
      <c r="BS280" s="32">
        <v>0</v>
      </c>
      <c r="BT280" s="32">
        <f t="shared" si="619"/>
        <v>0</v>
      </c>
      <c r="BU280" s="32">
        <v>0</v>
      </c>
      <c r="BV280" s="32">
        <f t="shared" ref="BV280" si="622">(BU280/3*1*$D280*$F280*$G280*$K280*BV$9)+(BU280/3*2*$E280*$F280*$G280*$K280)</f>
        <v>0</v>
      </c>
      <c r="BW280" s="32"/>
      <c r="BX280" s="35"/>
      <c r="BY280" s="32"/>
      <c r="BZ280" s="32"/>
    </row>
    <row r="281" spans="1:78" ht="30" x14ac:dyDescent="0.25">
      <c r="A281" s="37"/>
      <c r="B281" s="58">
        <v>238</v>
      </c>
      <c r="C281" s="27" t="s">
        <v>341</v>
      </c>
      <c r="D281" s="28">
        <f t="shared" si="595"/>
        <v>18150.400000000001</v>
      </c>
      <c r="E281" s="28">
        <f t="shared" si="595"/>
        <v>18790</v>
      </c>
      <c r="F281" s="34">
        <v>0.71</v>
      </c>
      <c r="G281" s="29">
        <v>1</v>
      </c>
      <c r="H281" s="30"/>
      <c r="I281" s="30"/>
      <c r="J281" s="28">
        <v>1.4</v>
      </c>
      <c r="K281" s="28">
        <v>1.68</v>
      </c>
      <c r="L281" s="28">
        <v>2.23</v>
      </c>
      <c r="M281" s="28">
        <v>2.39</v>
      </c>
      <c r="N281" s="31">
        <v>2.57</v>
      </c>
      <c r="O281" s="32"/>
      <c r="P281" s="32">
        <f t="shared" si="607"/>
        <v>0</v>
      </c>
      <c r="Q281" s="32"/>
      <c r="R281" s="32">
        <f t="shared" si="608"/>
        <v>0</v>
      </c>
      <c r="S281" s="32">
        <v>212</v>
      </c>
      <c r="T281" s="32">
        <f t="shared" si="574"/>
        <v>4344235.3381466661</v>
      </c>
      <c r="U281" s="32">
        <v>0</v>
      </c>
      <c r="V281" s="32">
        <f t="shared" si="609"/>
        <v>0</v>
      </c>
      <c r="W281" s="32">
        <v>24</v>
      </c>
      <c r="X281" s="32">
        <f t="shared" si="610"/>
        <v>538111.24200960004</v>
      </c>
      <c r="Y281" s="32">
        <v>20</v>
      </c>
      <c r="Z281" s="32"/>
      <c r="AA281" s="32"/>
      <c r="AB281" s="32">
        <f t="shared" si="611"/>
        <v>0</v>
      </c>
      <c r="AC281" s="32">
        <v>0</v>
      </c>
      <c r="AD281" s="32">
        <f t="shared" si="612"/>
        <v>0</v>
      </c>
      <c r="AE281" s="32">
        <v>30</v>
      </c>
      <c r="AF281" s="32">
        <f t="shared" si="613"/>
        <v>588920.00089999998</v>
      </c>
      <c r="AG281" s="36">
        <v>13</v>
      </c>
      <c r="AH281" s="32">
        <f t="shared" si="614"/>
        <v>304831.16365519998</v>
      </c>
      <c r="AI281" s="32">
        <v>0</v>
      </c>
      <c r="AJ281" s="32">
        <f t="shared" si="615"/>
        <v>0</v>
      </c>
      <c r="AK281" s="32"/>
      <c r="AL281" s="32">
        <f t="shared" si="616"/>
        <v>0</v>
      </c>
      <c r="AM281" s="32">
        <v>14</v>
      </c>
      <c r="AN281" s="32">
        <f t="shared" si="617"/>
        <v>300035.80110559997</v>
      </c>
      <c r="AO281" s="32">
        <v>34</v>
      </c>
      <c r="AP281" s="32">
        <f t="shared" ref="AP281:AP289" si="623">(AO281/12*1*$D281*$F281*$G281*$K281*AP$9)+(AO281/12*11*$E281*$F281*$G281*$K281*AP$10)</f>
        <v>798511.32651360007</v>
      </c>
      <c r="AQ281" s="32">
        <v>2</v>
      </c>
      <c r="AR281" s="32">
        <v>47246</v>
      </c>
      <c r="AS281" s="32"/>
      <c r="AT281" s="35"/>
      <c r="AU281" s="32"/>
      <c r="AV281" s="35">
        <f t="shared" si="596"/>
        <v>47246</v>
      </c>
      <c r="AW281" s="32">
        <v>22</v>
      </c>
      <c r="AX281" s="32">
        <f t="shared" ref="AX281:AX289" si="624">(AW281/12*1*$D281*$F281*$G281*$K281*AX$9)+(AW281/12*11*$E281*$F281*$G281*$K281*AX$10)</f>
        <v>514500.77829919988</v>
      </c>
      <c r="AY281" s="32">
        <v>5</v>
      </c>
      <c r="AZ281" s="32">
        <v>112436.62</v>
      </c>
      <c r="BA281" s="35"/>
      <c r="BB281" s="32"/>
      <c r="BC281" s="32">
        <v>14</v>
      </c>
      <c r="BD281" s="32">
        <f t="shared" ref="BD281:BD289" si="625">(BC281/12*1*$D281*$F281*$G281*$K281*BD$9)+(BC281/12*11*$E281*$F281*$G281*$K281*BD$10)</f>
        <v>427337.89957600005</v>
      </c>
      <c r="BE281" s="32">
        <v>6</v>
      </c>
      <c r="BF281" s="32">
        <v>186336.64000000001</v>
      </c>
      <c r="BG281" s="32"/>
      <c r="BH281" s="35"/>
      <c r="BI281" s="32"/>
      <c r="BJ281" s="32"/>
      <c r="BK281" s="32">
        <v>14</v>
      </c>
      <c r="BL281" s="32">
        <f t="shared" si="618"/>
        <v>424812.08991200005</v>
      </c>
      <c r="BM281" s="32">
        <v>3</v>
      </c>
      <c r="BN281" s="32">
        <v>91040.430000000008</v>
      </c>
      <c r="BO281" s="32"/>
      <c r="BP281" s="35"/>
      <c r="BQ281" s="32"/>
      <c r="BR281" s="32"/>
      <c r="BS281" s="32">
        <v>2</v>
      </c>
      <c r="BT281" s="32">
        <f t="shared" si="619"/>
        <v>60687.441415999994</v>
      </c>
      <c r="BU281" s="32">
        <v>0</v>
      </c>
      <c r="BV281" s="32">
        <f t="shared" si="598"/>
        <v>0</v>
      </c>
      <c r="BW281" s="32"/>
      <c r="BX281" s="35"/>
      <c r="BY281" s="32"/>
      <c r="BZ281" s="32"/>
    </row>
    <row r="282" spans="1:78" ht="30" x14ac:dyDescent="0.25">
      <c r="A282" s="37"/>
      <c r="B282" s="58">
        <v>239</v>
      </c>
      <c r="C282" s="27" t="s">
        <v>342</v>
      </c>
      <c r="D282" s="28">
        <f t="shared" si="595"/>
        <v>18150.400000000001</v>
      </c>
      <c r="E282" s="28">
        <f t="shared" si="595"/>
        <v>18790</v>
      </c>
      <c r="F282" s="34">
        <v>1.38</v>
      </c>
      <c r="G282" s="29">
        <v>1</v>
      </c>
      <c r="H282" s="30"/>
      <c r="I282" s="30"/>
      <c r="J282" s="28">
        <v>1.4</v>
      </c>
      <c r="K282" s="28">
        <v>1.68</v>
      </c>
      <c r="L282" s="28">
        <v>2.23</v>
      </c>
      <c r="M282" s="28">
        <v>2.39</v>
      </c>
      <c r="N282" s="31">
        <v>2.57</v>
      </c>
      <c r="O282" s="32"/>
      <c r="P282" s="32">
        <f t="shared" si="607"/>
        <v>0</v>
      </c>
      <c r="Q282" s="32"/>
      <c r="R282" s="32">
        <f t="shared" si="608"/>
        <v>0</v>
      </c>
      <c r="S282" s="32">
        <v>16</v>
      </c>
      <c r="T282" s="32">
        <f t="shared" si="574"/>
        <v>637262.26591999992</v>
      </c>
      <c r="U282" s="32">
        <v>0</v>
      </c>
      <c r="V282" s="32">
        <f t="shared" si="609"/>
        <v>0</v>
      </c>
      <c r="W282" s="32"/>
      <c r="X282" s="32">
        <f t="shared" si="610"/>
        <v>0</v>
      </c>
      <c r="Y282" s="32"/>
      <c r="Z282" s="32"/>
      <c r="AA282" s="32"/>
      <c r="AB282" s="32">
        <f t="shared" si="611"/>
        <v>0</v>
      </c>
      <c r="AC282" s="32">
        <v>0</v>
      </c>
      <c r="AD282" s="32">
        <f t="shared" si="612"/>
        <v>0</v>
      </c>
      <c r="AE282" s="32"/>
      <c r="AF282" s="32">
        <f t="shared" si="613"/>
        <v>0</v>
      </c>
      <c r="AG282" s="36">
        <v>0</v>
      </c>
      <c r="AH282" s="32">
        <f t="shared" si="614"/>
        <v>0</v>
      </c>
      <c r="AI282" s="32">
        <v>0</v>
      </c>
      <c r="AJ282" s="32">
        <f t="shared" si="615"/>
        <v>0</v>
      </c>
      <c r="AK282" s="32"/>
      <c r="AL282" s="32">
        <f t="shared" si="616"/>
        <v>0</v>
      </c>
      <c r="AM282" s="32"/>
      <c r="AN282" s="32">
        <f t="shared" si="617"/>
        <v>0</v>
      </c>
      <c r="AO282" s="32">
        <v>0</v>
      </c>
      <c r="AP282" s="32">
        <f t="shared" si="623"/>
        <v>0</v>
      </c>
      <c r="AQ282" s="32">
        <v>0</v>
      </c>
      <c r="AR282" s="32">
        <f t="shared" si="512"/>
        <v>0</v>
      </c>
      <c r="AS282" s="32"/>
      <c r="AT282" s="35"/>
      <c r="AU282" s="32"/>
      <c r="AV282" s="35">
        <f t="shared" si="596"/>
        <v>0</v>
      </c>
      <c r="AW282" s="32"/>
      <c r="AX282" s="32">
        <f t="shared" si="624"/>
        <v>0</v>
      </c>
      <c r="AY282" s="32">
        <v>0</v>
      </c>
      <c r="AZ282" s="32">
        <f t="shared" si="513"/>
        <v>0</v>
      </c>
      <c r="BA282" s="35"/>
      <c r="BB282" s="32"/>
      <c r="BC282" s="32">
        <v>0</v>
      </c>
      <c r="BD282" s="32">
        <f t="shared" si="625"/>
        <v>0</v>
      </c>
      <c r="BE282" s="32">
        <v>0</v>
      </c>
      <c r="BF282" s="32">
        <v>0</v>
      </c>
      <c r="BG282" s="32"/>
      <c r="BH282" s="35"/>
      <c r="BI282" s="32"/>
      <c r="BJ282" s="32"/>
      <c r="BK282" s="32">
        <v>0</v>
      </c>
      <c r="BL282" s="32">
        <f t="shared" si="618"/>
        <v>0</v>
      </c>
      <c r="BM282" s="32">
        <v>0</v>
      </c>
      <c r="BN282" s="32">
        <v>0</v>
      </c>
      <c r="BO282" s="32"/>
      <c r="BP282" s="35"/>
      <c r="BQ282" s="32"/>
      <c r="BR282" s="32"/>
      <c r="BS282" s="32"/>
      <c r="BT282" s="32">
        <f t="shared" si="619"/>
        <v>0</v>
      </c>
      <c r="BU282" s="32">
        <v>0</v>
      </c>
      <c r="BV282" s="32">
        <f t="shared" si="598"/>
        <v>0</v>
      </c>
      <c r="BW282" s="32"/>
      <c r="BX282" s="35"/>
      <c r="BY282" s="32"/>
      <c r="BZ282" s="32"/>
    </row>
    <row r="283" spans="1:78" ht="30" x14ac:dyDescent="0.25">
      <c r="A283" s="37"/>
      <c r="B283" s="58">
        <v>240</v>
      </c>
      <c r="C283" s="27" t="s">
        <v>343</v>
      </c>
      <c r="D283" s="28">
        <f t="shared" si="595"/>
        <v>18150.400000000001</v>
      </c>
      <c r="E283" s="28">
        <f t="shared" si="595"/>
        <v>18790</v>
      </c>
      <c r="F283" s="34">
        <v>2.41</v>
      </c>
      <c r="G283" s="29">
        <v>1</v>
      </c>
      <c r="H283" s="30"/>
      <c r="I283" s="30"/>
      <c r="J283" s="28">
        <v>1.4</v>
      </c>
      <c r="K283" s="28">
        <v>1.68</v>
      </c>
      <c r="L283" s="28">
        <v>2.23</v>
      </c>
      <c r="M283" s="28">
        <v>2.39</v>
      </c>
      <c r="N283" s="31">
        <v>2.57</v>
      </c>
      <c r="O283" s="32"/>
      <c r="P283" s="32">
        <f t="shared" si="607"/>
        <v>0</v>
      </c>
      <c r="Q283" s="32"/>
      <c r="R283" s="32">
        <f t="shared" si="608"/>
        <v>0</v>
      </c>
      <c r="S283" s="32">
        <v>48</v>
      </c>
      <c r="T283" s="32">
        <f t="shared" si="574"/>
        <v>3338700.1323199999</v>
      </c>
      <c r="U283" s="32">
        <v>0</v>
      </c>
      <c r="V283" s="32">
        <f t="shared" si="609"/>
        <v>0</v>
      </c>
      <c r="W283" s="32">
        <v>3</v>
      </c>
      <c r="X283" s="32">
        <f t="shared" si="610"/>
        <v>228318.3262752</v>
      </c>
      <c r="Y283" s="32">
        <v>5</v>
      </c>
      <c r="Z283" s="32"/>
      <c r="AA283" s="32"/>
      <c r="AB283" s="32">
        <f t="shared" si="611"/>
        <v>0</v>
      </c>
      <c r="AC283" s="32">
        <v>0</v>
      </c>
      <c r="AD283" s="32">
        <f t="shared" si="612"/>
        <v>0</v>
      </c>
      <c r="AE283" s="32"/>
      <c r="AF283" s="32">
        <f t="shared" si="613"/>
        <v>0</v>
      </c>
      <c r="AG283" s="36">
        <v>8</v>
      </c>
      <c r="AH283" s="32">
        <f t="shared" si="614"/>
        <v>636743.75246719993</v>
      </c>
      <c r="AI283" s="32">
        <v>0</v>
      </c>
      <c r="AJ283" s="32">
        <f t="shared" si="615"/>
        <v>0</v>
      </c>
      <c r="AK283" s="32"/>
      <c r="AL283" s="32">
        <f t="shared" si="616"/>
        <v>0</v>
      </c>
      <c r="AM283" s="32">
        <v>2</v>
      </c>
      <c r="AN283" s="32">
        <f t="shared" si="617"/>
        <v>145490.19731679995</v>
      </c>
      <c r="AO283" s="32">
        <v>0</v>
      </c>
      <c r="AP283" s="32">
        <f t="shared" si="623"/>
        <v>0</v>
      </c>
      <c r="AQ283" s="32">
        <v>0</v>
      </c>
      <c r="AR283" s="32">
        <f t="shared" si="512"/>
        <v>0</v>
      </c>
      <c r="AS283" s="32"/>
      <c r="AT283" s="35"/>
      <c r="AU283" s="32"/>
      <c r="AV283" s="35">
        <f t="shared" si="596"/>
        <v>0</v>
      </c>
      <c r="AW283" s="32">
        <v>0</v>
      </c>
      <c r="AX283" s="32">
        <f t="shared" si="624"/>
        <v>0</v>
      </c>
      <c r="AY283" s="32">
        <v>0</v>
      </c>
      <c r="AZ283" s="32">
        <f t="shared" si="513"/>
        <v>0</v>
      </c>
      <c r="BA283" s="35"/>
      <c r="BB283" s="32"/>
      <c r="BC283" s="32">
        <v>0</v>
      </c>
      <c r="BD283" s="32">
        <f t="shared" si="625"/>
        <v>0</v>
      </c>
      <c r="BE283" s="32">
        <v>1</v>
      </c>
      <c r="BF283" s="32">
        <v>110231.01</v>
      </c>
      <c r="BG283" s="32"/>
      <c r="BH283" s="35"/>
      <c r="BI283" s="32"/>
      <c r="BJ283" s="32"/>
      <c r="BK283" s="32"/>
      <c r="BL283" s="32">
        <f t="shared" si="618"/>
        <v>0</v>
      </c>
      <c r="BM283" s="32">
        <v>0</v>
      </c>
      <c r="BN283" s="32">
        <v>0</v>
      </c>
      <c r="BO283" s="32"/>
      <c r="BP283" s="35"/>
      <c r="BQ283" s="32"/>
      <c r="BR283" s="32"/>
      <c r="BS283" s="32">
        <v>0</v>
      </c>
      <c r="BT283" s="32">
        <f t="shared" si="619"/>
        <v>0</v>
      </c>
      <c r="BU283" s="32">
        <v>0</v>
      </c>
      <c r="BV283" s="32">
        <f t="shared" si="598"/>
        <v>0</v>
      </c>
      <c r="BW283" s="32"/>
      <c r="BX283" s="35"/>
      <c r="BY283" s="32"/>
      <c r="BZ283" s="32"/>
    </row>
    <row r="284" spans="1:78" ht="30" x14ac:dyDescent="0.25">
      <c r="A284" s="37"/>
      <c r="B284" s="58">
        <v>241</v>
      </c>
      <c r="C284" s="27" t="s">
        <v>344</v>
      </c>
      <c r="D284" s="28">
        <f t="shared" si="595"/>
        <v>18150.400000000001</v>
      </c>
      <c r="E284" s="28">
        <f t="shared" si="595"/>
        <v>18790</v>
      </c>
      <c r="F284" s="34">
        <v>1.43</v>
      </c>
      <c r="G284" s="29">
        <v>1</v>
      </c>
      <c r="H284" s="30"/>
      <c r="I284" s="30"/>
      <c r="J284" s="28">
        <v>1.4</v>
      </c>
      <c r="K284" s="28">
        <v>1.68</v>
      </c>
      <c r="L284" s="28">
        <v>2.23</v>
      </c>
      <c r="M284" s="28">
        <v>2.39</v>
      </c>
      <c r="N284" s="31">
        <v>2.57</v>
      </c>
      <c r="O284" s="32"/>
      <c r="P284" s="32">
        <f t="shared" si="607"/>
        <v>0</v>
      </c>
      <c r="Q284" s="32"/>
      <c r="R284" s="32">
        <f t="shared" si="608"/>
        <v>0</v>
      </c>
      <c r="S284" s="32">
        <v>16</v>
      </c>
      <c r="T284" s="32">
        <f t="shared" si="574"/>
        <v>660351.47845333326</v>
      </c>
      <c r="U284" s="32">
        <v>0</v>
      </c>
      <c r="V284" s="32">
        <f t="shared" si="609"/>
        <v>0</v>
      </c>
      <c r="W284" s="32">
        <v>39</v>
      </c>
      <c r="X284" s="32">
        <f t="shared" si="610"/>
        <v>1761177.4628447997</v>
      </c>
      <c r="Y284" s="32">
        <v>30</v>
      </c>
      <c r="Z284" s="32"/>
      <c r="AA284" s="32"/>
      <c r="AB284" s="32">
        <f t="shared" si="611"/>
        <v>0</v>
      </c>
      <c r="AC284" s="32">
        <v>0</v>
      </c>
      <c r="AD284" s="32">
        <f t="shared" si="612"/>
        <v>0</v>
      </c>
      <c r="AE284" s="32">
        <v>0</v>
      </c>
      <c r="AF284" s="32">
        <f t="shared" si="613"/>
        <v>0</v>
      </c>
      <c r="AG284" s="36">
        <v>0</v>
      </c>
      <c r="AH284" s="32">
        <f t="shared" si="614"/>
        <v>0</v>
      </c>
      <c r="AI284" s="32">
        <v>0</v>
      </c>
      <c r="AJ284" s="32">
        <f t="shared" si="615"/>
        <v>0</v>
      </c>
      <c r="AK284" s="32"/>
      <c r="AL284" s="32">
        <f t="shared" si="616"/>
        <v>0</v>
      </c>
      <c r="AM284" s="32"/>
      <c r="AN284" s="32">
        <f t="shared" si="617"/>
        <v>0</v>
      </c>
      <c r="AO284" s="32">
        <v>0</v>
      </c>
      <c r="AP284" s="32">
        <f t="shared" si="623"/>
        <v>0</v>
      </c>
      <c r="AQ284" s="32">
        <v>0</v>
      </c>
      <c r="AR284" s="32">
        <f t="shared" si="512"/>
        <v>0</v>
      </c>
      <c r="AS284" s="32"/>
      <c r="AT284" s="35"/>
      <c r="AU284" s="32">
        <f t="shared" si="596"/>
        <v>0</v>
      </c>
      <c r="AV284" s="35">
        <f t="shared" si="596"/>
        <v>0</v>
      </c>
      <c r="AW284" s="32">
        <v>0</v>
      </c>
      <c r="AX284" s="32">
        <f t="shared" si="624"/>
        <v>0</v>
      </c>
      <c r="AY284" s="32">
        <v>0</v>
      </c>
      <c r="AZ284" s="32">
        <f t="shared" si="513"/>
        <v>0</v>
      </c>
      <c r="BA284" s="35"/>
      <c r="BB284" s="32"/>
      <c r="BC284" s="32">
        <v>0</v>
      </c>
      <c r="BD284" s="32">
        <f t="shared" si="625"/>
        <v>0</v>
      </c>
      <c r="BE284" s="32">
        <v>0</v>
      </c>
      <c r="BF284" s="32">
        <f t="shared" si="597"/>
        <v>0</v>
      </c>
      <c r="BG284" s="32"/>
      <c r="BH284" s="35"/>
      <c r="BI284" s="32"/>
      <c r="BJ284" s="32"/>
      <c r="BK284" s="32">
        <v>0</v>
      </c>
      <c r="BL284" s="32">
        <f t="shared" si="618"/>
        <v>0</v>
      </c>
      <c r="BM284" s="32">
        <v>0</v>
      </c>
      <c r="BN284" s="32">
        <v>0</v>
      </c>
      <c r="BO284" s="32"/>
      <c r="BP284" s="35"/>
      <c r="BQ284" s="32"/>
      <c r="BR284" s="32"/>
      <c r="BS284" s="32">
        <v>0</v>
      </c>
      <c r="BT284" s="32">
        <f t="shared" si="619"/>
        <v>0</v>
      </c>
      <c r="BU284" s="32">
        <v>0</v>
      </c>
      <c r="BV284" s="32">
        <f t="shared" si="598"/>
        <v>0</v>
      </c>
      <c r="BW284" s="32"/>
      <c r="BX284" s="35"/>
      <c r="BY284" s="32"/>
      <c r="BZ284" s="32"/>
    </row>
    <row r="285" spans="1:78" ht="30" x14ac:dyDescent="0.25">
      <c r="A285" s="37"/>
      <c r="B285" s="58">
        <v>242</v>
      </c>
      <c r="C285" s="27" t="s">
        <v>345</v>
      </c>
      <c r="D285" s="28">
        <f t="shared" si="595"/>
        <v>18150.400000000001</v>
      </c>
      <c r="E285" s="28">
        <f t="shared" si="595"/>
        <v>18790</v>
      </c>
      <c r="F285" s="34">
        <v>1.83</v>
      </c>
      <c r="G285" s="29">
        <v>1</v>
      </c>
      <c r="H285" s="30"/>
      <c r="I285" s="30"/>
      <c r="J285" s="28">
        <v>1.4</v>
      </c>
      <c r="K285" s="28">
        <v>1.68</v>
      </c>
      <c r="L285" s="28">
        <v>2.23</v>
      </c>
      <c r="M285" s="28">
        <v>2.39</v>
      </c>
      <c r="N285" s="31">
        <v>2.57</v>
      </c>
      <c r="O285" s="32"/>
      <c r="P285" s="32">
        <f t="shared" si="607"/>
        <v>0</v>
      </c>
      <c r="Q285" s="32"/>
      <c r="R285" s="32">
        <f t="shared" si="608"/>
        <v>0</v>
      </c>
      <c r="S285" s="32">
        <v>1</v>
      </c>
      <c r="T285" s="32">
        <f t="shared" si="574"/>
        <v>52816.573669999998</v>
      </c>
      <c r="U285" s="32">
        <v>0</v>
      </c>
      <c r="V285" s="32">
        <f t="shared" si="609"/>
        <v>0</v>
      </c>
      <c r="W285" s="32"/>
      <c r="X285" s="32">
        <f t="shared" si="610"/>
        <v>0</v>
      </c>
      <c r="Y285" s="32"/>
      <c r="Z285" s="32"/>
      <c r="AA285" s="32"/>
      <c r="AB285" s="32">
        <f t="shared" si="611"/>
        <v>0</v>
      </c>
      <c r="AC285" s="32">
        <v>0</v>
      </c>
      <c r="AD285" s="32">
        <f t="shared" si="612"/>
        <v>0</v>
      </c>
      <c r="AE285" s="32">
        <v>6</v>
      </c>
      <c r="AF285" s="32">
        <f t="shared" si="613"/>
        <v>303584.11314000003</v>
      </c>
      <c r="AG285" s="36">
        <v>0</v>
      </c>
      <c r="AH285" s="32">
        <f t="shared" si="614"/>
        <v>0</v>
      </c>
      <c r="AI285" s="32">
        <v>0</v>
      </c>
      <c r="AJ285" s="32">
        <f t="shared" si="615"/>
        <v>0</v>
      </c>
      <c r="AK285" s="32"/>
      <c r="AL285" s="32">
        <f t="shared" si="616"/>
        <v>0</v>
      </c>
      <c r="AM285" s="32">
        <v>0</v>
      </c>
      <c r="AN285" s="32">
        <f t="shared" si="617"/>
        <v>0</v>
      </c>
      <c r="AO285" s="32">
        <v>0</v>
      </c>
      <c r="AP285" s="32">
        <f t="shared" si="623"/>
        <v>0</v>
      </c>
      <c r="AQ285" s="32">
        <v>0</v>
      </c>
      <c r="AR285" s="32">
        <f t="shared" si="512"/>
        <v>0</v>
      </c>
      <c r="AS285" s="32"/>
      <c r="AT285" s="35"/>
      <c r="AU285" s="32">
        <f t="shared" si="596"/>
        <v>0</v>
      </c>
      <c r="AV285" s="35">
        <f t="shared" si="596"/>
        <v>0</v>
      </c>
      <c r="AW285" s="32">
        <v>0</v>
      </c>
      <c r="AX285" s="32">
        <f t="shared" si="624"/>
        <v>0</v>
      </c>
      <c r="AY285" s="32">
        <v>0</v>
      </c>
      <c r="AZ285" s="32">
        <f t="shared" si="513"/>
        <v>0</v>
      </c>
      <c r="BA285" s="35"/>
      <c r="BB285" s="32"/>
      <c r="BC285" s="32">
        <v>0</v>
      </c>
      <c r="BD285" s="32">
        <f t="shared" si="625"/>
        <v>0</v>
      </c>
      <c r="BE285" s="32">
        <v>0</v>
      </c>
      <c r="BF285" s="32">
        <f t="shared" si="597"/>
        <v>0</v>
      </c>
      <c r="BG285" s="32"/>
      <c r="BH285" s="35"/>
      <c r="BI285" s="32"/>
      <c r="BJ285" s="32"/>
      <c r="BK285" s="32">
        <v>0</v>
      </c>
      <c r="BL285" s="32">
        <f t="shared" si="618"/>
        <v>0</v>
      </c>
      <c r="BM285" s="32">
        <v>1</v>
      </c>
      <c r="BN285" s="32">
        <v>80875.17</v>
      </c>
      <c r="BO285" s="32"/>
      <c r="BP285" s="35"/>
      <c r="BQ285" s="32"/>
      <c r="BR285" s="32"/>
      <c r="BS285" s="32">
        <v>0</v>
      </c>
      <c r="BT285" s="32">
        <f t="shared" si="619"/>
        <v>0</v>
      </c>
      <c r="BU285" s="32">
        <v>0</v>
      </c>
      <c r="BV285" s="32">
        <f t="shared" si="598"/>
        <v>0</v>
      </c>
      <c r="BW285" s="32"/>
      <c r="BX285" s="35"/>
      <c r="BY285" s="32"/>
      <c r="BZ285" s="32"/>
    </row>
    <row r="286" spans="1:78" ht="30" x14ac:dyDescent="0.25">
      <c r="A286" s="37"/>
      <c r="B286" s="58">
        <v>243</v>
      </c>
      <c r="C286" s="27" t="s">
        <v>346</v>
      </c>
      <c r="D286" s="28">
        <f t="shared" si="595"/>
        <v>18150.400000000001</v>
      </c>
      <c r="E286" s="28">
        <f t="shared" si="595"/>
        <v>18790</v>
      </c>
      <c r="F286" s="34">
        <v>2.16</v>
      </c>
      <c r="G286" s="29">
        <v>1</v>
      </c>
      <c r="H286" s="30"/>
      <c r="I286" s="30"/>
      <c r="J286" s="28">
        <v>1.4</v>
      </c>
      <c r="K286" s="28">
        <v>1.68</v>
      </c>
      <c r="L286" s="28">
        <v>2.23</v>
      </c>
      <c r="M286" s="28">
        <v>2.39</v>
      </c>
      <c r="N286" s="31">
        <v>2.57</v>
      </c>
      <c r="O286" s="32"/>
      <c r="P286" s="32">
        <f t="shared" si="607"/>
        <v>0</v>
      </c>
      <c r="Q286" s="32"/>
      <c r="R286" s="32">
        <f t="shared" si="608"/>
        <v>0</v>
      </c>
      <c r="S286" s="32">
        <v>0</v>
      </c>
      <c r="T286" s="32">
        <f t="shared" si="574"/>
        <v>0</v>
      </c>
      <c r="U286" s="32">
        <v>0</v>
      </c>
      <c r="V286" s="32">
        <f t="shared" si="609"/>
        <v>0</v>
      </c>
      <c r="W286" s="32">
        <v>0</v>
      </c>
      <c r="X286" s="32">
        <f t="shared" si="610"/>
        <v>0</v>
      </c>
      <c r="Y286" s="32"/>
      <c r="Z286" s="32"/>
      <c r="AA286" s="32"/>
      <c r="AB286" s="32">
        <f t="shared" si="611"/>
        <v>0</v>
      </c>
      <c r="AC286" s="32">
        <v>0</v>
      </c>
      <c r="AD286" s="32">
        <f t="shared" si="612"/>
        <v>0</v>
      </c>
      <c r="AE286" s="32"/>
      <c r="AF286" s="32">
        <f t="shared" si="613"/>
        <v>0</v>
      </c>
      <c r="AG286" s="36">
        <v>0</v>
      </c>
      <c r="AH286" s="32">
        <f t="shared" si="614"/>
        <v>0</v>
      </c>
      <c r="AI286" s="32">
        <v>0</v>
      </c>
      <c r="AJ286" s="32">
        <f t="shared" si="615"/>
        <v>0</v>
      </c>
      <c r="AK286" s="32"/>
      <c r="AL286" s="32">
        <f t="shared" si="616"/>
        <v>0</v>
      </c>
      <c r="AM286" s="32"/>
      <c r="AN286" s="32">
        <f t="shared" si="617"/>
        <v>0</v>
      </c>
      <c r="AO286" s="32">
        <v>0</v>
      </c>
      <c r="AP286" s="32">
        <f t="shared" si="623"/>
        <v>0</v>
      </c>
      <c r="AQ286" s="32">
        <v>0</v>
      </c>
      <c r="AR286" s="32">
        <f t="shared" si="512"/>
        <v>0</v>
      </c>
      <c r="AS286" s="32"/>
      <c r="AT286" s="35"/>
      <c r="AU286" s="32">
        <f t="shared" si="596"/>
        <v>0</v>
      </c>
      <c r="AV286" s="35">
        <f t="shared" si="596"/>
        <v>0</v>
      </c>
      <c r="AW286" s="32">
        <v>0</v>
      </c>
      <c r="AX286" s="32">
        <f t="shared" si="624"/>
        <v>0</v>
      </c>
      <c r="AY286" s="32">
        <v>0</v>
      </c>
      <c r="AZ286" s="32">
        <f t="shared" si="513"/>
        <v>0</v>
      </c>
      <c r="BA286" s="35"/>
      <c r="BB286" s="32"/>
      <c r="BC286" s="32">
        <v>0</v>
      </c>
      <c r="BD286" s="32">
        <f t="shared" si="625"/>
        <v>0</v>
      </c>
      <c r="BE286" s="32">
        <v>0</v>
      </c>
      <c r="BF286" s="32">
        <f t="shared" si="597"/>
        <v>0</v>
      </c>
      <c r="BG286" s="32"/>
      <c r="BH286" s="35"/>
      <c r="BI286" s="32"/>
      <c r="BJ286" s="32"/>
      <c r="BK286" s="32">
        <v>0</v>
      </c>
      <c r="BL286" s="32">
        <f t="shared" si="618"/>
        <v>0</v>
      </c>
      <c r="BM286" s="32">
        <v>0</v>
      </c>
      <c r="BN286" s="32">
        <f t="shared" ref="BN286:BN349" si="626">(BM286/3*1*$D286*$F286*$G286*$K286*BN$9)+(BM286/3*2*$E286*$F286*$G286*$K286*BN$10)</f>
        <v>0</v>
      </c>
      <c r="BO286" s="32"/>
      <c r="BP286" s="35"/>
      <c r="BQ286" s="32"/>
      <c r="BR286" s="32"/>
      <c r="BS286" s="32">
        <v>0</v>
      </c>
      <c r="BT286" s="32">
        <f t="shared" si="619"/>
        <v>0</v>
      </c>
      <c r="BU286" s="32">
        <v>0</v>
      </c>
      <c r="BV286" s="32">
        <f t="shared" si="598"/>
        <v>0</v>
      </c>
      <c r="BW286" s="32"/>
      <c r="BX286" s="35"/>
      <c r="BY286" s="32"/>
      <c r="BZ286" s="32"/>
    </row>
    <row r="287" spans="1:78" ht="30" x14ac:dyDescent="0.25">
      <c r="A287" s="37"/>
      <c r="B287" s="58">
        <v>244</v>
      </c>
      <c r="C287" s="27" t="s">
        <v>347</v>
      </c>
      <c r="D287" s="28">
        <f t="shared" si="595"/>
        <v>18150.400000000001</v>
      </c>
      <c r="E287" s="28">
        <f t="shared" si="595"/>
        <v>18790</v>
      </c>
      <c r="F287" s="34">
        <v>1.81</v>
      </c>
      <c r="G287" s="29">
        <v>1</v>
      </c>
      <c r="H287" s="30"/>
      <c r="I287" s="30"/>
      <c r="J287" s="28">
        <v>1.4</v>
      </c>
      <c r="K287" s="28">
        <v>1.68</v>
      </c>
      <c r="L287" s="28">
        <v>2.23</v>
      </c>
      <c r="M287" s="28">
        <v>2.39</v>
      </c>
      <c r="N287" s="31">
        <v>2.57</v>
      </c>
      <c r="O287" s="32"/>
      <c r="P287" s="32">
        <f t="shared" si="607"/>
        <v>0</v>
      </c>
      <c r="Q287" s="32"/>
      <c r="R287" s="32">
        <f t="shared" si="608"/>
        <v>0</v>
      </c>
      <c r="S287" s="32">
        <v>8</v>
      </c>
      <c r="T287" s="32">
        <f t="shared" si="574"/>
        <v>417914.74685333332</v>
      </c>
      <c r="U287" s="32">
        <v>0</v>
      </c>
      <c r="V287" s="32">
        <f t="shared" si="609"/>
        <v>0</v>
      </c>
      <c r="W287" s="32">
        <v>3</v>
      </c>
      <c r="X287" s="32">
        <f t="shared" si="610"/>
        <v>171475.58944320001</v>
      </c>
      <c r="Y287" s="32">
        <v>8</v>
      </c>
      <c r="Z287" s="32"/>
      <c r="AA287" s="32"/>
      <c r="AB287" s="32">
        <f t="shared" si="611"/>
        <v>0</v>
      </c>
      <c r="AC287" s="32">
        <v>0</v>
      </c>
      <c r="AD287" s="32">
        <f t="shared" si="612"/>
        <v>0</v>
      </c>
      <c r="AE287" s="32">
        <v>2</v>
      </c>
      <c r="AF287" s="32">
        <f t="shared" si="613"/>
        <v>100088.75132666666</v>
      </c>
      <c r="AG287" s="36">
        <v>0</v>
      </c>
      <c r="AH287" s="32">
        <f t="shared" si="614"/>
        <v>0</v>
      </c>
      <c r="AI287" s="32">
        <v>0</v>
      </c>
      <c r="AJ287" s="32">
        <f t="shared" si="615"/>
        <v>0</v>
      </c>
      <c r="AK287" s="32"/>
      <c r="AL287" s="32">
        <f t="shared" si="616"/>
        <v>0</v>
      </c>
      <c r="AM287" s="32">
        <v>0</v>
      </c>
      <c r="AN287" s="32">
        <f t="shared" si="617"/>
        <v>0</v>
      </c>
      <c r="AO287" s="32">
        <v>0</v>
      </c>
      <c r="AP287" s="32">
        <f t="shared" si="623"/>
        <v>0</v>
      </c>
      <c r="AQ287" s="32">
        <v>0</v>
      </c>
      <c r="AR287" s="32">
        <f t="shared" si="512"/>
        <v>0</v>
      </c>
      <c r="AS287" s="32"/>
      <c r="AT287" s="35"/>
      <c r="AU287" s="32">
        <f t="shared" si="596"/>
        <v>0</v>
      </c>
      <c r="AV287" s="35">
        <f t="shared" si="596"/>
        <v>0</v>
      </c>
      <c r="AW287" s="32">
        <v>0</v>
      </c>
      <c r="AX287" s="32">
        <f t="shared" si="624"/>
        <v>0</v>
      </c>
      <c r="AY287" s="32">
        <v>0</v>
      </c>
      <c r="AZ287" s="32">
        <f t="shared" si="513"/>
        <v>0</v>
      </c>
      <c r="BA287" s="35"/>
      <c r="BB287" s="32"/>
      <c r="BC287" s="32">
        <v>0</v>
      </c>
      <c r="BD287" s="32">
        <f t="shared" si="625"/>
        <v>0</v>
      </c>
      <c r="BE287" s="32">
        <v>0</v>
      </c>
      <c r="BF287" s="32">
        <f t="shared" si="597"/>
        <v>0</v>
      </c>
      <c r="BG287" s="32"/>
      <c r="BH287" s="35"/>
      <c r="BI287" s="32"/>
      <c r="BJ287" s="32"/>
      <c r="BK287" s="32">
        <v>0</v>
      </c>
      <c r="BL287" s="32">
        <f t="shared" si="618"/>
        <v>0</v>
      </c>
      <c r="BM287" s="32">
        <v>0</v>
      </c>
      <c r="BN287" s="32">
        <f t="shared" si="626"/>
        <v>0</v>
      </c>
      <c r="BO287" s="32"/>
      <c r="BP287" s="35"/>
      <c r="BQ287" s="32"/>
      <c r="BR287" s="32"/>
      <c r="BS287" s="32">
        <v>0</v>
      </c>
      <c r="BT287" s="32">
        <f t="shared" si="619"/>
        <v>0</v>
      </c>
      <c r="BU287" s="32">
        <v>0</v>
      </c>
      <c r="BV287" s="32">
        <f t="shared" si="598"/>
        <v>0</v>
      </c>
      <c r="BW287" s="32"/>
      <c r="BX287" s="35"/>
      <c r="BY287" s="32"/>
      <c r="BZ287" s="32"/>
    </row>
    <row r="288" spans="1:78" ht="30" x14ac:dyDescent="0.25">
      <c r="A288" s="37"/>
      <c r="B288" s="58">
        <v>245</v>
      </c>
      <c r="C288" s="27" t="s">
        <v>348</v>
      </c>
      <c r="D288" s="28">
        <f t="shared" si="595"/>
        <v>18150.400000000001</v>
      </c>
      <c r="E288" s="28">
        <f t="shared" si="595"/>
        <v>18790</v>
      </c>
      <c r="F288" s="34">
        <v>2.67</v>
      </c>
      <c r="G288" s="29">
        <v>1</v>
      </c>
      <c r="H288" s="30"/>
      <c r="I288" s="30"/>
      <c r="J288" s="28">
        <v>1.4</v>
      </c>
      <c r="K288" s="28">
        <v>1.68</v>
      </c>
      <c r="L288" s="28">
        <v>2.23</v>
      </c>
      <c r="M288" s="28">
        <v>2.39</v>
      </c>
      <c r="N288" s="31">
        <v>2.57</v>
      </c>
      <c r="O288" s="32"/>
      <c r="P288" s="32">
        <f t="shared" si="607"/>
        <v>0</v>
      </c>
      <c r="Q288" s="32"/>
      <c r="R288" s="32">
        <f t="shared" si="608"/>
        <v>0</v>
      </c>
      <c r="S288" s="32">
        <v>2</v>
      </c>
      <c r="T288" s="32">
        <f t="shared" si="574"/>
        <v>154120.49365999998</v>
      </c>
      <c r="U288" s="32">
        <v>0</v>
      </c>
      <c r="V288" s="32">
        <f t="shared" si="609"/>
        <v>0</v>
      </c>
      <c r="W288" s="32">
        <v>6</v>
      </c>
      <c r="X288" s="32">
        <f t="shared" si="610"/>
        <v>505900.35780479992</v>
      </c>
      <c r="Y288" s="32">
        <v>4</v>
      </c>
      <c r="Z288" s="32"/>
      <c r="AA288" s="32"/>
      <c r="AB288" s="32">
        <f t="shared" si="611"/>
        <v>0</v>
      </c>
      <c r="AC288" s="32">
        <v>0</v>
      </c>
      <c r="AD288" s="32">
        <f t="shared" si="612"/>
        <v>0</v>
      </c>
      <c r="AE288" s="32">
        <v>0</v>
      </c>
      <c r="AF288" s="32">
        <f t="shared" si="613"/>
        <v>0</v>
      </c>
      <c r="AG288" s="36">
        <v>0</v>
      </c>
      <c r="AH288" s="32">
        <f t="shared" si="614"/>
        <v>0</v>
      </c>
      <c r="AI288" s="32">
        <v>0</v>
      </c>
      <c r="AJ288" s="32">
        <f t="shared" si="615"/>
        <v>0</v>
      </c>
      <c r="AK288" s="32"/>
      <c r="AL288" s="32">
        <f t="shared" si="616"/>
        <v>0</v>
      </c>
      <c r="AM288" s="32">
        <v>0</v>
      </c>
      <c r="AN288" s="32">
        <f t="shared" si="617"/>
        <v>0</v>
      </c>
      <c r="AO288" s="32">
        <v>0</v>
      </c>
      <c r="AP288" s="32">
        <f t="shared" si="623"/>
        <v>0</v>
      </c>
      <c r="AQ288" s="32">
        <v>0</v>
      </c>
      <c r="AR288" s="32">
        <f t="shared" si="512"/>
        <v>0</v>
      </c>
      <c r="AS288" s="32"/>
      <c r="AT288" s="35"/>
      <c r="AU288" s="32">
        <f t="shared" si="596"/>
        <v>0</v>
      </c>
      <c r="AV288" s="35">
        <f t="shared" si="596"/>
        <v>0</v>
      </c>
      <c r="AW288" s="32">
        <v>0</v>
      </c>
      <c r="AX288" s="32">
        <f t="shared" si="624"/>
        <v>0</v>
      </c>
      <c r="AY288" s="32">
        <v>0</v>
      </c>
      <c r="AZ288" s="32">
        <f t="shared" si="513"/>
        <v>0</v>
      </c>
      <c r="BA288" s="35"/>
      <c r="BB288" s="32"/>
      <c r="BC288" s="32">
        <v>0</v>
      </c>
      <c r="BD288" s="32">
        <f t="shared" si="625"/>
        <v>0</v>
      </c>
      <c r="BE288" s="32">
        <v>0</v>
      </c>
      <c r="BF288" s="32">
        <f t="shared" si="597"/>
        <v>0</v>
      </c>
      <c r="BG288" s="32"/>
      <c r="BH288" s="35"/>
      <c r="BI288" s="32"/>
      <c r="BJ288" s="32"/>
      <c r="BK288" s="32">
        <v>0</v>
      </c>
      <c r="BL288" s="32">
        <f t="shared" si="618"/>
        <v>0</v>
      </c>
      <c r="BM288" s="32">
        <v>0</v>
      </c>
      <c r="BN288" s="32">
        <f t="shared" si="626"/>
        <v>0</v>
      </c>
      <c r="BO288" s="32"/>
      <c r="BP288" s="35"/>
      <c r="BQ288" s="32"/>
      <c r="BR288" s="32"/>
      <c r="BS288" s="32">
        <v>0</v>
      </c>
      <c r="BT288" s="32">
        <f t="shared" si="619"/>
        <v>0</v>
      </c>
      <c r="BU288" s="32">
        <v>0</v>
      </c>
      <c r="BV288" s="32">
        <f t="shared" si="598"/>
        <v>0</v>
      </c>
      <c r="BW288" s="32"/>
      <c r="BX288" s="35"/>
      <c r="BY288" s="32"/>
      <c r="BZ288" s="32"/>
    </row>
    <row r="289" spans="1:78" ht="45" x14ac:dyDescent="0.25">
      <c r="A289" s="37"/>
      <c r="B289" s="58">
        <v>246</v>
      </c>
      <c r="C289" s="27" t="s">
        <v>349</v>
      </c>
      <c r="D289" s="28">
        <f t="shared" ref="D289:E304" si="627">D288</f>
        <v>18150.400000000001</v>
      </c>
      <c r="E289" s="28">
        <f t="shared" si="627"/>
        <v>18790</v>
      </c>
      <c r="F289" s="34">
        <v>0.73</v>
      </c>
      <c r="G289" s="29">
        <v>1</v>
      </c>
      <c r="H289" s="30"/>
      <c r="I289" s="30"/>
      <c r="J289" s="28">
        <v>1.4</v>
      </c>
      <c r="K289" s="28">
        <v>1.68</v>
      </c>
      <c r="L289" s="28">
        <v>2.23</v>
      </c>
      <c r="M289" s="28">
        <v>2.39</v>
      </c>
      <c r="N289" s="31">
        <v>2.57</v>
      </c>
      <c r="O289" s="32"/>
      <c r="P289" s="32">
        <f t="shared" si="607"/>
        <v>0</v>
      </c>
      <c r="Q289" s="32"/>
      <c r="R289" s="32">
        <f t="shared" si="608"/>
        <v>0</v>
      </c>
      <c r="S289" s="32">
        <v>1</v>
      </c>
      <c r="T289" s="32">
        <f t="shared" si="574"/>
        <v>21068.906436666664</v>
      </c>
      <c r="U289" s="32">
        <v>0</v>
      </c>
      <c r="V289" s="32">
        <f t="shared" si="609"/>
        <v>0</v>
      </c>
      <c r="W289" s="32"/>
      <c r="X289" s="32">
        <f t="shared" si="610"/>
        <v>0</v>
      </c>
      <c r="Y289" s="32"/>
      <c r="Z289" s="32"/>
      <c r="AA289" s="32"/>
      <c r="AB289" s="32">
        <f t="shared" si="611"/>
        <v>0</v>
      </c>
      <c r="AC289" s="32">
        <v>0</v>
      </c>
      <c r="AD289" s="32">
        <f t="shared" si="612"/>
        <v>0</v>
      </c>
      <c r="AE289" s="32">
        <v>2</v>
      </c>
      <c r="AF289" s="32">
        <f t="shared" si="613"/>
        <v>40367.286446666658</v>
      </c>
      <c r="AG289" s="36">
        <v>0</v>
      </c>
      <c r="AH289" s="32">
        <f t="shared" si="614"/>
        <v>0</v>
      </c>
      <c r="AI289" s="32">
        <v>0</v>
      </c>
      <c r="AJ289" s="32">
        <f t="shared" si="615"/>
        <v>0</v>
      </c>
      <c r="AK289" s="32"/>
      <c r="AL289" s="32">
        <f t="shared" si="616"/>
        <v>0</v>
      </c>
      <c r="AM289" s="32">
        <v>1</v>
      </c>
      <c r="AN289" s="32">
        <f t="shared" si="617"/>
        <v>22034.822415199997</v>
      </c>
      <c r="AO289" s="32">
        <v>2</v>
      </c>
      <c r="AP289" s="32">
        <f t="shared" si="623"/>
        <v>48294.388430399995</v>
      </c>
      <c r="AQ289" s="32">
        <v>0</v>
      </c>
      <c r="AR289" s="32">
        <f t="shared" si="512"/>
        <v>0</v>
      </c>
      <c r="AS289" s="32"/>
      <c r="AT289" s="35"/>
      <c r="AU289" s="32"/>
      <c r="AV289" s="35">
        <f t="shared" si="596"/>
        <v>0</v>
      </c>
      <c r="AW289" s="32">
        <v>2</v>
      </c>
      <c r="AX289" s="32">
        <f t="shared" si="624"/>
        <v>48090.341633599994</v>
      </c>
      <c r="AY289" s="32">
        <v>0</v>
      </c>
      <c r="AZ289" s="32">
        <f t="shared" si="513"/>
        <v>0</v>
      </c>
      <c r="BA289" s="35"/>
      <c r="BB289" s="32"/>
      <c r="BC289" s="32">
        <v>0</v>
      </c>
      <c r="BD289" s="32">
        <f t="shared" si="625"/>
        <v>0</v>
      </c>
      <c r="BE289" s="32">
        <v>0</v>
      </c>
      <c r="BF289" s="32">
        <f t="shared" si="597"/>
        <v>0</v>
      </c>
      <c r="BG289" s="32"/>
      <c r="BH289" s="35"/>
      <c r="BI289" s="32"/>
      <c r="BJ289" s="32"/>
      <c r="BK289" s="32"/>
      <c r="BL289" s="32">
        <f t="shared" si="618"/>
        <v>0</v>
      </c>
      <c r="BM289" s="32">
        <v>0</v>
      </c>
      <c r="BN289" s="32">
        <f t="shared" si="626"/>
        <v>0</v>
      </c>
      <c r="BO289" s="32"/>
      <c r="BP289" s="35"/>
      <c r="BQ289" s="32"/>
      <c r="BR289" s="32"/>
      <c r="BS289" s="32"/>
      <c r="BT289" s="32">
        <f t="shared" si="619"/>
        <v>0</v>
      </c>
      <c r="BU289" s="32">
        <v>1</v>
      </c>
      <c r="BV289" s="32">
        <v>31201.65</v>
      </c>
      <c r="BW289" s="32"/>
      <c r="BX289" s="35"/>
      <c r="BY289" s="32"/>
      <c r="BZ289" s="32"/>
    </row>
    <row r="290" spans="1:78" ht="31.5" customHeight="1" x14ac:dyDescent="0.25">
      <c r="A290" s="37"/>
      <c r="B290" s="58">
        <v>247</v>
      </c>
      <c r="C290" s="27" t="s">
        <v>350</v>
      </c>
      <c r="D290" s="28">
        <f t="shared" si="627"/>
        <v>18150.400000000001</v>
      </c>
      <c r="E290" s="28">
        <f t="shared" si="627"/>
        <v>18790</v>
      </c>
      <c r="F290" s="34">
        <v>0.76</v>
      </c>
      <c r="G290" s="29">
        <v>1</v>
      </c>
      <c r="H290" s="30"/>
      <c r="I290" s="30"/>
      <c r="J290" s="28">
        <v>1.4</v>
      </c>
      <c r="K290" s="28">
        <v>1.68</v>
      </c>
      <c r="L290" s="28">
        <v>2.23</v>
      </c>
      <c r="M290" s="28">
        <v>2.39</v>
      </c>
      <c r="N290" s="31">
        <v>2.57</v>
      </c>
      <c r="O290" s="32"/>
      <c r="P290" s="32">
        <f>(O290/12*1*$D290*$F290*$G290*$J290*P$9)+(O290/12*11*$E290*$F290*$G290*$J290)</f>
        <v>0</v>
      </c>
      <c r="Q290" s="32"/>
      <c r="R290" s="32">
        <f>(Q290/12*1*$D290*$F290*$G290*$J290*R$9)+(Q290/12*11*$E290*$F290*$G290*$J290)</f>
        <v>0</v>
      </c>
      <c r="S290" s="32">
        <v>195</v>
      </c>
      <c r="T290" s="32">
        <f>(S290/12*1*$D290*$F290*$G290*$J290*T$9)+(S290/12*11*$E290*$F290*$G290*$J290)</f>
        <v>3981636.6407999997</v>
      </c>
      <c r="U290" s="32">
        <v>0</v>
      </c>
      <c r="V290" s="32">
        <f>(U290/12*1*$D290*$F290*$G290*$K290*V$9)+(U290/12*11*$E290*$F290*$G290*$K290)</f>
        <v>0</v>
      </c>
      <c r="W290" s="32">
        <v>0</v>
      </c>
      <c r="X290" s="32">
        <f>(W290/12*1*$D290*$F290*$G290*$K290*X$9)+(W290/12*11*$E290*$F290*$G290*$K290)</f>
        <v>0</v>
      </c>
      <c r="Y290" s="32"/>
      <c r="Z290" s="32"/>
      <c r="AA290" s="32"/>
      <c r="AB290" s="32">
        <f>(AA290/12*1*$D290*$F290*$G290*$J290*AB$9)+(AA290/12*11*$E290*$F290*$G290*$J290)</f>
        <v>0</v>
      </c>
      <c r="AC290" s="32">
        <v>0</v>
      </c>
      <c r="AD290" s="32">
        <f>(AC290/12*1*$D290*$F290*$G290*$J290*AD$9)+(AC290/12*11*$E290*$F290*$G290*$J290)</f>
        <v>0</v>
      </c>
      <c r="AE290" s="32">
        <f>330-68</f>
        <v>262</v>
      </c>
      <c r="AF290" s="32">
        <f>(AE290/12*1*$D290*$F290*$G290*$J290*AF$9)+(AE290/12*11*$E290*$F290*$G290*$J290)</f>
        <v>5265356.9748266656</v>
      </c>
      <c r="AG290" s="36">
        <v>26</v>
      </c>
      <c r="AH290" s="32">
        <f>(AG290/12*1*$D290*$F290*$G290*$K290*AH$9)+(AG290/12*11*$E290*$F290*$G290*$K290)</f>
        <v>624006.93322240002</v>
      </c>
      <c r="AI290" s="32">
        <v>4</v>
      </c>
      <c r="AJ290" s="32">
        <f t="shared" si="615"/>
        <v>100435.84588799998</v>
      </c>
      <c r="AK290" s="32"/>
      <c r="AL290" s="32">
        <f>(AK290/12*1*$D290*$F290*$G290*$K290*AL$9)+(AK290/12*11*$E290*$F290*$G290*$K290)</f>
        <v>0</v>
      </c>
      <c r="AM290" s="32">
        <v>54</v>
      </c>
      <c r="AN290" s="32">
        <f>(AM290/12*1*$D290*$F290*$G290*$K290*AN$9)+(AM290/12*11*$E290*$F290*$G290*$K290)</f>
        <v>1293407.2763135999</v>
      </c>
      <c r="AO290" s="32">
        <v>82</v>
      </c>
      <c r="AP290" s="32">
        <f>(AO290/12*1*$D290*$F290*$G290*$K290*AP$9)+(AO290/12*11*$E290*$F290*$G290*$K290)</f>
        <v>1964062.9010687999</v>
      </c>
      <c r="AQ290" s="32">
        <v>12</v>
      </c>
      <c r="AR290" s="32">
        <v>287425.24000000005</v>
      </c>
      <c r="AS290" s="32"/>
      <c r="AT290" s="35"/>
      <c r="AU290" s="32"/>
      <c r="AV290" s="35">
        <f t="shared" si="596"/>
        <v>287425.24000000005</v>
      </c>
      <c r="AW290" s="32">
        <v>50</v>
      </c>
      <c r="AX290" s="32">
        <f>(AW290/12*1*$D290*$F290*$G290*$K290*AX$9)+(AW290/12*11*$E290*$F290*$G290*$K290)</f>
        <v>1192288.5228800001</v>
      </c>
      <c r="AY290" s="32">
        <v>18</v>
      </c>
      <c r="AZ290" s="32">
        <v>426608.40000000008</v>
      </c>
      <c r="BA290" s="35"/>
      <c r="BB290" s="32"/>
      <c r="BC290" s="32">
        <v>36</v>
      </c>
      <c r="BD290" s="32">
        <f>(BC290/12*1*$D290*$F290*$G290*$K290*BD$9)+(BC290/12*11*$E290*$F290*$G290*$K290)</f>
        <v>895990.31423999998</v>
      </c>
      <c r="BE290" s="32">
        <v>6</v>
      </c>
      <c r="BF290" s="32">
        <v>176258.16000000003</v>
      </c>
      <c r="BG290" s="32"/>
      <c r="BH290" s="35"/>
      <c r="BI290" s="32">
        <f t="shared" ref="BI290:BJ348" si="628">BE290+BG290</f>
        <v>6</v>
      </c>
      <c r="BJ290" s="32">
        <f t="shared" si="628"/>
        <v>176258.16000000003</v>
      </c>
      <c r="BK290" s="32">
        <v>164</v>
      </c>
      <c r="BL290" s="32">
        <f>(BK290/12*1*$D290*$F290*$G290*$K290*BL$9)+(BK290/12*11*$E290*$F290*$G290*$K290)</f>
        <v>4050061.9317760002</v>
      </c>
      <c r="BM290" s="32">
        <v>29</v>
      </c>
      <c r="BN290" s="32">
        <v>763366.07</v>
      </c>
      <c r="BO290" s="32"/>
      <c r="BP290" s="35"/>
      <c r="BQ290" s="32"/>
      <c r="BR290" s="32"/>
      <c r="BS290" s="32">
        <v>22</v>
      </c>
      <c r="BT290" s="32">
        <f>(BS290/12*1*$D290*$F290*$G290*$K290*BT$9)+(BS290/12*11*$E290*$F290*$G290*$K290)</f>
        <v>543300.99084799993</v>
      </c>
      <c r="BU290" s="32">
        <v>10</v>
      </c>
      <c r="BV290" s="32">
        <v>248363.83000000005</v>
      </c>
      <c r="BW290" s="32"/>
      <c r="BX290" s="35"/>
      <c r="BY290" s="32"/>
      <c r="BZ290" s="32"/>
    </row>
    <row r="291" spans="1:78" x14ac:dyDescent="0.25">
      <c r="A291" s="37"/>
      <c r="B291" s="58">
        <v>248</v>
      </c>
      <c r="C291" s="27" t="s">
        <v>351</v>
      </c>
      <c r="D291" s="28">
        <f t="shared" si="627"/>
        <v>18150.400000000001</v>
      </c>
      <c r="E291" s="28">
        <f t="shared" si="627"/>
        <v>18790</v>
      </c>
      <c r="F291" s="34">
        <v>2.42</v>
      </c>
      <c r="G291" s="29">
        <v>1</v>
      </c>
      <c r="H291" s="30"/>
      <c r="I291" s="30"/>
      <c r="J291" s="28">
        <v>1.4</v>
      </c>
      <c r="K291" s="28">
        <v>1.68</v>
      </c>
      <c r="L291" s="28">
        <v>2.23</v>
      </c>
      <c r="M291" s="28">
        <v>2.39</v>
      </c>
      <c r="N291" s="31">
        <v>2.57</v>
      </c>
      <c r="O291" s="32"/>
      <c r="P291" s="32">
        <f>(O291/12*1*$D291*$F291*$G291*$J291*P$9)+(O291/12*11*$E291*$F291*$G291*$J291*P$10)</f>
        <v>0</v>
      </c>
      <c r="Q291" s="32"/>
      <c r="R291" s="32">
        <f t="shared" ref="R291:R295" si="629">(Q291/12*1*$D291*$F291*$G291*$J291*R$9)+(Q291/12*11*$E291*$F291*$G291*$J291*R$10)</f>
        <v>0</v>
      </c>
      <c r="S291" s="32">
        <v>37</v>
      </c>
      <c r="T291" s="32">
        <f t="shared" si="574"/>
        <v>2584260.1127933334</v>
      </c>
      <c r="U291" s="32">
        <v>0</v>
      </c>
      <c r="V291" s="32">
        <f>(U291/12*1*$D291*$F291*$G291*$K291*V$9)+(U291/12*11*$E291*$F291*$G291*$K291*V$10)</f>
        <v>0</v>
      </c>
      <c r="W291" s="32">
        <v>0</v>
      </c>
      <c r="X291" s="32">
        <f>(W291/12*1*$D291*$F291*$G291*$K291*X$9)+(W291/12*11*$E291*$F291*$G291*$K291*X$10)</f>
        <v>0</v>
      </c>
      <c r="Y291" s="32"/>
      <c r="Z291" s="32"/>
      <c r="AA291" s="32"/>
      <c r="AB291" s="32">
        <f>(AA291/12*1*$D291*$F291*$G291*$J291*AB$9)+(AA291/12*11*$E291*$F291*$G291*$J291*AB$10)</f>
        <v>0</v>
      </c>
      <c r="AC291" s="32">
        <v>0</v>
      </c>
      <c r="AD291" s="32">
        <f>(AC291/12*1*$D291*$F291*$G291*$J291*AD$9)+(AC291/12*11*$E291*$F291*$G291*$J291*AD$10)</f>
        <v>0</v>
      </c>
      <c r="AE291" s="32">
        <v>2</v>
      </c>
      <c r="AF291" s="32">
        <f>(AE291/12*1*$D291*$F291*$G291*$J291*AF$9)+(AE291/12*11*$E291*$F291*$G291*$J291*AF$10)</f>
        <v>133820.3194533333</v>
      </c>
      <c r="AG291" s="36"/>
      <c r="AH291" s="32">
        <f>(AG291/12*1*$D291*$F291*$G291*$K291*AH$9)+(AG291/12*11*$E291*$F291*$G291*$K291*AH$10)</f>
        <v>0</v>
      </c>
      <c r="AI291" s="32"/>
      <c r="AJ291" s="32">
        <f t="shared" si="615"/>
        <v>0</v>
      </c>
      <c r="AK291" s="32"/>
      <c r="AL291" s="32">
        <f>(AK291/12*1*$D291*$F291*$G291*$K291*AL$9)+(AK291/12*11*$E291*$F291*$G291*$K291*AL$10)</f>
        <v>0</v>
      </c>
      <c r="AM291" s="32">
        <v>2</v>
      </c>
      <c r="AN291" s="32">
        <f t="shared" ref="AN291:AN295" si="630">(AM291/12*1*$D291*$F291*$G291*$K291*AN$9)+(AM291/12*11*$E291*$F291*$G291*$K291*AN$10)</f>
        <v>146093.89108159998</v>
      </c>
      <c r="AO291" s="32">
        <v>2</v>
      </c>
      <c r="AP291" s="32">
        <f>(AO291/12*1*$D291*$F291*$G291*$K291*AP$9)+(AO291/12*11*$E291*$F291*$G291*$K291*AP$10)</f>
        <v>160099.20548159999</v>
      </c>
      <c r="AQ291" s="32">
        <v>1</v>
      </c>
      <c r="AR291" s="32">
        <v>80517.83</v>
      </c>
      <c r="AS291" s="32"/>
      <c r="AT291" s="35"/>
      <c r="AU291" s="32"/>
      <c r="AV291" s="35">
        <f t="shared" si="596"/>
        <v>80517.83</v>
      </c>
      <c r="AW291" s="32"/>
      <c r="AX291" s="32">
        <f>(AW291/12*1*$D291*$F291*$G291*$K291*AX$9)+(AW291/12*11*$E291*$F291*$G291*$K291*AX$10)</f>
        <v>0</v>
      </c>
      <c r="AY291" s="32">
        <v>0</v>
      </c>
      <c r="AZ291" s="32">
        <v>0</v>
      </c>
      <c r="BA291" s="35"/>
      <c r="BB291" s="32"/>
      <c r="BC291" s="32"/>
      <c r="BD291" s="32">
        <f>(BC291/12*1*$D291*$F291*$G291*$K291*BD$9)+(BC291/12*11*$E291*$F291*$G291*$K291*BD$10)</f>
        <v>0</v>
      </c>
      <c r="BE291" s="32">
        <v>0</v>
      </c>
      <c r="BF291" s="32">
        <v>0</v>
      </c>
      <c r="BG291" s="32"/>
      <c r="BH291" s="35"/>
      <c r="BI291" s="32"/>
      <c r="BJ291" s="32"/>
      <c r="BK291" s="32"/>
      <c r="BL291" s="32">
        <f t="shared" ref="BL291:BL295" si="631">(BK291/12*1*$D291*$F291*$G291*$K291*BL$9)+(BK291/12*11*$E291*$F291*$G291*$K291*BL$10)</f>
        <v>0</v>
      </c>
      <c r="BM291" s="32">
        <v>0</v>
      </c>
      <c r="BN291" s="32">
        <f t="shared" si="626"/>
        <v>0</v>
      </c>
      <c r="BO291" s="32"/>
      <c r="BP291" s="35"/>
      <c r="BQ291" s="32"/>
      <c r="BR291" s="32"/>
      <c r="BS291" s="32">
        <v>4</v>
      </c>
      <c r="BT291" s="32">
        <f t="shared" ref="BT291:BT295" si="632">(BS291/12*1*$D291*$F291*$G291*$K291*BT$9)+(BS291/12*11*$E291*$F291*$G291*$K291*BT$10)</f>
        <v>413700.30486399995</v>
      </c>
      <c r="BU291" s="32">
        <v>0</v>
      </c>
      <c r="BV291" s="32">
        <v>0</v>
      </c>
      <c r="BW291" s="32"/>
      <c r="BX291" s="35"/>
      <c r="BY291" s="32"/>
      <c r="BZ291" s="32"/>
    </row>
    <row r="292" spans="1:78" x14ac:dyDescent="0.25">
      <c r="A292" s="37"/>
      <c r="B292" s="58">
        <v>249</v>
      </c>
      <c r="C292" s="27" t="s">
        <v>352</v>
      </c>
      <c r="D292" s="28">
        <f t="shared" si="627"/>
        <v>18150.400000000001</v>
      </c>
      <c r="E292" s="28">
        <f t="shared" si="627"/>
        <v>18790</v>
      </c>
      <c r="F292" s="34">
        <v>3.51</v>
      </c>
      <c r="G292" s="29">
        <v>1</v>
      </c>
      <c r="H292" s="30"/>
      <c r="I292" s="30"/>
      <c r="J292" s="28">
        <v>1.4</v>
      </c>
      <c r="K292" s="28">
        <v>1.68</v>
      </c>
      <c r="L292" s="28">
        <v>2.23</v>
      </c>
      <c r="M292" s="28">
        <v>2.39</v>
      </c>
      <c r="N292" s="31">
        <v>2.57</v>
      </c>
      <c r="O292" s="32"/>
      <c r="P292" s="32">
        <f>(O292/12*1*$D292*$F292*$G292*$J292*P$9)+(O292/12*11*$E292*$F292*$G292*$J292*P$10)</f>
        <v>0</v>
      </c>
      <c r="Q292" s="32"/>
      <c r="R292" s="32">
        <f t="shared" si="629"/>
        <v>0</v>
      </c>
      <c r="S292" s="32">
        <v>0</v>
      </c>
      <c r="T292" s="32">
        <f t="shared" si="574"/>
        <v>0</v>
      </c>
      <c r="U292" s="32"/>
      <c r="V292" s="32">
        <f>(U292/12*1*$D292*$F292*$G292*$K292*V$9)+(U292/12*11*$E292*$F292*$G292*$K292*V$10)</f>
        <v>0</v>
      </c>
      <c r="W292" s="32"/>
      <c r="X292" s="32">
        <f>(W292/12*1*$D292*$F292*$G292*$K292*X$9)+(W292/12*11*$E292*$F292*$G292*$K292*X$10)</f>
        <v>0</v>
      </c>
      <c r="Y292" s="32"/>
      <c r="Z292" s="32"/>
      <c r="AA292" s="32"/>
      <c r="AB292" s="32">
        <f>(AA292/12*1*$D292*$F292*$G292*$J292*AB$9)+(AA292/12*11*$E292*$F292*$G292*$J292*AB$10)</f>
        <v>0</v>
      </c>
      <c r="AC292" s="32"/>
      <c r="AD292" s="32">
        <f>(AC292/12*1*$D292*$F292*$G292*$J292*AD$9)+(AC292/12*11*$E292*$F292*$G292*$J292*AD$10)</f>
        <v>0</v>
      </c>
      <c r="AE292" s="32">
        <v>10</v>
      </c>
      <c r="AF292" s="32">
        <f>(AE292/12*1*$D292*$F292*$G292*$J292*AF$9)+(AE292/12*11*$E292*$F292*$G292*$J292*AF$10)</f>
        <v>970473.80430000008</v>
      </c>
      <c r="AG292" s="36"/>
      <c r="AH292" s="32">
        <f>(AG292/12*1*$D292*$F292*$G292*$K292*AH$9)+(AG292/12*11*$E292*$F292*$G292*$K292*AH$10)</f>
        <v>0</v>
      </c>
      <c r="AI292" s="32"/>
      <c r="AJ292" s="32">
        <f t="shared" si="615"/>
        <v>0</v>
      </c>
      <c r="AK292" s="32"/>
      <c r="AL292" s="32">
        <f>(AK292/12*1*$D292*$F292*$G292*$K292*AL$9)+(AK292/12*11*$E292*$F292*$G292*$K292*AL$10)</f>
        <v>0</v>
      </c>
      <c r="AM292" s="32">
        <v>12</v>
      </c>
      <c r="AN292" s="32">
        <f t="shared" si="630"/>
        <v>1271379.0686687997</v>
      </c>
      <c r="AO292" s="32"/>
      <c r="AP292" s="32">
        <f>(AO292/12*1*$D292*$F292*$G292*$K292*AP$9)+(AO292/12*11*$E292*$F292*$G292*$K292*AP$10)</f>
        <v>0</v>
      </c>
      <c r="AQ292" s="32">
        <v>0</v>
      </c>
      <c r="AR292" s="32">
        <v>0</v>
      </c>
      <c r="AS292" s="32"/>
      <c r="AT292" s="35"/>
      <c r="AU292" s="32"/>
      <c r="AV292" s="35">
        <f t="shared" si="596"/>
        <v>0</v>
      </c>
      <c r="AW292" s="32">
        <v>12</v>
      </c>
      <c r="AX292" s="32">
        <f>(AW292/12*1*$D292*$F292*$G292*$K292*AX$9)+(AW292/12*11*$E292*$F292*$G292*$K292*AX$10)</f>
        <v>1387373.4175391998</v>
      </c>
      <c r="AY292" s="32">
        <v>5</v>
      </c>
      <c r="AZ292" s="32">
        <v>569884.59</v>
      </c>
      <c r="BA292" s="35"/>
      <c r="BB292" s="32"/>
      <c r="BC292" s="32">
        <v>6</v>
      </c>
      <c r="BD292" s="32">
        <f>(BC292/12*1*$D292*$F292*$G292*$K292*BD$9)+(BC292/12*11*$E292*$F292*$G292*$K292*BD$10)</f>
        <v>905406.0528239999</v>
      </c>
      <c r="BE292" s="32">
        <v>0</v>
      </c>
      <c r="BF292" s="32">
        <v>0</v>
      </c>
      <c r="BG292" s="32"/>
      <c r="BH292" s="35"/>
      <c r="BI292" s="32"/>
      <c r="BJ292" s="32"/>
      <c r="BK292" s="32">
        <v>4</v>
      </c>
      <c r="BL292" s="32">
        <f t="shared" si="631"/>
        <v>600036.39259199996</v>
      </c>
      <c r="BM292" s="32">
        <v>0</v>
      </c>
      <c r="BN292" s="32">
        <f t="shared" si="626"/>
        <v>0</v>
      </c>
      <c r="BO292" s="32"/>
      <c r="BP292" s="35"/>
      <c r="BQ292" s="32"/>
      <c r="BR292" s="32"/>
      <c r="BS292" s="32"/>
      <c r="BT292" s="32">
        <f t="shared" si="632"/>
        <v>0</v>
      </c>
      <c r="BU292" s="32">
        <v>2</v>
      </c>
      <c r="BV292" s="32">
        <v>300048.76</v>
      </c>
      <c r="BW292" s="32"/>
      <c r="BX292" s="35"/>
      <c r="BY292" s="32"/>
      <c r="BZ292" s="32"/>
    </row>
    <row r="293" spans="1:78" x14ac:dyDescent="0.25">
      <c r="A293" s="37"/>
      <c r="B293" s="58">
        <v>250</v>
      </c>
      <c r="C293" s="27" t="s">
        <v>353</v>
      </c>
      <c r="D293" s="28">
        <f t="shared" si="627"/>
        <v>18150.400000000001</v>
      </c>
      <c r="E293" s="28">
        <f t="shared" si="627"/>
        <v>18790</v>
      </c>
      <c r="F293" s="34">
        <v>4.0199999999999996</v>
      </c>
      <c r="G293" s="29">
        <v>1</v>
      </c>
      <c r="H293" s="30"/>
      <c r="I293" s="30"/>
      <c r="J293" s="28">
        <v>1.4</v>
      </c>
      <c r="K293" s="28">
        <v>1.68</v>
      </c>
      <c r="L293" s="28">
        <v>2.23</v>
      </c>
      <c r="M293" s="28">
        <v>2.39</v>
      </c>
      <c r="N293" s="31">
        <v>2.57</v>
      </c>
      <c r="O293" s="32"/>
      <c r="P293" s="32">
        <f>(O293/12*1*$D293*$F293*$G293*$J293*P$9)+(O293/12*11*$E293*$F293*$G293*$J293*P$10)</f>
        <v>0</v>
      </c>
      <c r="Q293" s="32"/>
      <c r="R293" s="32">
        <f t="shared" si="629"/>
        <v>0</v>
      </c>
      <c r="S293" s="32">
        <v>0</v>
      </c>
      <c r="T293" s="32">
        <f t="shared" si="574"/>
        <v>0</v>
      </c>
      <c r="U293" s="32"/>
      <c r="V293" s="32">
        <f>(U293/12*1*$D293*$F293*$G293*$K293*V$9)+(U293/12*11*$E293*$F293*$G293*$K293*V$10)</f>
        <v>0</v>
      </c>
      <c r="W293" s="32"/>
      <c r="X293" s="32">
        <f>(W293/12*1*$D293*$F293*$G293*$K293*X$9)+(W293/12*11*$E293*$F293*$G293*$K293*X$10)</f>
        <v>0</v>
      </c>
      <c r="Y293" s="32"/>
      <c r="Z293" s="32"/>
      <c r="AA293" s="32"/>
      <c r="AB293" s="32">
        <f>(AA293/12*1*$D293*$F293*$G293*$J293*AB$9)+(AA293/12*11*$E293*$F293*$G293*$J293*AB$10)</f>
        <v>0</v>
      </c>
      <c r="AC293" s="32"/>
      <c r="AD293" s="32">
        <f>(AC293/12*1*$D293*$F293*$G293*$J293*AD$9)+(AC293/12*11*$E293*$F293*$G293*$J293*AD$10)</f>
        <v>0</v>
      </c>
      <c r="AE293" s="32"/>
      <c r="AF293" s="32">
        <f>(AE293/12*1*$D293*$F293*$G293*$J293*AF$9)+(AE293/12*11*$E293*$F293*$G293*$J293*AF$10)</f>
        <v>0</v>
      </c>
      <c r="AG293" s="36"/>
      <c r="AH293" s="32">
        <f>(AG293/12*1*$D293*$F293*$G293*$K293*AH$9)+(AG293/12*11*$E293*$F293*$G293*$K293*AH$10)</f>
        <v>0</v>
      </c>
      <c r="AI293" s="32"/>
      <c r="AJ293" s="32">
        <f t="shared" si="615"/>
        <v>0</v>
      </c>
      <c r="AK293" s="32"/>
      <c r="AL293" s="32">
        <f>(AK293/12*1*$D293*$F293*$G293*$K293*AL$9)+(AK293/12*11*$E293*$F293*$G293*$K293*AL$10)</f>
        <v>0</v>
      </c>
      <c r="AM293" s="32"/>
      <c r="AN293" s="32">
        <f t="shared" si="630"/>
        <v>0</v>
      </c>
      <c r="AO293" s="32"/>
      <c r="AP293" s="32">
        <f>(AO293/12*1*$D293*$F293*$G293*$K293*AP$9)+(AO293/12*11*$E293*$F293*$G293*$K293*AP$10)</f>
        <v>0</v>
      </c>
      <c r="AQ293" s="32"/>
      <c r="AR293" s="32"/>
      <c r="AS293" s="32"/>
      <c r="AT293" s="35"/>
      <c r="AU293" s="32"/>
      <c r="AV293" s="35">
        <f t="shared" si="596"/>
        <v>0</v>
      </c>
      <c r="AW293" s="32"/>
      <c r="AX293" s="32">
        <f>(AW293/12*1*$D293*$F293*$G293*$K293*AX$9)+(AW293/12*11*$E293*$F293*$G293*$K293*AX$10)</f>
        <v>0</v>
      </c>
      <c r="AY293" s="32"/>
      <c r="AZ293" s="32"/>
      <c r="BA293" s="35"/>
      <c r="BB293" s="32"/>
      <c r="BC293" s="32"/>
      <c r="BD293" s="32">
        <f>(BC293/12*1*$D293*$F293*$G293*$K293*BD$9)+(BC293/12*11*$E293*$F293*$G293*$K293*BD$10)</f>
        <v>0</v>
      </c>
      <c r="BE293" s="32"/>
      <c r="BF293" s="32"/>
      <c r="BG293" s="32"/>
      <c r="BH293" s="35"/>
      <c r="BI293" s="32"/>
      <c r="BJ293" s="32"/>
      <c r="BK293" s="32"/>
      <c r="BL293" s="32">
        <f t="shared" si="631"/>
        <v>0</v>
      </c>
      <c r="BM293" s="32"/>
      <c r="BN293" s="32">
        <f t="shared" si="626"/>
        <v>0</v>
      </c>
      <c r="BO293" s="32"/>
      <c r="BP293" s="35"/>
      <c r="BQ293" s="32"/>
      <c r="BR293" s="32"/>
      <c r="BS293" s="32"/>
      <c r="BT293" s="32">
        <f t="shared" si="632"/>
        <v>0</v>
      </c>
      <c r="BU293" s="32"/>
      <c r="BV293" s="32">
        <f t="shared" si="598"/>
        <v>0</v>
      </c>
      <c r="BW293" s="32"/>
      <c r="BX293" s="35"/>
      <c r="BY293" s="32"/>
      <c r="BZ293" s="32"/>
    </row>
    <row r="294" spans="1:78" ht="30" x14ac:dyDescent="0.25">
      <c r="A294" s="37"/>
      <c r="B294" s="58">
        <v>251</v>
      </c>
      <c r="C294" s="27" t="s">
        <v>354</v>
      </c>
      <c r="D294" s="28">
        <f t="shared" si="627"/>
        <v>18150.400000000001</v>
      </c>
      <c r="E294" s="28">
        <f t="shared" si="627"/>
        <v>18790</v>
      </c>
      <c r="F294" s="34">
        <v>0.84</v>
      </c>
      <c r="G294" s="29">
        <v>1</v>
      </c>
      <c r="H294" s="30"/>
      <c r="I294" s="30"/>
      <c r="J294" s="28">
        <v>1.4</v>
      </c>
      <c r="K294" s="28">
        <v>1.68</v>
      </c>
      <c r="L294" s="28">
        <v>2.23</v>
      </c>
      <c r="M294" s="28">
        <v>2.39</v>
      </c>
      <c r="N294" s="31">
        <v>2.57</v>
      </c>
      <c r="O294" s="32"/>
      <c r="P294" s="32">
        <f>(O294/12*1*$D294*$F294*$G294*$J294*P$9)+(O294/12*11*$E294*$F294*$G294*$J294*P$10)</f>
        <v>0</v>
      </c>
      <c r="Q294" s="32">
        <v>0</v>
      </c>
      <c r="R294" s="32">
        <f t="shared" si="629"/>
        <v>0</v>
      </c>
      <c r="S294" s="32">
        <v>25</v>
      </c>
      <c r="T294" s="32">
        <f t="shared" si="574"/>
        <v>606091.82900000003</v>
      </c>
      <c r="U294" s="32">
        <v>0</v>
      </c>
      <c r="V294" s="32">
        <f>(U294/12*1*$D294*$F294*$G294*$K294*V$9)+(U294/12*11*$E294*$F294*$G294*$K294*V$10)</f>
        <v>0</v>
      </c>
      <c r="W294" s="32"/>
      <c r="X294" s="32">
        <f>(W294/12*1*$D294*$F294*$G294*$K294*X$9)+(W294/12*11*$E294*$F294*$G294*$K294*X$10)</f>
        <v>0</v>
      </c>
      <c r="Y294" s="32"/>
      <c r="Z294" s="32"/>
      <c r="AA294" s="32"/>
      <c r="AB294" s="32">
        <f>(AA294/12*1*$D294*$F294*$G294*$J294*AB$9)+(AA294/12*11*$E294*$F294*$G294*$J294*AB$10)</f>
        <v>0</v>
      </c>
      <c r="AC294" s="32">
        <v>0</v>
      </c>
      <c r="AD294" s="32">
        <f>(AC294/12*1*$D294*$F294*$G294*$J294*AD$9)+(AC294/12*11*$E294*$F294*$G294*$J294*AD$10)</f>
        <v>0</v>
      </c>
      <c r="AE294" s="32">
        <v>22</v>
      </c>
      <c r="AF294" s="32">
        <f>(AE294/12*1*$D294*$F294*$G294*$J294*AF$9)+(AE294/12*11*$E294*$F294*$G294*$J294*AF$10)</f>
        <v>510950.31063999998</v>
      </c>
      <c r="AG294" s="36">
        <v>6</v>
      </c>
      <c r="AH294" s="32">
        <f>(AG294/12*1*$D294*$F294*$G294*$K294*AH$9)+(AG294/12*11*$E294*$F294*$G294*$K294*AH$10)</f>
        <v>166451.68632959999</v>
      </c>
      <c r="AI294" s="32">
        <v>0</v>
      </c>
      <c r="AJ294" s="32">
        <f t="shared" si="615"/>
        <v>0</v>
      </c>
      <c r="AK294" s="32"/>
      <c r="AL294" s="32">
        <f>(AK294/12*1*$D294*$F294*$G294*$K294*AL$9)+(AK294/12*11*$E294*$F294*$G294*$K294*AL$10)</f>
        <v>0</v>
      </c>
      <c r="AM294" s="32"/>
      <c r="AN294" s="32">
        <f t="shared" si="630"/>
        <v>0</v>
      </c>
      <c r="AO294" s="32">
        <v>2</v>
      </c>
      <c r="AP294" s="32">
        <f>(AO294/12*1*$D294*$F294*$G294*$K294*AP$9)+(AO294/12*11*$E294*$F294*$G294*$K294*AP$10)</f>
        <v>55571.625043199987</v>
      </c>
      <c r="AQ294" s="32">
        <v>1</v>
      </c>
      <c r="AR294" s="32">
        <v>27948.34</v>
      </c>
      <c r="AS294" s="32"/>
      <c r="AT294" s="35"/>
      <c r="AU294" s="32"/>
      <c r="AV294" s="35">
        <f t="shared" si="596"/>
        <v>27948.34</v>
      </c>
      <c r="AW294" s="32"/>
      <c r="AX294" s="32">
        <f>(AW294/12*1*$D294*$F294*$G294*$K294*AX$9)+(AW294/12*11*$E294*$F294*$G294*$K294*AX$10)</f>
        <v>0</v>
      </c>
      <c r="AY294" s="32">
        <v>0</v>
      </c>
      <c r="AZ294" s="32">
        <v>0</v>
      </c>
      <c r="BA294" s="35"/>
      <c r="BB294" s="32"/>
      <c r="BC294" s="32"/>
      <c r="BD294" s="32">
        <f>(BC294/12*1*$D294*$F294*$G294*$K294*BD$9)+(BC294/12*11*$E294*$F294*$G294*$K294*BD$10)</f>
        <v>0</v>
      </c>
      <c r="BE294" s="32">
        <v>1</v>
      </c>
      <c r="BF294" s="32">
        <v>38420.769999999997</v>
      </c>
      <c r="BG294" s="32"/>
      <c r="BH294" s="35"/>
      <c r="BI294" s="32"/>
      <c r="BJ294" s="32"/>
      <c r="BK294" s="32"/>
      <c r="BL294" s="32">
        <f t="shared" si="631"/>
        <v>0</v>
      </c>
      <c r="BM294" s="32">
        <v>0</v>
      </c>
      <c r="BN294" s="32">
        <f t="shared" si="626"/>
        <v>0</v>
      </c>
      <c r="BO294" s="32"/>
      <c r="BP294" s="35"/>
      <c r="BQ294" s="32"/>
      <c r="BR294" s="32"/>
      <c r="BS294" s="32"/>
      <c r="BT294" s="32">
        <f t="shared" si="632"/>
        <v>0</v>
      </c>
      <c r="BU294" s="32">
        <v>0</v>
      </c>
      <c r="BV294" s="32">
        <f t="shared" si="598"/>
        <v>0</v>
      </c>
      <c r="BW294" s="32"/>
      <c r="BX294" s="35"/>
      <c r="BY294" s="32"/>
      <c r="BZ294" s="32"/>
    </row>
    <row r="295" spans="1:78" ht="30" x14ac:dyDescent="0.25">
      <c r="A295" s="37"/>
      <c r="B295" s="58">
        <v>252</v>
      </c>
      <c r="C295" s="27" t="s">
        <v>355</v>
      </c>
      <c r="D295" s="28">
        <f t="shared" si="627"/>
        <v>18150.400000000001</v>
      </c>
      <c r="E295" s="28">
        <f t="shared" si="627"/>
        <v>18790</v>
      </c>
      <c r="F295" s="34">
        <v>0.66</v>
      </c>
      <c r="G295" s="29">
        <v>1</v>
      </c>
      <c r="H295" s="30"/>
      <c r="I295" s="30"/>
      <c r="J295" s="28">
        <v>1.4</v>
      </c>
      <c r="K295" s="28">
        <v>1.68</v>
      </c>
      <c r="L295" s="28">
        <v>2.23</v>
      </c>
      <c r="M295" s="28">
        <v>2.39</v>
      </c>
      <c r="N295" s="31">
        <v>2.57</v>
      </c>
      <c r="O295" s="32"/>
      <c r="P295" s="32">
        <f>(O295/12*1*$D295*$F295*$G295*$J295*P$9)+(O295/12*11*$E295*$F295*$G295*$J295*P$10)</f>
        <v>0</v>
      </c>
      <c r="Q295" s="32">
        <v>0</v>
      </c>
      <c r="R295" s="32">
        <f t="shared" si="629"/>
        <v>0</v>
      </c>
      <c r="S295" s="32">
        <v>12</v>
      </c>
      <c r="T295" s="32">
        <f t="shared" si="574"/>
        <v>228583.20408</v>
      </c>
      <c r="U295" s="32">
        <v>0</v>
      </c>
      <c r="V295" s="32">
        <f>(U295/12*1*$D295*$F295*$G295*$K295*V$9)+(U295/12*11*$E295*$F295*$G295*$K295*V$10)</f>
        <v>0</v>
      </c>
      <c r="W295" s="32">
        <v>9</v>
      </c>
      <c r="X295" s="32">
        <f>(W295/12*1*$D295*$F295*$G295*$K295*X$9)+(W295/12*11*$E295*$F295*$G295*$K295*X$10)</f>
        <v>187581.03154560001</v>
      </c>
      <c r="Y295" s="32">
        <v>7</v>
      </c>
      <c r="Z295" s="32"/>
      <c r="AA295" s="32"/>
      <c r="AB295" s="32">
        <f>(AA295/12*1*$D295*$F295*$G295*$J295*AB$9)+(AA295/12*11*$E295*$F295*$G295*$J295*AB$10)</f>
        <v>0</v>
      </c>
      <c r="AC295" s="32">
        <v>0</v>
      </c>
      <c r="AD295" s="32">
        <f>(AC295/12*1*$D295*$F295*$G295*$J295*AD$9)+(AC295/12*11*$E295*$F295*$G295*$J295*AD$10)</f>
        <v>0</v>
      </c>
      <c r="AE295" s="32">
        <v>48</v>
      </c>
      <c r="AF295" s="32">
        <f>(AE295/12*1*$D295*$F295*$G295*$J295*AF$9)+(AE295/12*11*$E295*$F295*$G295*$J295*AF$10)</f>
        <v>875914.81823999994</v>
      </c>
      <c r="AG295" s="36">
        <v>8</v>
      </c>
      <c r="AH295" s="32">
        <f>(AG295/12*1*$D295*$F295*$G295*$K295*AH$9)+(AG295/12*11*$E295*$F295*$G295*$K295*AH$10)</f>
        <v>174377.9571072</v>
      </c>
      <c r="AI295" s="32">
        <v>0</v>
      </c>
      <c r="AJ295" s="32">
        <f t="shared" si="615"/>
        <v>0</v>
      </c>
      <c r="AK295" s="32"/>
      <c r="AL295" s="32">
        <f>(AK295/12*1*$D295*$F295*$G295*$K295*AL$9)+(AK295/12*11*$E295*$F295*$G295*$K295*AL$10)</f>
        <v>0</v>
      </c>
      <c r="AM295" s="32"/>
      <c r="AN295" s="32">
        <f t="shared" si="630"/>
        <v>0</v>
      </c>
      <c r="AO295" s="32"/>
      <c r="AP295" s="32">
        <f>(AO295/12*1*$D295*$F295*$G295*$K295*AP$9)+(AO295/12*11*$E295*$F295*$G295*$K295*AP$10)</f>
        <v>0</v>
      </c>
      <c r="AQ295" s="32">
        <v>0</v>
      </c>
      <c r="AR295" s="32">
        <f t="shared" ref="AR295:AR304" si="633">(AQ295/3*1*$D295*$F295*$G295*$K295*AR$9)+(AQ295/3*2*$E295*$F295*$G295*$K295*AR$10)</f>
        <v>0</v>
      </c>
      <c r="AS295" s="32"/>
      <c r="AT295" s="35"/>
      <c r="AU295" s="32">
        <f t="shared" si="596"/>
        <v>0</v>
      </c>
      <c r="AV295" s="35">
        <f t="shared" si="596"/>
        <v>0</v>
      </c>
      <c r="AW295" s="32"/>
      <c r="AX295" s="32">
        <f>(AW295/12*1*$D295*$F295*$G295*$K295*AX$9)+(AW295/12*11*$E295*$F295*$G295*$K295*AX$10)</f>
        <v>0</v>
      </c>
      <c r="AY295" s="32">
        <v>0</v>
      </c>
      <c r="AZ295" s="32">
        <v>0</v>
      </c>
      <c r="BA295" s="35"/>
      <c r="BB295" s="32"/>
      <c r="BC295" s="32"/>
      <c r="BD295" s="32">
        <f>(BC295/12*1*$D295*$F295*$G295*$K295*BD$9)+(BC295/12*11*$E295*$F295*$G295*$K295*BD$10)</f>
        <v>0</v>
      </c>
      <c r="BE295" s="32">
        <v>0</v>
      </c>
      <c r="BF295" s="32">
        <f t="shared" si="597"/>
        <v>0</v>
      </c>
      <c r="BG295" s="32"/>
      <c r="BH295" s="35"/>
      <c r="BI295" s="32"/>
      <c r="BJ295" s="32"/>
      <c r="BK295" s="32"/>
      <c r="BL295" s="32">
        <f t="shared" si="631"/>
        <v>0</v>
      </c>
      <c r="BM295" s="32">
        <v>0</v>
      </c>
      <c r="BN295" s="32">
        <f t="shared" si="626"/>
        <v>0</v>
      </c>
      <c r="BO295" s="32"/>
      <c r="BP295" s="35"/>
      <c r="BQ295" s="32"/>
      <c r="BR295" s="32"/>
      <c r="BS295" s="32"/>
      <c r="BT295" s="32">
        <f t="shared" si="632"/>
        <v>0</v>
      </c>
      <c r="BU295" s="32">
        <v>0</v>
      </c>
      <c r="BV295" s="32">
        <f t="shared" si="598"/>
        <v>0</v>
      </c>
      <c r="BW295" s="32"/>
      <c r="BX295" s="35"/>
      <c r="BY295" s="32"/>
      <c r="BZ295" s="32"/>
    </row>
    <row r="296" spans="1:78" ht="30" x14ac:dyDescent="0.25">
      <c r="A296" s="37"/>
      <c r="B296" s="58">
        <v>253</v>
      </c>
      <c r="C296" s="27" t="s">
        <v>356</v>
      </c>
      <c r="D296" s="28">
        <f t="shared" si="627"/>
        <v>18150.400000000001</v>
      </c>
      <c r="E296" s="28">
        <f t="shared" si="627"/>
        <v>18790</v>
      </c>
      <c r="F296" s="34">
        <v>0.37</v>
      </c>
      <c r="G296" s="29">
        <v>1</v>
      </c>
      <c r="H296" s="30"/>
      <c r="I296" s="30"/>
      <c r="J296" s="28">
        <v>1.4</v>
      </c>
      <c r="K296" s="28">
        <v>1.68</v>
      </c>
      <c r="L296" s="28">
        <v>2.23</v>
      </c>
      <c r="M296" s="28">
        <v>2.39</v>
      </c>
      <c r="N296" s="31">
        <v>2.57</v>
      </c>
      <c r="O296" s="32"/>
      <c r="P296" s="32">
        <f>(O296/12*1*$D296*$F296*$G296*$J296*P$9)+(O296/12*11*$E296*$F296*$G296*$J296)</f>
        <v>0</v>
      </c>
      <c r="Q296" s="32">
        <v>0</v>
      </c>
      <c r="R296" s="32">
        <f>(Q296/12*1*$D296*$F296*$G296*$J296*R$9)+(Q296/12*11*$E296*$F296*$G296*$J296)</f>
        <v>0</v>
      </c>
      <c r="S296" s="32">
        <v>16</v>
      </c>
      <c r="T296" s="32">
        <f>(S296/12*1*$D296*$F296*$G296*$J296*T$9)+(S296/12*11*$E296*$F296*$G296*$J296)</f>
        <v>159050.53247999997</v>
      </c>
      <c r="U296" s="32">
        <v>0</v>
      </c>
      <c r="V296" s="32">
        <f>(U296/12*1*$D296*$F296*$G296*$K296*V$9)+(U296/12*11*$E296*$F296*$G296*$K296)</f>
        <v>0</v>
      </c>
      <c r="W296" s="32"/>
      <c r="X296" s="32">
        <f>(W296/12*1*$D296*$F296*$G296*$K296*X$9)+(W296/12*11*$E296*$F296*$G296*$K296)</f>
        <v>0</v>
      </c>
      <c r="Y296" s="32"/>
      <c r="Z296" s="32"/>
      <c r="AA296" s="32"/>
      <c r="AB296" s="32">
        <f>(AA296/12*1*$D296*$F296*$G296*$J296*AB$9)+(AA296/12*11*$E296*$F296*$G296*$J296)</f>
        <v>0</v>
      </c>
      <c r="AC296" s="32">
        <v>0</v>
      </c>
      <c r="AD296" s="32">
        <f>(AC296/12*1*$D296*$F296*$G296*$J296*AD$9)+(AC296/12*11*$E296*$F296*$G296*$J296)</f>
        <v>0</v>
      </c>
      <c r="AE296" s="32">
        <v>14</v>
      </c>
      <c r="AF296" s="32">
        <f>(AE296/12*1*$D296*$F296*$G296*$J296*AF$9)+(AE296/12*11*$E296*$F296*$G296*$J296)</f>
        <v>136975.43757333333</v>
      </c>
      <c r="AG296" s="36"/>
      <c r="AH296" s="32">
        <f>(AG296/12*1*$D296*$F296*$G296*$K296*AH$9)+(AG296/12*11*$E296*$F296*$G296*$K296)</f>
        <v>0</v>
      </c>
      <c r="AI296" s="32">
        <v>0</v>
      </c>
      <c r="AJ296" s="32">
        <f t="shared" si="615"/>
        <v>0</v>
      </c>
      <c r="AK296" s="32"/>
      <c r="AL296" s="32">
        <f>(AK296/12*1*$D296*$F296*$G296*$K296*AL$9)+(AK296/12*11*$E296*$F296*$G296*$K296)</f>
        <v>0</v>
      </c>
      <c r="AM296" s="32">
        <v>11</v>
      </c>
      <c r="AN296" s="32">
        <f>(AM296/12*1*$D296*$F296*$G296*$K296*AN$9)+(AM296/12*11*$E296*$F296*$G296*$K296)</f>
        <v>128269.19138879998</v>
      </c>
      <c r="AO296" s="32">
        <v>2</v>
      </c>
      <c r="AP296" s="32">
        <f>(AO296/12*1*$D296*$F296*$G296*$K296*AP$9)+(AO296/12*11*$E296*$F296*$G296*$K296)</f>
        <v>23321.671161599996</v>
      </c>
      <c r="AQ296" s="32">
        <v>2</v>
      </c>
      <c r="AR296" s="32">
        <v>23131.38</v>
      </c>
      <c r="AS296" s="32"/>
      <c r="AT296" s="35"/>
      <c r="AU296" s="32"/>
      <c r="AV296" s="35">
        <f t="shared" si="596"/>
        <v>23131.38</v>
      </c>
      <c r="AW296" s="32">
        <v>20</v>
      </c>
      <c r="AX296" s="32">
        <f>(AW296/12*1*$D296*$F296*$G296*$K296*AX$9)+(AW296/12*11*$E296*$F296*$G296*$K296)</f>
        <v>232182.50182400001</v>
      </c>
      <c r="AY296" s="32">
        <v>4</v>
      </c>
      <c r="AZ296" s="32">
        <v>46719.44</v>
      </c>
      <c r="BA296" s="35"/>
      <c r="BB296" s="32"/>
      <c r="BC296" s="32"/>
      <c r="BD296" s="32">
        <f>(BC296/12*1*$D296*$F296*$G296*$K296*BD$9)+(BC296/12*11*$E296*$F296*$G296*$K296)</f>
        <v>0</v>
      </c>
      <c r="BE296" s="32">
        <v>0</v>
      </c>
      <c r="BF296" s="32">
        <f t="shared" ref="BF296" si="634">(BE296/3*1*$D296*$F296*$G296*$K296*BF$9)+(BE296/3*2*$E296*$F296*$G296*$K296)</f>
        <v>0</v>
      </c>
      <c r="BG296" s="32"/>
      <c r="BH296" s="35"/>
      <c r="BI296" s="32">
        <f t="shared" si="628"/>
        <v>0</v>
      </c>
      <c r="BJ296" s="32">
        <f t="shared" si="628"/>
        <v>0</v>
      </c>
      <c r="BK296" s="32">
        <v>10</v>
      </c>
      <c r="BL296" s="32">
        <f>(BK296/12*1*$D296*$F296*$G296*$K296*BL$9)+(BK296/12*11*$E296*$F296*$G296*$K296)</f>
        <v>120228.09007999999</v>
      </c>
      <c r="BM296" s="32">
        <v>0</v>
      </c>
      <c r="BN296" s="32">
        <f>(BM296/3*1*$D296*$F296*$G296*$K296*BN$9)+(BM296/3*2*$E296*$F296*$G296*$K296)</f>
        <v>0</v>
      </c>
      <c r="BO296" s="32"/>
      <c r="BP296" s="35"/>
      <c r="BQ296" s="32"/>
      <c r="BR296" s="32"/>
      <c r="BS296" s="32">
        <v>4</v>
      </c>
      <c r="BT296" s="32">
        <f>(BS296/12*1*$D296*$F296*$G296*$K296*BT$9)+(BS296/12*11*$E296*$F296*$G296*$K296)</f>
        <v>48091.236031999986</v>
      </c>
      <c r="BU296" s="32">
        <v>3</v>
      </c>
      <c r="BV296" s="32">
        <v>35039.58</v>
      </c>
      <c r="BW296" s="32"/>
      <c r="BX296" s="35"/>
      <c r="BY296" s="32"/>
      <c r="BZ296" s="32"/>
    </row>
    <row r="297" spans="1:78" ht="36" customHeight="1" x14ac:dyDescent="0.25">
      <c r="A297" s="37"/>
      <c r="B297" s="58">
        <v>254</v>
      </c>
      <c r="C297" s="27" t="s">
        <v>357</v>
      </c>
      <c r="D297" s="28">
        <f t="shared" si="627"/>
        <v>18150.400000000001</v>
      </c>
      <c r="E297" s="28">
        <f t="shared" si="627"/>
        <v>18790</v>
      </c>
      <c r="F297" s="34">
        <v>1.19</v>
      </c>
      <c r="G297" s="29">
        <v>1</v>
      </c>
      <c r="H297" s="30"/>
      <c r="I297" s="30"/>
      <c r="J297" s="28">
        <v>1.4</v>
      </c>
      <c r="K297" s="28">
        <v>1.68</v>
      </c>
      <c r="L297" s="28">
        <v>2.23</v>
      </c>
      <c r="M297" s="28">
        <v>2.39</v>
      </c>
      <c r="N297" s="31">
        <v>2.57</v>
      </c>
      <c r="O297" s="32"/>
      <c r="P297" s="32">
        <f>(O297/12*1*$D297*$F297*$G297*$J297*P$9)+(O297/12*11*$E297*$F297*$G297*$J297*P$10)</f>
        <v>0</v>
      </c>
      <c r="Q297" s="32">
        <v>0</v>
      </c>
      <c r="R297" s="32">
        <f>(Q297/12*1*$D297*$F297*$G297*$J297*R$9)+(Q297/12*11*$E297*$F297*$G297*$J297*R$10)</f>
        <v>0</v>
      </c>
      <c r="S297" s="32">
        <v>12</v>
      </c>
      <c r="T297" s="32">
        <f t="shared" si="574"/>
        <v>412142.44371999998</v>
      </c>
      <c r="U297" s="32">
        <v>0</v>
      </c>
      <c r="V297" s="32">
        <f>(U297/12*1*$D297*$F297*$G297*$K297*V$9)+(U297/12*11*$E297*$F297*$G297*$K297*V$10)</f>
        <v>0</v>
      </c>
      <c r="W297" s="32">
        <v>174</v>
      </c>
      <c r="X297" s="32">
        <f>(W297/12*1*$D297*$F297*$G297*$K297*X$9)+(W297/12*11*$E297*$F297*$G297*$K297*X$10)</f>
        <v>6538809.4935743995</v>
      </c>
      <c r="Y297" s="32">
        <v>176</v>
      </c>
      <c r="Z297" s="32"/>
      <c r="AA297" s="32"/>
      <c r="AB297" s="32">
        <f>(AA297/12*1*$D297*$F297*$G297*$J297*AB$9)+(AA297/12*11*$E297*$F297*$G297*$J297*AB$10)</f>
        <v>0</v>
      </c>
      <c r="AC297" s="32">
        <v>0</v>
      </c>
      <c r="AD297" s="32">
        <f>(AC297/12*1*$D297*$F297*$G297*$J297*AD$9)+(AC297/12*11*$E297*$F297*$G297*$J297*AD$10)</f>
        <v>0</v>
      </c>
      <c r="AE297" s="32"/>
      <c r="AF297" s="32">
        <f>(AE297/12*1*$D297*$F297*$G297*$J297*AF$9)+(AE297/12*11*$E297*$F297*$G297*$J297*AF$10)</f>
        <v>0</v>
      </c>
      <c r="AG297" s="36">
        <v>0</v>
      </c>
      <c r="AH297" s="32">
        <f>(AG297/12*1*$D297*$F297*$G297*$K297*AH$9)+(AG297/12*11*$E297*$F297*$G297*$K297*AH$10)</f>
        <v>0</v>
      </c>
      <c r="AI297" s="32">
        <v>0</v>
      </c>
      <c r="AJ297" s="32">
        <f t="shared" si="615"/>
        <v>0</v>
      </c>
      <c r="AK297" s="32"/>
      <c r="AL297" s="32">
        <f>(AK297/12*1*$D297*$F297*$G297*$K297*AL$9)+(AK297/12*11*$E297*$F297*$G297*$K297*AL$10)</f>
        <v>0</v>
      </c>
      <c r="AM297" s="32">
        <v>0</v>
      </c>
      <c r="AN297" s="32">
        <f>(AM297/12*1*$D297*$F297*$G297*$K297*AN$9)+(AM297/12*11*$E297*$F297*$G297*$K297*AN$10)</f>
        <v>0</v>
      </c>
      <c r="AO297" s="32">
        <v>0</v>
      </c>
      <c r="AP297" s="32">
        <f>(AO297/12*1*$D297*$F297*$G297*$K297*AP$9)+(AO297/12*11*$E297*$F297*$G297*$K297*AP$10)</f>
        <v>0</v>
      </c>
      <c r="AQ297" s="32">
        <v>0</v>
      </c>
      <c r="AR297" s="32">
        <f t="shared" si="633"/>
        <v>0</v>
      </c>
      <c r="AS297" s="32"/>
      <c r="AT297" s="35"/>
      <c r="AU297" s="32">
        <f t="shared" si="596"/>
        <v>0</v>
      </c>
      <c r="AV297" s="35">
        <f t="shared" si="596"/>
        <v>0</v>
      </c>
      <c r="AW297" s="32">
        <v>10</v>
      </c>
      <c r="AX297" s="32">
        <f>(AW297/12*1*$D297*$F297*$G297*$K297*AX$9)+(AW297/12*11*$E297*$F297*$G297*$K297*AX$10)</f>
        <v>391969.22290400002</v>
      </c>
      <c r="AY297" s="32">
        <v>0</v>
      </c>
      <c r="AZ297" s="32">
        <f t="shared" ref="AZ297:AZ308" si="635">(AY297/3*1*$D297*$F297*$G297*$K297*AZ$9)+(AY297/3*2*$E297*$F297*$G297*$K297*AZ$10)</f>
        <v>0</v>
      </c>
      <c r="BA297" s="35"/>
      <c r="BB297" s="32"/>
      <c r="BC297" s="32">
        <v>0</v>
      </c>
      <c r="BD297" s="32">
        <f>(BC297/12*1*$D297*$F297*$G297*$K297*BD$9)+(BC297/12*11*$E297*$F297*$G297*$K297*BD$10)</f>
        <v>0</v>
      </c>
      <c r="BE297" s="32">
        <v>0</v>
      </c>
      <c r="BF297" s="32">
        <f t="shared" si="597"/>
        <v>0</v>
      </c>
      <c r="BG297" s="32"/>
      <c r="BH297" s="35"/>
      <c r="BI297" s="32">
        <f t="shared" si="628"/>
        <v>0</v>
      </c>
      <c r="BJ297" s="32">
        <f t="shared" si="628"/>
        <v>0</v>
      </c>
      <c r="BK297" s="32">
        <v>0</v>
      </c>
      <c r="BL297" s="32">
        <f>(BK297/12*1*$D297*$F297*$G297*$K297*BL$9)+(BK297/12*11*$E297*$F297*$G297*$K297*BL$10)</f>
        <v>0</v>
      </c>
      <c r="BM297" s="32">
        <v>0</v>
      </c>
      <c r="BN297" s="32">
        <f t="shared" si="626"/>
        <v>0</v>
      </c>
      <c r="BO297" s="32"/>
      <c r="BP297" s="35"/>
      <c r="BQ297" s="32"/>
      <c r="BR297" s="32"/>
      <c r="BS297" s="32">
        <v>0</v>
      </c>
      <c r="BT297" s="32">
        <f>(BS297/12*1*$D297*$F297*$G297*$K297*BT$9)+(BS297/12*11*$E297*$F297*$G297*$K297*BT$10)</f>
        <v>0</v>
      </c>
      <c r="BU297" s="32">
        <v>0</v>
      </c>
      <c r="BV297" s="32">
        <f t="shared" si="598"/>
        <v>0</v>
      </c>
      <c r="BW297" s="32"/>
      <c r="BX297" s="35"/>
      <c r="BY297" s="32"/>
      <c r="BZ297" s="32"/>
    </row>
    <row r="298" spans="1:78" ht="22.5" customHeight="1" x14ac:dyDescent="0.25">
      <c r="A298" s="37">
        <v>32</v>
      </c>
      <c r="B298" s="68"/>
      <c r="C298" s="40" t="s">
        <v>358</v>
      </c>
      <c r="D298" s="28">
        <f t="shared" si="627"/>
        <v>18150.400000000001</v>
      </c>
      <c r="E298" s="28">
        <f t="shared" si="627"/>
        <v>18790</v>
      </c>
      <c r="F298" s="59">
        <v>1.2</v>
      </c>
      <c r="G298" s="29">
        <v>1</v>
      </c>
      <c r="H298" s="30"/>
      <c r="I298" s="30"/>
      <c r="J298" s="28">
        <v>1.4</v>
      </c>
      <c r="K298" s="28">
        <v>1.68</v>
      </c>
      <c r="L298" s="28">
        <v>2.23</v>
      </c>
      <c r="M298" s="28">
        <v>2.39</v>
      </c>
      <c r="N298" s="31">
        <v>2.57</v>
      </c>
      <c r="O298" s="35">
        <f t="shared" ref="O298:AJ298" si="636">SUM(O299:O316)</f>
        <v>0</v>
      </c>
      <c r="P298" s="35">
        <f t="shared" si="636"/>
        <v>0</v>
      </c>
      <c r="Q298" s="35">
        <f t="shared" si="636"/>
        <v>50</v>
      </c>
      <c r="R298" s="35">
        <f t="shared" si="636"/>
        <v>2536212.3898999998</v>
      </c>
      <c r="S298" s="35">
        <f>SUM(S299:S316)</f>
        <v>105</v>
      </c>
      <c r="T298" s="35">
        <f t="shared" ref="T298" si="637">SUM(T299:T316)</f>
        <v>4381435.6991066653</v>
      </c>
      <c r="U298" s="35">
        <f t="shared" si="636"/>
        <v>0</v>
      </c>
      <c r="V298" s="35">
        <f t="shared" si="636"/>
        <v>0</v>
      </c>
      <c r="W298" s="35">
        <f t="shared" si="636"/>
        <v>53</v>
      </c>
      <c r="X298" s="35">
        <f t="shared" si="636"/>
        <v>3332879.1362496</v>
      </c>
      <c r="Y298" s="35">
        <f t="shared" si="636"/>
        <v>60</v>
      </c>
      <c r="Z298" s="35">
        <f t="shared" si="636"/>
        <v>0</v>
      </c>
      <c r="AA298" s="35">
        <f t="shared" si="636"/>
        <v>0</v>
      </c>
      <c r="AB298" s="35">
        <f t="shared" si="636"/>
        <v>0</v>
      </c>
      <c r="AC298" s="35">
        <v>0</v>
      </c>
      <c r="AD298" s="35">
        <f t="shared" si="636"/>
        <v>0</v>
      </c>
      <c r="AE298" s="35">
        <f>SUM(AE299:AE316)</f>
        <v>498</v>
      </c>
      <c r="AF298" s="35">
        <f t="shared" si="636"/>
        <v>15461150.394433334</v>
      </c>
      <c r="AG298" s="35">
        <v>10</v>
      </c>
      <c r="AH298" s="35">
        <f t="shared" si="636"/>
        <v>487465.65282239992</v>
      </c>
      <c r="AI298" s="35">
        <f t="shared" si="636"/>
        <v>0</v>
      </c>
      <c r="AJ298" s="35">
        <f t="shared" si="636"/>
        <v>0</v>
      </c>
      <c r="AK298" s="35">
        <f t="shared" ref="AK298:BV298" si="638">SUM(AK299:AK316)</f>
        <v>0</v>
      </c>
      <c r="AL298" s="35">
        <f t="shared" si="638"/>
        <v>0</v>
      </c>
      <c r="AM298" s="35">
        <f t="shared" si="638"/>
        <v>73</v>
      </c>
      <c r="AN298" s="35">
        <f t="shared" si="638"/>
        <v>2451916.0507407994</v>
      </c>
      <c r="AO298" s="35">
        <f t="shared" si="638"/>
        <v>38</v>
      </c>
      <c r="AP298" s="35">
        <f t="shared" si="638"/>
        <v>1184954.1961151999</v>
      </c>
      <c r="AQ298" s="35">
        <f t="shared" si="638"/>
        <v>10</v>
      </c>
      <c r="AR298" s="35">
        <f t="shared" si="638"/>
        <v>501408.50999999989</v>
      </c>
      <c r="AS298" s="35">
        <f>AO298-AQ298+16</f>
        <v>44</v>
      </c>
      <c r="AT298" s="35">
        <f>AS298*$E298*$F298*$G298*$K298*AT$10</f>
        <v>1756752.56064</v>
      </c>
      <c r="AU298" s="32">
        <f t="shared" si="596"/>
        <v>54</v>
      </c>
      <c r="AV298" s="35">
        <f t="shared" si="596"/>
        <v>2258161.07064</v>
      </c>
      <c r="AW298" s="35">
        <f t="shared" si="638"/>
        <v>164</v>
      </c>
      <c r="AX298" s="35">
        <f t="shared" si="638"/>
        <v>7049902.9718992002</v>
      </c>
      <c r="AY298" s="35">
        <f t="shared" si="638"/>
        <v>38</v>
      </c>
      <c r="AZ298" s="35">
        <f t="shared" si="638"/>
        <v>1313711.49</v>
      </c>
      <c r="BA298" s="35">
        <f>AW298-AY298</f>
        <v>126</v>
      </c>
      <c r="BB298" s="35">
        <f>BA298*$E298*$F298*$G298*$K298*BB$10</f>
        <v>5030700.51456</v>
      </c>
      <c r="BC298" s="35">
        <f t="shared" si="638"/>
        <v>0</v>
      </c>
      <c r="BD298" s="35">
        <f t="shared" si="638"/>
        <v>0</v>
      </c>
      <c r="BE298" s="32">
        <f t="shared" si="594"/>
        <v>0</v>
      </c>
      <c r="BF298" s="32">
        <f t="shared" si="597"/>
        <v>0</v>
      </c>
      <c r="BG298" s="35"/>
      <c r="BH298" s="35">
        <f>BG298*$E298*$F298*$G298*$K298*BH$10</f>
        <v>0</v>
      </c>
      <c r="BI298" s="32">
        <f t="shared" si="628"/>
        <v>0</v>
      </c>
      <c r="BJ298" s="32">
        <f t="shared" si="628"/>
        <v>0</v>
      </c>
      <c r="BK298" s="35">
        <f t="shared" si="638"/>
        <v>52</v>
      </c>
      <c r="BL298" s="35">
        <f t="shared" si="638"/>
        <v>2179069.8340879995</v>
      </c>
      <c r="BM298" s="35">
        <f t="shared" si="638"/>
        <v>17</v>
      </c>
      <c r="BN298" s="35">
        <f t="shared" si="638"/>
        <v>697893.09000000008</v>
      </c>
      <c r="BO298" s="35">
        <f>BK298-BM298+5+3</f>
        <v>43</v>
      </c>
      <c r="BP298" s="35">
        <f>BO298*$E298*$F298*$G298*$K298*BP$10</f>
        <v>2205486.6220800001</v>
      </c>
      <c r="BQ298" s="32">
        <f t="shared" ref="BQ298:BR348" si="639">BM298+BO298</f>
        <v>60</v>
      </c>
      <c r="BR298" s="32">
        <f t="shared" si="639"/>
        <v>2903379.71208</v>
      </c>
      <c r="BS298" s="35">
        <f t="shared" si="638"/>
        <v>13</v>
      </c>
      <c r="BT298" s="35">
        <f t="shared" si="638"/>
        <v>336963.59300799994</v>
      </c>
      <c r="BU298" s="35">
        <f t="shared" si="638"/>
        <v>1</v>
      </c>
      <c r="BV298" s="35">
        <f t="shared" si="638"/>
        <v>23044.06</v>
      </c>
      <c r="BW298" s="35">
        <f>BS298-BU298-4-4-2</f>
        <v>2</v>
      </c>
      <c r="BX298" s="35">
        <f>BW298*$E298*$F298*$G298*$K298*BX$10</f>
        <v>102580.77312000001</v>
      </c>
      <c r="BY298" s="32">
        <f t="shared" ref="BY298" si="640">BU298+BW298</f>
        <v>3</v>
      </c>
      <c r="BZ298" s="32">
        <f>BV298+BX298</f>
        <v>125624.83312000001</v>
      </c>
    </row>
    <row r="299" spans="1:78" ht="30" x14ac:dyDescent="0.25">
      <c r="A299" s="37"/>
      <c r="B299" s="58">
        <v>255</v>
      </c>
      <c r="C299" s="27" t="s">
        <v>359</v>
      </c>
      <c r="D299" s="28">
        <f t="shared" si="627"/>
        <v>18150.400000000001</v>
      </c>
      <c r="E299" s="28">
        <f t="shared" si="627"/>
        <v>18790</v>
      </c>
      <c r="F299" s="34">
        <v>1.1499999999999999</v>
      </c>
      <c r="G299" s="29">
        <v>1</v>
      </c>
      <c r="H299" s="30"/>
      <c r="I299" s="30"/>
      <c r="J299" s="28">
        <v>1.4</v>
      </c>
      <c r="K299" s="28">
        <v>1.68</v>
      </c>
      <c r="L299" s="28">
        <v>2.23</v>
      </c>
      <c r="M299" s="28">
        <v>2.39</v>
      </c>
      <c r="N299" s="31">
        <v>2.57</v>
      </c>
      <c r="O299" s="32"/>
      <c r="P299" s="32">
        <f t="shared" ref="P299:P308" si="641">(O299/12*1*$D299*$F299*$G299*$J299*P$9)+(O299/12*11*$E299*$F299*$G299*$J299*P$10)</f>
        <v>0</v>
      </c>
      <c r="Q299" s="32">
        <v>0</v>
      </c>
      <c r="R299" s="32">
        <f t="shared" ref="R299:R308" si="642">(Q299/12*1*$D299*$F299*$G299*$J299*R$9)+(Q299/12*11*$E299*$F299*$G299*$J299*R$10)</f>
        <v>0</v>
      </c>
      <c r="S299" s="32">
        <v>1</v>
      </c>
      <c r="T299" s="32">
        <f t="shared" si="574"/>
        <v>33190.74301666666</v>
      </c>
      <c r="U299" s="32">
        <v>0</v>
      </c>
      <c r="V299" s="32">
        <f t="shared" ref="V299:V308" si="643">(U299/12*1*$D299*$F299*$G299*$K299*V$9)+(U299/12*11*$E299*$F299*$G299*$K299*V$10)</f>
        <v>0</v>
      </c>
      <c r="W299" s="32">
        <v>3</v>
      </c>
      <c r="X299" s="32">
        <f t="shared" ref="X299:X308" si="644">(W299/12*1*$D299*$F299*$G299*$K299*X$9)+(W299/12*11*$E299*$F299*$G299*$K299*X$10)</f>
        <v>108948.57892799999</v>
      </c>
      <c r="Y299" s="32">
        <v>2</v>
      </c>
      <c r="Z299" s="32"/>
      <c r="AA299" s="32"/>
      <c r="AB299" s="32">
        <f t="shared" ref="AB299:AB308" si="645">(AA299/12*1*$D299*$F299*$G299*$J299*AB$9)+(AA299/12*11*$E299*$F299*$G299*$J299*AB$10)</f>
        <v>0</v>
      </c>
      <c r="AC299" s="32">
        <v>0</v>
      </c>
      <c r="AD299" s="32">
        <f t="shared" ref="AD299:AD308" si="646">(AC299/12*1*$D299*$F299*$G299*$J299*AD$9)+(AC299/12*11*$E299*$F299*$G299*$J299*AD$10)</f>
        <v>0</v>
      </c>
      <c r="AE299" s="32">
        <v>50</v>
      </c>
      <c r="AF299" s="32">
        <f t="shared" ref="AF299:AF308" si="647">(AE299/12*1*$D299*$F299*$G299*$J299*AF$9)+(AE299/12*11*$E299*$F299*$G299*$J299*AF$10)</f>
        <v>1589807.5141666667</v>
      </c>
      <c r="AG299" s="36">
        <v>0</v>
      </c>
      <c r="AH299" s="32">
        <f t="shared" ref="AH299:AH308" si="648">(AG299/12*1*$D299*$F299*$G299*$K299*AH$9)+(AG299/12*11*$E299*$F299*$G299*$K299*AH$10)</f>
        <v>0</v>
      </c>
      <c r="AI299" s="32">
        <v>0</v>
      </c>
      <c r="AJ299" s="32">
        <f t="shared" ref="AJ299:AJ316" si="649">(AI299/12*1*$D299*$F299*$G299*$K299*AJ$9)+(AI299/12*4*$E299*$F299*$G299*$K299*AJ$10)+(AI299/12*7*$E299*$F299*$G299*$K299*AJ$12)</f>
        <v>0</v>
      </c>
      <c r="AK299" s="32"/>
      <c r="AL299" s="32">
        <f t="shared" ref="AL299:AL308" si="650">(AK299/12*1*$D299*$F299*$G299*$K299*AL$9)+(AK299/12*11*$E299*$F299*$G299*$K299*AL$10)</f>
        <v>0</v>
      </c>
      <c r="AM299" s="32">
        <v>8</v>
      </c>
      <c r="AN299" s="32">
        <f t="shared" ref="AN299:AN308" si="651">(AM299/12*1*$D299*$F299*$G299*$K299*AN$9)+(AM299/12*11*$E299*$F299*$G299*$K299*AN$10)</f>
        <v>277699.13180799992</v>
      </c>
      <c r="AO299" s="32">
        <v>2</v>
      </c>
      <c r="AP299" s="32">
        <f t="shared" ref="AP299:AP308" si="652">(AO299/12*1*$D299*$F299*$G299*$K299*AP$9)+(AO299/12*11*$E299*$F299*$G299*$K299*AP$10)</f>
        <v>76080.20095199997</v>
      </c>
      <c r="AQ299" s="32">
        <v>0</v>
      </c>
      <c r="AR299" s="32">
        <f t="shared" si="633"/>
        <v>0</v>
      </c>
      <c r="AS299" s="32"/>
      <c r="AT299" s="35"/>
      <c r="AU299" s="32"/>
      <c r="AV299" s="35">
        <f t="shared" si="596"/>
        <v>0</v>
      </c>
      <c r="AW299" s="32">
        <v>6</v>
      </c>
      <c r="AX299" s="32">
        <f t="shared" ref="AX299:AX308" si="653">(AW299/12*1*$D299*$F299*$G299*$K299*AX$9)+(AW299/12*11*$E299*$F299*$G299*$K299*AX$10)</f>
        <v>227276.27210399997</v>
      </c>
      <c r="AY299" s="32">
        <v>3</v>
      </c>
      <c r="AZ299" s="32">
        <v>107449.98000000001</v>
      </c>
      <c r="BA299" s="35"/>
      <c r="BB299" s="32"/>
      <c r="BC299" s="32">
        <v>0</v>
      </c>
      <c r="BD299" s="32">
        <f t="shared" ref="BD299:BD308" si="654">(BC299/12*1*$D299*$F299*$G299*$K299*BD$9)+(BC299/12*11*$E299*$F299*$G299*$K299*BD$10)</f>
        <v>0</v>
      </c>
      <c r="BE299" s="32">
        <f t="shared" si="594"/>
        <v>0</v>
      </c>
      <c r="BF299" s="32">
        <f t="shared" si="597"/>
        <v>0</v>
      </c>
      <c r="BG299" s="32"/>
      <c r="BH299" s="35"/>
      <c r="BI299" s="32"/>
      <c r="BJ299" s="32"/>
      <c r="BK299" s="32"/>
      <c r="BL299" s="32">
        <f t="shared" ref="BL299:BL308" si="655">(BK299/12*1*$D299*$F299*$G299*$K299*BL$9)+(BK299/12*11*$E299*$F299*$G299*$K299*BL$10)</f>
        <v>0</v>
      </c>
      <c r="BM299" s="32">
        <v>1</v>
      </c>
      <c r="BN299" s="32">
        <v>49153.29</v>
      </c>
      <c r="BO299" s="32"/>
      <c r="BP299" s="35"/>
      <c r="BQ299" s="32"/>
      <c r="BR299" s="32"/>
      <c r="BS299" s="32">
        <v>0</v>
      </c>
      <c r="BT299" s="32">
        <f t="shared" ref="BT299:BT308" si="656">(BS299/12*1*$D299*$F299*$G299*$K299*BT$9)+(BS299/12*11*$E299*$F299*$G299*$K299*BT$10)</f>
        <v>0</v>
      </c>
      <c r="BU299" s="32">
        <f t="shared" ref="BU299:BU330" si="657">BS299/12*3</f>
        <v>0</v>
      </c>
      <c r="BV299" s="32">
        <f t="shared" si="598"/>
        <v>0</v>
      </c>
      <c r="BW299" s="32"/>
      <c r="BX299" s="35"/>
      <c r="BY299" s="32"/>
      <c r="BZ299" s="32"/>
    </row>
    <row r="300" spans="1:78" ht="30" x14ac:dyDescent="0.25">
      <c r="A300" s="37"/>
      <c r="B300" s="58">
        <v>256</v>
      </c>
      <c r="C300" s="27" t="s">
        <v>360</v>
      </c>
      <c r="D300" s="28">
        <f t="shared" si="627"/>
        <v>18150.400000000001</v>
      </c>
      <c r="E300" s="28">
        <f t="shared" si="627"/>
        <v>18790</v>
      </c>
      <c r="F300" s="34">
        <v>1.43</v>
      </c>
      <c r="G300" s="29">
        <v>1</v>
      </c>
      <c r="H300" s="30"/>
      <c r="I300" s="30"/>
      <c r="J300" s="28">
        <v>1.4</v>
      </c>
      <c r="K300" s="28">
        <v>1.68</v>
      </c>
      <c r="L300" s="28">
        <v>2.23</v>
      </c>
      <c r="M300" s="28">
        <v>2.39</v>
      </c>
      <c r="N300" s="31">
        <v>2.57</v>
      </c>
      <c r="O300" s="32"/>
      <c r="P300" s="32">
        <f t="shared" si="641"/>
        <v>0</v>
      </c>
      <c r="Q300" s="32">
        <v>0</v>
      </c>
      <c r="R300" s="32">
        <f t="shared" si="642"/>
        <v>0</v>
      </c>
      <c r="S300" s="32">
        <v>1</v>
      </c>
      <c r="T300" s="32">
        <f t="shared" si="574"/>
        <v>41271.967403333329</v>
      </c>
      <c r="U300" s="32">
        <v>0</v>
      </c>
      <c r="V300" s="32">
        <f t="shared" si="643"/>
        <v>0</v>
      </c>
      <c r="W300" s="32">
        <v>6</v>
      </c>
      <c r="X300" s="32">
        <f t="shared" si="644"/>
        <v>270950.3788992</v>
      </c>
      <c r="Y300" s="32">
        <v>10</v>
      </c>
      <c r="Z300" s="32"/>
      <c r="AA300" s="32"/>
      <c r="AB300" s="32">
        <f t="shared" si="645"/>
        <v>0</v>
      </c>
      <c r="AC300" s="32">
        <v>0</v>
      </c>
      <c r="AD300" s="32">
        <f t="shared" si="646"/>
        <v>0</v>
      </c>
      <c r="AE300" s="32">
        <v>50</v>
      </c>
      <c r="AF300" s="32">
        <f t="shared" si="647"/>
        <v>1976891.0828333334</v>
      </c>
      <c r="AG300" s="36">
        <v>0</v>
      </c>
      <c r="AH300" s="32">
        <f t="shared" si="648"/>
        <v>0</v>
      </c>
      <c r="AI300" s="32">
        <v>0</v>
      </c>
      <c r="AJ300" s="32">
        <f t="shared" si="649"/>
        <v>0</v>
      </c>
      <c r="AK300" s="32"/>
      <c r="AL300" s="32">
        <f t="shared" si="650"/>
        <v>0</v>
      </c>
      <c r="AM300" s="32">
        <v>3</v>
      </c>
      <c r="AN300" s="32">
        <f t="shared" si="651"/>
        <v>129492.3125496</v>
      </c>
      <c r="AO300" s="32">
        <v>0</v>
      </c>
      <c r="AP300" s="32">
        <f t="shared" si="652"/>
        <v>0</v>
      </c>
      <c r="AQ300" s="32">
        <v>0</v>
      </c>
      <c r="AR300" s="32">
        <f t="shared" si="633"/>
        <v>0</v>
      </c>
      <c r="AS300" s="32"/>
      <c r="AT300" s="35"/>
      <c r="AU300" s="32"/>
      <c r="AV300" s="35">
        <f t="shared" si="596"/>
        <v>0</v>
      </c>
      <c r="AW300" s="32">
        <v>38</v>
      </c>
      <c r="AX300" s="32">
        <f t="shared" si="653"/>
        <v>1789882.9892943997</v>
      </c>
      <c r="AY300" s="32">
        <v>6</v>
      </c>
      <c r="AZ300" s="32">
        <v>274035.56</v>
      </c>
      <c r="BA300" s="35"/>
      <c r="BB300" s="32"/>
      <c r="BC300" s="32">
        <v>0</v>
      </c>
      <c r="BD300" s="32">
        <f t="shared" si="654"/>
        <v>0</v>
      </c>
      <c r="BE300" s="32">
        <f t="shared" si="594"/>
        <v>0</v>
      </c>
      <c r="BF300" s="32">
        <f t="shared" si="597"/>
        <v>0</v>
      </c>
      <c r="BG300" s="32"/>
      <c r="BH300" s="35"/>
      <c r="BI300" s="32"/>
      <c r="BJ300" s="32"/>
      <c r="BK300" s="32">
        <v>8</v>
      </c>
      <c r="BL300" s="32">
        <f t="shared" si="655"/>
        <v>488918.54211199988</v>
      </c>
      <c r="BM300" s="32">
        <v>2</v>
      </c>
      <c r="BN300" s="32">
        <v>122242.08</v>
      </c>
      <c r="BO300" s="32"/>
      <c r="BP300" s="35"/>
      <c r="BQ300" s="32"/>
      <c r="BR300" s="32"/>
      <c r="BS300" s="32">
        <v>0</v>
      </c>
      <c r="BT300" s="32">
        <f t="shared" si="656"/>
        <v>0</v>
      </c>
      <c r="BU300" s="32">
        <f t="shared" si="657"/>
        <v>0</v>
      </c>
      <c r="BV300" s="32">
        <f t="shared" si="598"/>
        <v>0</v>
      </c>
      <c r="BW300" s="32"/>
      <c r="BX300" s="35"/>
      <c r="BY300" s="32"/>
      <c r="BZ300" s="32"/>
    </row>
    <row r="301" spans="1:78" ht="30" x14ac:dyDescent="0.25">
      <c r="A301" s="37"/>
      <c r="B301" s="58">
        <v>257</v>
      </c>
      <c r="C301" s="27" t="s">
        <v>361</v>
      </c>
      <c r="D301" s="28">
        <f t="shared" si="627"/>
        <v>18150.400000000001</v>
      </c>
      <c r="E301" s="28">
        <f t="shared" si="627"/>
        <v>18790</v>
      </c>
      <c r="F301" s="34">
        <v>3</v>
      </c>
      <c r="G301" s="29">
        <v>1</v>
      </c>
      <c r="H301" s="30"/>
      <c r="I301" s="30"/>
      <c r="J301" s="28">
        <v>1.4</v>
      </c>
      <c r="K301" s="28">
        <v>1.68</v>
      </c>
      <c r="L301" s="28">
        <v>2.23</v>
      </c>
      <c r="M301" s="28">
        <v>2.39</v>
      </c>
      <c r="N301" s="31">
        <v>2.57</v>
      </c>
      <c r="O301" s="32"/>
      <c r="P301" s="32">
        <f t="shared" si="641"/>
        <v>0</v>
      </c>
      <c r="Q301" s="32"/>
      <c r="R301" s="32">
        <f t="shared" si="642"/>
        <v>0</v>
      </c>
      <c r="S301" s="32"/>
      <c r="T301" s="32">
        <f t="shared" si="574"/>
        <v>0</v>
      </c>
      <c r="U301" s="32"/>
      <c r="V301" s="32">
        <f t="shared" si="643"/>
        <v>0</v>
      </c>
      <c r="W301" s="32">
        <v>3</v>
      </c>
      <c r="X301" s="32">
        <f t="shared" si="644"/>
        <v>284213.68416</v>
      </c>
      <c r="Y301" s="32">
        <v>2</v>
      </c>
      <c r="Z301" s="32"/>
      <c r="AA301" s="32"/>
      <c r="AB301" s="32">
        <f t="shared" si="645"/>
        <v>0</v>
      </c>
      <c r="AC301" s="32"/>
      <c r="AD301" s="32">
        <f t="shared" si="646"/>
        <v>0</v>
      </c>
      <c r="AE301" s="32">
        <v>14</v>
      </c>
      <c r="AF301" s="32">
        <f t="shared" si="647"/>
        <v>1161250.7059999998</v>
      </c>
      <c r="AG301" s="36"/>
      <c r="AH301" s="32">
        <f t="shared" si="648"/>
        <v>0</v>
      </c>
      <c r="AI301" s="32"/>
      <c r="AJ301" s="32">
        <f t="shared" si="649"/>
        <v>0</v>
      </c>
      <c r="AK301" s="32"/>
      <c r="AL301" s="32">
        <f t="shared" si="650"/>
        <v>0</v>
      </c>
      <c r="AM301" s="32"/>
      <c r="AN301" s="32">
        <f t="shared" si="651"/>
        <v>0</v>
      </c>
      <c r="AO301" s="32"/>
      <c r="AP301" s="32">
        <f t="shared" si="652"/>
        <v>0</v>
      </c>
      <c r="AQ301" s="32">
        <v>0</v>
      </c>
      <c r="AR301" s="32">
        <f t="shared" si="633"/>
        <v>0</v>
      </c>
      <c r="AS301" s="32"/>
      <c r="AT301" s="35"/>
      <c r="AU301" s="32"/>
      <c r="AV301" s="35">
        <f t="shared" si="596"/>
        <v>0</v>
      </c>
      <c r="AW301" s="32">
        <v>10</v>
      </c>
      <c r="AX301" s="32">
        <f t="shared" si="653"/>
        <v>988157.70480000018</v>
      </c>
      <c r="AY301" s="32">
        <v>1</v>
      </c>
      <c r="AZ301" s="32">
        <v>99815.49</v>
      </c>
      <c r="BA301" s="35"/>
      <c r="BB301" s="32"/>
      <c r="BC301" s="32"/>
      <c r="BD301" s="32">
        <f t="shared" si="654"/>
        <v>0</v>
      </c>
      <c r="BE301" s="32">
        <f t="shared" si="594"/>
        <v>0</v>
      </c>
      <c r="BF301" s="32">
        <f t="shared" si="597"/>
        <v>0</v>
      </c>
      <c r="BG301" s="32"/>
      <c r="BH301" s="35"/>
      <c r="BI301" s="32"/>
      <c r="BJ301" s="32"/>
      <c r="BK301" s="32"/>
      <c r="BL301" s="32">
        <f t="shared" si="655"/>
        <v>0</v>
      </c>
      <c r="BM301" s="32">
        <v>0</v>
      </c>
      <c r="BN301" s="32">
        <f t="shared" si="626"/>
        <v>0</v>
      </c>
      <c r="BO301" s="32"/>
      <c r="BP301" s="35"/>
      <c r="BQ301" s="32"/>
      <c r="BR301" s="32"/>
      <c r="BS301" s="32"/>
      <c r="BT301" s="32">
        <f t="shared" si="656"/>
        <v>0</v>
      </c>
      <c r="BU301" s="32">
        <f t="shared" si="657"/>
        <v>0</v>
      </c>
      <c r="BV301" s="32">
        <f t="shared" si="598"/>
        <v>0</v>
      </c>
      <c r="BW301" s="32"/>
      <c r="BX301" s="35"/>
      <c r="BY301" s="32"/>
      <c r="BZ301" s="32"/>
    </row>
    <row r="302" spans="1:78" ht="30" x14ac:dyDescent="0.25">
      <c r="A302" s="37"/>
      <c r="B302" s="58">
        <v>258</v>
      </c>
      <c r="C302" s="27" t="s">
        <v>362</v>
      </c>
      <c r="D302" s="28">
        <f t="shared" si="627"/>
        <v>18150.400000000001</v>
      </c>
      <c r="E302" s="28">
        <f t="shared" si="627"/>
        <v>18790</v>
      </c>
      <c r="F302" s="34">
        <v>4.3</v>
      </c>
      <c r="G302" s="29">
        <v>1</v>
      </c>
      <c r="H302" s="30"/>
      <c r="I302" s="30"/>
      <c r="J302" s="28">
        <v>1.4</v>
      </c>
      <c r="K302" s="28">
        <v>1.68</v>
      </c>
      <c r="L302" s="28">
        <v>2.23</v>
      </c>
      <c r="M302" s="28">
        <v>2.39</v>
      </c>
      <c r="N302" s="31">
        <v>2.57</v>
      </c>
      <c r="O302" s="32"/>
      <c r="P302" s="32">
        <f t="shared" si="641"/>
        <v>0</v>
      </c>
      <c r="Q302" s="32"/>
      <c r="R302" s="32">
        <f t="shared" si="642"/>
        <v>0</v>
      </c>
      <c r="S302" s="32"/>
      <c r="T302" s="32">
        <f t="shared" si="574"/>
        <v>0</v>
      </c>
      <c r="U302" s="32"/>
      <c r="V302" s="32">
        <f t="shared" si="643"/>
        <v>0</v>
      </c>
      <c r="W302" s="32">
        <v>1</v>
      </c>
      <c r="X302" s="32">
        <f t="shared" si="644"/>
        <v>135790.98243199999</v>
      </c>
      <c r="Y302" s="32">
        <v>15</v>
      </c>
      <c r="Z302" s="32"/>
      <c r="AA302" s="32"/>
      <c r="AB302" s="32">
        <f t="shared" si="645"/>
        <v>0</v>
      </c>
      <c r="AC302" s="32"/>
      <c r="AD302" s="32">
        <f t="shared" si="646"/>
        <v>0</v>
      </c>
      <c r="AE302" s="32"/>
      <c r="AF302" s="32">
        <f t="shared" si="647"/>
        <v>0</v>
      </c>
      <c r="AG302" s="36"/>
      <c r="AH302" s="32">
        <f t="shared" si="648"/>
        <v>0</v>
      </c>
      <c r="AI302" s="32"/>
      <c r="AJ302" s="32">
        <f t="shared" si="649"/>
        <v>0</v>
      </c>
      <c r="AK302" s="32"/>
      <c r="AL302" s="32">
        <f t="shared" si="650"/>
        <v>0</v>
      </c>
      <c r="AM302" s="32"/>
      <c r="AN302" s="32">
        <f t="shared" si="651"/>
        <v>0</v>
      </c>
      <c r="AO302" s="32"/>
      <c r="AP302" s="32">
        <f t="shared" si="652"/>
        <v>0</v>
      </c>
      <c r="AQ302" s="32">
        <v>0</v>
      </c>
      <c r="AR302" s="32">
        <f t="shared" si="633"/>
        <v>0</v>
      </c>
      <c r="AS302" s="32"/>
      <c r="AT302" s="35"/>
      <c r="AU302" s="32">
        <f t="shared" si="596"/>
        <v>0</v>
      </c>
      <c r="AV302" s="35">
        <f t="shared" si="596"/>
        <v>0</v>
      </c>
      <c r="AW302" s="32"/>
      <c r="AX302" s="32">
        <f t="shared" si="653"/>
        <v>0</v>
      </c>
      <c r="AY302" s="32">
        <v>0</v>
      </c>
      <c r="AZ302" s="32">
        <f t="shared" si="635"/>
        <v>0</v>
      </c>
      <c r="BA302" s="35"/>
      <c r="BB302" s="32"/>
      <c r="BC302" s="32"/>
      <c r="BD302" s="32">
        <f t="shared" si="654"/>
        <v>0</v>
      </c>
      <c r="BE302" s="32">
        <f t="shared" si="594"/>
        <v>0</v>
      </c>
      <c r="BF302" s="32">
        <f t="shared" si="597"/>
        <v>0</v>
      </c>
      <c r="BG302" s="32"/>
      <c r="BH302" s="35"/>
      <c r="BI302" s="32"/>
      <c r="BJ302" s="32"/>
      <c r="BK302" s="32"/>
      <c r="BL302" s="32">
        <f t="shared" si="655"/>
        <v>0</v>
      </c>
      <c r="BM302" s="32">
        <v>0</v>
      </c>
      <c r="BN302" s="32">
        <f t="shared" si="626"/>
        <v>0</v>
      </c>
      <c r="BO302" s="32"/>
      <c r="BP302" s="35"/>
      <c r="BQ302" s="32"/>
      <c r="BR302" s="32"/>
      <c r="BS302" s="32"/>
      <c r="BT302" s="32">
        <f t="shared" si="656"/>
        <v>0</v>
      </c>
      <c r="BU302" s="32">
        <f t="shared" si="657"/>
        <v>0</v>
      </c>
      <c r="BV302" s="32">
        <f t="shared" si="598"/>
        <v>0</v>
      </c>
      <c r="BW302" s="32"/>
      <c r="BX302" s="35"/>
      <c r="BY302" s="32"/>
      <c r="BZ302" s="32"/>
    </row>
    <row r="303" spans="1:78" ht="30" x14ac:dyDescent="0.25">
      <c r="A303" s="37"/>
      <c r="B303" s="58">
        <v>259</v>
      </c>
      <c r="C303" s="27" t="s">
        <v>363</v>
      </c>
      <c r="D303" s="28">
        <f t="shared" si="627"/>
        <v>18150.400000000001</v>
      </c>
      <c r="E303" s="28">
        <f t="shared" si="627"/>
        <v>18790</v>
      </c>
      <c r="F303" s="34">
        <v>2.42</v>
      </c>
      <c r="G303" s="29">
        <v>1</v>
      </c>
      <c r="H303" s="30"/>
      <c r="I303" s="30"/>
      <c r="J303" s="28">
        <v>1.4</v>
      </c>
      <c r="K303" s="28">
        <v>1.68</v>
      </c>
      <c r="L303" s="28">
        <v>2.23</v>
      </c>
      <c r="M303" s="28">
        <v>2.39</v>
      </c>
      <c r="N303" s="31">
        <v>2.57</v>
      </c>
      <c r="O303" s="32"/>
      <c r="P303" s="32">
        <f t="shared" si="641"/>
        <v>0</v>
      </c>
      <c r="Q303" s="32">
        <v>0</v>
      </c>
      <c r="R303" s="32">
        <f t="shared" si="642"/>
        <v>0</v>
      </c>
      <c r="S303" s="32">
        <v>1</v>
      </c>
      <c r="T303" s="32">
        <f t="shared" si="574"/>
        <v>69844.867913333321</v>
      </c>
      <c r="U303" s="32">
        <v>0</v>
      </c>
      <c r="V303" s="32">
        <f t="shared" si="643"/>
        <v>0</v>
      </c>
      <c r="W303" s="32">
        <v>0</v>
      </c>
      <c r="X303" s="32">
        <f t="shared" si="644"/>
        <v>0</v>
      </c>
      <c r="Y303" s="32"/>
      <c r="Z303" s="32"/>
      <c r="AA303" s="32"/>
      <c r="AB303" s="32">
        <f t="shared" si="645"/>
        <v>0</v>
      </c>
      <c r="AC303" s="32">
        <v>0</v>
      </c>
      <c r="AD303" s="32">
        <f t="shared" si="646"/>
        <v>0</v>
      </c>
      <c r="AE303" s="32">
        <v>8</v>
      </c>
      <c r="AF303" s="32">
        <f t="shared" si="647"/>
        <v>535281.2778133332</v>
      </c>
      <c r="AG303" s="36">
        <v>0</v>
      </c>
      <c r="AH303" s="32">
        <f t="shared" si="648"/>
        <v>0</v>
      </c>
      <c r="AI303" s="32">
        <v>0</v>
      </c>
      <c r="AJ303" s="32">
        <f t="shared" si="649"/>
        <v>0</v>
      </c>
      <c r="AK303" s="32"/>
      <c r="AL303" s="32">
        <f t="shared" si="650"/>
        <v>0</v>
      </c>
      <c r="AM303" s="32"/>
      <c r="AN303" s="32">
        <f t="shared" si="651"/>
        <v>0</v>
      </c>
      <c r="AO303" s="32">
        <v>0</v>
      </c>
      <c r="AP303" s="32">
        <f t="shared" si="652"/>
        <v>0</v>
      </c>
      <c r="AQ303" s="32">
        <v>0</v>
      </c>
      <c r="AR303" s="32">
        <f t="shared" si="633"/>
        <v>0</v>
      </c>
      <c r="AS303" s="32"/>
      <c r="AT303" s="35"/>
      <c r="AU303" s="32">
        <f t="shared" si="596"/>
        <v>0</v>
      </c>
      <c r="AV303" s="35">
        <f t="shared" si="596"/>
        <v>0</v>
      </c>
      <c r="AW303" s="32">
        <v>2</v>
      </c>
      <c r="AX303" s="32">
        <f t="shared" si="653"/>
        <v>159422.77637439998</v>
      </c>
      <c r="AY303" s="32">
        <v>0</v>
      </c>
      <c r="AZ303" s="32">
        <f t="shared" si="635"/>
        <v>0</v>
      </c>
      <c r="BA303" s="35"/>
      <c r="BB303" s="32"/>
      <c r="BC303" s="32">
        <v>0</v>
      </c>
      <c r="BD303" s="32">
        <f t="shared" si="654"/>
        <v>0</v>
      </c>
      <c r="BE303" s="32">
        <f t="shared" si="594"/>
        <v>0</v>
      </c>
      <c r="BF303" s="32">
        <f t="shared" si="597"/>
        <v>0</v>
      </c>
      <c r="BG303" s="32"/>
      <c r="BH303" s="35"/>
      <c r="BI303" s="32"/>
      <c r="BJ303" s="32"/>
      <c r="BK303" s="32">
        <v>2</v>
      </c>
      <c r="BL303" s="32">
        <f t="shared" si="655"/>
        <v>206850.15243199997</v>
      </c>
      <c r="BM303" s="32">
        <v>1</v>
      </c>
      <c r="BN303" s="32">
        <v>103309.17</v>
      </c>
      <c r="BO303" s="32"/>
      <c r="BP303" s="35"/>
      <c r="BQ303" s="32"/>
      <c r="BR303" s="32"/>
      <c r="BS303" s="32">
        <v>0</v>
      </c>
      <c r="BT303" s="32">
        <f t="shared" si="656"/>
        <v>0</v>
      </c>
      <c r="BU303" s="32">
        <f t="shared" si="657"/>
        <v>0</v>
      </c>
      <c r="BV303" s="32">
        <f t="shared" si="598"/>
        <v>0</v>
      </c>
      <c r="BW303" s="32"/>
      <c r="BX303" s="35"/>
      <c r="BY303" s="32"/>
      <c r="BZ303" s="32"/>
    </row>
    <row r="304" spans="1:78" ht="30" x14ac:dyDescent="0.25">
      <c r="A304" s="37"/>
      <c r="B304" s="58">
        <v>260</v>
      </c>
      <c r="C304" s="27" t="s">
        <v>364</v>
      </c>
      <c r="D304" s="28">
        <f t="shared" si="627"/>
        <v>18150.400000000001</v>
      </c>
      <c r="E304" s="28">
        <f t="shared" si="627"/>
        <v>18790</v>
      </c>
      <c r="F304" s="34">
        <v>2.69</v>
      </c>
      <c r="G304" s="29">
        <v>1</v>
      </c>
      <c r="H304" s="30"/>
      <c r="I304" s="30"/>
      <c r="J304" s="28">
        <v>1.4</v>
      </c>
      <c r="K304" s="28">
        <v>1.68</v>
      </c>
      <c r="L304" s="28">
        <v>2.23</v>
      </c>
      <c r="M304" s="28">
        <v>2.39</v>
      </c>
      <c r="N304" s="31">
        <v>2.57</v>
      </c>
      <c r="O304" s="32"/>
      <c r="P304" s="32">
        <f t="shared" si="641"/>
        <v>0</v>
      </c>
      <c r="Q304" s="32">
        <v>0</v>
      </c>
      <c r="R304" s="32">
        <f t="shared" si="642"/>
        <v>0</v>
      </c>
      <c r="S304" s="32">
        <v>4</v>
      </c>
      <c r="T304" s="32">
        <f t="shared" si="574"/>
        <v>310549.90857333329</v>
      </c>
      <c r="U304" s="32">
        <v>0</v>
      </c>
      <c r="V304" s="32">
        <f t="shared" si="643"/>
        <v>0</v>
      </c>
      <c r="W304" s="32">
        <v>9</v>
      </c>
      <c r="X304" s="32">
        <f t="shared" si="644"/>
        <v>764534.8103904</v>
      </c>
      <c r="Y304" s="32">
        <v>7</v>
      </c>
      <c r="Z304" s="32"/>
      <c r="AA304" s="32"/>
      <c r="AB304" s="32">
        <f t="shared" si="645"/>
        <v>0</v>
      </c>
      <c r="AC304" s="32">
        <v>0</v>
      </c>
      <c r="AD304" s="32">
        <f t="shared" si="646"/>
        <v>0</v>
      </c>
      <c r="AE304" s="32">
        <v>2</v>
      </c>
      <c r="AF304" s="32">
        <f t="shared" si="647"/>
        <v>148750.6856733333</v>
      </c>
      <c r="AG304" s="36">
        <v>0</v>
      </c>
      <c r="AH304" s="32">
        <f t="shared" si="648"/>
        <v>0</v>
      </c>
      <c r="AI304" s="32">
        <v>0</v>
      </c>
      <c r="AJ304" s="32">
        <f t="shared" si="649"/>
        <v>0</v>
      </c>
      <c r="AK304" s="32"/>
      <c r="AL304" s="32">
        <f t="shared" si="650"/>
        <v>0</v>
      </c>
      <c r="AM304" s="32"/>
      <c r="AN304" s="32">
        <f t="shared" si="651"/>
        <v>0</v>
      </c>
      <c r="AO304" s="32">
        <v>0</v>
      </c>
      <c r="AP304" s="32">
        <f t="shared" si="652"/>
        <v>0</v>
      </c>
      <c r="AQ304" s="32">
        <v>0</v>
      </c>
      <c r="AR304" s="32">
        <f t="shared" si="633"/>
        <v>0</v>
      </c>
      <c r="AS304" s="32"/>
      <c r="AT304" s="35"/>
      <c r="AU304" s="32">
        <f t="shared" si="596"/>
        <v>0</v>
      </c>
      <c r="AV304" s="35">
        <f t="shared" si="596"/>
        <v>0</v>
      </c>
      <c r="AW304" s="32"/>
      <c r="AX304" s="32">
        <f t="shared" si="653"/>
        <v>0</v>
      </c>
      <c r="AY304" s="32">
        <v>0</v>
      </c>
      <c r="AZ304" s="32">
        <f t="shared" si="635"/>
        <v>0</v>
      </c>
      <c r="BA304" s="35"/>
      <c r="BB304" s="32"/>
      <c r="BC304" s="32">
        <v>0</v>
      </c>
      <c r="BD304" s="32">
        <f t="shared" si="654"/>
        <v>0</v>
      </c>
      <c r="BE304" s="32">
        <f t="shared" si="594"/>
        <v>0</v>
      </c>
      <c r="BF304" s="32">
        <f t="shared" si="597"/>
        <v>0</v>
      </c>
      <c r="BG304" s="32"/>
      <c r="BH304" s="35"/>
      <c r="BI304" s="32"/>
      <c r="BJ304" s="32"/>
      <c r="BK304" s="32">
        <v>0</v>
      </c>
      <c r="BL304" s="32">
        <f t="shared" si="655"/>
        <v>0</v>
      </c>
      <c r="BM304" s="32">
        <v>0</v>
      </c>
      <c r="BN304" s="32">
        <f t="shared" si="626"/>
        <v>0</v>
      </c>
      <c r="BO304" s="32"/>
      <c r="BP304" s="35"/>
      <c r="BQ304" s="32"/>
      <c r="BR304" s="32"/>
      <c r="BS304" s="32">
        <v>0</v>
      </c>
      <c r="BT304" s="32">
        <f t="shared" si="656"/>
        <v>0</v>
      </c>
      <c r="BU304" s="32">
        <f t="shared" si="657"/>
        <v>0</v>
      </c>
      <c r="BV304" s="32">
        <f t="shared" si="598"/>
        <v>0</v>
      </c>
      <c r="BW304" s="32"/>
      <c r="BX304" s="35"/>
      <c r="BY304" s="32"/>
      <c r="BZ304" s="32"/>
    </row>
    <row r="305" spans="1:78" x14ac:dyDescent="0.25">
      <c r="A305" s="37"/>
      <c r="B305" s="58">
        <v>261</v>
      </c>
      <c r="C305" s="27" t="s">
        <v>365</v>
      </c>
      <c r="D305" s="28">
        <f t="shared" ref="D305:E320" si="658">D304</f>
        <v>18150.400000000001</v>
      </c>
      <c r="E305" s="28">
        <f t="shared" si="658"/>
        <v>18790</v>
      </c>
      <c r="F305" s="34">
        <v>4.12</v>
      </c>
      <c r="G305" s="44">
        <v>1</v>
      </c>
      <c r="H305" s="45"/>
      <c r="I305" s="45"/>
      <c r="J305" s="28">
        <v>1.4</v>
      </c>
      <c r="K305" s="28">
        <v>1.68</v>
      </c>
      <c r="L305" s="28">
        <v>2.23</v>
      </c>
      <c r="M305" s="28">
        <v>2.39</v>
      </c>
      <c r="N305" s="31">
        <v>2.57</v>
      </c>
      <c r="O305" s="32"/>
      <c r="P305" s="32">
        <f t="shared" si="641"/>
        <v>0</v>
      </c>
      <c r="Q305" s="32"/>
      <c r="R305" s="32">
        <f t="shared" si="642"/>
        <v>0</v>
      </c>
      <c r="S305" s="32"/>
      <c r="T305" s="32">
        <f t="shared" si="574"/>
        <v>0</v>
      </c>
      <c r="U305" s="32"/>
      <c r="V305" s="32">
        <f t="shared" si="643"/>
        <v>0</v>
      </c>
      <c r="W305" s="32"/>
      <c r="X305" s="32">
        <f t="shared" si="644"/>
        <v>0</v>
      </c>
      <c r="Y305" s="32"/>
      <c r="Z305" s="32"/>
      <c r="AA305" s="32"/>
      <c r="AB305" s="32">
        <f t="shared" si="645"/>
        <v>0</v>
      </c>
      <c r="AC305" s="32"/>
      <c r="AD305" s="32">
        <f t="shared" si="646"/>
        <v>0</v>
      </c>
      <c r="AE305" s="32"/>
      <c r="AF305" s="32">
        <f t="shared" si="647"/>
        <v>0</v>
      </c>
      <c r="AG305" s="36"/>
      <c r="AH305" s="32">
        <f t="shared" si="648"/>
        <v>0</v>
      </c>
      <c r="AI305" s="32"/>
      <c r="AJ305" s="32">
        <f t="shared" si="649"/>
        <v>0</v>
      </c>
      <c r="AK305" s="32"/>
      <c r="AL305" s="32">
        <f t="shared" si="650"/>
        <v>0</v>
      </c>
      <c r="AM305" s="32">
        <v>2</v>
      </c>
      <c r="AN305" s="32">
        <f t="shared" si="651"/>
        <v>248721.83109759996</v>
      </c>
      <c r="AO305" s="32"/>
      <c r="AP305" s="32">
        <f t="shared" si="652"/>
        <v>0</v>
      </c>
      <c r="AQ305" s="32">
        <v>1</v>
      </c>
      <c r="AR305" s="32">
        <v>137079.93</v>
      </c>
      <c r="AS305" s="32"/>
      <c r="AT305" s="35"/>
      <c r="AU305" s="32">
        <f t="shared" si="596"/>
        <v>1</v>
      </c>
      <c r="AV305" s="35">
        <f t="shared" si="596"/>
        <v>137079.93</v>
      </c>
      <c r="AW305" s="32">
        <v>2</v>
      </c>
      <c r="AX305" s="32">
        <f t="shared" si="653"/>
        <v>271413.98291839997</v>
      </c>
      <c r="AY305" s="32">
        <v>0</v>
      </c>
      <c r="AZ305" s="32">
        <f t="shared" si="635"/>
        <v>0</v>
      </c>
      <c r="BA305" s="35"/>
      <c r="BB305" s="32"/>
      <c r="BC305" s="32"/>
      <c r="BD305" s="32">
        <f t="shared" si="654"/>
        <v>0</v>
      </c>
      <c r="BE305" s="32">
        <f t="shared" si="594"/>
        <v>0</v>
      </c>
      <c r="BF305" s="32">
        <f t="shared" si="597"/>
        <v>0</v>
      </c>
      <c r="BG305" s="32"/>
      <c r="BH305" s="35"/>
      <c r="BI305" s="32"/>
      <c r="BJ305" s="32"/>
      <c r="BK305" s="32"/>
      <c r="BL305" s="32">
        <f t="shared" si="655"/>
        <v>0</v>
      </c>
      <c r="BM305" s="32">
        <v>0</v>
      </c>
      <c r="BN305" s="32">
        <f t="shared" si="626"/>
        <v>0</v>
      </c>
      <c r="BO305" s="32"/>
      <c r="BP305" s="35"/>
      <c r="BQ305" s="32"/>
      <c r="BR305" s="32"/>
      <c r="BS305" s="32"/>
      <c r="BT305" s="32">
        <f t="shared" si="656"/>
        <v>0</v>
      </c>
      <c r="BU305" s="32">
        <f t="shared" si="657"/>
        <v>0</v>
      </c>
      <c r="BV305" s="32">
        <f t="shared" si="598"/>
        <v>0</v>
      </c>
      <c r="BW305" s="32"/>
      <c r="BX305" s="35"/>
      <c r="BY305" s="32"/>
      <c r="BZ305" s="32"/>
    </row>
    <row r="306" spans="1:78" ht="30" x14ac:dyDescent="0.25">
      <c r="A306" s="37"/>
      <c r="B306" s="58">
        <v>262</v>
      </c>
      <c r="C306" s="27" t="s">
        <v>366</v>
      </c>
      <c r="D306" s="28">
        <f t="shared" si="658"/>
        <v>18150.400000000001</v>
      </c>
      <c r="E306" s="28">
        <f t="shared" si="658"/>
        <v>18790</v>
      </c>
      <c r="F306" s="34">
        <v>1.1599999999999999</v>
      </c>
      <c r="G306" s="29">
        <v>1</v>
      </c>
      <c r="H306" s="30"/>
      <c r="I306" s="30"/>
      <c r="J306" s="28">
        <v>1.4</v>
      </c>
      <c r="K306" s="28">
        <v>1.68</v>
      </c>
      <c r="L306" s="28">
        <v>2.23</v>
      </c>
      <c r="M306" s="28">
        <v>2.39</v>
      </c>
      <c r="N306" s="31">
        <v>2.57</v>
      </c>
      <c r="O306" s="32"/>
      <c r="P306" s="32">
        <f t="shared" si="641"/>
        <v>0</v>
      </c>
      <c r="Q306" s="32">
        <v>0</v>
      </c>
      <c r="R306" s="32">
        <f t="shared" si="642"/>
        <v>0</v>
      </c>
      <c r="S306" s="32">
        <v>38</v>
      </c>
      <c r="T306" s="32">
        <f t="shared" si="574"/>
        <v>1272215.6105866663</v>
      </c>
      <c r="U306" s="32">
        <v>0</v>
      </c>
      <c r="V306" s="32">
        <f t="shared" si="643"/>
        <v>0</v>
      </c>
      <c r="W306" s="32"/>
      <c r="X306" s="32">
        <f t="shared" si="644"/>
        <v>0</v>
      </c>
      <c r="Y306" s="32"/>
      <c r="Z306" s="32"/>
      <c r="AA306" s="32"/>
      <c r="AB306" s="32">
        <f t="shared" si="645"/>
        <v>0</v>
      </c>
      <c r="AC306" s="32">
        <v>0</v>
      </c>
      <c r="AD306" s="32">
        <f t="shared" si="646"/>
        <v>0</v>
      </c>
      <c r="AE306" s="32"/>
      <c r="AF306" s="32">
        <f t="shared" si="647"/>
        <v>0</v>
      </c>
      <c r="AG306" s="36">
        <v>6</v>
      </c>
      <c r="AH306" s="32">
        <f t="shared" si="648"/>
        <v>229861.85255039996</v>
      </c>
      <c r="AI306" s="32">
        <v>0</v>
      </c>
      <c r="AJ306" s="32">
        <f t="shared" si="649"/>
        <v>0</v>
      </c>
      <c r="AK306" s="32"/>
      <c r="AL306" s="32">
        <f t="shared" si="650"/>
        <v>0</v>
      </c>
      <c r="AM306" s="32"/>
      <c r="AN306" s="32">
        <f t="shared" si="651"/>
        <v>0</v>
      </c>
      <c r="AO306" s="32"/>
      <c r="AP306" s="32">
        <f t="shared" si="652"/>
        <v>0</v>
      </c>
      <c r="AQ306" s="32">
        <v>0</v>
      </c>
      <c r="AR306" s="32">
        <v>0</v>
      </c>
      <c r="AS306" s="32"/>
      <c r="AT306" s="35"/>
      <c r="AU306" s="32"/>
      <c r="AV306" s="35">
        <f t="shared" si="596"/>
        <v>0</v>
      </c>
      <c r="AW306" s="32">
        <v>2</v>
      </c>
      <c r="AX306" s="32">
        <f t="shared" si="653"/>
        <v>76417.529171199989</v>
      </c>
      <c r="AY306" s="32">
        <v>0</v>
      </c>
      <c r="AZ306" s="32">
        <f t="shared" si="635"/>
        <v>0</v>
      </c>
      <c r="BA306" s="35"/>
      <c r="BB306" s="32"/>
      <c r="BC306" s="32">
        <v>0</v>
      </c>
      <c r="BD306" s="32">
        <f t="shared" si="654"/>
        <v>0</v>
      </c>
      <c r="BE306" s="32">
        <f t="shared" si="594"/>
        <v>0</v>
      </c>
      <c r="BF306" s="32">
        <f t="shared" si="597"/>
        <v>0</v>
      </c>
      <c r="BG306" s="32"/>
      <c r="BH306" s="35"/>
      <c r="BI306" s="32"/>
      <c r="BJ306" s="32"/>
      <c r="BK306" s="32"/>
      <c r="BL306" s="32">
        <f t="shared" si="655"/>
        <v>0</v>
      </c>
      <c r="BM306" s="32">
        <v>0</v>
      </c>
      <c r="BN306" s="32">
        <f t="shared" si="626"/>
        <v>0</v>
      </c>
      <c r="BO306" s="32"/>
      <c r="BP306" s="35"/>
      <c r="BQ306" s="32"/>
      <c r="BR306" s="32"/>
      <c r="BS306" s="32">
        <v>0</v>
      </c>
      <c r="BT306" s="32">
        <f t="shared" si="656"/>
        <v>0</v>
      </c>
      <c r="BU306" s="32">
        <f t="shared" si="657"/>
        <v>0</v>
      </c>
      <c r="BV306" s="32">
        <f t="shared" si="598"/>
        <v>0</v>
      </c>
      <c r="BW306" s="32"/>
      <c r="BX306" s="35"/>
      <c r="BY306" s="32"/>
      <c r="BZ306" s="32"/>
    </row>
    <row r="307" spans="1:78" ht="30" x14ac:dyDescent="0.25">
      <c r="A307" s="37"/>
      <c r="B307" s="58">
        <v>263</v>
      </c>
      <c r="C307" s="27" t="s">
        <v>367</v>
      </c>
      <c r="D307" s="28">
        <f t="shared" si="658"/>
        <v>18150.400000000001</v>
      </c>
      <c r="E307" s="28">
        <f t="shared" si="658"/>
        <v>18790</v>
      </c>
      <c r="F307" s="34">
        <v>1.95</v>
      </c>
      <c r="G307" s="29">
        <v>1</v>
      </c>
      <c r="H307" s="30"/>
      <c r="I307" s="30"/>
      <c r="J307" s="28">
        <v>1.4</v>
      </c>
      <c r="K307" s="28">
        <v>1.68</v>
      </c>
      <c r="L307" s="28">
        <v>2.23</v>
      </c>
      <c r="M307" s="28">
        <v>2.39</v>
      </c>
      <c r="N307" s="31">
        <v>2.57</v>
      </c>
      <c r="O307" s="32"/>
      <c r="P307" s="32">
        <f t="shared" si="641"/>
        <v>0</v>
      </c>
      <c r="Q307" s="32"/>
      <c r="R307" s="32">
        <f t="shared" si="642"/>
        <v>0</v>
      </c>
      <c r="S307" s="32">
        <v>7</v>
      </c>
      <c r="T307" s="32">
        <f t="shared" si="574"/>
        <v>393959.68884999998</v>
      </c>
      <c r="U307" s="32">
        <v>0</v>
      </c>
      <c r="V307" s="32">
        <f t="shared" si="643"/>
        <v>0</v>
      </c>
      <c r="W307" s="32">
        <v>6</v>
      </c>
      <c r="X307" s="32">
        <f t="shared" si="644"/>
        <v>369477.78940799995</v>
      </c>
      <c r="Y307" s="32">
        <v>5</v>
      </c>
      <c r="Z307" s="32"/>
      <c r="AA307" s="32"/>
      <c r="AB307" s="32">
        <f t="shared" si="645"/>
        <v>0</v>
      </c>
      <c r="AC307" s="32">
        <v>0</v>
      </c>
      <c r="AD307" s="32">
        <f t="shared" si="646"/>
        <v>0</v>
      </c>
      <c r="AE307" s="32">
        <v>34</v>
      </c>
      <c r="AF307" s="32">
        <f t="shared" si="647"/>
        <v>1833117.1859000004</v>
      </c>
      <c r="AG307" s="36">
        <v>4</v>
      </c>
      <c r="AH307" s="32">
        <f t="shared" si="648"/>
        <v>257603.80027199996</v>
      </c>
      <c r="AI307" s="32">
        <v>0</v>
      </c>
      <c r="AJ307" s="32">
        <f t="shared" si="649"/>
        <v>0</v>
      </c>
      <c r="AK307" s="32"/>
      <c r="AL307" s="32">
        <f t="shared" si="650"/>
        <v>0</v>
      </c>
      <c r="AM307" s="32">
        <v>8</v>
      </c>
      <c r="AN307" s="32">
        <f t="shared" si="651"/>
        <v>470881.13654399989</v>
      </c>
      <c r="AO307" s="32">
        <v>4</v>
      </c>
      <c r="AP307" s="32">
        <f t="shared" si="652"/>
        <v>258011.11627199996</v>
      </c>
      <c r="AQ307" s="32">
        <v>1</v>
      </c>
      <c r="AR307" s="32">
        <v>60352.62</v>
      </c>
      <c r="AS307" s="32"/>
      <c r="AT307" s="35"/>
      <c r="AU307" s="32"/>
      <c r="AV307" s="35">
        <f t="shared" si="596"/>
        <v>60352.62</v>
      </c>
      <c r="AW307" s="32">
        <v>14</v>
      </c>
      <c r="AX307" s="32">
        <f t="shared" si="653"/>
        <v>899223.51136800006</v>
      </c>
      <c r="AY307" s="32">
        <v>0</v>
      </c>
      <c r="AZ307" s="32">
        <f t="shared" si="635"/>
        <v>0</v>
      </c>
      <c r="BA307" s="35"/>
      <c r="BB307" s="32"/>
      <c r="BC307" s="32">
        <v>0</v>
      </c>
      <c r="BD307" s="32">
        <f t="shared" si="654"/>
        <v>0</v>
      </c>
      <c r="BE307" s="32">
        <f t="shared" si="594"/>
        <v>0</v>
      </c>
      <c r="BF307" s="32">
        <f t="shared" si="597"/>
        <v>0</v>
      </c>
      <c r="BG307" s="32"/>
      <c r="BH307" s="35"/>
      <c r="BI307" s="32"/>
      <c r="BJ307" s="32"/>
      <c r="BK307" s="32">
        <v>6</v>
      </c>
      <c r="BL307" s="32">
        <f t="shared" si="655"/>
        <v>500030.32715999999</v>
      </c>
      <c r="BM307" s="32">
        <v>0</v>
      </c>
      <c r="BN307" s="32">
        <f t="shared" si="626"/>
        <v>0</v>
      </c>
      <c r="BO307" s="32"/>
      <c r="BP307" s="35"/>
      <c r="BQ307" s="32"/>
      <c r="BR307" s="32"/>
      <c r="BS307" s="32">
        <v>0</v>
      </c>
      <c r="BT307" s="32">
        <f t="shared" si="656"/>
        <v>0</v>
      </c>
      <c r="BU307" s="32">
        <f t="shared" si="657"/>
        <v>0</v>
      </c>
      <c r="BV307" s="32">
        <f t="shared" si="598"/>
        <v>0</v>
      </c>
      <c r="BW307" s="32"/>
      <c r="BX307" s="35"/>
      <c r="BY307" s="32"/>
      <c r="BZ307" s="32"/>
    </row>
    <row r="308" spans="1:78" ht="30" x14ac:dyDescent="0.25">
      <c r="A308" s="37"/>
      <c r="B308" s="58">
        <v>264</v>
      </c>
      <c r="C308" s="27" t="s">
        <v>368</v>
      </c>
      <c r="D308" s="28">
        <f t="shared" si="658"/>
        <v>18150.400000000001</v>
      </c>
      <c r="E308" s="28">
        <f t="shared" si="658"/>
        <v>18790</v>
      </c>
      <c r="F308" s="34">
        <v>2.46</v>
      </c>
      <c r="G308" s="29">
        <v>1</v>
      </c>
      <c r="H308" s="30"/>
      <c r="I308" s="30"/>
      <c r="J308" s="28">
        <v>1.4</v>
      </c>
      <c r="K308" s="28">
        <v>1.68</v>
      </c>
      <c r="L308" s="28">
        <v>2.23</v>
      </c>
      <c r="M308" s="28">
        <v>2.39</v>
      </c>
      <c r="N308" s="31">
        <v>2.57</v>
      </c>
      <c r="O308" s="32"/>
      <c r="P308" s="32">
        <f t="shared" si="641"/>
        <v>0</v>
      </c>
      <c r="Q308" s="32">
        <v>0</v>
      </c>
      <c r="R308" s="32">
        <f t="shared" si="642"/>
        <v>0</v>
      </c>
      <c r="S308" s="32">
        <v>6</v>
      </c>
      <c r="T308" s="32">
        <f t="shared" si="574"/>
        <v>425995.97123999998</v>
      </c>
      <c r="U308" s="32">
        <v>0</v>
      </c>
      <c r="V308" s="32">
        <f t="shared" si="643"/>
        <v>0</v>
      </c>
      <c r="W308" s="32">
        <v>3</v>
      </c>
      <c r="X308" s="32">
        <f t="shared" si="644"/>
        <v>233055.22101119999</v>
      </c>
      <c r="Y308" s="32">
        <v>2</v>
      </c>
      <c r="Z308" s="32"/>
      <c r="AA308" s="32"/>
      <c r="AB308" s="32">
        <f t="shared" si="645"/>
        <v>0</v>
      </c>
      <c r="AC308" s="32">
        <v>0</v>
      </c>
      <c r="AD308" s="32">
        <f t="shared" si="646"/>
        <v>0</v>
      </c>
      <c r="AE308" s="32"/>
      <c r="AF308" s="32">
        <f t="shared" si="647"/>
        <v>0</v>
      </c>
      <c r="AG308" s="36">
        <v>0</v>
      </c>
      <c r="AH308" s="32">
        <f t="shared" si="648"/>
        <v>0</v>
      </c>
      <c r="AI308" s="32">
        <v>0</v>
      </c>
      <c r="AJ308" s="32">
        <f t="shared" si="649"/>
        <v>0</v>
      </c>
      <c r="AK308" s="32"/>
      <c r="AL308" s="32">
        <f t="shared" si="650"/>
        <v>0</v>
      </c>
      <c r="AM308" s="32"/>
      <c r="AN308" s="32">
        <f t="shared" si="651"/>
        <v>0</v>
      </c>
      <c r="AO308" s="32">
        <v>0</v>
      </c>
      <c r="AP308" s="32">
        <f t="shared" si="652"/>
        <v>0</v>
      </c>
      <c r="AQ308" s="32">
        <v>0</v>
      </c>
      <c r="AR308" s="32">
        <v>0</v>
      </c>
      <c r="AS308" s="32"/>
      <c r="AT308" s="35"/>
      <c r="AU308" s="32"/>
      <c r="AV308" s="35">
        <f t="shared" si="596"/>
        <v>0</v>
      </c>
      <c r="AW308" s="32"/>
      <c r="AX308" s="32">
        <f t="shared" si="653"/>
        <v>0</v>
      </c>
      <c r="AY308" s="32">
        <v>0</v>
      </c>
      <c r="AZ308" s="32">
        <f t="shared" si="635"/>
        <v>0</v>
      </c>
      <c r="BA308" s="35"/>
      <c r="BB308" s="32"/>
      <c r="BC308" s="32">
        <v>0</v>
      </c>
      <c r="BD308" s="32">
        <f t="shared" si="654"/>
        <v>0</v>
      </c>
      <c r="BE308" s="32">
        <f t="shared" si="594"/>
        <v>0</v>
      </c>
      <c r="BF308" s="32">
        <f t="shared" si="597"/>
        <v>0</v>
      </c>
      <c r="BG308" s="32"/>
      <c r="BH308" s="35"/>
      <c r="BI308" s="32"/>
      <c r="BJ308" s="32"/>
      <c r="BK308" s="32"/>
      <c r="BL308" s="32">
        <f t="shared" si="655"/>
        <v>0</v>
      </c>
      <c r="BM308" s="32">
        <v>0</v>
      </c>
      <c r="BN308" s="32">
        <f t="shared" si="626"/>
        <v>0</v>
      </c>
      <c r="BO308" s="32"/>
      <c r="BP308" s="35"/>
      <c r="BQ308" s="32"/>
      <c r="BR308" s="32"/>
      <c r="BS308" s="32">
        <v>0</v>
      </c>
      <c r="BT308" s="32">
        <f t="shared" si="656"/>
        <v>0</v>
      </c>
      <c r="BU308" s="32">
        <f t="shared" si="657"/>
        <v>0</v>
      </c>
      <c r="BV308" s="32">
        <f t="shared" si="598"/>
        <v>0</v>
      </c>
      <c r="BW308" s="32"/>
      <c r="BX308" s="35"/>
      <c r="BY308" s="32"/>
      <c r="BZ308" s="32"/>
    </row>
    <row r="309" spans="1:78" x14ac:dyDescent="0.25">
      <c r="A309" s="37"/>
      <c r="B309" s="58">
        <v>265</v>
      </c>
      <c r="C309" s="27" t="s">
        <v>369</v>
      </c>
      <c r="D309" s="28">
        <f t="shared" si="658"/>
        <v>18150.400000000001</v>
      </c>
      <c r="E309" s="28">
        <f t="shared" si="658"/>
        <v>18790</v>
      </c>
      <c r="F309" s="34">
        <v>0.73</v>
      </c>
      <c r="G309" s="29">
        <v>1</v>
      </c>
      <c r="H309" s="30"/>
      <c r="I309" s="30"/>
      <c r="J309" s="28">
        <v>1.4</v>
      </c>
      <c r="K309" s="28">
        <v>1.68</v>
      </c>
      <c r="L309" s="28">
        <v>2.23</v>
      </c>
      <c r="M309" s="28">
        <v>2.39</v>
      </c>
      <c r="N309" s="31">
        <v>2.57</v>
      </c>
      <c r="O309" s="32"/>
      <c r="P309" s="32">
        <f>(O309/12*1*$D309*$F309*$G309*$J309*P$9)+(O309/12*11*$E309*$F309*$G309*$J309)</f>
        <v>0</v>
      </c>
      <c r="Q309" s="32"/>
      <c r="R309" s="32">
        <f t="shared" ref="R309:R313" si="659">(Q309/12*1*$D309*$F309*$G309*$J309*R$9)+(Q309/12*11*$E309*$F309*$G309*$J309)</f>
        <v>0</v>
      </c>
      <c r="S309" s="32"/>
      <c r="T309" s="32">
        <f>(S309/12*1*$D309*$F309*$G309*$J309*T$9)+(S309/12*11*$E309*$F309*$G309*$J309)</f>
        <v>0</v>
      </c>
      <c r="U309" s="32">
        <v>0</v>
      </c>
      <c r="V309" s="32">
        <f>(U309/12*1*$D309*$F309*$G309*$K309*V$9)+(U309/12*11*$E309*$F309*$G309*$K309)</f>
        <v>0</v>
      </c>
      <c r="W309" s="32">
        <v>0</v>
      </c>
      <c r="X309" s="32">
        <f>(W309/12*1*$D309*$F309*$G309*$K309*X$9)+(W309/12*11*$E309*$F309*$G309*$K309)</f>
        <v>0</v>
      </c>
      <c r="Y309" s="32"/>
      <c r="Z309" s="32"/>
      <c r="AA309" s="32"/>
      <c r="AB309" s="32">
        <f>(AA309/12*1*$D309*$F309*$G309*$J309*AB$9)+(AA309/12*11*$E309*$F309*$G309*$J309)</f>
        <v>0</v>
      </c>
      <c r="AC309" s="32">
        <v>0</v>
      </c>
      <c r="AD309" s="32">
        <f>(AC309/12*1*$D309*$F309*$G309*$J309*AD$9)+(AC309/12*11*$E309*$F309*$G309*$J309)</f>
        <v>0</v>
      </c>
      <c r="AE309" s="32">
        <v>138</v>
      </c>
      <c r="AF309" s="32">
        <f>(AE309/12*1*$D309*$F309*$G309*$J309*AF$9)+(AE309/12*11*$E309*$F309*$G309*$J309)</f>
        <v>2663881.38632</v>
      </c>
      <c r="AG309" s="36">
        <v>0</v>
      </c>
      <c r="AH309" s="32">
        <f>(AG309/12*1*$D309*$F309*$G309*$K309*AH$9)+(AG309/12*11*$E309*$F309*$G309*$K309)</f>
        <v>0</v>
      </c>
      <c r="AI309" s="32">
        <v>0</v>
      </c>
      <c r="AJ309" s="32">
        <f t="shared" si="649"/>
        <v>0</v>
      </c>
      <c r="AK309" s="32"/>
      <c r="AL309" s="32">
        <f>(AK309/12*1*$D309*$F309*$G309*$K309*AL$9)+(AK309/12*11*$E309*$F309*$G309*$K309)</f>
        <v>0</v>
      </c>
      <c r="AM309" s="32">
        <v>30</v>
      </c>
      <c r="AN309" s="32">
        <f t="shared" ref="AN309:AN313" si="660">(AM309/12*1*$D309*$F309*$G309*$K309*AN$9)+(AM309/12*11*$E309*$F309*$G309*$K309)</f>
        <v>690195.40329599986</v>
      </c>
      <c r="AO309" s="32">
        <v>10</v>
      </c>
      <c r="AP309" s="32">
        <f>(AO309/12*1*$D309*$F309*$G309*$K309*AP$9)+(AO309/12*11*$E309*$F309*$G309*$K309)</f>
        <v>230065.13443199999</v>
      </c>
      <c r="AQ309" s="32">
        <v>1</v>
      </c>
      <c r="AR309" s="32">
        <v>23044.06</v>
      </c>
      <c r="AS309" s="32"/>
      <c r="AT309" s="35"/>
      <c r="AU309" s="32"/>
      <c r="AV309" s="35">
        <f t="shared" si="596"/>
        <v>23044.06</v>
      </c>
      <c r="AW309" s="32">
        <v>18</v>
      </c>
      <c r="AX309" s="32">
        <f>(AW309/12*1*$D309*$F309*$G309*$K309*AX$9)+(AW309/12*11*$E309*$F309*$G309*$K309)</f>
        <v>412280.82080639992</v>
      </c>
      <c r="AY309" s="32">
        <v>1</v>
      </c>
      <c r="AZ309" s="32">
        <v>23044.06</v>
      </c>
      <c r="BA309" s="35"/>
      <c r="BB309" s="32"/>
      <c r="BC309" s="32"/>
      <c r="BD309" s="32">
        <f>(BC309/12*1*$D309*$F309*$G309*$K309*BD$9)+(BC309/12*11*$E309*$F309*$G309*$K309)</f>
        <v>0</v>
      </c>
      <c r="BE309" s="32">
        <f t="shared" si="594"/>
        <v>0</v>
      </c>
      <c r="BF309" s="32">
        <f t="shared" ref="BF309:BF313" si="661">(BE309/3*1*$D309*$F309*$G309*$K309*BF$9)+(BE309/3*2*$E309*$F309*$G309*$K309)</f>
        <v>0</v>
      </c>
      <c r="BG309" s="32"/>
      <c r="BH309" s="35"/>
      <c r="BI309" s="32"/>
      <c r="BJ309" s="32"/>
      <c r="BK309" s="32">
        <v>12</v>
      </c>
      <c r="BL309" s="32">
        <f t="shared" ref="BL309:BL313" si="662">(BK309/12*1*$D309*$F309*$G309*$K309*BL$9)+(BK309/12*11*$E309*$F309*$G309*$K309)</f>
        <v>284648.12678399996</v>
      </c>
      <c r="BM309" s="32">
        <v>2</v>
      </c>
      <c r="BN309" s="32">
        <v>46088.12</v>
      </c>
      <c r="BO309" s="32"/>
      <c r="BP309" s="35"/>
      <c r="BQ309" s="32"/>
      <c r="BR309" s="32"/>
      <c r="BS309" s="32">
        <v>7</v>
      </c>
      <c r="BT309" s="32">
        <f t="shared" ref="BT309:BT313" si="663">(BS309/12*1*$D309*$F309*$G309*$K309*BT$9)+(BS309/12*11*$E309*$F309*$G309*$K309)</f>
        <v>166044.74062399997</v>
      </c>
      <c r="BU309" s="32">
        <v>1</v>
      </c>
      <c r="BV309" s="32">
        <v>23044.06</v>
      </c>
      <c r="BW309" s="32"/>
      <c r="BX309" s="35"/>
      <c r="BY309" s="32"/>
      <c r="BZ309" s="32"/>
    </row>
    <row r="310" spans="1:78" x14ac:dyDescent="0.25">
      <c r="A310" s="37"/>
      <c r="B310" s="58">
        <v>266</v>
      </c>
      <c r="C310" s="27" t="s">
        <v>370</v>
      </c>
      <c r="D310" s="28">
        <f t="shared" si="658"/>
        <v>18150.400000000001</v>
      </c>
      <c r="E310" s="28">
        <f t="shared" si="658"/>
        <v>18790</v>
      </c>
      <c r="F310" s="34">
        <v>0.91</v>
      </c>
      <c r="G310" s="44">
        <v>1</v>
      </c>
      <c r="H310" s="45"/>
      <c r="I310" s="45"/>
      <c r="J310" s="28">
        <v>1.4</v>
      </c>
      <c r="K310" s="28">
        <v>1.68</v>
      </c>
      <c r="L310" s="28">
        <v>2.23</v>
      </c>
      <c r="M310" s="28">
        <v>2.39</v>
      </c>
      <c r="N310" s="31">
        <v>2.57</v>
      </c>
      <c r="O310" s="32"/>
      <c r="P310" s="32">
        <f>(O310/12*1*$D310*$F310*$G310*$J310*P$9)+(O310/12*11*$E310*$F310*$G310*$J310)</f>
        <v>0</v>
      </c>
      <c r="Q310" s="32"/>
      <c r="R310" s="32">
        <f t="shared" si="659"/>
        <v>0</v>
      </c>
      <c r="S310" s="32"/>
      <c r="T310" s="32">
        <f t="shared" ref="T310:T313" si="664">(S310/12*1*$D310*$F310*$G310*$J310*T$9)+(S310/12*11*$E310*$F310*$G310*$J310)</f>
        <v>0</v>
      </c>
      <c r="U310" s="32"/>
      <c r="V310" s="32">
        <f>(U310/12*1*$D310*$F310*$G310*$K310*V$9)+(U310/12*11*$E310*$F310*$G310*$K310)</f>
        <v>0</v>
      </c>
      <c r="W310" s="32"/>
      <c r="X310" s="32">
        <f>(W310/12*1*$D310*$F310*$G310*$K310*X$9)+(W310/12*11*$E310*$F310*$G310*$K310)</f>
        <v>0</v>
      </c>
      <c r="Y310" s="32"/>
      <c r="Z310" s="32"/>
      <c r="AA310" s="32"/>
      <c r="AB310" s="32">
        <f>(AA310/12*1*$D310*$F310*$G310*$J310*AB$9)+(AA310/12*11*$E310*$F310*$G310*$J310)</f>
        <v>0</v>
      </c>
      <c r="AC310" s="32"/>
      <c r="AD310" s="32">
        <f>(AC310/12*1*$D310*$F310*$G310*$J310*AD$9)+(AC310/12*11*$E310*$F310*$G310*$J310)</f>
        <v>0</v>
      </c>
      <c r="AE310" s="32"/>
      <c r="AF310" s="32">
        <f>(AE310/12*1*$D310*$F310*$G310*$J310*AF$9)+(AE310/12*11*$E310*$F310*$G310*$J310)</f>
        <v>0</v>
      </c>
      <c r="AG310" s="36"/>
      <c r="AH310" s="32">
        <f>(AG310/12*1*$D310*$F310*$G310*$K310*AH$9)+(AG310/12*11*$E310*$F310*$G310*$K310)</f>
        <v>0</v>
      </c>
      <c r="AI310" s="32"/>
      <c r="AJ310" s="32">
        <f t="shared" si="649"/>
        <v>0</v>
      </c>
      <c r="AK310" s="32"/>
      <c r="AL310" s="32">
        <f>(AK310/12*1*$D310*$F310*$G310*$K310*AL$9)+(AK310/12*11*$E310*$F310*$G310*$K310)</f>
        <v>0</v>
      </c>
      <c r="AM310" s="32"/>
      <c r="AN310" s="32">
        <f t="shared" si="660"/>
        <v>0</v>
      </c>
      <c r="AO310" s="32"/>
      <c r="AP310" s="32">
        <f>(AO310/12*1*$D310*$F310*$G310*$K310*AP$9)+(AO310/12*11*$E310*$F310*$G310*$K310)</f>
        <v>0</v>
      </c>
      <c r="AQ310" s="32">
        <v>0</v>
      </c>
      <c r="AR310" s="32">
        <v>0</v>
      </c>
      <c r="AS310" s="32"/>
      <c r="AT310" s="35"/>
      <c r="AU310" s="32"/>
      <c r="AV310" s="35">
        <f t="shared" si="596"/>
        <v>0</v>
      </c>
      <c r="AW310" s="32"/>
      <c r="AX310" s="32">
        <f>(AW310/12*1*$D310*$F310*$G310*$K310*AX$9)+(AW310/12*11*$E310*$F310*$G310*$K310)</f>
        <v>0</v>
      </c>
      <c r="AY310" s="32">
        <v>0</v>
      </c>
      <c r="AZ310" s="32">
        <v>0</v>
      </c>
      <c r="BA310" s="35"/>
      <c r="BB310" s="32"/>
      <c r="BC310" s="32"/>
      <c r="BD310" s="32">
        <f>(BC310/12*1*$D310*$F310*$G310*$K310*BD$9)+(BC310/12*11*$E310*$F310*$G310*$K310)</f>
        <v>0</v>
      </c>
      <c r="BE310" s="32">
        <f t="shared" si="594"/>
        <v>0</v>
      </c>
      <c r="BF310" s="32">
        <f t="shared" si="661"/>
        <v>0</v>
      </c>
      <c r="BG310" s="32"/>
      <c r="BH310" s="35"/>
      <c r="BI310" s="32"/>
      <c r="BJ310" s="32"/>
      <c r="BK310" s="32">
        <v>2</v>
      </c>
      <c r="BL310" s="32">
        <f t="shared" si="662"/>
        <v>59139.222687999994</v>
      </c>
      <c r="BM310" s="32">
        <v>0</v>
      </c>
      <c r="BN310" s="32">
        <v>0</v>
      </c>
      <c r="BO310" s="32"/>
      <c r="BP310" s="35"/>
      <c r="BQ310" s="32"/>
      <c r="BR310" s="32"/>
      <c r="BS310" s="32">
        <v>2</v>
      </c>
      <c r="BT310" s="32">
        <f t="shared" si="663"/>
        <v>59139.222687999994</v>
      </c>
      <c r="BU310" s="32">
        <v>0</v>
      </c>
      <c r="BV310" s="32">
        <f t="shared" ref="BV310:BV313" si="665">(BU310/3*1*$D310*$F310*$G310*$K310*BV$9)+(BU310/3*2*$E310*$F310*$G310*$K310)</f>
        <v>0</v>
      </c>
      <c r="BW310" s="32"/>
      <c r="BX310" s="35"/>
      <c r="BY310" s="32"/>
      <c r="BZ310" s="32"/>
    </row>
    <row r="311" spans="1:78" ht="30" customHeight="1" x14ac:dyDescent="0.25">
      <c r="A311" s="37"/>
      <c r="B311" s="58">
        <v>267</v>
      </c>
      <c r="C311" s="27" t="s">
        <v>371</v>
      </c>
      <c r="D311" s="28">
        <f t="shared" si="658"/>
        <v>18150.400000000001</v>
      </c>
      <c r="E311" s="28">
        <f t="shared" si="658"/>
        <v>18790</v>
      </c>
      <c r="F311" s="34">
        <v>0.86</v>
      </c>
      <c r="G311" s="29">
        <v>1</v>
      </c>
      <c r="H311" s="30"/>
      <c r="I311" s="30"/>
      <c r="J311" s="28">
        <v>1.4</v>
      </c>
      <c r="K311" s="28">
        <v>1.68</v>
      </c>
      <c r="L311" s="28">
        <v>2.23</v>
      </c>
      <c r="M311" s="28">
        <v>2.39</v>
      </c>
      <c r="N311" s="31">
        <v>2.57</v>
      </c>
      <c r="O311" s="32"/>
      <c r="P311" s="32">
        <f>(O311/12*1*$D311*$F311*$G311*$J311*P$9)+(O311/12*11*$E311*$F311*$G311*$J311)</f>
        <v>0</v>
      </c>
      <c r="Q311" s="32"/>
      <c r="R311" s="32">
        <f t="shared" si="659"/>
        <v>0</v>
      </c>
      <c r="S311" s="32">
        <v>16</v>
      </c>
      <c r="T311" s="32">
        <f t="shared" si="664"/>
        <v>369685.02143999992</v>
      </c>
      <c r="U311" s="32">
        <v>0</v>
      </c>
      <c r="V311" s="32">
        <f>(U311/12*1*$D311*$F311*$G311*$K311*V$9)+(U311/12*11*$E311*$F311*$G311*$K311)</f>
        <v>0</v>
      </c>
      <c r="W311" s="32"/>
      <c r="X311" s="32">
        <f>(W311/12*1*$D311*$F311*$G311*$K311*X$9)+(W311/12*11*$E311*$F311*$G311*$K311)</f>
        <v>0</v>
      </c>
      <c r="Y311" s="32"/>
      <c r="Z311" s="32"/>
      <c r="AA311" s="32"/>
      <c r="AB311" s="32">
        <f>(AA311/12*1*$D311*$F311*$G311*$J311*AB$9)+(AA311/12*11*$E311*$F311*$G311*$J311)</f>
        <v>0</v>
      </c>
      <c r="AC311" s="32">
        <v>0</v>
      </c>
      <c r="AD311" s="32">
        <f>(AC311/12*1*$D311*$F311*$G311*$J311*AD$9)+(AC311/12*11*$E311*$F311*$G311*$J311)</f>
        <v>0</v>
      </c>
      <c r="AE311" s="32">
        <v>124</v>
      </c>
      <c r="AF311" s="32">
        <f>(AE311/12*1*$D311*$F311*$G311*$J311*AF$9)+(AE311/12*11*$E311*$F311*$G311*$J311)</f>
        <v>2819895.8808533335</v>
      </c>
      <c r="AG311" s="36">
        <v>0</v>
      </c>
      <c r="AH311" s="32">
        <f>(AG311/12*1*$D311*$F311*$G311*$K311*AH$9)+(AG311/12*11*$E311*$F311*$G311*$K311)</f>
        <v>0</v>
      </c>
      <c r="AI311" s="32">
        <v>0</v>
      </c>
      <c r="AJ311" s="32">
        <f t="shared" si="649"/>
        <v>0</v>
      </c>
      <c r="AK311" s="32"/>
      <c r="AL311" s="32">
        <f>(AK311/12*1*$D311*$F311*$G311*$K311*AL$9)+(AK311/12*11*$E311*$F311*$G311*$K311)</f>
        <v>0</v>
      </c>
      <c r="AM311" s="32">
        <v>17</v>
      </c>
      <c r="AN311" s="32">
        <f t="shared" si="660"/>
        <v>460760.58430080005</v>
      </c>
      <c r="AO311" s="32">
        <v>20</v>
      </c>
      <c r="AP311" s="32">
        <f>(AO311/12*1*$D311*$F311*$G311*$K311*AP$9)+(AO311/12*11*$E311*$F311*$G311*$K311)</f>
        <v>542071.27564800007</v>
      </c>
      <c r="AQ311" s="32">
        <v>2</v>
      </c>
      <c r="AR311" s="32">
        <v>53764.84</v>
      </c>
      <c r="AS311" s="32"/>
      <c r="AT311" s="35"/>
      <c r="AU311" s="32"/>
      <c r="AV311" s="35">
        <f t="shared" si="596"/>
        <v>53764.84</v>
      </c>
      <c r="AW311" s="32">
        <v>46</v>
      </c>
      <c r="AX311" s="32">
        <f>(AW311/12*1*$D311*$F311*$G311*$K311*AX$9)+(AW311/12*11*$E311*$F311*$G311*$K311)</f>
        <v>1241235.1043456001</v>
      </c>
      <c r="AY311" s="32">
        <v>19</v>
      </c>
      <c r="AZ311" s="32">
        <v>508419.35</v>
      </c>
      <c r="BA311" s="35"/>
      <c r="BB311" s="32"/>
      <c r="BC311" s="32"/>
      <c r="BD311" s="32">
        <f>(BC311/12*1*$D311*$F311*$G311*$K311*BD$9)+(BC311/12*11*$E311*$F311*$G311*$K311)</f>
        <v>0</v>
      </c>
      <c r="BE311" s="32">
        <f t="shared" si="594"/>
        <v>0</v>
      </c>
      <c r="BF311" s="32">
        <f t="shared" si="661"/>
        <v>0</v>
      </c>
      <c r="BG311" s="32"/>
      <c r="BH311" s="35"/>
      <c r="BI311" s="32"/>
      <c r="BJ311" s="32"/>
      <c r="BK311" s="32">
        <v>20</v>
      </c>
      <c r="BL311" s="32">
        <f t="shared" si="662"/>
        <v>558898.14847999997</v>
      </c>
      <c r="BM311" s="32">
        <v>8</v>
      </c>
      <c r="BN311" s="32">
        <v>245878.49000000005</v>
      </c>
      <c r="BO311" s="32"/>
      <c r="BP311" s="35"/>
      <c r="BQ311" s="32"/>
      <c r="BR311" s="32"/>
      <c r="BS311" s="32">
        <v>4</v>
      </c>
      <c r="BT311" s="32">
        <f t="shared" si="663"/>
        <v>111779.62969599997</v>
      </c>
      <c r="BU311" s="32">
        <v>0</v>
      </c>
      <c r="BV311" s="32">
        <f t="shared" si="665"/>
        <v>0</v>
      </c>
      <c r="BW311" s="32"/>
      <c r="BX311" s="35"/>
      <c r="BY311" s="32"/>
      <c r="BZ311" s="32"/>
    </row>
    <row r="312" spans="1:78" ht="36" customHeight="1" x14ac:dyDescent="0.25">
      <c r="A312" s="37"/>
      <c r="B312" s="58">
        <v>268</v>
      </c>
      <c r="C312" s="27" t="s">
        <v>372</v>
      </c>
      <c r="D312" s="28">
        <f t="shared" si="658"/>
        <v>18150.400000000001</v>
      </c>
      <c r="E312" s="28">
        <f t="shared" si="658"/>
        <v>18790</v>
      </c>
      <c r="F312" s="34">
        <v>1.24</v>
      </c>
      <c r="G312" s="29">
        <v>1</v>
      </c>
      <c r="H312" s="30"/>
      <c r="I312" s="30"/>
      <c r="J312" s="28">
        <v>1.4</v>
      </c>
      <c r="K312" s="28">
        <v>1.68</v>
      </c>
      <c r="L312" s="28">
        <v>2.23</v>
      </c>
      <c r="M312" s="28">
        <v>2.39</v>
      </c>
      <c r="N312" s="31">
        <v>2.57</v>
      </c>
      <c r="O312" s="32"/>
      <c r="P312" s="32">
        <f>(O312/12*1*$D312*$F312*$G312*$J312*P$9)+(O312/12*11*$E312*$F312*$G312*$J312)</f>
        <v>0</v>
      </c>
      <c r="Q312" s="32"/>
      <c r="R312" s="32">
        <f t="shared" si="659"/>
        <v>0</v>
      </c>
      <c r="S312" s="32">
        <v>0</v>
      </c>
      <c r="T312" s="32">
        <f t="shared" si="664"/>
        <v>0</v>
      </c>
      <c r="U312" s="32">
        <v>0</v>
      </c>
      <c r="V312" s="32">
        <f>(U312/12*1*$D312*$F312*$G312*$K312*V$9)+(U312/12*11*$E312*$F312*$G312*$K312)</f>
        <v>0</v>
      </c>
      <c r="W312" s="32">
        <v>0</v>
      </c>
      <c r="X312" s="32">
        <f>(W312/12*1*$D312*$F312*$G312*$K312*X$9)+(W312/12*11*$E312*$F312*$G312*$K312)</f>
        <v>0</v>
      </c>
      <c r="Y312" s="32"/>
      <c r="Z312" s="32"/>
      <c r="AA312" s="32"/>
      <c r="AB312" s="32">
        <f>(AA312/12*1*$D312*$F312*$G312*$J312*AB$9)+(AA312/12*11*$E312*$F312*$G312*$J312)</f>
        <v>0</v>
      </c>
      <c r="AC312" s="32">
        <v>0</v>
      </c>
      <c r="AD312" s="32">
        <f>(AC312/12*1*$D312*$F312*$G312*$J312*AD$9)+(AC312/12*11*$E312*$F312*$G312*$J312)</f>
        <v>0</v>
      </c>
      <c r="AE312" s="32">
        <v>12</v>
      </c>
      <c r="AF312" s="32">
        <f>(AE312/12*1*$D312*$F312*$G312*$J312*AF$9)+(AE312/12*11*$E312*$F312*$G312*$J312)</f>
        <v>393473.84383999999</v>
      </c>
      <c r="AG312" s="36">
        <v>0</v>
      </c>
      <c r="AH312" s="32">
        <f>(AG312/12*1*$D312*$F312*$G312*$K312*AH$9)+(AG312/12*11*$E312*$F312*$G312*$K312)</f>
        <v>0</v>
      </c>
      <c r="AI312" s="32">
        <v>0</v>
      </c>
      <c r="AJ312" s="32">
        <f t="shared" si="649"/>
        <v>0</v>
      </c>
      <c r="AK312" s="32"/>
      <c r="AL312" s="32">
        <f>(AK312/12*1*$D312*$F312*$G312*$K312*AL$9)+(AK312/12*11*$E312*$F312*$G312*$K312)</f>
        <v>0</v>
      </c>
      <c r="AM312" s="32"/>
      <c r="AN312" s="32">
        <f t="shared" si="660"/>
        <v>0</v>
      </c>
      <c r="AO312" s="32"/>
      <c r="AP312" s="32">
        <f>(AO312/12*1*$D312*$F312*$G312*$K312*AP$9)+(AO312/12*11*$E312*$F312*$G312*$K312)</f>
        <v>0</v>
      </c>
      <c r="AQ312" s="32">
        <v>0</v>
      </c>
      <c r="AR312" s="32">
        <f t="shared" ref="AR312" si="666">(AQ312/3*1*$D312*$F312*$G312*$K312*AR$9)+(AQ312/3*2*$E312*$F312*$G312*$K312)</f>
        <v>0</v>
      </c>
      <c r="AS312" s="32"/>
      <c r="AT312" s="35"/>
      <c r="AU312" s="32"/>
      <c r="AV312" s="35">
        <f t="shared" si="596"/>
        <v>0</v>
      </c>
      <c r="AW312" s="32">
        <v>10</v>
      </c>
      <c r="AX312" s="32">
        <f>(AW312/12*1*$D312*$F312*$G312*$K312*AX$9)+(AW312/12*11*$E312*$F312*$G312*$K312)</f>
        <v>389062.57062400004</v>
      </c>
      <c r="AY312" s="32">
        <v>7</v>
      </c>
      <c r="AZ312" s="32">
        <v>263349.88000000006</v>
      </c>
      <c r="BA312" s="35"/>
      <c r="BB312" s="32"/>
      <c r="BC312" s="32">
        <v>0</v>
      </c>
      <c r="BD312" s="32">
        <f>(BC312/12*1*$D312*$F312*$G312*$K312*BD$9)+(BC312/12*11*$E312*$F312*$G312*$K312)</f>
        <v>0</v>
      </c>
      <c r="BE312" s="32">
        <f t="shared" si="594"/>
        <v>0</v>
      </c>
      <c r="BF312" s="32">
        <f t="shared" si="661"/>
        <v>0</v>
      </c>
      <c r="BG312" s="32"/>
      <c r="BH312" s="35"/>
      <c r="BI312" s="32"/>
      <c r="BJ312" s="32"/>
      <c r="BK312" s="32">
        <v>2</v>
      </c>
      <c r="BL312" s="32">
        <f t="shared" si="662"/>
        <v>80585.314431999985</v>
      </c>
      <c r="BM312" s="32">
        <v>3</v>
      </c>
      <c r="BN312" s="32">
        <v>131221.94</v>
      </c>
      <c r="BO312" s="32"/>
      <c r="BP312" s="35"/>
      <c r="BQ312" s="32"/>
      <c r="BR312" s="32"/>
      <c r="BS312" s="32">
        <v>0</v>
      </c>
      <c r="BT312" s="32">
        <f t="shared" si="663"/>
        <v>0</v>
      </c>
      <c r="BU312" s="32">
        <v>0</v>
      </c>
      <c r="BV312" s="32">
        <f t="shared" si="665"/>
        <v>0</v>
      </c>
      <c r="BW312" s="32"/>
      <c r="BX312" s="35"/>
      <c r="BY312" s="32"/>
      <c r="BZ312" s="32"/>
    </row>
    <row r="313" spans="1:78" ht="36" customHeight="1" x14ac:dyDescent="0.25">
      <c r="A313" s="37"/>
      <c r="B313" s="58">
        <v>269</v>
      </c>
      <c r="C313" s="27" t="s">
        <v>373</v>
      </c>
      <c r="D313" s="28">
        <f t="shared" si="658"/>
        <v>18150.400000000001</v>
      </c>
      <c r="E313" s="28">
        <f t="shared" si="658"/>
        <v>18790</v>
      </c>
      <c r="F313" s="34">
        <v>1.78</v>
      </c>
      <c r="G313" s="29">
        <v>1</v>
      </c>
      <c r="H313" s="30"/>
      <c r="I313" s="30"/>
      <c r="J313" s="28">
        <v>1.4</v>
      </c>
      <c r="K313" s="28">
        <v>1.68</v>
      </c>
      <c r="L313" s="28">
        <v>2.23</v>
      </c>
      <c r="M313" s="28">
        <v>2.39</v>
      </c>
      <c r="N313" s="31">
        <v>2.57</v>
      </c>
      <c r="O313" s="32"/>
      <c r="P313" s="32">
        <f>(O313/12*1*$D313*$F313*$G313*$J313*P$9)+(O313/12*11*$E313*$F313*$G313*$J313)</f>
        <v>0</v>
      </c>
      <c r="Q313" s="32"/>
      <c r="R313" s="32">
        <f t="shared" si="659"/>
        <v>0</v>
      </c>
      <c r="S313" s="32"/>
      <c r="T313" s="32">
        <f t="shared" si="664"/>
        <v>0</v>
      </c>
      <c r="U313" s="32"/>
      <c r="V313" s="32">
        <f>(U313/12*1*$D313*$F313*$G313*$K313*V$9)+(U313/12*11*$E313*$F313*$G313*$K313)</f>
        <v>0</v>
      </c>
      <c r="W313" s="32"/>
      <c r="X313" s="32">
        <f>(W313/12*1*$D313*$F313*$G313*$K313*X$9)+(W313/12*11*$E313*$F313*$G313*$K313)</f>
        <v>0</v>
      </c>
      <c r="Y313" s="32"/>
      <c r="Z313" s="32"/>
      <c r="AA313" s="32"/>
      <c r="AB313" s="32">
        <f>(AA313/12*1*$D313*$F313*$G313*$J313*AB$9)+(AA313/12*11*$E313*$F313*$G313*$J313)</f>
        <v>0</v>
      </c>
      <c r="AC313" s="32"/>
      <c r="AD313" s="32">
        <f>(AC313/12*1*$D313*$F313*$G313*$J313*AD$9)+(AC313/12*11*$E313*$F313*$G313*$J313)</f>
        <v>0</v>
      </c>
      <c r="AE313" s="32">
        <v>4</v>
      </c>
      <c r="AF313" s="32">
        <f>(AE313/12*1*$D313*$F313*$G313*$J313*AF$9)+(AE313/12*11*$E313*$F313*$G313*$J313)</f>
        <v>188275.11882666661</v>
      </c>
      <c r="AG313" s="36"/>
      <c r="AH313" s="32">
        <f>(AG313/12*1*$D313*$F313*$G313*$K313*AH$9)+(AG313/12*11*$E313*$F313*$G313*$K313)</f>
        <v>0</v>
      </c>
      <c r="AI313" s="32"/>
      <c r="AJ313" s="32">
        <f t="shared" si="649"/>
        <v>0</v>
      </c>
      <c r="AK313" s="32"/>
      <c r="AL313" s="32">
        <f>(AK313/12*1*$D313*$F313*$G313*$K313*AL$9)+(AK313/12*11*$E313*$F313*$G313*$K313)</f>
        <v>0</v>
      </c>
      <c r="AM313" s="32"/>
      <c r="AN313" s="32">
        <f t="shared" si="660"/>
        <v>0</v>
      </c>
      <c r="AO313" s="32"/>
      <c r="AP313" s="32">
        <f>(AO313/12*1*$D313*$F313*$G313*$K313*AP$9)+(AO313/12*11*$E313*$F313*$G313*$K313)</f>
        <v>0</v>
      </c>
      <c r="AQ313" s="32">
        <v>2</v>
      </c>
      <c r="AR313" s="32">
        <v>112379.24</v>
      </c>
      <c r="AS313" s="32"/>
      <c r="AT313" s="35"/>
      <c r="AU313" s="32">
        <f t="shared" si="596"/>
        <v>2</v>
      </c>
      <c r="AV313" s="35">
        <f t="shared" si="596"/>
        <v>112379.24</v>
      </c>
      <c r="AW313" s="32"/>
      <c r="AX313" s="32">
        <f>(AW313/12*1*$D313*$F313*$G313*$K313*AX$9)+(AW313/12*11*$E313*$F313*$G313*$K313)</f>
        <v>0</v>
      </c>
      <c r="AY313" s="32">
        <v>0</v>
      </c>
      <c r="AZ313" s="32">
        <v>0</v>
      </c>
      <c r="BA313" s="35"/>
      <c r="BB313" s="32"/>
      <c r="BC313" s="32"/>
      <c r="BD313" s="32">
        <f>(BC313/12*1*$D313*$F313*$G313*$K313*BD$9)+(BC313/12*11*$E313*$F313*$G313*$K313)</f>
        <v>0</v>
      </c>
      <c r="BE313" s="32">
        <f t="shared" si="594"/>
        <v>0</v>
      </c>
      <c r="BF313" s="32">
        <f t="shared" si="661"/>
        <v>0</v>
      </c>
      <c r="BG313" s="32"/>
      <c r="BH313" s="35"/>
      <c r="BI313" s="32"/>
      <c r="BJ313" s="32"/>
      <c r="BK313" s="32"/>
      <c r="BL313" s="32">
        <f t="shared" si="662"/>
        <v>0</v>
      </c>
      <c r="BM313" s="32">
        <v>0</v>
      </c>
      <c r="BN313" s="32">
        <f t="shared" ref="BN313" si="667">(BM313/3*1*$D313*$F313*$G313*$K313*BN$9)+(BM313/3*2*$E313*$F313*$G313*$K313)</f>
        <v>0</v>
      </c>
      <c r="BO313" s="32"/>
      <c r="BP313" s="35"/>
      <c r="BQ313" s="32"/>
      <c r="BR313" s="32"/>
      <c r="BS313" s="32"/>
      <c r="BT313" s="32">
        <f t="shared" si="663"/>
        <v>0</v>
      </c>
      <c r="BU313" s="32">
        <v>0</v>
      </c>
      <c r="BV313" s="32">
        <f t="shared" si="665"/>
        <v>0</v>
      </c>
      <c r="BW313" s="32"/>
      <c r="BX313" s="35"/>
      <c r="BY313" s="32"/>
      <c r="BZ313" s="32"/>
    </row>
    <row r="314" spans="1:78" ht="30" x14ac:dyDescent="0.25">
      <c r="A314" s="37"/>
      <c r="B314" s="58">
        <v>270</v>
      </c>
      <c r="C314" s="27" t="s">
        <v>374</v>
      </c>
      <c r="D314" s="28">
        <f t="shared" si="658"/>
        <v>18150.400000000001</v>
      </c>
      <c r="E314" s="28">
        <f t="shared" si="658"/>
        <v>18790</v>
      </c>
      <c r="F314" s="34">
        <v>1.1299999999999999</v>
      </c>
      <c r="G314" s="29">
        <v>1</v>
      </c>
      <c r="H314" s="30"/>
      <c r="I314" s="30"/>
      <c r="J314" s="28">
        <v>1.4</v>
      </c>
      <c r="K314" s="28">
        <v>1.68</v>
      </c>
      <c r="L314" s="28">
        <v>2.23</v>
      </c>
      <c r="M314" s="28">
        <v>2.39</v>
      </c>
      <c r="N314" s="31">
        <v>2.57</v>
      </c>
      <c r="O314" s="32"/>
      <c r="P314" s="32">
        <f>(O314/12*1*$D314*$F314*$G314*$J314*P$9)+(O314/12*11*$E314*$F314*$G314*$J314*P$10)</f>
        <v>0</v>
      </c>
      <c r="Q314" s="32">
        <v>20</v>
      </c>
      <c r="R314" s="32">
        <f t="shared" ref="R314:R316" si="668">(Q314/12*1*$D314*$F314*$G314*$J314*R$9)+(Q314/12*11*$E314*$F314*$G314*$J314*R$10)</f>
        <v>743429.31273333333</v>
      </c>
      <c r="S314" s="32">
        <v>4</v>
      </c>
      <c r="T314" s="32">
        <f t="shared" ref="T314:T316" si="669">(S314/12*1*$D314*$F314*$G314*$J314*T$9)+(S314/12*3*$E314*$F314*$G314*$J314*T$10)+(S314/12*8*$E314*$F314*$G314*$J314*T$11)</f>
        <v>130454.05081333331</v>
      </c>
      <c r="U314" s="32">
        <v>0</v>
      </c>
      <c r="V314" s="32">
        <f>(U314/12*1*$D314*$F314*$G314*$K314*V$9)+(U314/12*11*$E314*$F314*$G314*$K314*V$10)</f>
        <v>0</v>
      </c>
      <c r="W314" s="32">
        <f>22-13</f>
        <v>9</v>
      </c>
      <c r="X314" s="32">
        <f>(W314/12*1*$D314*$F314*$G314*$K314*X$9)+(W314/12*11*$E314*$F314*$G314*$K314*X$10)</f>
        <v>321161.46310079994</v>
      </c>
      <c r="Y314" s="32">
        <v>7</v>
      </c>
      <c r="Z314" s="32"/>
      <c r="AA314" s="32"/>
      <c r="AB314" s="32">
        <f>(AA314/12*1*$D314*$F314*$G314*$J314*AB$9)+(AA314/12*11*$E314*$F314*$G314*$J314*AB$10)</f>
        <v>0</v>
      </c>
      <c r="AC314" s="32">
        <v>0</v>
      </c>
      <c r="AD314" s="32">
        <f>(AC314/12*1*$D314*$F314*$G314*$J314*AD$9)+(AC314/12*11*$E314*$F314*$G314*$J314*AD$10)</f>
        <v>0</v>
      </c>
      <c r="AE314" s="32">
        <f>40+3</f>
        <v>43</v>
      </c>
      <c r="AF314" s="32">
        <f>(AE314/12*1*$D314*$F314*$G314*$J314*AF$9)+(AE314/12*11*$E314*$F314*$G314*$J314*AF$10)</f>
        <v>1343456.4715366666</v>
      </c>
      <c r="AG314" s="36">
        <v>0</v>
      </c>
      <c r="AH314" s="32">
        <f>(AG314/12*1*$D314*$F314*$G314*$K314*AH$9)+(AG314/12*11*$E314*$F314*$G314*$K314*AH$10)</f>
        <v>0</v>
      </c>
      <c r="AI314" s="32">
        <v>0</v>
      </c>
      <c r="AJ314" s="32">
        <f t="shared" si="649"/>
        <v>0</v>
      </c>
      <c r="AK314" s="32"/>
      <c r="AL314" s="32">
        <f>(AK314/12*1*$D314*$F314*$G314*$K314*AL$9)+(AK314/12*11*$E314*$F314*$G314*$K314*AL$10)</f>
        <v>0</v>
      </c>
      <c r="AM314" s="32">
        <v>3</v>
      </c>
      <c r="AN314" s="32">
        <f t="shared" ref="AN314:AN316" si="670">(AM314/12*1*$D314*$F314*$G314*$K314*AN$9)+(AM314/12*11*$E314*$F314*$G314*$K314*AN$10)</f>
        <v>102326.09313359999</v>
      </c>
      <c r="AO314" s="32">
        <v>0</v>
      </c>
      <c r="AP314" s="32">
        <f>(AO314/12*1*$D314*$F314*$G314*$K314*AP$9)+(AO314/12*11*$E314*$F314*$G314*$K314*AP$10)</f>
        <v>0</v>
      </c>
      <c r="AQ314" s="32">
        <v>2</v>
      </c>
      <c r="AR314" s="32">
        <v>75194.34</v>
      </c>
      <c r="AS314" s="32"/>
      <c r="AT314" s="35"/>
      <c r="AU314" s="32">
        <f t="shared" si="596"/>
        <v>2</v>
      </c>
      <c r="AV314" s="35">
        <f t="shared" si="596"/>
        <v>75194.34</v>
      </c>
      <c r="AW314" s="32">
        <v>16</v>
      </c>
      <c r="AX314" s="32">
        <f>(AW314/12*1*$D314*$F314*$G314*$K314*AX$9)+(AW314/12*11*$E314*$F314*$G314*$K314*AX$10)</f>
        <v>595529.71009279985</v>
      </c>
      <c r="AY314" s="32">
        <v>1</v>
      </c>
      <c r="AZ314" s="32">
        <v>37597.17</v>
      </c>
      <c r="BA314" s="35"/>
      <c r="BB314" s="32"/>
      <c r="BC314" s="32">
        <v>0</v>
      </c>
      <c r="BD314" s="32">
        <f>(BC314/12*1*$D314*$F314*$G314*$K314*BD$9)+(BC314/12*11*$E314*$F314*$G314*$K314*BD$10)</f>
        <v>0</v>
      </c>
      <c r="BE314" s="32">
        <f t="shared" si="594"/>
        <v>0</v>
      </c>
      <c r="BF314" s="32">
        <f t="shared" si="597"/>
        <v>0</v>
      </c>
      <c r="BG314" s="32"/>
      <c r="BH314" s="35"/>
      <c r="BI314" s="32"/>
      <c r="BJ314" s="32"/>
      <c r="BK314" s="32"/>
      <c r="BL314" s="32">
        <f t="shared" ref="BL314:BL316" si="671">(BK314/12*1*$D314*$F314*$G314*$K314*BL$9)+(BK314/12*11*$E314*$F314*$G314*$K314*BL$10)</f>
        <v>0</v>
      </c>
      <c r="BM314" s="32">
        <v>0</v>
      </c>
      <c r="BN314" s="32">
        <f t="shared" si="626"/>
        <v>0</v>
      </c>
      <c r="BO314" s="32"/>
      <c r="BP314" s="35"/>
      <c r="BQ314" s="32"/>
      <c r="BR314" s="32"/>
      <c r="BS314" s="32"/>
      <c r="BT314" s="32">
        <f t="shared" ref="BT314:BT316" si="672">(BS314/12*1*$D314*$F314*$G314*$K314*BT$9)+(BS314/12*11*$E314*$F314*$G314*$K314*BT$10)</f>
        <v>0</v>
      </c>
      <c r="BU314" s="32">
        <f t="shared" si="657"/>
        <v>0</v>
      </c>
      <c r="BV314" s="32">
        <f t="shared" si="598"/>
        <v>0</v>
      </c>
      <c r="BW314" s="32"/>
      <c r="BX314" s="35"/>
      <c r="BY314" s="32"/>
      <c r="BZ314" s="32"/>
    </row>
    <row r="315" spans="1:78" ht="30" x14ac:dyDescent="0.25">
      <c r="A315" s="37"/>
      <c r="B315" s="58">
        <v>271</v>
      </c>
      <c r="C315" s="27" t="s">
        <v>375</v>
      </c>
      <c r="D315" s="28">
        <f t="shared" si="658"/>
        <v>18150.400000000001</v>
      </c>
      <c r="E315" s="28">
        <f t="shared" si="658"/>
        <v>18790</v>
      </c>
      <c r="F315" s="34">
        <v>1.19</v>
      </c>
      <c r="G315" s="29">
        <v>1</v>
      </c>
      <c r="H315" s="30"/>
      <c r="I315" s="30"/>
      <c r="J315" s="28">
        <v>1.4</v>
      </c>
      <c r="K315" s="28">
        <v>1.68</v>
      </c>
      <c r="L315" s="28">
        <v>2.23</v>
      </c>
      <c r="M315" s="28">
        <v>2.39</v>
      </c>
      <c r="N315" s="31">
        <v>2.57</v>
      </c>
      <c r="O315" s="32"/>
      <c r="P315" s="32">
        <f>(O315/12*1*$D315*$F315*$G315*$J315*P$9)+(O315/12*11*$E315*$F315*$G315*$J315*P$10)</f>
        <v>0</v>
      </c>
      <c r="Q315" s="32">
        <v>10</v>
      </c>
      <c r="R315" s="32">
        <f t="shared" si="668"/>
        <v>391451.71776666667</v>
      </c>
      <c r="S315" s="32">
        <v>12</v>
      </c>
      <c r="T315" s="32">
        <f t="shared" si="669"/>
        <v>412142.44371999998</v>
      </c>
      <c r="U315" s="32">
        <v>0</v>
      </c>
      <c r="V315" s="32">
        <f>(U315/12*1*$D315*$F315*$G315*$K315*V$9)+(U315/12*11*$E315*$F315*$G315*$K315*V$10)</f>
        <v>0</v>
      </c>
      <c r="W315" s="32">
        <f>4-3</f>
        <v>1</v>
      </c>
      <c r="X315" s="32">
        <f>(W315/12*1*$D315*$F315*$G315*$K315*X$9)+(W315/12*11*$E315*$F315*$G315*$K315*X$10)</f>
        <v>37579.364905599985</v>
      </c>
      <c r="Y315" s="32">
        <v>2</v>
      </c>
      <c r="Z315" s="32"/>
      <c r="AA315" s="32"/>
      <c r="AB315" s="32">
        <f>(AA315/12*1*$D315*$F315*$G315*$J315*AB$9)+(AA315/12*11*$E315*$F315*$G315*$J315*AB$10)</f>
        <v>0</v>
      </c>
      <c r="AC315" s="32">
        <v>0</v>
      </c>
      <c r="AD315" s="32">
        <f>(AC315/12*1*$D315*$F315*$G315*$J315*AD$9)+(AC315/12*11*$E315*$F315*$G315*$J315*AD$10)</f>
        <v>0</v>
      </c>
      <c r="AE315" s="32">
        <v>12</v>
      </c>
      <c r="AF315" s="32">
        <f>(AE315/12*1*$D315*$F315*$G315*$J315*AF$9)+(AE315/12*11*$E315*$F315*$G315*$J315*AF$10)</f>
        <v>394825.24003999995</v>
      </c>
      <c r="AG315" s="36">
        <v>0</v>
      </c>
      <c r="AH315" s="32">
        <f>(AG315/12*1*$D315*$F315*$G315*$K315*AH$9)+(AG315/12*11*$E315*$F315*$G315*$K315*AH$10)</f>
        <v>0</v>
      </c>
      <c r="AI315" s="32">
        <v>0</v>
      </c>
      <c r="AJ315" s="32">
        <f t="shared" si="649"/>
        <v>0</v>
      </c>
      <c r="AK315" s="32"/>
      <c r="AL315" s="32">
        <f>(AK315/12*1*$D315*$F315*$G315*$K315*AL$9)+(AK315/12*11*$E315*$F315*$G315*$K315*AL$10)</f>
        <v>0</v>
      </c>
      <c r="AM315" s="32">
        <v>2</v>
      </c>
      <c r="AN315" s="32">
        <f t="shared" si="670"/>
        <v>71839.558011199988</v>
      </c>
      <c r="AO315" s="32">
        <v>2</v>
      </c>
      <c r="AP315" s="32">
        <f>(AO315/12*1*$D315*$F315*$G315*$K315*AP$9)+(AO315/12*11*$E315*$F315*$G315*$K315*AP$10)</f>
        <v>78726.468811199971</v>
      </c>
      <c r="AQ315" s="32">
        <v>1</v>
      </c>
      <c r="AR315" s="32">
        <v>39593.480000000003</v>
      </c>
      <c r="AS315" s="32"/>
      <c r="AT315" s="35"/>
      <c r="AU315" s="32"/>
      <c r="AV315" s="35">
        <f t="shared" si="596"/>
        <v>39593.480000000003</v>
      </c>
      <c r="AW315" s="32"/>
      <c r="AX315" s="32">
        <f>(AW315/12*1*$D315*$F315*$G315*$K315*AX$9)+(AW315/12*11*$E315*$F315*$G315*$K315*AX$10)</f>
        <v>0</v>
      </c>
      <c r="AY315" s="32">
        <v>0</v>
      </c>
      <c r="AZ315" s="32">
        <f t="shared" ref="AZ315:AZ340" si="673">(AY315/3*1*$D315*$F315*$G315*$K315*AZ$9)+(AY315/3*2*$E315*$F315*$G315*$K315*AZ$10)</f>
        <v>0</v>
      </c>
      <c r="BA315" s="35"/>
      <c r="BB315" s="32"/>
      <c r="BC315" s="32">
        <v>0</v>
      </c>
      <c r="BD315" s="32">
        <f>(BC315/12*1*$D315*$F315*$G315*$K315*BD$9)+(BC315/12*11*$E315*$F315*$G315*$K315*BD$10)</f>
        <v>0</v>
      </c>
      <c r="BE315" s="32">
        <f t="shared" si="594"/>
        <v>0</v>
      </c>
      <c r="BF315" s="32">
        <f t="shared" si="597"/>
        <v>0</v>
      </c>
      <c r="BG315" s="32"/>
      <c r="BH315" s="35"/>
      <c r="BI315" s="32"/>
      <c r="BJ315" s="32"/>
      <c r="BK315" s="32"/>
      <c r="BL315" s="32">
        <f t="shared" si="671"/>
        <v>0</v>
      </c>
      <c r="BM315" s="32">
        <v>0</v>
      </c>
      <c r="BN315" s="32">
        <f t="shared" si="626"/>
        <v>0</v>
      </c>
      <c r="BO315" s="32"/>
      <c r="BP315" s="35"/>
      <c r="BQ315" s="32"/>
      <c r="BR315" s="32"/>
      <c r="BS315" s="32">
        <v>0</v>
      </c>
      <c r="BT315" s="32">
        <f t="shared" si="672"/>
        <v>0</v>
      </c>
      <c r="BU315" s="32">
        <f t="shared" si="657"/>
        <v>0</v>
      </c>
      <c r="BV315" s="32">
        <f t="shared" si="598"/>
        <v>0</v>
      </c>
      <c r="BW315" s="32"/>
      <c r="BX315" s="35"/>
      <c r="BY315" s="32"/>
      <c r="BZ315" s="32"/>
    </row>
    <row r="316" spans="1:78" ht="30" x14ac:dyDescent="0.25">
      <c r="A316" s="37"/>
      <c r="B316" s="58">
        <v>272</v>
      </c>
      <c r="C316" s="27" t="s">
        <v>376</v>
      </c>
      <c r="D316" s="28">
        <f t="shared" si="658"/>
        <v>18150.400000000001</v>
      </c>
      <c r="E316" s="28">
        <f t="shared" si="658"/>
        <v>18790</v>
      </c>
      <c r="F316" s="34">
        <v>2.13</v>
      </c>
      <c r="G316" s="29">
        <v>1</v>
      </c>
      <c r="H316" s="30"/>
      <c r="I316" s="30"/>
      <c r="J316" s="28">
        <v>1.4</v>
      </c>
      <c r="K316" s="28">
        <v>1.68</v>
      </c>
      <c r="L316" s="28">
        <v>2.23</v>
      </c>
      <c r="M316" s="28">
        <v>2.39</v>
      </c>
      <c r="N316" s="31">
        <v>2.57</v>
      </c>
      <c r="O316" s="32"/>
      <c r="P316" s="32">
        <f>(O316/12*1*$D316*$F316*$G316*$J316*P$9)+(O316/12*11*$E316*$F316*$G316*$J316*P$10)</f>
        <v>0</v>
      </c>
      <c r="Q316" s="32">
        <v>20</v>
      </c>
      <c r="R316" s="32">
        <f t="shared" si="668"/>
        <v>1401331.3594</v>
      </c>
      <c r="S316" s="32">
        <v>15</v>
      </c>
      <c r="T316" s="32">
        <f t="shared" si="669"/>
        <v>922125.42554999993</v>
      </c>
      <c r="U316" s="32">
        <v>0</v>
      </c>
      <c r="V316" s="32">
        <f>(U316/12*1*$D316*$F316*$G316*$K316*V$9)+(U316/12*11*$E316*$F316*$G316*$K316*V$10)</f>
        <v>0</v>
      </c>
      <c r="W316" s="32">
        <v>12</v>
      </c>
      <c r="X316" s="32">
        <f>(W316/12*1*$D316*$F316*$G316*$K316*X$9)+(W316/12*11*$E316*$F316*$G316*$K316*X$10)</f>
        <v>807166.86301439989</v>
      </c>
      <c r="Y316" s="32">
        <v>8</v>
      </c>
      <c r="Z316" s="32"/>
      <c r="AA316" s="32"/>
      <c r="AB316" s="32">
        <f>(AA316/12*1*$D316*$F316*$G316*$J316*AB$9)+(AA316/12*11*$E316*$F316*$G316*$J316*AB$10)</f>
        <v>0</v>
      </c>
      <c r="AC316" s="32">
        <v>0</v>
      </c>
      <c r="AD316" s="32">
        <f>(AC316/12*1*$D316*$F316*$G316*$J316*AD$9)+(AC316/12*11*$E316*$F316*$G316*$J316*AD$10)</f>
        <v>0</v>
      </c>
      <c r="AE316" s="32">
        <f>10-3</f>
        <v>7</v>
      </c>
      <c r="AF316" s="32">
        <f>(AE316/12*1*$D316*$F316*$G316*$J316*AF$9)+(AE316/12*11*$E316*$F316*$G316*$J316*AF$10)</f>
        <v>412244.00063000002</v>
      </c>
      <c r="AG316" s="36">
        <v>0</v>
      </c>
      <c r="AH316" s="32">
        <f>(AG316/12*1*$D316*$F316*$G316*$K316*AH$9)+(AG316/12*11*$E316*$F316*$G316*$K316*AH$10)</f>
        <v>0</v>
      </c>
      <c r="AI316" s="32">
        <v>0</v>
      </c>
      <c r="AJ316" s="32">
        <f t="shared" si="649"/>
        <v>0</v>
      </c>
      <c r="AK316" s="32"/>
      <c r="AL316" s="32">
        <f>(AK316/12*1*$D316*$F316*$G316*$K316*AL$9)+(AK316/12*11*$E316*$F316*$G316*$K316*AL$10)</f>
        <v>0</v>
      </c>
      <c r="AM316" s="32">
        <v>0</v>
      </c>
      <c r="AN316" s="32">
        <f t="shared" si="670"/>
        <v>0</v>
      </c>
      <c r="AO316" s="32"/>
      <c r="AP316" s="32">
        <f>(AO316/12*1*$D316*$F316*$G316*$K316*AP$9)+(AO316/12*11*$E316*$F316*$G316*$K316*AP$10)</f>
        <v>0</v>
      </c>
      <c r="AQ316" s="32">
        <v>0</v>
      </c>
      <c r="AR316" s="32">
        <f t="shared" ref="AR316:AR342" si="674">(AQ316/3*1*$D316*$F316*$G316*$K316*AR$9)+(AQ316/3*2*$E316*$F316*$G316*$K316*AR$10)</f>
        <v>0</v>
      </c>
      <c r="AS316" s="32"/>
      <c r="AT316" s="35"/>
      <c r="AU316" s="32">
        <f t="shared" si="596"/>
        <v>0</v>
      </c>
      <c r="AV316" s="35">
        <f t="shared" si="596"/>
        <v>0</v>
      </c>
      <c r="AW316" s="32"/>
      <c r="AX316" s="32">
        <f>(AW316/12*1*$D316*$F316*$G316*$K316*AX$9)+(AW316/12*11*$E316*$F316*$G316*$K316*AX$10)</f>
        <v>0</v>
      </c>
      <c r="AY316" s="32">
        <v>0</v>
      </c>
      <c r="AZ316" s="32">
        <f t="shared" si="673"/>
        <v>0</v>
      </c>
      <c r="BA316" s="35"/>
      <c r="BB316" s="32"/>
      <c r="BC316" s="32">
        <v>0</v>
      </c>
      <c r="BD316" s="32">
        <f>(BC316/12*1*$D316*$F316*$G316*$K316*BD$9)+(BC316/12*11*$E316*$F316*$G316*$K316*BD$10)</f>
        <v>0</v>
      </c>
      <c r="BE316" s="32">
        <f t="shared" si="594"/>
        <v>0</v>
      </c>
      <c r="BF316" s="32">
        <f t="shared" si="597"/>
        <v>0</v>
      </c>
      <c r="BG316" s="32"/>
      <c r="BH316" s="35"/>
      <c r="BI316" s="32"/>
      <c r="BJ316" s="32"/>
      <c r="BK316" s="32">
        <v>0</v>
      </c>
      <c r="BL316" s="32">
        <f t="shared" si="671"/>
        <v>0</v>
      </c>
      <c r="BM316" s="32">
        <v>0</v>
      </c>
      <c r="BN316" s="32">
        <f t="shared" si="626"/>
        <v>0</v>
      </c>
      <c r="BO316" s="32"/>
      <c r="BP316" s="35"/>
      <c r="BQ316" s="32"/>
      <c r="BR316" s="32"/>
      <c r="BS316" s="32">
        <v>0</v>
      </c>
      <c r="BT316" s="32">
        <f t="shared" si="672"/>
        <v>0</v>
      </c>
      <c r="BU316" s="32">
        <f t="shared" si="657"/>
        <v>0</v>
      </c>
      <c r="BV316" s="32">
        <f t="shared" si="598"/>
        <v>0</v>
      </c>
      <c r="BW316" s="32"/>
      <c r="BX316" s="35"/>
      <c r="BY316" s="32"/>
      <c r="BZ316" s="32"/>
    </row>
    <row r="317" spans="1:78" x14ac:dyDescent="0.25">
      <c r="A317" s="37">
        <v>33</v>
      </c>
      <c r="B317" s="68"/>
      <c r="C317" s="40" t="s">
        <v>377</v>
      </c>
      <c r="D317" s="28">
        <f t="shared" si="658"/>
        <v>18150.400000000001</v>
      </c>
      <c r="E317" s="28">
        <f t="shared" si="658"/>
        <v>18790</v>
      </c>
      <c r="F317" s="59">
        <v>1.95</v>
      </c>
      <c r="G317" s="29">
        <v>1</v>
      </c>
      <c r="H317" s="30"/>
      <c r="I317" s="30"/>
      <c r="J317" s="28">
        <v>1.4</v>
      </c>
      <c r="K317" s="28">
        <v>1.68</v>
      </c>
      <c r="L317" s="28">
        <v>2.23</v>
      </c>
      <c r="M317" s="28">
        <v>2.39</v>
      </c>
      <c r="N317" s="31">
        <v>2.57</v>
      </c>
      <c r="O317" s="35">
        <f t="shared" ref="O317:AJ317" si="675">SUM(O318:O324)</f>
        <v>0</v>
      </c>
      <c r="P317" s="35">
        <f t="shared" si="675"/>
        <v>0</v>
      </c>
      <c r="Q317" s="35">
        <f t="shared" si="675"/>
        <v>1</v>
      </c>
      <c r="R317" s="35">
        <f t="shared" si="675"/>
        <v>95107.91975999999</v>
      </c>
      <c r="S317" s="35">
        <f>SUM(S318:S324)</f>
        <v>2</v>
      </c>
      <c r="T317" s="35">
        <f t="shared" ref="T317" si="676">SUM(T318:T324)</f>
        <v>118909.44454666665</v>
      </c>
      <c r="U317" s="35">
        <f t="shared" si="675"/>
        <v>0</v>
      </c>
      <c r="V317" s="35">
        <f t="shared" si="675"/>
        <v>0</v>
      </c>
      <c r="W317" s="35">
        <f t="shared" si="675"/>
        <v>0</v>
      </c>
      <c r="X317" s="35">
        <f t="shared" si="675"/>
        <v>0</v>
      </c>
      <c r="Y317" s="35"/>
      <c r="Z317" s="35"/>
      <c r="AA317" s="35">
        <f t="shared" si="675"/>
        <v>0</v>
      </c>
      <c r="AB317" s="35">
        <f t="shared" si="675"/>
        <v>0</v>
      </c>
      <c r="AC317" s="35">
        <v>0</v>
      </c>
      <c r="AD317" s="35">
        <f t="shared" si="675"/>
        <v>0</v>
      </c>
      <c r="AE317" s="35">
        <f>SUM(AE318:AE324)</f>
        <v>11</v>
      </c>
      <c r="AF317" s="35">
        <f t="shared" si="675"/>
        <v>526710.14165000001</v>
      </c>
      <c r="AG317" s="35">
        <v>0</v>
      </c>
      <c r="AH317" s="35">
        <f t="shared" si="675"/>
        <v>0</v>
      </c>
      <c r="AI317" s="35">
        <f t="shared" si="675"/>
        <v>0</v>
      </c>
      <c r="AJ317" s="35">
        <f t="shared" si="675"/>
        <v>0</v>
      </c>
      <c r="AK317" s="35">
        <f t="shared" ref="AK317:BV317" si="677">SUM(AK318:AK324)</f>
        <v>0</v>
      </c>
      <c r="AL317" s="35">
        <f t="shared" si="677"/>
        <v>0</v>
      </c>
      <c r="AM317" s="35">
        <f t="shared" si="677"/>
        <v>18</v>
      </c>
      <c r="AN317" s="35">
        <f t="shared" si="677"/>
        <v>805931.17600799981</v>
      </c>
      <c r="AO317" s="35">
        <f t="shared" si="677"/>
        <v>29</v>
      </c>
      <c r="AP317" s="35">
        <f t="shared" si="677"/>
        <v>1620508.2802775998</v>
      </c>
      <c r="AQ317" s="35">
        <f t="shared" si="677"/>
        <v>7</v>
      </c>
      <c r="AR317" s="35">
        <f t="shared" si="677"/>
        <v>501296.91000000003</v>
      </c>
      <c r="AS317" s="35">
        <f>AO317-AQ317+3</f>
        <v>25</v>
      </c>
      <c r="AT317" s="35">
        <f>AS317*$E317*$F317*$G317*$K317*AT$10</f>
        <v>1622001.6540000001</v>
      </c>
      <c r="AU317" s="32">
        <f t="shared" si="596"/>
        <v>32</v>
      </c>
      <c r="AV317" s="35">
        <f t="shared" si="596"/>
        <v>2123298.5640000002</v>
      </c>
      <c r="AW317" s="35">
        <f t="shared" si="677"/>
        <v>31</v>
      </c>
      <c r="AX317" s="35">
        <f t="shared" si="677"/>
        <v>1883757.9712503999</v>
      </c>
      <c r="AY317" s="35">
        <f t="shared" si="677"/>
        <v>3</v>
      </c>
      <c r="AZ317" s="35">
        <f t="shared" si="677"/>
        <v>249547.16</v>
      </c>
      <c r="BA317" s="35">
        <f>AW317-AY317</f>
        <v>28</v>
      </c>
      <c r="BB317" s="35">
        <f>BA317*$E317*$F317*$G317*$K317*BB$10</f>
        <v>1816641.8524799999</v>
      </c>
      <c r="BC317" s="35">
        <f t="shared" si="677"/>
        <v>9</v>
      </c>
      <c r="BD317" s="35">
        <f t="shared" si="677"/>
        <v>714952.64285199996</v>
      </c>
      <c r="BE317" s="35">
        <f t="shared" si="677"/>
        <v>1</v>
      </c>
      <c r="BF317" s="35">
        <f t="shared" si="677"/>
        <v>53514.64</v>
      </c>
      <c r="BG317" s="35">
        <f>BC317-BE317</f>
        <v>8</v>
      </c>
      <c r="BH317" s="35">
        <f>BG317*$E317*$F317*$G317*$K317*BH$10</f>
        <v>666775.02528000006</v>
      </c>
      <c r="BI317" s="32">
        <f t="shared" si="628"/>
        <v>9</v>
      </c>
      <c r="BJ317" s="32">
        <f t="shared" si="628"/>
        <v>720289.66528000007</v>
      </c>
      <c r="BK317" s="35">
        <f t="shared" si="677"/>
        <v>16</v>
      </c>
      <c r="BL317" s="35">
        <f t="shared" si="677"/>
        <v>1468465.131728</v>
      </c>
      <c r="BM317" s="35">
        <f t="shared" si="677"/>
        <v>3</v>
      </c>
      <c r="BN317" s="35">
        <f t="shared" si="677"/>
        <v>373137.57</v>
      </c>
      <c r="BO317" s="35">
        <f>BK317-BM317-1</f>
        <v>12</v>
      </c>
      <c r="BP317" s="35">
        <f>BO317*$E317*$F317*$G317*$K317*BP$10</f>
        <v>1000162.53792</v>
      </c>
      <c r="BQ317" s="32">
        <f t="shared" si="639"/>
        <v>15</v>
      </c>
      <c r="BR317" s="32">
        <f t="shared" si="639"/>
        <v>1373300.1079200001</v>
      </c>
      <c r="BS317" s="35">
        <f t="shared" si="677"/>
        <v>5</v>
      </c>
      <c r="BT317" s="35">
        <f t="shared" si="677"/>
        <v>455285.41046799999</v>
      </c>
      <c r="BU317" s="35">
        <f t="shared" si="677"/>
        <v>2</v>
      </c>
      <c r="BV317" s="35">
        <f t="shared" si="677"/>
        <v>248606.34</v>
      </c>
      <c r="BW317" s="35">
        <f>BS317-BU317+1</f>
        <v>4</v>
      </c>
      <c r="BX317" s="35">
        <f>BW317*$E317*$F317*$G317*$K317*BX$10</f>
        <v>333387.51264000003</v>
      </c>
      <c r="BY317" s="32">
        <f t="shared" ref="BY317" si="678">BU317+BW317</f>
        <v>6</v>
      </c>
      <c r="BZ317" s="32">
        <f>BV317+BX317</f>
        <v>581993.85264000006</v>
      </c>
    </row>
    <row r="318" spans="1:78" x14ac:dyDescent="0.25">
      <c r="A318" s="37"/>
      <c r="B318" s="58">
        <v>273</v>
      </c>
      <c r="C318" s="27" t="s">
        <v>378</v>
      </c>
      <c r="D318" s="28">
        <f t="shared" si="658"/>
        <v>18150.400000000001</v>
      </c>
      <c r="E318" s="28">
        <f t="shared" si="658"/>
        <v>18790</v>
      </c>
      <c r="F318" s="34">
        <v>1.17</v>
      </c>
      <c r="G318" s="29">
        <v>1</v>
      </c>
      <c r="H318" s="30"/>
      <c r="I318" s="30"/>
      <c r="J318" s="28">
        <v>1.4</v>
      </c>
      <c r="K318" s="28">
        <v>1.68</v>
      </c>
      <c r="L318" s="28">
        <v>2.23</v>
      </c>
      <c r="M318" s="28">
        <v>2.39</v>
      </c>
      <c r="N318" s="31">
        <v>2.57</v>
      </c>
      <c r="O318" s="32"/>
      <c r="P318" s="32">
        <f>(O318/12*1*$D318*$F318*$G318*$J318*P$9)+(O318/12*11*$E318*$F318*$G318*$J318*P$10)</f>
        <v>0</v>
      </c>
      <c r="Q318" s="32"/>
      <c r="R318" s="32">
        <f t="shared" ref="R318:R321" si="679">(Q318/12*1*$D318*$F318*$G318*$J318*R$9)+(Q318/12*11*$E318*$F318*$G318*$J318*R$10)</f>
        <v>0</v>
      </c>
      <c r="S318" s="32"/>
      <c r="T318" s="32">
        <f t="shared" ref="T318:T346" si="680">(S318/12*1*$D318*$F318*$G318*$J318*T$9)+(S318/12*3*$E318*$F318*$G318*$J318*T$10)+(S318/12*8*$E318*$F318*$G318*$J318*T$11)</f>
        <v>0</v>
      </c>
      <c r="U318" s="32"/>
      <c r="V318" s="32">
        <f>(U318/12*1*$D318*$F318*$G318*$K318*V$9)+(U318/12*11*$E318*$F318*$G318*$K318*V$10)</f>
        <v>0</v>
      </c>
      <c r="W318" s="32"/>
      <c r="X318" s="32">
        <f>(W318/12*1*$D318*$F318*$G318*$K318*X$9)+(W318/12*11*$E318*$F318*$G318*$K318*X$10)</f>
        <v>0</v>
      </c>
      <c r="Y318" s="32"/>
      <c r="Z318" s="32"/>
      <c r="AA318" s="32"/>
      <c r="AB318" s="32">
        <f>(AA318/12*1*$D318*$F318*$G318*$J318*AB$9)+(AA318/12*11*$E318*$F318*$G318*$J318*AB$10)</f>
        <v>0</v>
      </c>
      <c r="AC318" s="32"/>
      <c r="AD318" s="32">
        <f>(AC318/12*1*$D318*$F318*$G318*$J318*AD$9)+(AC318/12*11*$E318*$F318*$G318*$J318*AD$10)</f>
        <v>0</v>
      </c>
      <c r="AE318" s="32"/>
      <c r="AF318" s="32">
        <f>(AE318/12*1*$D318*$F318*$G318*$J318*AF$9)+(AE318/12*11*$E318*$F318*$G318*$J318*AF$10)</f>
        <v>0</v>
      </c>
      <c r="AG318" s="36"/>
      <c r="AH318" s="32">
        <f>(AG318/12*1*$D318*$F318*$G318*$K318*AH$9)+(AG318/12*11*$E318*$F318*$G318*$K318*AH$10)</f>
        <v>0</v>
      </c>
      <c r="AI318" s="32"/>
      <c r="AJ318" s="32">
        <f t="shared" ref="AJ318:AJ324" si="681">(AI318/12*1*$D318*$F318*$G318*$K318*AJ$9)+(AI318/12*4*$E318*$F318*$G318*$K318*AJ$10)+(AI318/12*7*$E318*$F318*$G318*$K318*AJ$12)</f>
        <v>0</v>
      </c>
      <c r="AK318" s="32"/>
      <c r="AL318" s="32">
        <f>(AK318/12*1*$D318*$F318*$G318*$K318*AL$9)+(AK318/12*11*$E318*$F318*$G318*$K318*AL$10)</f>
        <v>0</v>
      </c>
      <c r="AM318" s="32"/>
      <c r="AN318" s="32">
        <f t="shared" ref="AN318:AN321" si="682">(AM318/12*1*$D318*$F318*$G318*$K318*AN$9)+(AM318/12*11*$E318*$F318*$G318*$K318*AN$10)</f>
        <v>0</v>
      </c>
      <c r="AO318" s="32">
        <v>4</v>
      </c>
      <c r="AP318" s="32">
        <f>(AO318/12*1*$D318*$F318*$G318*$K318*AP$9)+(AO318/12*11*$E318*$F318*$G318*$K318*AP$10)</f>
        <v>154806.66976319993</v>
      </c>
      <c r="AQ318" s="32">
        <v>1</v>
      </c>
      <c r="AR318" s="32">
        <v>37487.629999999997</v>
      </c>
      <c r="AS318" s="32"/>
      <c r="AT318" s="35"/>
      <c r="AU318" s="32"/>
      <c r="AV318" s="35">
        <f t="shared" si="596"/>
        <v>37487.629999999997</v>
      </c>
      <c r="AW318" s="32"/>
      <c r="AX318" s="32">
        <f>(AW318/12*1*$D318*$F318*$G318*$K318*AX$9)+(AW318/12*11*$E318*$F318*$G318*$K318*AX$10)</f>
        <v>0</v>
      </c>
      <c r="AY318" s="32">
        <v>0</v>
      </c>
      <c r="AZ318" s="32">
        <f t="shared" si="673"/>
        <v>0</v>
      </c>
      <c r="BA318" s="35"/>
      <c r="BB318" s="32"/>
      <c r="BC318" s="32"/>
      <c r="BD318" s="32">
        <f>(BC318/12*1*$D318*$F318*$G318*$K318*BD$9)+(BC318/12*11*$E318*$F318*$G318*$K318*BD$10)</f>
        <v>0</v>
      </c>
      <c r="BE318" s="32">
        <v>1</v>
      </c>
      <c r="BF318" s="32">
        <v>53514.64</v>
      </c>
      <c r="BG318" s="32"/>
      <c r="BH318" s="35"/>
      <c r="BI318" s="32"/>
      <c r="BJ318" s="32"/>
      <c r="BK318" s="32"/>
      <c r="BL318" s="32">
        <f t="shared" ref="BL318:BL321" si="683">(BK318/12*1*$D318*$F318*$G318*$K318*BL$9)+(BK318/12*11*$E318*$F318*$G318*$K318*BL$10)</f>
        <v>0</v>
      </c>
      <c r="BM318" s="32">
        <v>0</v>
      </c>
      <c r="BN318" s="32">
        <f t="shared" si="626"/>
        <v>0</v>
      </c>
      <c r="BO318" s="32"/>
      <c r="BP318" s="35"/>
      <c r="BQ318" s="32"/>
      <c r="BR318" s="32"/>
      <c r="BS318" s="32"/>
      <c r="BT318" s="32">
        <f t="shared" ref="BT318:BT321" si="684">(BS318/12*1*$D318*$F318*$G318*$K318*BT$9)+(BS318/12*11*$E318*$F318*$G318*$K318*BT$10)</f>
        <v>0</v>
      </c>
      <c r="BU318" s="32">
        <v>0</v>
      </c>
      <c r="BV318" s="32">
        <f t="shared" si="598"/>
        <v>0</v>
      </c>
      <c r="BW318" s="32"/>
      <c r="BX318" s="35"/>
      <c r="BY318" s="32"/>
      <c r="BZ318" s="32"/>
    </row>
    <row r="319" spans="1:78" x14ac:dyDescent="0.25">
      <c r="A319" s="37"/>
      <c r="B319" s="58">
        <v>274</v>
      </c>
      <c r="C319" s="27" t="s">
        <v>379</v>
      </c>
      <c r="D319" s="28">
        <f t="shared" si="658"/>
        <v>18150.400000000001</v>
      </c>
      <c r="E319" s="28">
        <f t="shared" si="658"/>
        <v>18790</v>
      </c>
      <c r="F319" s="34">
        <v>2.91</v>
      </c>
      <c r="G319" s="29">
        <v>1</v>
      </c>
      <c r="H319" s="30"/>
      <c r="I319" s="30"/>
      <c r="J319" s="28">
        <v>1.4</v>
      </c>
      <c r="K319" s="28">
        <v>1.68</v>
      </c>
      <c r="L319" s="28">
        <v>2.23</v>
      </c>
      <c r="M319" s="28">
        <v>2.39</v>
      </c>
      <c r="N319" s="31">
        <v>2.57</v>
      </c>
      <c r="O319" s="32"/>
      <c r="P319" s="32">
        <f>(O319/12*1*$D319*$F319*$G319*$J319*P$9)+(O319/12*11*$E319*$F319*$G319*$J319*P$10)</f>
        <v>0</v>
      </c>
      <c r="Q319" s="32"/>
      <c r="R319" s="32">
        <f t="shared" si="679"/>
        <v>0</v>
      </c>
      <c r="S319" s="32">
        <v>1</v>
      </c>
      <c r="T319" s="32">
        <f t="shared" si="680"/>
        <v>83987.010589999991</v>
      </c>
      <c r="U319" s="32"/>
      <c r="V319" s="32">
        <f>(U319/12*1*$D319*$F319*$G319*$K319*V$9)+(U319/12*11*$E319*$F319*$G319*$K319*V$10)</f>
        <v>0</v>
      </c>
      <c r="W319" s="32"/>
      <c r="X319" s="32">
        <f>(W319/12*1*$D319*$F319*$G319*$K319*X$9)+(W319/12*11*$E319*$F319*$G319*$K319*X$10)</f>
        <v>0</v>
      </c>
      <c r="Y319" s="32"/>
      <c r="Z319" s="32"/>
      <c r="AA319" s="32"/>
      <c r="AB319" s="32">
        <f>(AA319/12*1*$D319*$F319*$G319*$J319*AB$9)+(AA319/12*11*$E319*$F319*$G319*$J319*AB$10)</f>
        <v>0</v>
      </c>
      <c r="AC319" s="32"/>
      <c r="AD319" s="32">
        <f>(AC319/12*1*$D319*$F319*$G319*$J319*AD$9)+(AC319/12*11*$E319*$F319*$G319*$J319*AD$10)</f>
        <v>0</v>
      </c>
      <c r="AE319" s="32"/>
      <c r="AF319" s="32">
        <f>(AE319/12*1*$D319*$F319*$G319*$J319*AF$9)+(AE319/12*11*$E319*$F319*$G319*$J319*AF$10)</f>
        <v>0</v>
      </c>
      <c r="AG319" s="36"/>
      <c r="AH319" s="32">
        <f>(AG319/12*1*$D319*$F319*$G319*$K319*AH$9)+(AG319/12*11*$E319*$F319*$G319*$K319*AH$10)</f>
        <v>0</v>
      </c>
      <c r="AI319" s="32"/>
      <c r="AJ319" s="32">
        <f t="shared" si="681"/>
        <v>0</v>
      </c>
      <c r="AK319" s="32"/>
      <c r="AL319" s="32">
        <f>(AK319/12*1*$D319*$F319*$G319*$K319*AL$9)+(AK319/12*11*$E319*$F319*$G319*$K319*AL$10)</f>
        <v>0</v>
      </c>
      <c r="AM319" s="32"/>
      <c r="AN319" s="32">
        <f t="shared" si="682"/>
        <v>0</v>
      </c>
      <c r="AO319" s="32">
        <v>2</v>
      </c>
      <c r="AP319" s="32">
        <f>(AO319/12*1*$D319*$F319*$G319*$K319*AP$9)+(AO319/12*11*$E319*$F319*$G319*$K319*AP$10)</f>
        <v>192515.98675679998</v>
      </c>
      <c r="AQ319" s="32">
        <v>2</v>
      </c>
      <c r="AR319" s="32">
        <v>193642.04</v>
      </c>
      <c r="AS319" s="32"/>
      <c r="AT319" s="35"/>
      <c r="AU319" s="32"/>
      <c r="AV319" s="35">
        <f t="shared" si="596"/>
        <v>193642.04</v>
      </c>
      <c r="AW319" s="32"/>
      <c r="AX319" s="32">
        <f>(AW319/12*1*$D319*$F319*$G319*$K319*AX$9)+(AW319/12*11*$E319*$F319*$G319*$K319*AX$10)</f>
        <v>0</v>
      </c>
      <c r="AY319" s="32">
        <v>2</v>
      </c>
      <c r="AZ319" s="32">
        <v>182005.35</v>
      </c>
      <c r="BA319" s="35"/>
      <c r="BB319" s="32"/>
      <c r="BC319" s="32"/>
      <c r="BD319" s="32">
        <f>(BC319/12*1*$D319*$F319*$G319*$K319*BD$9)+(BC319/12*11*$E319*$F319*$G319*$K319*BD$10)</f>
        <v>0</v>
      </c>
      <c r="BE319" s="32">
        <v>0</v>
      </c>
      <c r="BF319" s="32">
        <f t="shared" si="597"/>
        <v>0</v>
      </c>
      <c r="BG319" s="32"/>
      <c r="BH319" s="35"/>
      <c r="BI319" s="32"/>
      <c r="BJ319" s="32"/>
      <c r="BK319" s="32">
        <v>4</v>
      </c>
      <c r="BL319" s="32">
        <f t="shared" si="683"/>
        <v>497466.06907199998</v>
      </c>
      <c r="BM319" s="32">
        <v>3</v>
      </c>
      <c r="BN319" s="32">
        <v>373137.57</v>
      </c>
      <c r="BO319" s="32"/>
      <c r="BP319" s="35"/>
      <c r="BQ319" s="32"/>
      <c r="BR319" s="32"/>
      <c r="BS319" s="32"/>
      <c r="BT319" s="32">
        <f t="shared" si="684"/>
        <v>0</v>
      </c>
      <c r="BU319" s="32">
        <v>2</v>
      </c>
      <c r="BV319" s="32">
        <v>248606.34</v>
      </c>
      <c r="BW319" s="32"/>
      <c r="BX319" s="35"/>
      <c r="BY319" s="32"/>
      <c r="BZ319" s="32"/>
    </row>
    <row r="320" spans="1:78" x14ac:dyDescent="0.25">
      <c r="A320" s="37"/>
      <c r="B320" s="58">
        <v>275</v>
      </c>
      <c r="C320" s="27" t="s">
        <v>380</v>
      </c>
      <c r="D320" s="28">
        <f t="shared" si="658"/>
        <v>18150.400000000001</v>
      </c>
      <c r="E320" s="28">
        <f t="shared" si="658"/>
        <v>18790</v>
      </c>
      <c r="F320" s="34">
        <v>1.21</v>
      </c>
      <c r="G320" s="29">
        <v>1</v>
      </c>
      <c r="H320" s="30"/>
      <c r="I320" s="30"/>
      <c r="J320" s="28">
        <v>1.4</v>
      </c>
      <c r="K320" s="28">
        <v>1.68</v>
      </c>
      <c r="L320" s="28">
        <v>2.23</v>
      </c>
      <c r="M320" s="28">
        <v>2.39</v>
      </c>
      <c r="N320" s="31">
        <v>2.57</v>
      </c>
      <c r="O320" s="32"/>
      <c r="P320" s="32">
        <f>(O320/12*1*$D320*$F320*$G320*$J320*P$9)+(O320/12*11*$E320*$F320*$G320*$J320*P$10)</f>
        <v>0</v>
      </c>
      <c r="Q320" s="32">
        <v>0</v>
      </c>
      <c r="R320" s="32">
        <f t="shared" si="679"/>
        <v>0</v>
      </c>
      <c r="S320" s="32">
        <v>1</v>
      </c>
      <c r="T320" s="32">
        <f t="shared" si="680"/>
        <v>34922.43395666666</v>
      </c>
      <c r="U320" s="32">
        <v>0</v>
      </c>
      <c r="V320" s="32">
        <f>(U320/12*1*$D320*$F320*$G320*$K320*V$9)+(U320/12*11*$E320*$F320*$G320*$K320*V$10)</f>
        <v>0</v>
      </c>
      <c r="W320" s="32">
        <v>0</v>
      </c>
      <c r="X320" s="32">
        <f>(W320/12*1*$D320*$F320*$G320*$K320*X$9)+(W320/12*11*$E320*$F320*$G320*$K320*X$10)</f>
        <v>0</v>
      </c>
      <c r="Y320" s="32"/>
      <c r="Z320" s="32"/>
      <c r="AA320" s="32"/>
      <c r="AB320" s="32">
        <f>(AA320/12*1*$D320*$F320*$G320*$J320*AB$9)+(AA320/12*11*$E320*$F320*$G320*$J320*AB$10)</f>
        <v>0</v>
      </c>
      <c r="AC320" s="32">
        <v>0</v>
      </c>
      <c r="AD320" s="32">
        <f>(AC320/12*1*$D320*$F320*$G320*$J320*AD$9)+(AC320/12*11*$E320*$F320*$G320*$J320*AD$10)</f>
        <v>0</v>
      </c>
      <c r="AE320" s="32">
        <v>4</v>
      </c>
      <c r="AF320" s="32">
        <f>(AE320/12*1*$D320*$F320*$G320*$J320*AF$9)+(AE320/12*11*$E320*$F320*$G320*$J320*AF$10)</f>
        <v>133820.3194533333</v>
      </c>
      <c r="AG320" s="36">
        <v>0</v>
      </c>
      <c r="AH320" s="32">
        <f>(AG320/12*1*$D320*$F320*$G320*$K320*AH$9)+(AG320/12*11*$E320*$F320*$G320*$K320*AH$10)</f>
        <v>0</v>
      </c>
      <c r="AI320" s="32">
        <v>0</v>
      </c>
      <c r="AJ320" s="32">
        <f t="shared" si="681"/>
        <v>0</v>
      </c>
      <c r="AK320" s="32"/>
      <c r="AL320" s="32">
        <f>(AK320/12*1*$D320*$F320*$G320*$K320*AL$9)+(AK320/12*11*$E320*$F320*$G320*$K320*AL$10)</f>
        <v>0</v>
      </c>
      <c r="AM320" s="32">
        <v>12</v>
      </c>
      <c r="AN320" s="32">
        <f t="shared" si="682"/>
        <v>438281.67324479995</v>
      </c>
      <c r="AO320" s="32">
        <v>10</v>
      </c>
      <c r="AP320" s="32">
        <f>(AO320/12*1*$D320*$F320*$G320*$K320*AP$9)+(AO320/12*11*$E320*$F320*$G320*$K320*AP$10)</f>
        <v>400248.0137040001</v>
      </c>
      <c r="AQ320" s="32">
        <v>0</v>
      </c>
      <c r="AR320" s="32">
        <v>0</v>
      </c>
      <c r="AS320" s="32"/>
      <c r="AT320" s="35"/>
      <c r="AU320" s="32"/>
      <c r="AV320" s="35">
        <f t="shared" si="596"/>
        <v>0</v>
      </c>
      <c r="AW320" s="32">
        <v>7</v>
      </c>
      <c r="AX320" s="32">
        <f>(AW320/12*1*$D320*$F320*$G320*$K320*AX$9)+(AW320/12*11*$E320*$F320*$G320*$K320*AX$10)</f>
        <v>278989.85865519999</v>
      </c>
      <c r="AY320" s="32">
        <v>0</v>
      </c>
      <c r="AZ320" s="32">
        <v>0</v>
      </c>
      <c r="BA320" s="35"/>
      <c r="BB320" s="32"/>
      <c r="BC320" s="32">
        <v>2</v>
      </c>
      <c r="BD320" s="32">
        <f>(BC320/12*1*$D320*$F320*$G320*$K320*BD$9)+(BC320/12*11*$E320*$F320*$G320*$K320*BD$10)</f>
        <v>104040.011768</v>
      </c>
      <c r="BE320" s="32">
        <v>0</v>
      </c>
      <c r="BF320" s="32">
        <f t="shared" si="597"/>
        <v>0</v>
      </c>
      <c r="BG320" s="32"/>
      <c r="BH320" s="35"/>
      <c r="BI320" s="32"/>
      <c r="BJ320" s="32"/>
      <c r="BK320" s="32">
        <v>2</v>
      </c>
      <c r="BL320" s="32">
        <f t="shared" si="683"/>
        <v>103425.07621599999</v>
      </c>
      <c r="BM320" s="32">
        <v>0</v>
      </c>
      <c r="BN320" s="32">
        <f t="shared" si="626"/>
        <v>0</v>
      </c>
      <c r="BO320" s="32"/>
      <c r="BP320" s="35"/>
      <c r="BQ320" s="32"/>
      <c r="BR320" s="32"/>
      <c r="BS320" s="32">
        <v>1</v>
      </c>
      <c r="BT320" s="32">
        <f t="shared" si="684"/>
        <v>51712.538107999993</v>
      </c>
      <c r="BU320" s="32">
        <v>0</v>
      </c>
      <c r="BV320" s="32">
        <f t="shared" si="598"/>
        <v>0</v>
      </c>
      <c r="BW320" s="32"/>
      <c r="BX320" s="35"/>
      <c r="BY320" s="32"/>
      <c r="BZ320" s="32"/>
    </row>
    <row r="321" spans="1:78" x14ac:dyDescent="0.25">
      <c r="A321" s="37"/>
      <c r="B321" s="58">
        <v>276</v>
      </c>
      <c r="C321" s="27" t="s">
        <v>381</v>
      </c>
      <c r="D321" s="28">
        <f t="shared" ref="D321:E336" si="685">D320</f>
        <v>18150.400000000001</v>
      </c>
      <c r="E321" s="28">
        <f t="shared" si="685"/>
        <v>18790</v>
      </c>
      <c r="F321" s="34">
        <v>2.0299999999999998</v>
      </c>
      <c r="G321" s="29">
        <v>1</v>
      </c>
      <c r="H321" s="30"/>
      <c r="I321" s="30"/>
      <c r="J321" s="28">
        <v>1.4</v>
      </c>
      <c r="K321" s="28">
        <v>1.68</v>
      </c>
      <c r="L321" s="28">
        <v>2.23</v>
      </c>
      <c r="M321" s="28">
        <v>2.39</v>
      </c>
      <c r="N321" s="31">
        <v>2.57</v>
      </c>
      <c r="O321" s="32"/>
      <c r="P321" s="32">
        <f>(O321/12*1*$D321*$F321*$G321*$J321*P$9)+(O321/12*11*$E321*$F321*$G321*$J321*P$10)</f>
        <v>0</v>
      </c>
      <c r="Q321" s="32">
        <v>0</v>
      </c>
      <c r="R321" s="32">
        <f t="shared" si="679"/>
        <v>0</v>
      </c>
      <c r="S321" s="32"/>
      <c r="T321" s="32">
        <f t="shared" si="680"/>
        <v>0</v>
      </c>
      <c r="U321" s="32">
        <v>0</v>
      </c>
      <c r="V321" s="32">
        <f>(U321/12*1*$D321*$F321*$G321*$K321*V$9)+(U321/12*11*$E321*$F321*$G321*$K321*V$10)</f>
        <v>0</v>
      </c>
      <c r="W321" s="32">
        <v>0</v>
      </c>
      <c r="X321" s="32">
        <f>(W321/12*1*$D321*$F321*$G321*$K321*X$9)+(W321/12*11*$E321*$F321*$G321*$K321*X$10)</f>
        <v>0</v>
      </c>
      <c r="Y321" s="32"/>
      <c r="Z321" s="32"/>
      <c r="AA321" s="32"/>
      <c r="AB321" s="32">
        <f>(AA321/12*1*$D321*$F321*$G321*$J321*AB$9)+(AA321/12*11*$E321*$F321*$G321*$J321*AB$10)</f>
        <v>0</v>
      </c>
      <c r="AC321" s="32">
        <v>0</v>
      </c>
      <c r="AD321" s="32">
        <f>(AC321/12*1*$D321*$F321*$G321*$J321*AD$9)+(AC321/12*11*$E321*$F321*$G321*$J321*AD$10)</f>
        <v>0</v>
      </c>
      <c r="AE321" s="32">
        <v>7</v>
      </c>
      <c r="AF321" s="32">
        <f>(AE321/12*1*$D321*$F321*$G321*$J321*AF$9)+(AE321/12*11*$E321*$F321*$G321*$J321*AF$10)</f>
        <v>392889.82219666668</v>
      </c>
      <c r="AG321" s="36">
        <v>0</v>
      </c>
      <c r="AH321" s="32">
        <f>(AG321/12*1*$D321*$F321*$G321*$K321*AH$9)+(AG321/12*11*$E321*$F321*$G321*$K321*AH$10)</f>
        <v>0</v>
      </c>
      <c r="AI321" s="32"/>
      <c r="AJ321" s="32">
        <f t="shared" si="681"/>
        <v>0</v>
      </c>
      <c r="AK321" s="32"/>
      <c r="AL321" s="32">
        <f>(AK321/12*1*$D321*$F321*$G321*$K321*AL$9)+(AK321/12*11*$E321*$F321*$G321*$K321*AL$10)</f>
        <v>0</v>
      </c>
      <c r="AM321" s="32">
        <v>6</v>
      </c>
      <c r="AN321" s="32">
        <f t="shared" si="682"/>
        <v>367649.50276319991</v>
      </c>
      <c r="AO321" s="32">
        <v>13</v>
      </c>
      <c r="AP321" s="32">
        <f>(AO321/12*1*$D321*$F321*$G321*$K321*AP$9)+(AO321/12*11*$E321*$F321*$G321*$K321*AP$10)</f>
        <v>872937.61005359981</v>
      </c>
      <c r="AQ321" s="32">
        <v>4</v>
      </c>
      <c r="AR321" s="32">
        <v>270167.24</v>
      </c>
      <c r="AS321" s="32"/>
      <c r="AT321" s="35"/>
      <c r="AU321" s="32"/>
      <c r="AV321" s="35">
        <f t="shared" si="596"/>
        <v>270167.24</v>
      </c>
      <c r="AW321" s="32">
        <v>24</v>
      </c>
      <c r="AX321" s="32">
        <f>(AW321/12*1*$D321*$F321*$G321*$K321*AX$9)+(AW321/12*11*$E321*$F321*$G321*$K321*AX$10)</f>
        <v>1604768.1125951998</v>
      </c>
      <c r="AY321" s="32">
        <v>1</v>
      </c>
      <c r="AZ321" s="32">
        <v>67541.81</v>
      </c>
      <c r="BA321" s="35"/>
      <c r="BB321" s="32"/>
      <c r="BC321" s="32">
        <v>7</v>
      </c>
      <c r="BD321" s="32">
        <f>(BC321/12*1*$D321*$F321*$G321*$K321*BD$9)+(BC321/12*11*$E321*$F321*$G321*$K321*BD$10)</f>
        <v>610912.63108399999</v>
      </c>
      <c r="BE321" s="32">
        <v>0</v>
      </c>
      <c r="BF321" s="32">
        <f t="shared" si="597"/>
        <v>0</v>
      </c>
      <c r="BG321" s="32"/>
      <c r="BH321" s="35"/>
      <c r="BI321" s="32"/>
      <c r="BJ321" s="32"/>
      <c r="BK321" s="32">
        <v>10</v>
      </c>
      <c r="BL321" s="32">
        <f t="shared" si="683"/>
        <v>867573.98644000001</v>
      </c>
      <c r="BM321" s="32">
        <v>0</v>
      </c>
      <c r="BN321" s="32">
        <f t="shared" si="626"/>
        <v>0</v>
      </c>
      <c r="BO321" s="32"/>
      <c r="BP321" s="35"/>
      <c r="BQ321" s="32"/>
      <c r="BR321" s="32"/>
      <c r="BS321" s="32">
        <v>2</v>
      </c>
      <c r="BT321" s="32">
        <f t="shared" si="684"/>
        <v>173514.797288</v>
      </c>
      <c r="BU321" s="32">
        <v>0</v>
      </c>
      <c r="BV321" s="32">
        <f t="shared" si="598"/>
        <v>0</v>
      </c>
      <c r="BW321" s="32"/>
      <c r="BX321" s="35"/>
      <c r="BY321" s="32"/>
      <c r="BZ321" s="32"/>
    </row>
    <row r="322" spans="1:78" x14ac:dyDescent="0.25">
      <c r="A322" s="37"/>
      <c r="B322" s="58">
        <v>277</v>
      </c>
      <c r="C322" s="27" t="s">
        <v>382</v>
      </c>
      <c r="D322" s="28">
        <f t="shared" si="685"/>
        <v>18150.400000000001</v>
      </c>
      <c r="E322" s="28">
        <f t="shared" si="685"/>
        <v>18790</v>
      </c>
      <c r="F322" s="34">
        <v>3.54</v>
      </c>
      <c r="G322" s="29">
        <v>1</v>
      </c>
      <c r="H322" s="30"/>
      <c r="I322" s="30"/>
      <c r="J322" s="28">
        <v>1.4</v>
      </c>
      <c r="K322" s="28">
        <v>1.68</v>
      </c>
      <c r="L322" s="28">
        <v>2.23</v>
      </c>
      <c r="M322" s="28">
        <v>2.39</v>
      </c>
      <c r="N322" s="31">
        <v>2.57</v>
      </c>
      <c r="O322" s="32"/>
      <c r="P322" s="32">
        <f>(O322/12*1*$D322*$F322*$G322*$J322*P$9)+(O322/12*11*$E322*$F322*$G322*$J322)</f>
        <v>0</v>
      </c>
      <c r="Q322" s="32">
        <v>1</v>
      </c>
      <c r="R322" s="32">
        <f t="shared" ref="R322:R324" si="686">(Q322/12*1*$D322*$F322*$G322*$J322*R$9)+(Q322/12*11*$E322*$F322*$G322*$J322)</f>
        <v>95107.91975999999</v>
      </c>
      <c r="S322" s="32"/>
      <c r="T322" s="32">
        <f t="shared" ref="T322:T324" si="687">(S322/12*1*$D322*$F322*$G322*$J322*T$9)+(S322/12*11*$E322*$F322*$G322*$J322)</f>
        <v>0</v>
      </c>
      <c r="U322" s="32"/>
      <c r="V322" s="32">
        <f>(U322/12*1*$D322*$F322*$G322*$K322*V$9)+(U322/12*11*$E322*$F322*$G322*$K322)</f>
        <v>0</v>
      </c>
      <c r="W322" s="32"/>
      <c r="X322" s="32">
        <f>(W322/12*1*$D322*$F322*$G322*$K322*X$9)+(W322/12*11*$E322*$F322*$G322*$K322)</f>
        <v>0</v>
      </c>
      <c r="Y322" s="32"/>
      <c r="Z322" s="32"/>
      <c r="AA322" s="32"/>
      <c r="AB322" s="32">
        <f>(AA322/12*1*$D322*$F322*$G322*$J322*AB$9)+(AA322/12*11*$E322*$F322*$G322*$J322)</f>
        <v>0</v>
      </c>
      <c r="AC322" s="32"/>
      <c r="AD322" s="32">
        <f>(AC322/12*1*$D322*$F322*$G322*$J322*AD$9)+(AC322/12*11*$E322*$F322*$G322*$J322)</f>
        <v>0</v>
      </c>
      <c r="AE322" s="32"/>
      <c r="AF322" s="32">
        <f>(AE322/12*1*$D322*$F322*$G322*$J322*AF$9)+(AE322/12*11*$E322*$F322*$G322*$J322)</f>
        <v>0</v>
      </c>
      <c r="AG322" s="36"/>
      <c r="AH322" s="32">
        <f>(AG322/12*1*$D322*$F322*$G322*$K322*AH$9)+(AG322/12*11*$E322*$F322*$G322*$K322)</f>
        <v>0</v>
      </c>
      <c r="AI322" s="32"/>
      <c r="AJ322" s="32">
        <f t="shared" si="681"/>
        <v>0</v>
      </c>
      <c r="AK322" s="32"/>
      <c r="AL322" s="32">
        <f>(AK322/12*1*$D322*$F322*$G322*$K322*AL$9)+(AK322/12*11*$E322*$F322*$G322*$K322)</f>
        <v>0</v>
      </c>
      <c r="AM322" s="32"/>
      <c r="AN322" s="32">
        <f t="shared" ref="AN322:AN324" si="688">(AM322/12*1*$D322*$F322*$G322*$K322*AN$9)+(AM322/12*11*$E322*$F322*$G322*$K322)</f>
        <v>0</v>
      </c>
      <c r="AO322" s="32"/>
      <c r="AP322" s="32">
        <f>(AO322/12*1*$D322*$F322*$G322*$K322*AP$9)+(AO322/12*11*$E322*$F322*$G322*$K322)</f>
        <v>0</v>
      </c>
      <c r="AQ322" s="32">
        <v>0</v>
      </c>
      <c r="AR322" s="32">
        <f t="shared" si="674"/>
        <v>0</v>
      </c>
      <c r="AS322" s="32"/>
      <c r="AT322" s="35"/>
      <c r="AU322" s="32"/>
      <c r="AV322" s="35">
        <f t="shared" si="596"/>
        <v>0</v>
      </c>
      <c r="AW322" s="32"/>
      <c r="AX322" s="32">
        <f>(AW322/12*1*$D322*$F322*$G322*$K322*AX$9)+(AW322/12*11*$E322*$F322*$G322*$K322)</f>
        <v>0</v>
      </c>
      <c r="AY322" s="32">
        <v>0</v>
      </c>
      <c r="AZ322" s="32">
        <f t="shared" si="673"/>
        <v>0</v>
      </c>
      <c r="BA322" s="35"/>
      <c r="BB322" s="32"/>
      <c r="BC322" s="32"/>
      <c r="BD322" s="32">
        <f>(BC322/12*1*$D322*$F322*$G322*$K322*BD$9)+(BC322/12*11*$E322*$F322*$G322*$K322)</f>
        <v>0</v>
      </c>
      <c r="BE322" s="32">
        <v>0</v>
      </c>
      <c r="BF322" s="32">
        <f t="shared" si="597"/>
        <v>0</v>
      </c>
      <c r="BG322" s="32"/>
      <c r="BH322" s="35"/>
      <c r="BI322" s="32"/>
      <c r="BJ322" s="32"/>
      <c r="BK322" s="32"/>
      <c r="BL322" s="32">
        <f t="shared" ref="BL322:BL324" si="689">(BK322/12*1*$D322*$F322*$G322*$K322*BL$9)+(BK322/12*11*$E322*$F322*$G322*$K322)</f>
        <v>0</v>
      </c>
      <c r="BM322" s="32">
        <v>0</v>
      </c>
      <c r="BN322" s="32">
        <f t="shared" si="626"/>
        <v>0</v>
      </c>
      <c r="BO322" s="32"/>
      <c r="BP322" s="35"/>
      <c r="BQ322" s="32"/>
      <c r="BR322" s="32"/>
      <c r="BS322" s="32">
        <v>2</v>
      </c>
      <c r="BT322" s="32">
        <f t="shared" ref="BT322:BT324" si="690">(BS322/12*1*$D322*$F322*$G322*$K322*BT$9)+(BS322/12*11*$E322*$F322*$G322*$K322)</f>
        <v>230058.07507199998</v>
      </c>
      <c r="BU322" s="32">
        <v>0</v>
      </c>
      <c r="BV322" s="32">
        <f t="shared" si="598"/>
        <v>0</v>
      </c>
      <c r="BW322" s="32"/>
      <c r="BX322" s="35"/>
      <c r="BY322" s="32"/>
      <c r="BZ322" s="32"/>
    </row>
    <row r="323" spans="1:78" x14ac:dyDescent="0.25">
      <c r="A323" s="37"/>
      <c r="B323" s="58">
        <v>278</v>
      </c>
      <c r="C323" s="27" t="s">
        <v>383</v>
      </c>
      <c r="D323" s="28">
        <f t="shared" si="685"/>
        <v>18150.400000000001</v>
      </c>
      <c r="E323" s="28">
        <f t="shared" si="685"/>
        <v>18790</v>
      </c>
      <c r="F323" s="34">
        <v>5.21</v>
      </c>
      <c r="G323" s="29">
        <v>1</v>
      </c>
      <c r="H323" s="30"/>
      <c r="I323" s="30"/>
      <c r="J323" s="28">
        <v>1.4</v>
      </c>
      <c r="K323" s="28">
        <v>1.68</v>
      </c>
      <c r="L323" s="28">
        <v>2.23</v>
      </c>
      <c r="M323" s="28">
        <v>2.39</v>
      </c>
      <c r="N323" s="31">
        <v>2.57</v>
      </c>
      <c r="O323" s="32"/>
      <c r="P323" s="32">
        <f>(O323/12*1*$D323*$F323*$G323*$J323*P$9)+(O323/12*11*$E323*$F323*$G323*$J323)</f>
        <v>0</v>
      </c>
      <c r="Q323" s="32"/>
      <c r="R323" s="32">
        <f t="shared" si="686"/>
        <v>0</v>
      </c>
      <c r="S323" s="32"/>
      <c r="T323" s="32">
        <f t="shared" si="687"/>
        <v>0</v>
      </c>
      <c r="U323" s="32"/>
      <c r="V323" s="32">
        <f>(U323/12*1*$D323*$F323*$G323*$K323*V$9)+(U323/12*11*$E323*$F323*$G323*$K323)</f>
        <v>0</v>
      </c>
      <c r="W323" s="32"/>
      <c r="X323" s="32">
        <f>(W323/12*1*$D323*$F323*$G323*$K323*X$9)+(W323/12*11*$E323*$F323*$G323*$K323)</f>
        <v>0</v>
      </c>
      <c r="Y323" s="32"/>
      <c r="Z323" s="32"/>
      <c r="AA323" s="32"/>
      <c r="AB323" s="32">
        <f>(AA323/12*1*$D323*$F323*$G323*$J323*AB$9)+(AA323/12*11*$E323*$F323*$G323*$J323)</f>
        <v>0</v>
      </c>
      <c r="AC323" s="32"/>
      <c r="AD323" s="32">
        <f>(AC323/12*1*$D323*$F323*$G323*$J323*AD$9)+(AC323/12*11*$E323*$F323*$G323*$J323)</f>
        <v>0</v>
      </c>
      <c r="AE323" s="32"/>
      <c r="AF323" s="32">
        <f>(AE323/12*1*$D323*$F323*$G323*$J323*AF$9)+(AE323/12*11*$E323*$F323*$G323*$J323)</f>
        <v>0</v>
      </c>
      <c r="AG323" s="36"/>
      <c r="AH323" s="32">
        <f>(AG323/12*1*$D323*$F323*$G323*$K323*AH$9)+(AG323/12*11*$E323*$F323*$G323*$K323)</f>
        <v>0</v>
      </c>
      <c r="AI323" s="32"/>
      <c r="AJ323" s="32">
        <f t="shared" si="681"/>
        <v>0</v>
      </c>
      <c r="AK323" s="32"/>
      <c r="AL323" s="32">
        <f>(AK323/12*1*$D323*$F323*$G323*$K323*AL$9)+(AK323/12*11*$E323*$F323*$G323*$K323)</f>
        <v>0</v>
      </c>
      <c r="AM323" s="32"/>
      <c r="AN323" s="32">
        <f t="shared" si="688"/>
        <v>0</v>
      </c>
      <c r="AO323" s="32"/>
      <c r="AP323" s="32">
        <f>(AO323/12*1*$D323*$F323*$G323*$K323*AP$9)+(AO323/12*11*$E323*$F323*$G323*$K323)</f>
        <v>0</v>
      </c>
      <c r="AQ323" s="32">
        <v>0</v>
      </c>
      <c r="AR323" s="32">
        <f t="shared" si="674"/>
        <v>0</v>
      </c>
      <c r="AS323" s="32"/>
      <c r="AT323" s="35"/>
      <c r="AU323" s="32">
        <f t="shared" si="596"/>
        <v>0</v>
      </c>
      <c r="AV323" s="35">
        <f t="shared" si="596"/>
        <v>0</v>
      </c>
      <c r="AW323" s="32"/>
      <c r="AX323" s="32">
        <f>(AW323/12*1*$D323*$F323*$G323*$K323*AX$9)+(AW323/12*11*$E323*$F323*$G323*$K323)</f>
        <v>0</v>
      </c>
      <c r="AY323" s="32">
        <v>0</v>
      </c>
      <c r="AZ323" s="32">
        <f t="shared" si="673"/>
        <v>0</v>
      </c>
      <c r="BA323" s="35"/>
      <c r="BB323" s="32"/>
      <c r="BC323" s="32"/>
      <c r="BD323" s="32">
        <f>(BC323/12*1*$D323*$F323*$G323*$K323*BD$9)+(BC323/12*11*$E323*$F323*$G323*$K323)</f>
        <v>0</v>
      </c>
      <c r="BE323" s="32">
        <v>0</v>
      </c>
      <c r="BF323" s="32">
        <f t="shared" si="597"/>
        <v>0</v>
      </c>
      <c r="BG323" s="32"/>
      <c r="BH323" s="35"/>
      <c r="BI323" s="32"/>
      <c r="BJ323" s="32"/>
      <c r="BK323" s="32"/>
      <c r="BL323" s="32">
        <f t="shared" si="689"/>
        <v>0</v>
      </c>
      <c r="BM323" s="32">
        <v>0</v>
      </c>
      <c r="BN323" s="32">
        <f t="shared" si="626"/>
        <v>0</v>
      </c>
      <c r="BO323" s="32"/>
      <c r="BP323" s="35"/>
      <c r="BQ323" s="32"/>
      <c r="BR323" s="32"/>
      <c r="BS323" s="32"/>
      <c r="BT323" s="32">
        <f t="shared" si="690"/>
        <v>0</v>
      </c>
      <c r="BU323" s="32">
        <v>0</v>
      </c>
      <c r="BV323" s="32">
        <f t="shared" si="598"/>
        <v>0</v>
      </c>
      <c r="BW323" s="32"/>
      <c r="BX323" s="35"/>
      <c r="BY323" s="32"/>
      <c r="BZ323" s="32"/>
    </row>
    <row r="324" spans="1:78" x14ac:dyDescent="0.25">
      <c r="A324" s="37"/>
      <c r="B324" s="58">
        <v>279</v>
      </c>
      <c r="C324" s="27" t="s">
        <v>384</v>
      </c>
      <c r="D324" s="28">
        <f t="shared" si="685"/>
        <v>18150.400000000001</v>
      </c>
      <c r="E324" s="28">
        <f t="shared" si="685"/>
        <v>18790</v>
      </c>
      <c r="F324" s="34">
        <v>11.12</v>
      </c>
      <c r="G324" s="29">
        <v>1</v>
      </c>
      <c r="H324" s="30"/>
      <c r="I324" s="30"/>
      <c r="J324" s="28">
        <v>1.4</v>
      </c>
      <c r="K324" s="28">
        <v>1.68</v>
      </c>
      <c r="L324" s="28">
        <v>2.23</v>
      </c>
      <c r="M324" s="28">
        <v>2.39</v>
      </c>
      <c r="N324" s="31">
        <v>2.57</v>
      </c>
      <c r="O324" s="32"/>
      <c r="P324" s="32">
        <f>(O324/12*1*$D324*$F324*$G324*$J324*P$9)+(O324/12*11*$E324*$F324*$G324*$J324)</f>
        <v>0</v>
      </c>
      <c r="Q324" s="32"/>
      <c r="R324" s="32">
        <f t="shared" si="686"/>
        <v>0</v>
      </c>
      <c r="S324" s="32"/>
      <c r="T324" s="32">
        <f t="shared" si="687"/>
        <v>0</v>
      </c>
      <c r="U324" s="32"/>
      <c r="V324" s="32">
        <f>(U324/12*1*$D324*$F324*$G324*$K324*V$9)+(U324/12*11*$E324*$F324*$G324*$K324)</f>
        <v>0</v>
      </c>
      <c r="W324" s="32"/>
      <c r="X324" s="32">
        <f>(W324/12*1*$D324*$F324*$G324*$K324*X$9)+(W324/12*11*$E324*$F324*$G324*$K324)</f>
        <v>0</v>
      </c>
      <c r="Y324" s="32"/>
      <c r="Z324" s="32"/>
      <c r="AA324" s="32"/>
      <c r="AB324" s="32">
        <f>(AA324/12*1*$D324*$F324*$G324*$J324*AB$9)+(AA324/12*11*$E324*$F324*$G324*$J324)</f>
        <v>0</v>
      </c>
      <c r="AC324" s="32"/>
      <c r="AD324" s="32">
        <f>(AC324/12*1*$D324*$F324*$G324*$J324*AD$9)+(AC324/12*11*$E324*$F324*$G324*$J324)</f>
        <v>0</v>
      </c>
      <c r="AE324" s="32"/>
      <c r="AF324" s="32">
        <f>(AE324/12*1*$D324*$F324*$G324*$J324*AF$9)+(AE324/12*11*$E324*$F324*$G324*$J324)</f>
        <v>0</v>
      </c>
      <c r="AG324" s="36"/>
      <c r="AH324" s="32">
        <f>(AG324/12*1*$D324*$F324*$G324*$K324*AH$9)+(AG324/12*11*$E324*$F324*$G324*$K324)</f>
        <v>0</v>
      </c>
      <c r="AI324" s="32"/>
      <c r="AJ324" s="32">
        <f t="shared" si="681"/>
        <v>0</v>
      </c>
      <c r="AK324" s="32"/>
      <c r="AL324" s="32">
        <f>(AK324/12*1*$D324*$F324*$G324*$K324*AL$9)+(AK324/12*11*$E324*$F324*$G324*$K324)</f>
        <v>0</v>
      </c>
      <c r="AM324" s="32"/>
      <c r="AN324" s="32">
        <f t="shared" si="688"/>
        <v>0</v>
      </c>
      <c r="AO324" s="32"/>
      <c r="AP324" s="32">
        <f>(AO324/12*1*$D324*$F324*$G324*$K324*AP$9)+(AO324/12*11*$E324*$F324*$G324*$K324)</f>
        <v>0</v>
      </c>
      <c r="AQ324" s="32">
        <v>0</v>
      </c>
      <c r="AR324" s="32">
        <f t="shared" si="674"/>
        <v>0</v>
      </c>
      <c r="AS324" s="32"/>
      <c r="AT324" s="35"/>
      <c r="AU324" s="32">
        <f t="shared" si="596"/>
        <v>0</v>
      </c>
      <c r="AV324" s="35">
        <f t="shared" si="596"/>
        <v>0</v>
      </c>
      <c r="AW324" s="32"/>
      <c r="AX324" s="32">
        <f>(AW324/12*1*$D324*$F324*$G324*$K324*AX$9)+(AW324/12*11*$E324*$F324*$G324*$K324)</f>
        <v>0</v>
      </c>
      <c r="AY324" s="32">
        <v>0</v>
      </c>
      <c r="AZ324" s="32">
        <f t="shared" si="673"/>
        <v>0</v>
      </c>
      <c r="BA324" s="35"/>
      <c r="BB324" s="32"/>
      <c r="BC324" s="32"/>
      <c r="BD324" s="32">
        <f>(BC324/12*1*$D324*$F324*$G324*$K324*BD$9)+(BC324/12*11*$E324*$F324*$G324*$K324)</f>
        <v>0</v>
      </c>
      <c r="BE324" s="32">
        <v>0</v>
      </c>
      <c r="BF324" s="32">
        <f t="shared" si="597"/>
        <v>0</v>
      </c>
      <c r="BG324" s="32"/>
      <c r="BH324" s="35"/>
      <c r="BI324" s="32"/>
      <c r="BJ324" s="32"/>
      <c r="BK324" s="32"/>
      <c r="BL324" s="32">
        <f t="shared" si="689"/>
        <v>0</v>
      </c>
      <c r="BM324" s="32">
        <v>0</v>
      </c>
      <c r="BN324" s="32">
        <f t="shared" si="626"/>
        <v>0</v>
      </c>
      <c r="BO324" s="32"/>
      <c r="BP324" s="35"/>
      <c r="BQ324" s="32"/>
      <c r="BR324" s="32"/>
      <c r="BS324" s="32"/>
      <c r="BT324" s="32">
        <f t="shared" si="690"/>
        <v>0</v>
      </c>
      <c r="BU324" s="32">
        <v>0</v>
      </c>
      <c r="BV324" s="32">
        <f t="shared" si="598"/>
        <v>0</v>
      </c>
      <c r="BW324" s="32"/>
      <c r="BX324" s="35"/>
      <c r="BY324" s="32"/>
      <c r="BZ324" s="32"/>
    </row>
    <row r="325" spans="1:78" s="75" customFormat="1" ht="18" customHeight="1" x14ac:dyDescent="0.25">
      <c r="A325" s="73">
        <v>34</v>
      </c>
      <c r="B325" s="68"/>
      <c r="C325" s="40" t="s">
        <v>385</v>
      </c>
      <c r="D325" s="59">
        <f t="shared" si="685"/>
        <v>18150.400000000001</v>
      </c>
      <c r="E325" s="59">
        <f t="shared" si="685"/>
        <v>18790</v>
      </c>
      <c r="F325" s="59">
        <v>1.18</v>
      </c>
      <c r="G325" s="44">
        <v>1</v>
      </c>
      <c r="H325" s="45"/>
      <c r="I325" s="45"/>
      <c r="J325" s="59">
        <v>1.4</v>
      </c>
      <c r="K325" s="59">
        <v>1.68</v>
      </c>
      <c r="L325" s="59">
        <v>2.23</v>
      </c>
      <c r="M325" s="59">
        <v>2.39</v>
      </c>
      <c r="N325" s="74">
        <v>2.57</v>
      </c>
      <c r="O325" s="35">
        <f t="shared" ref="O325:AJ325" si="691">SUM(O326:O330)</f>
        <v>0</v>
      </c>
      <c r="P325" s="35">
        <f t="shared" si="691"/>
        <v>0</v>
      </c>
      <c r="Q325" s="35">
        <f t="shared" si="691"/>
        <v>0</v>
      </c>
      <c r="R325" s="35">
        <f t="shared" si="691"/>
        <v>0</v>
      </c>
      <c r="S325" s="35">
        <f>SUM(S326:S330)</f>
        <v>0</v>
      </c>
      <c r="T325" s="35">
        <f t="shared" ref="T325" si="692">SUM(T326:T330)</f>
        <v>0</v>
      </c>
      <c r="U325" s="35">
        <f t="shared" si="691"/>
        <v>0</v>
      </c>
      <c r="V325" s="35">
        <f t="shared" si="691"/>
        <v>0</v>
      </c>
      <c r="W325" s="35">
        <f t="shared" si="691"/>
        <v>1</v>
      </c>
      <c r="X325" s="35">
        <f t="shared" si="691"/>
        <v>51474.256131199989</v>
      </c>
      <c r="Y325" s="35">
        <f t="shared" si="691"/>
        <v>0</v>
      </c>
      <c r="Z325" s="35">
        <f t="shared" si="691"/>
        <v>0</v>
      </c>
      <c r="AA325" s="35">
        <f t="shared" si="691"/>
        <v>0</v>
      </c>
      <c r="AB325" s="35">
        <f t="shared" si="691"/>
        <v>0</v>
      </c>
      <c r="AC325" s="35">
        <v>0</v>
      </c>
      <c r="AD325" s="35">
        <f t="shared" si="691"/>
        <v>0</v>
      </c>
      <c r="AE325" s="35">
        <f>SUM(AE326:AE330)</f>
        <v>0</v>
      </c>
      <c r="AF325" s="35">
        <f t="shared" si="691"/>
        <v>0</v>
      </c>
      <c r="AG325" s="35">
        <v>0</v>
      </c>
      <c r="AH325" s="35">
        <f t="shared" si="691"/>
        <v>0</v>
      </c>
      <c r="AI325" s="35">
        <f t="shared" si="691"/>
        <v>0</v>
      </c>
      <c r="AJ325" s="35">
        <f t="shared" si="691"/>
        <v>0</v>
      </c>
      <c r="AK325" s="35">
        <f t="shared" ref="AK325:BV325" si="693">SUM(AK326:AK330)</f>
        <v>0</v>
      </c>
      <c r="AL325" s="35">
        <f t="shared" si="693"/>
        <v>0</v>
      </c>
      <c r="AM325" s="35">
        <f t="shared" si="693"/>
        <v>0</v>
      </c>
      <c r="AN325" s="35">
        <f t="shared" si="693"/>
        <v>0</v>
      </c>
      <c r="AO325" s="35">
        <f t="shared" si="693"/>
        <v>0</v>
      </c>
      <c r="AP325" s="35">
        <f t="shared" si="693"/>
        <v>0</v>
      </c>
      <c r="AQ325" s="35">
        <f>SUM(AQ326:AQ330)</f>
        <v>1</v>
      </c>
      <c r="AR325" s="35">
        <f t="shared" ref="AR325" si="694">SUM(AR326:AR330)</f>
        <v>27545.56</v>
      </c>
      <c r="AS325" s="35"/>
      <c r="AT325" s="35"/>
      <c r="AU325" s="35">
        <f t="shared" si="596"/>
        <v>1</v>
      </c>
      <c r="AV325" s="35">
        <f t="shared" si="596"/>
        <v>27545.56</v>
      </c>
      <c r="AW325" s="35">
        <f t="shared" si="693"/>
        <v>2</v>
      </c>
      <c r="AX325" s="35">
        <f t="shared" si="693"/>
        <v>58630.690484799998</v>
      </c>
      <c r="AY325" s="35">
        <f t="shared" si="693"/>
        <v>0</v>
      </c>
      <c r="AZ325" s="35">
        <f t="shared" ref="AZ325" si="695">SUM(AZ326:AZ330)</f>
        <v>0</v>
      </c>
      <c r="BA325" s="35">
        <f>AW325-AY325</f>
        <v>2</v>
      </c>
      <c r="BB325" s="35">
        <f>BA325*$E325*$F325*$G325*$K325*BB$10</f>
        <v>78521.515967999992</v>
      </c>
      <c r="BC325" s="35">
        <f t="shared" si="693"/>
        <v>1</v>
      </c>
      <c r="BD325" s="35">
        <f t="shared" si="693"/>
        <v>38262.648956000005</v>
      </c>
      <c r="BE325" s="35">
        <f t="shared" si="693"/>
        <v>1</v>
      </c>
      <c r="BF325" s="35">
        <f t="shared" si="693"/>
        <v>37231.550000000003</v>
      </c>
      <c r="BG325" s="35">
        <f>BC325-BE325</f>
        <v>0</v>
      </c>
      <c r="BH325" s="35">
        <f>BG325*$E325*$F325*$G325*$K325*BH$10</f>
        <v>0</v>
      </c>
      <c r="BI325" s="35">
        <f t="shared" si="628"/>
        <v>1</v>
      </c>
      <c r="BJ325" s="35">
        <f t="shared" si="628"/>
        <v>37231.550000000003</v>
      </c>
      <c r="BK325" s="35">
        <f t="shared" si="693"/>
        <v>2</v>
      </c>
      <c r="BL325" s="35">
        <f t="shared" si="693"/>
        <v>76072.989944000001</v>
      </c>
      <c r="BM325" s="35">
        <f t="shared" si="693"/>
        <v>0</v>
      </c>
      <c r="BN325" s="35">
        <f t="shared" si="693"/>
        <v>0</v>
      </c>
      <c r="BO325" s="35">
        <f>BK325-BM325+1</f>
        <v>3</v>
      </c>
      <c r="BP325" s="35">
        <f>BO325*$E325*$F325*$G325*$K325*BP$10</f>
        <v>151306.64035199999</v>
      </c>
      <c r="BQ325" s="35">
        <f t="shared" si="639"/>
        <v>3</v>
      </c>
      <c r="BR325" s="35">
        <f t="shared" si="639"/>
        <v>151306.64035199999</v>
      </c>
      <c r="BS325" s="35">
        <f t="shared" si="693"/>
        <v>4</v>
      </c>
      <c r="BT325" s="35">
        <f t="shared" si="693"/>
        <v>152145.979888</v>
      </c>
      <c r="BU325" s="35">
        <f t="shared" si="693"/>
        <v>0</v>
      </c>
      <c r="BV325" s="35">
        <f t="shared" si="693"/>
        <v>0</v>
      </c>
      <c r="BW325" s="35">
        <f>BS325-BU325-1</f>
        <v>3</v>
      </c>
      <c r="BX325" s="35">
        <f>BW325*$E325*$F325*$G325*$K325*BX$10</f>
        <v>151306.64035199999</v>
      </c>
      <c r="BY325" s="35">
        <f t="shared" ref="BY325:BZ331" si="696">BU325+BW325</f>
        <v>3</v>
      </c>
      <c r="BZ325" s="35">
        <f t="shared" si="696"/>
        <v>151306.64035199999</v>
      </c>
    </row>
    <row r="326" spans="1:78" ht="45" x14ac:dyDescent="0.25">
      <c r="A326" s="37"/>
      <c r="B326" s="58">
        <v>280</v>
      </c>
      <c r="C326" s="43" t="s">
        <v>386</v>
      </c>
      <c r="D326" s="28">
        <f t="shared" si="685"/>
        <v>18150.400000000001</v>
      </c>
      <c r="E326" s="28">
        <f t="shared" si="685"/>
        <v>18790</v>
      </c>
      <c r="F326" s="34">
        <v>0.89</v>
      </c>
      <c r="G326" s="29">
        <v>1</v>
      </c>
      <c r="H326" s="30"/>
      <c r="I326" s="30"/>
      <c r="J326" s="28">
        <v>1.4</v>
      </c>
      <c r="K326" s="28">
        <v>1.68</v>
      </c>
      <c r="L326" s="28">
        <v>2.23</v>
      </c>
      <c r="M326" s="28">
        <v>2.39</v>
      </c>
      <c r="N326" s="31">
        <v>2.57</v>
      </c>
      <c r="O326" s="32"/>
      <c r="P326" s="32">
        <f>(O326/12*1*$D326*$F326*$G326*$J326*P$9)+(O326/12*11*$E326*$F326*$G326*$J326*P$10)</f>
        <v>0</v>
      </c>
      <c r="Q326" s="32">
        <v>0</v>
      </c>
      <c r="R326" s="32">
        <f t="shared" ref="R326:R330" si="697">(Q326/12*1*$D326*$F326*$G326*$J326*R$9)+(Q326/12*11*$E326*$F326*$G326*$J326*R$10)</f>
        <v>0</v>
      </c>
      <c r="S326" s="32"/>
      <c r="T326" s="32">
        <f t="shared" si="680"/>
        <v>0</v>
      </c>
      <c r="U326" s="32">
        <v>0</v>
      </c>
      <c r="V326" s="32">
        <f>(U326/12*1*$D326*$F326*$G326*$K326*V$9)+(U326/12*11*$E326*$F326*$G326*$K326*V$10)</f>
        <v>0</v>
      </c>
      <c r="W326" s="32">
        <v>0</v>
      </c>
      <c r="X326" s="32">
        <f>(W326/12*1*$D326*$F326*$G326*$K326*X$9)+(W326/12*11*$E326*$F326*$G326*$K326*X$10)</f>
        <v>0</v>
      </c>
      <c r="Y326" s="32"/>
      <c r="Z326" s="32"/>
      <c r="AA326" s="32"/>
      <c r="AB326" s="32">
        <f>(AA326/12*1*$D326*$F326*$G326*$J326*AB$9)+(AA326/12*11*$E326*$F326*$G326*$J326*AB$10)</f>
        <v>0</v>
      </c>
      <c r="AC326" s="32">
        <v>0</v>
      </c>
      <c r="AD326" s="32">
        <f>(AC326/12*1*$D326*$F326*$G326*$J326*AD$9)+(AC326/12*11*$E326*$F326*$G326*$J326*AD$10)</f>
        <v>0</v>
      </c>
      <c r="AE326" s="32">
        <v>0</v>
      </c>
      <c r="AF326" s="32">
        <f>(AE326/12*1*$D326*$F326*$G326*$J326*AF$9)+(AE326/12*11*$E326*$F326*$G326*$J326*AF$10)</f>
        <v>0</v>
      </c>
      <c r="AG326" s="36">
        <v>0</v>
      </c>
      <c r="AH326" s="32">
        <f>(AG326/12*1*$D326*$F326*$G326*$K326*AH$9)+(AG326/12*11*$E326*$F326*$G326*$K326*AH$10)</f>
        <v>0</v>
      </c>
      <c r="AI326" s="32"/>
      <c r="AJ326" s="32">
        <f>(AI326/12*1*$D326*$F326*$G326*$K326*AJ$9)+(AI326/12*4*$E326*$F326*$G326*$K326*AJ$10)+(AI326/12*7*$E326*$F326*$G326*$K326*AJ$12)</f>
        <v>0</v>
      </c>
      <c r="AK326" s="32"/>
      <c r="AL326" s="32">
        <f>(AK326/12*1*$D326*$F326*$G326*$K326*AL$9)+(AK326/12*11*$E326*$F326*$G326*$K326*AL$10)</f>
        <v>0</v>
      </c>
      <c r="AM326" s="32"/>
      <c r="AN326" s="32">
        <f t="shared" ref="AN326:AN330" si="698">(AM326/12*1*$D326*$F326*$G326*$K326*AN$9)+(AM326/12*11*$E326*$F326*$G326*$K326*AN$10)</f>
        <v>0</v>
      </c>
      <c r="AO326" s="32">
        <v>0</v>
      </c>
      <c r="AP326" s="32">
        <f>(AO326/12*1*$D326*$F326*$G326*$K326*AP$9)+(AO326/12*11*$E326*$F326*$G326*$K326*AP$10)</f>
        <v>0</v>
      </c>
      <c r="AQ326" s="32">
        <v>1</v>
      </c>
      <c r="AR326" s="32">
        <v>27545.56</v>
      </c>
      <c r="AS326" s="32"/>
      <c r="AT326" s="35"/>
      <c r="AU326" s="32">
        <f t="shared" si="596"/>
        <v>1</v>
      </c>
      <c r="AV326" s="35">
        <f t="shared" si="596"/>
        <v>27545.56</v>
      </c>
      <c r="AW326" s="32">
        <v>2</v>
      </c>
      <c r="AX326" s="32">
        <f>(AW326/12*1*$D326*$F326*$G326*$K326*AX$9)+(AW326/12*11*$E326*$F326*$G326*$K326*AX$10)</f>
        <v>58630.690484799998</v>
      </c>
      <c r="AY326" s="32"/>
      <c r="AZ326" s="32">
        <f t="shared" si="673"/>
        <v>0</v>
      </c>
      <c r="BA326" s="35"/>
      <c r="BB326" s="32"/>
      <c r="BC326" s="32">
        <v>1</v>
      </c>
      <c r="BD326" s="32">
        <f>(BC326/12*1*$D326*$F326*$G326*$K326*BD$9)+(BC326/12*11*$E326*$F326*$G326*$K326*BD$10)</f>
        <v>38262.648956000005</v>
      </c>
      <c r="BE326" s="32">
        <v>0</v>
      </c>
      <c r="BF326" s="32">
        <f t="shared" si="597"/>
        <v>0</v>
      </c>
      <c r="BG326" s="32"/>
      <c r="BH326" s="35"/>
      <c r="BI326" s="32"/>
      <c r="BJ326" s="32"/>
      <c r="BK326" s="32">
        <v>2</v>
      </c>
      <c r="BL326" s="32">
        <f t="shared" ref="BL326:BL330" si="699">(BK326/12*1*$D326*$F326*$G326*$K326*BL$9)+(BK326/12*11*$E326*$F326*$G326*$K326*BL$10)</f>
        <v>76072.989944000001</v>
      </c>
      <c r="BM326" s="32"/>
      <c r="BN326" s="32">
        <f t="shared" si="626"/>
        <v>0</v>
      </c>
      <c r="BO326" s="32"/>
      <c r="BP326" s="35"/>
      <c r="BQ326" s="32"/>
      <c r="BR326" s="32"/>
      <c r="BS326" s="32">
        <v>4</v>
      </c>
      <c r="BT326" s="32">
        <f t="shared" ref="BT326:BT330" si="700">(BS326/12*1*$D326*$F326*$G326*$K326*BT$9)+(BS326/12*11*$E326*$F326*$G326*$K326*BT$10)</f>
        <v>152145.979888</v>
      </c>
      <c r="BU326" s="32"/>
      <c r="BV326" s="32">
        <f t="shared" si="598"/>
        <v>0</v>
      </c>
      <c r="BW326" s="32"/>
      <c r="BX326" s="35"/>
      <c r="BY326" s="32"/>
      <c r="BZ326" s="32"/>
    </row>
    <row r="327" spans="1:78" x14ac:dyDescent="0.25">
      <c r="A327" s="37"/>
      <c r="B327" s="58">
        <v>281</v>
      </c>
      <c r="C327" s="27" t="s">
        <v>387</v>
      </c>
      <c r="D327" s="28">
        <f t="shared" si="685"/>
        <v>18150.400000000001</v>
      </c>
      <c r="E327" s="28">
        <f t="shared" si="685"/>
        <v>18790</v>
      </c>
      <c r="F327" s="34">
        <v>0.74</v>
      </c>
      <c r="G327" s="29">
        <v>1</v>
      </c>
      <c r="H327" s="30"/>
      <c r="I327" s="30"/>
      <c r="J327" s="28">
        <v>1.4</v>
      </c>
      <c r="K327" s="28">
        <v>1.68</v>
      </c>
      <c r="L327" s="28">
        <v>2.23</v>
      </c>
      <c r="M327" s="28">
        <v>2.39</v>
      </c>
      <c r="N327" s="31">
        <v>2.57</v>
      </c>
      <c r="O327" s="32"/>
      <c r="P327" s="32">
        <f>(O327/12*1*$D327*$F327*$G327*$J327*P$9)+(O327/12*11*$E327*$F327*$G327*$J327*P$10)</f>
        <v>0</v>
      </c>
      <c r="Q327" s="32">
        <v>0</v>
      </c>
      <c r="R327" s="32">
        <f t="shared" si="697"/>
        <v>0</v>
      </c>
      <c r="S327" s="32">
        <v>0</v>
      </c>
      <c r="T327" s="32">
        <f t="shared" si="680"/>
        <v>0</v>
      </c>
      <c r="U327" s="32">
        <v>0</v>
      </c>
      <c r="V327" s="32">
        <f>(U327/12*1*$D327*$F327*$G327*$K327*V$9)+(U327/12*11*$E327*$F327*$G327*$K327*V$10)</f>
        <v>0</v>
      </c>
      <c r="W327" s="32">
        <v>0</v>
      </c>
      <c r="X327" s="32">
        <f>(W327/12*1*$D327*$F327*$G327*$K327*X$9)+(W327/12*11*$E327*$F327*$G327*$K327*X$10)</f>
        <v>0</v>
      </c>
      <c r="Y327" s="32"/>
      <c r="Z327" s="32"/>
      <c r="AA327" s="32"/>
      <c r="AB327" s="32">
        <f>(AA327/12*1*$D327*$F327*$G327*$J327*AB$9)+(AA327/12*11*$E327*$F327*$G327*$J327*AB$10)</f>
        <v>0</v>
      </c>
      <c r="AC327" s="32">
        <v>0</v>
      </c>
      <c r="AD327" s="32">
        <f>(AC327/12*1*$D327*$F327*$G327*$J327*AD$9)+(AC327/12*11*$E327*$F327*$G327*$J327*AD$10)</f>
        <v>0</v>
      </c>
      <c r="AE327" s="32">
        <v>0</v>
      </c>
      <c r="AF327" s="32">
        <f>(AE327/12*1*$D327*$F327*$G327*$J327*AF$9)+(AE327/12*11*$E327*$F327*$G327*$J327*AF$10)</f>
        <v>0</v>
      </c>
      <c r="AG327" s="36">
        <v>0</v>
      </c>
      <c r="AH327" s="32">
        <f>(AG327/12*1*$D327*$F327*$G327*$K327*AH$9)+(AG327/12*11*$E327*$F327*$G327*$K327*AH$10)</f>
        <v>0</v>
      </c>
      <c r="AI327" s="32">
        <v>0</v>
      </c>
      <c r="AJ327" s="32">
        <f>(AI327/12*1*$D327*$F327*$G327*$K327*AJ$9)+(AI327/12*4*$E327*$F327*$G327*$K327*AJ$10)+(AI327/12*7*$E327*$F327*$G327*$K327*AJ$12)</f>
        <v>0</v>
      </c>
      <c r="AK327" s="32"/>
      <c r="AL327" s="32">
        <f>(AK327/12*1*$D327*$F327*$G327*$K327*AL$9)+(AK327/12*11*$E327*$F327*$G327*$K327*AL$10)</f>
        <v>0</v>
      </c>
      <c r="AM327" s="32">
        <v>0</v>
      </c>
      <c r="AN327" s="32">
        <f t="shared" si="698"/>
        <v>0</v>
      </c>
      <c r="AO327" s="32">
        <v>0</v>
      </c>
      <c r="AP327" s="32">
        <f>(AO327/12*1*$D327*$F327*$G327*$K327*AP$9)+(AO327/12*11*$E327*$F327*$G327*$K327*AP$10)</f>
        <v>0</v>
      </c>
      <c r="AQ327" s="32">
        <v>0</v>
      </c>
      <c r="AR327" s="32">
        <f t="shared" si="674"/>
        <v>0</v>
      </c>
      <c r="AS327" s="32"/>
      <c r="AT327" s="35"/>
      <c r="AU327" s="32">
        <f t="shared" si="596"/>
        <v>0</v>
      </c>
      <c r="AV327" s="35">
        <f t="shared" si="596"/>
        <v>0</v>
      </c>
      <c r="AW327" s="32">
        <v>0</v>
      </c>
      <c r="AX327" s="32">
        <f>(AW327/12*1*$D327*$F327*$G327*$K327*AX$9)+(AW327/12*11*$E327*$F327*$G327*$K327*AX$10)</f>
        <v>0</v>
      </c>
      <c r="AY327" s="32">
        <f t="shared" ref="AY327:AY330" si="701">AW327/12*3</f>
        <v>0</v>
      </c>
      <c r="AZ327" s="32">
        <f t="shared" si="673"/>
        <v>0</v>
      </c>
      <c r="BA327" s="35"/>
      <c r="BB327" s="32"/>
      <c r="BC327" s="32">
        <v>0</v>
      </c>
      <c r="BD327" s="32">
        <f>(BC327/12*1*$D327*$F327*$G327*$K327*BD$9)+(BC327/12*11*$E327*$F327*$G327*$K327*BD$10)</f>
        <v>0</v>
      </c>
      <c r="BE327" s="32">
        <v>1</v>
      </c>
      <c r="BF327" s="32">
        <v>37231.550000000003</v>
      </c>
      <c r="BG327" s="32"/>
      <c r="BH327" s="35"/>
      <c r="BI327" s="32"/>
      <c r="BJ327" s="32"/>
      <c r="BK327" s="32">
        <v>0</v>
      </c>
      <c r="BL327" s="32">
        <f t="shared" si="699"/>
        <v>0</v>
      </c>
      <c r="BM327" s="32">
        <f t="shared" ref="BM327:BM330" si="702">BK327/12*3</f>
        <v>0</v>
      </c>
      <c r="BN327" s="32">
        <f t="shared" si="626"/>
        <v>0</v>
      </c>
      <c r="BO327" s="32"/>
      <c r="BP327" s="35"/>
      <c r="BQ327" s="32"/>
      <c r="BR327" s="32"/>
      <c r="BS327" s="32">
        <v>0</v>
      </c>
      <c r="BT327" s="32">
        <f t="shared" si="700"/>
        <v>0</v>
      </c>
      <c r="BU327" s="32">
        <f t="shared" si="657"/>
        <v>0</v>
      </c>
      <c r="BV327" s="32">
        <f t="shared" si="598"/>
        <v>0</v>
      </c>
      <c r="BW327" s="32"/>
      <c r="BX327" s="35"/>
      <c r="BY327" s="32"/>
      <c r="BZ327" s="32"/>
    </row>
    <row r="328" spans="1:78" x14ac:dyDescent="0.25">
      <c r="A328" s="37"/>
      <c r="B328" s="58">
        <v>282</v>
      </c>
      <c r="C328" s="27" t="s">
        <v>388</v>
      </c>
      <c r="D328" s="28">
        <f t="shared" si="685"/>
        <v>18150.400000000001</v>
      </c>
      <c r="E328" s="28">
        <f t="shared" si="685"/>
        <v>18790</v>
      </c>
      <c r="F328" s="34">
        <v>1.27</v>
      </c>
      <c r="G328" s="29">
        <v>1</v>
      </c>
      <c r="H328" s="30"/>
      <c r="I328" s="30"/>
      <c r="J328" s="28">
        <v>1.4</v>
      </c>
      <c r="K328" s="28">
        <v>1.68</v>
      </c>
      <c r="L328" s="28">
        <v>2.23</v>
      </c>
      <c r="M328" s="28">
        <v>2.39</v>
      </c>
      <c r="N328" s="31">
        <v>2.57</v>
      </c>
      <c r="O328" s="32"/>
      <c r="P328" s="32">
        <f>(O328/12*1*$D328*$F328*$G328*$J328*P$9)+(O328/12*11*$E328*$F328*$G328*$J328*P$10)</f>
        <v>0</v>
      </c>
      <c r="Q328" s="32">
        <v>0</v>
      </c>
      <c r="R328" s="32">
        <f t="shared" si="697"/>
        <v>0</v>
      </c>
      <c r="S328" s="32">
        <v>0</v>
      </c>
      <c r="T328" s="32">
        <f t="shared" si="680"/>
        <v>0</v>
      </c>
      <c r="U328" s="32">
        <v>0</v>
      </c>
      <c r="V328" s="32">
        <f>(U328/12*1*$D328*$F328*$G328*$K328*V$9)+(U328/12*11*$E328*$F328*$G328*$K328*V$10)</f>
        <v>0</v>
      </c>
      <c r="W328" s="32"/>
      <c r="X328" s="32">
        <f>(W328/12*1*$D328*$F328*$G328*$K328*X$9)+(W328/12*11*$E328*$F328*$G328*$K328*X$10)</f>
        <v>0</v>
      </c>
      <c r="Y328" s="32"/>
      <c r="Z328" s="32"/>
      <c r="AA328" s="32"/>
      <c r="AB328" s="32">
        <f>(AA328/12*1*$D328*$F328*$G328*$J328*AB$9)+(AA328/12*11*$E328*$F328*$G328*$J328*AB$10)</f>
        <v>0</v>
      </c>
      <c r="AC328" s="32">
        <v>0</v>
      </c>
      <c r="AD328" s="32">
        <f>(AC328/12*1*$D328*$F328*$G328*$J328*AD$9)+(AC328/12*11*$E328*$F328*$G328*$J328*AD$10)</f>
        <v>0</v>
      </c>
      <c r="AE328" s="32">
        <v>0</v>
      </c>
      <c r="AF328" s="32">
        <f>(AE328/12*1*$D328*$F328*$G328*$J328*AF$9)+(AE328/12*11*$E328*$F328*$G328*$J328*AF$10)</f>
        <v>0</v>
      </c>
      <c r="AG328" s="36">
        <v>0</v>
      </c>
      <c r="AH328" s="32">
        <f>(AG328/12*1*$D328*$F328*$G328*$K328*AH$9)+(AG328/12*11*$E328*$F328*$G328*$K328*AH$10)</f>
        <v>0</v>
      </c>
      <c r="AI328" s="32">
        <v>0</v>
      </c>
      <c r="AJ328" s="32">
        <f>(AI328/12*1*$D328*$F328*$G328*$K328*AJ$9)+(AI328/12*4*$E328*$F328*$G328*$K328*AJ$10)+(AI328/12*7*$E328*$F328*$G328*$K328*AJ$12)</f>
        <v>0</v>
      </c>
      <c r="AK328" s="32"/>
      <c r="AL328" s="32">
        <f>(AK328/12*1*$D328*$F328*$G328*$K328*AL$9)+(AK328/12*11*$E328*$F328*$G328*$K328*AL$10)</f>
        <v>0</v>
      </c>
      <c r="AM328" s="32">
        <v>0</v>
      </c>
      <c r="AN328" s="32">
        <f t="shared" si="698"/>
        <v>0</v>
      </c>
      <c r="AO328" s="32">
        <v>0</v>
      </c>
      <c r="AP328" s="32">
        <f>(AO328/12*1*$D328*$F328*$G328*$K328*AP$9)+(AO328/12*11*$E328*$F328*$G328*$K328*AP$10)</f>
        <v>0</v>
      </c>
      <c r="AQ328" s="32">
        <v>0</v>
      </c>
      <c r="AR328" s="32">
        <f t="shared" si="674"/>
        <v>0</v>
      </c>
      <c r="AS328" s="32"/>
      <c r="AT328" s="35"/>
      <c r="AU328" s="32">
        <f t="shared" si="596"/>
        <v>0</v>
      </c>
      <c r="AV328" s="35">
        <f t="shared" si="596"/>
        <v>0</v>
      </c>
      <c r="AW328" s="32">
        <v>0</v>
      </c>
      <c r="AX328" s="32">
        <f>(AW328/12*1*$D328*$F328*$G328*$K328*AX$9)+(AW328/12*11*$E328*$F328*$G328*$K328*AX$10)</f>
        <v>0</v>
      </c>
      <c r="AY328" s="32">
        <f t="shared" si="701"/>
        <v>0</v>
      </c>
      <c r="AZ328" s="32">
        <f t="shared" si="673"/>
        <v>0</v>
      </c>
      <c r="BA328" s="35"/>
      <c r="BB328" s="32"/>
      <c r="BC328" s="32">
        <v>0</v>
      </c>
      <c r="BD328" s="32">
        <f>(BC328/12*1*$D328*$F328*$G328*$K328*BD$9)+(BC328/12*11*$E328*$F328*$G328*$K328*BD$10)</f>
        <v>0</v>
      </c>
      <c r="BE328" s="32">
        <v>0</v>
      </c>
      <c r="BF328" s="32">
        <f t="shared" si="597"/>
        <v>0</v>
      </c>
      <c r="BG328" s="32"/>
      <c r="BH328" s="35"/>
      <c r="BI328" s="32"/>
      <c r="BJ328" s="32"/>
      <c r="BK328" s="32">
        <v>0</v>
      </c>
      <c r="BL328" s="32">
        <f t="shared" si="699"/>
        <v>0</v>
      </c>
      <c r="BM328" s="32">
        <f t="shared" si="702"/>
        <v>0</v>
      </c>
      <c r="BN328" s="32">
        <f t="shared" si="626"/>
        <v>0</v>
      </c>
      <c r="BO328" s="32"/>
      <c r="BP328" s="35"/>
      <c r="BQ328" s="32"/>
      <c r="BR328" s="32"/>
      <c r="BS328" s="32">
        <v>0</v>
      </c>
      <c r="BT328" s="32">
        <f t="shared" si="700"/>
        <v>0</v>
      </c>
      <c r="BU328" s="32">
        <f t="shared" si="657"/>
        <v>0</v>
      </c>
      <c r="BV328" s="32">
        <f t="shared" si="598"/>
        <v>0</v>
      </c>
      <c r="BW328" s="32"/>
      <c r="BX328" s="35"/>
      <c r="BY328" s="32"/>
      <c r="BZ328" s="32"/>
    </row>
    <row r="329" spans="1:78" x14ac:dyDescent="0.25">
      <c r="A329" s="37"/>
      <c r="B329" s="58">
        <v>283</v>
      </c>
      <c r="C329" s="27" t="s">
        <v>389</v>
      </c>
      <c r="D329" s="28">
        <f t="shared" si="685"/>
        <v>18150.400000000001</v>
      </c>
      <c r="E329" s="28">
        <f t="shared" si="685"/>
        <v>18790</v>
      </c>
      <c r="F329" s="34">
        <v>1.63</v>
      </c>
      <c r="G329" s="29">
        <v>1</v>
      </c>
      <c r="H329" s="30"/>
      <c r="I329" s="30"/>
      <c r="J329" s="28">
        <v>1.4</v>
      </c>
      <c r="K329" s="28">
        <v>1.68</v>
      </c>
      <c r="L329" s="28">
        <v>2.23</v>
      </c>
      <c r="M329" s="28">
        <v>2.39</v>
      </c>
      <c r="N329" s="31">
        <v>2.57</v>
      </c>
      <c r="O329" s="32"/>
      <c r="P329" s="32">
        <f>(O329/12*1*$D329*$F329*$G329*$J329*P$9)+(O329/12*11*$E329*$F329*$G329*$J329*P$10)</f>
        <v>0</v>
      </c>
      <c r="Q329" s="32">
        <v>0</v>
      </c>
      <c r="R329" s="32">
        <f t="shared" si="697"/>
        <v>0</v>
      </c>
      <c r="S329" s="32">
        <v>0</v>
      </c>
      <c r="T329" s="32">
        <f t="shared" si="680"/>
        <v>0</v>
      </c>
      <c r="U329" s="32">
        <v>0</v>
      </c>
      <c r="V329" s="32">
        <f>(U329/12*1*$D329*$F329*$G329*$K329*V$9)+(U329/12*11*$E329*$F329*$G329*$K329*V$10)</f>
        <v>0</v>
      </c>
      <c r="W329" s="32">
        <v>1</v>
      </c>
      <c r="X329" s="32">
        <f>(W329/12*1*$D329*$F329*$G329*$K329*X$9)+(W329/12*11*$E329*$F329*$G329*$K329*X$10)</f>
        <v>51474.256131199989</v>
      </c>
      <c r="Y329" s="32"/>
      <c r="Z329" s="32"/>
      <c r="AA329" s="32"/>
      <c r="AB329" s="32">
        <f>(AA329/12*1*$D329*$F329*$G329*$J329*AB$9)+(AA329/12*11*$E329*$F329*$G329*$J329*AB$10)</f>
        <v>0</v>
      </c>
      <c r="AC329" s="32">
        <v>0</v>
      </c>
      <c r="AD329" s="32">
        <f>(AC329/12*1*$D329*$F329*$G329*$J329*AD$9)+(AC329/12*11*$E329*$F329*$G329*$J329*AD$10)</f>
        <v>0</v>
      </c>
      <c r="AE329" s="32">
        <v>0</v>
      </c>
      <c r="AF329" s="32">
        <f>(AE329/12*1*$D329*$F329*$G329*$J329*AF$9)+(AE329/12*11*$E329*$F329*$G329*$J329*AF$10)</f>
        <v>0</v>
      </c>
      <c r="AG329" s="36"/>
      <c r="AH329" s="32">
        <f>(AG329/12*1*$D329*$F329*$G329*$K329*AH$9)+(AG329/12*11*$E329*$F329*$G329*$K329*AH$10)</f>
        <v>0</v>
      </c>
      <c r="AI329" s="32">
        <v>0</v>
      </c>
      <c r="AJ329" s="32">
        <f>(AI329/12*1*$D329*$F329*$G329*$K329*AJ$9)+(AI329/12*4*$E329*$F329*$G329*$K329*AJ$10)+(AI329/12*7*$E329*$F329*$G329*$K329*AJ$12)</f>
        <v>0</v>
      </c>
      <c r="AK329" s="32"/>
      <c r="AL329" s="32">
        <f>(AK329/12*1*$D329*$F329*$G329*$K329*AL$9)+(AK329/12*11*$E329*$F329*$G329*$K329*AL$10)</f>
        <v>0</v>
      </c>
      <c r="AM329" s="32">
        <v>0</v>
      </c>
      <c r="AN329" s="32">
        <f t="shared" si="698"/>
        <v>0</v>
      </c>
      <c r="AO329" s="32">
        <v>0</v>
      </c>
      <c r="AP329" s="32">
        <f>(AO329/12*1*$D329*$F329*$G329*$K329*AP$9)+(AO329/12*11*$E329*$F329*$G329*$K329*AP$10)</f>
        <v>0</v>
      </c>
      <c r="AQ329" s="32">
        <v>0</v>
      </c>
      <c r="AR329" s="32">
        <f t="shared" si="674"/>
        <v>0</v>
      </c>
      <c r="AS329" s="32"/>
      <c r="AT329" s="35"/>
      <c r="AU329" s="32">
        <f t="shared" si="596"/>
        <v>0</v>
      </c>
      <c r="AV329" s="35">
        <f t="shared" si="596"/>
        <v>0</v>
      </c>
      <c r="AW329" s="32"/>
      <c r="AX329" s="32">
        <f>(AW329/12*1*$D329*$F329*$G329*$K329*AX$9)+(AW329/12*11*$E329*$F329*$G329*$K329*AX$10)</f>
        <v>0</v>
      </c>
      <c r="AY329" s="32">
        <f t="shared" si="701"/>
        <v>0</v>
      </c>
      <c r="AZ329" s="32">
        <f t="shared" si="673"/>
        <v>0</v>
      </c>
      <c r="BA329" s="35"/>
      <c r="BB329" s="32"/>
      <c r="BC329" s="32">
        <v>0</v>
      </c>
      <c r="BD329" s="32">
        <f>(BC329/12*1*$D329*$F329*$G329*$K329*BD$9)+(BC329/12*11*$E329*$F329*$G329*$K329*BD$10)</f>
        <v>0</v>
      </c>
      <c r="BE329" s="32">
        <v>0</v>
      </c>
      <c r="BF329" s="32">
        <f t="shared" si="597"/>
        <v>0</v>
      </c>
      <c r="BG329" s="32"/>
      <c r="BH329" s="35"/>
      <c r="BI329" s="32"/>
      <c r="BJ329" s="32"/>
      <c r="BK329" s="32">
        <v>0</v>
      </c>
      <c r="BL329" s="32">
        <f t="shared" si="699"/>
        <v>0</v>
      </c>
      <c r="BM329" s="32">
        <f t="shared" si="702"/>
        <v>0</v>
      </c>
      <c r="BN329" s="32">
        <f t="shared" si="626"/>
        <v>0</v>
      </c>
      <c r="BO329" s="32"/>
      <c r="BP329" s="35"/>
      <c r="BQ329" s="32"/>
      <c r="BR329" s="32"/>
      <c r="BS329" s="32">
        <v>0</v>
      </c>
      <c r="BT329" s="32">
        <f t="shared" si="700"/>
        <v>0</v>
      </c>
      <c r="BU329" s="32">
        <f t="shared" si="657"/>
        <v>0</v>
      </c>
      <c r="BV329" s="32">
        <f t="shared" si="598"/>
        <v>0</v>
      </c>
      <c r="BW329" s="32"/>
      <c r="BX329" s="35"/>
      <c r="BY329" s="32"/>
      <c r="BZ329" s="32"/>
    </row>
    <row r="330" spans="1:78" x14ac:dyDescent="0.25">
      <c r="A330" s="37"/>
      <c r="B330" s="58">
        <v>284</v>
      </c>
      <c r="C330" s="27" t="s">
        <v>390</v>
      </c>
      <c r="D330" s="28">
        <f t="shared" si="685"/>
        <v>18150.400000000001</v>
      </c>
      <c r="E330" s="28">
        <f t="shared" si="685"/>
        <v>18790</v>
      </c>
      <c r="F330" s="34">
        <v>1.9</v>
      </c>
      <c r="G330" s="29">
        <v>1</v>
      </c>
      <c r="H330" s="30"/>
      <c r="I330" s="30"/>
      <c r="J330" s="28">
        <v>1.4</v>
      </c>
      <c r="K330" s="28">
        <v>1.68</v>
      </c>
      <c r="L330" s="28">
        <v>2.23</v>
      </c>
      <c r="M330" s="28">
        <v>2.39</v>
      </c>
      <c r="N330" s="31">
        <v>2.57</v>
      </c>
      <c r="O330" s="32"/>
      <c r="P330" s="32">
        <f>(O330/12*1*$D330*$F330*$G330*$J330*P$9)+(O330/12*11*$E330*$F330*$G330*$J330*P$10)</f>
        <v>0</v>
      </c>
      <c r="Q330" s="32">
        <v>0</v>
      </c>
      <c r="R330" s="32">
        <f t="shared" si="697"/>
        <v>0</v>
      </c>
      <c r="S330" s="32">
        <v>0</v>
      </c>
      <c r="T330" s="32">
        <f t="shared" si="680"/>
        <v>0</v>
      </c>
      <c r="U330" s="32">
        <v>0</v>
      </c>
      <c r="V330" s="32">
        <f>(U330/12*1*$D330*$F330*$G330*$K330*V$9)+(U330/12*11*$E330*$F330*$G330*$K330*V$10)</f>
        <v>0</v>
      </c>
      <c r="W330" s="32">
        <v>0</v>
      </c>
      <c r="X330" s="32">
        <f>(W330/12*1*$D330*$F330*$G330*$K330*X$9)+(W330/12*11*$E330*$F330*$G330*$K330*X$10)</f>
        <v>0</v>
      </c>
      <c r="Y330" s="32"/>
      <c r="Z330" s="32"/>
      <c r="AA330" s="32"/>
      <c r="AB330" s="32">
        <f>(AA330/12*1*$D330*$F330*$G330*$J330*AB$9)+(AA330/12*11*$E330*$F330*$G330*$J330*AB$10)</f>
        <v>0</v>
      </c>
      <c r="AC330" s="32">
        <v>0</v>
      </c>
      <c r="AD330" s="32">
        <f>(AC330/12*1*$D330*$F330*$G330*$J330*AD$9)+(AC330/12*11*$E330*$F330*$G330*$J330*AD$10)</f>
        <v>0</v>
      </c>
      <c r="AE330" s="32">
        <v>0</v>
      </c>
      <c r="AF330" s="32">
        <f>(AE330/12*1*$D330*$F330*$G330*$J330*AF$9)+(AE330/12*11*$E330*$F330*$G330*$J330*AF$10)</f>
        <v>0</v>
      </c>
      <c r="AG330" s="36"/>
      <c r="AH330" s="32">
        <f>(AG330/12*1*$D330*$F330*$G330*$K330*AH$9)+(AG330/12*11*$E330*$F330*$G330*$K330*AH$10)</f>
        <v>0</v>
      </c>
      <c r="AI330" s="32">
        <v>0</v>
      </c>
      <c r="AJ330" s="32">
        <f>(AI330/12*1*$D330*$F330*$G330*$K330*AJ$9)+(AI330/12*4*$E330*$F330*$G330*$K330*AJ$10)+(AI330/12*7*$E330*$F330*$G330*$K330*AJ$12)</f>
        <v>0</v>
      </c>
      <c r="AK330" s="32"/>
      <c r="AL330" s="32">
        <f>(AK330/12*1*$D330*$F330*$G330*$K330*AL$9)+(AK330/12*11*$E330*$F330*$G330*$K330*AL$10)</f>
        <v>0</v>
      </c>
      <c r="AM330" s="32">
        <v>0</v>
      </c>
      <c r="AN330" s="32">
        <f t="shared" si="698"/>
        <v>0</v>
      </c>
      <c r="AO330" s="32">
        <v>0</v>
      </c>
      <c r="AP330" s="32">
        <f>(AO330/12*1*$D330*$F330*$G330*$K330*AP$9)+(AO330/12*11*$E330*$F330*$G330*$K330*AP$10)</f>
        <v>0</v>
      </c>
      <c r="AQ330" s="32">
        <v>0</v>
      </c>
      <c r="AR330" s="32">
        <f t="shared" si="674"/>
        <v>0</v>
      </c>
      <c r="AS330" s="32"/>
      <c r="AT330" s="35"/>
      <c r="AU330" s="32">
        <f t="shared" si="596"/>
        <v>0</v>
      </c>
      <c r="AV330" s="35">
        <f t="shared" si="596"/>
        <v>0</v>
      </c>
      <c r="AW330" s="32">
        <v>0</v>
      </c>
      <c r="AX330" s="32">
        <f>(AW330/12*1*$D330*$F330*$G330*$K330*AX$9)+(AW330/12*11*$E330*$F330*$G330*$K330*AX$10)</f>
        <v>0</v>
      </c>
      <c r="AY330" s="32">
        <f t="shared" si="701"/>
        <v>0</v>
      </c>
      <c r="AZ330" s="32">
        <f t="shared" si="673"/>
        <v>0</v>
      </c>
      <c r="BA330" s="35"/>
      <c r="BB330" s="32">
        <f t="shared" ref="BB330" si="703">AX330+AZ330</f>
        <v>0</v>
      </c>
      <c r="BC330" s="32">
        <v>0</v>
      </c>
      <c r="BD330" s="32">
        <f>(BC330/12*1*$D330*$F330*$G330*$K330*BD$9)+(BC330/12*11*$E330*$F330*$G330*$K330*BD$10)</f>
        <v>0</v>
      </c>
      <c r="BE330" s="32">
        <v>0</v>
      </c>
      <c r="BF330" s="32">
        <f t="shared" si="597"/>
        <v>0</v>
      </c>
      <c r="BG330" s="32"/>
      <c r="BH330" s="35"/>
      <c r="BI330" s="32"/>
      <c r="BJ330" s="32"/>
      <c r="BK330" s="32">
        <v>0</v>
      </c>
      <c r="BL330" s="32">
        <f t="shared" si="699"/>
        <v>0</v>
      </c>
      <c r="BM330" s="32">
        <f t="shared" si="702"/>
        <v>0</v>
      </c>
      <c r="BN330" s="32">
        <f t="shared" si="626"/>
        <v>0</v>
      </c>
      <c r="BO330" s="32"/>
      <c r="BP330" s="35"/>
      <c r="BQ330" s="32"/>
      <c r="BR330" s="32"/>
      <c r="BS330" s="32">
        <v>0</v>
      </c>
      <c r="BT330" s="32">
        <f t="shared" si="700"/>
        <v>0</v>
      </c>
      <c r="BU330" s="32">
        <f t="shared" si="657"/>
        <v>0</v>
      </c>
      <c r="BV330" s="32">
        <f t="shared" si="598"/>
        <v>0</v>
      </c>
      <c r="BW330" s="32"/>
      <c r="BX330" s="35"/>
      <c r="BY330" s="32"/>
      <c r="BZ330" s="32"/>
    </row>
    <row r="331" spans="1:78" s="75" customFormat="1" x14ac:dyDescent="0.25">
      <c r="A331" s="73">
        <v>35</v>
      </c>
      <c r="B331" s="68"/>
      <c r="C331" s="40" t="s">
        <v>391</v>
      </c>
      <c r="D331" s="59">
        <f t="shared" si="685"/>
        <v>18150.400000000001</v>
      </c>
      <c r="E331" s="59">
        <f t="shared" si="685"/>
        <v>18790</v>
      </c>
      <c r="F331" s="59">
        <v>1.4</v>
      </c>
      <c r="G331" s="44">
        <v>1</v>
      </c>
      <c r="H331" s="45"/>
      <c r="I331" s="45"/>
      <c r="J331" s="59">
        <v>1.4</v>
      </c>
      <c r="K331" s="59">
        <v>1.68</v>
      </c>
      <c r="L331" s="59">
        <v>2.23</v>
      </c>
      <c r="M331" s="59">
        <v>2.39</v>
      </c>
      <c r="N331" s="74">
        <v>2.57</v>
      </c>
      <c r="O331" s="35">
        <f t="shared" ref="O331:AJ331" si="704">SUM(O332:O340)</f>
        <v>0</v>
      </c>
      <c r="P331" s="35">
        <f t="shared" si="704"/>
        <v>0</v>
      </c>
      <c r="Q331" s="35">
        <f t="shared" si="704"/>
        <v>0</v>
      </c>
      <c r="R331" s="35">
        <f t="shared" si="704"/>
        <v>0</v>
      </c>
      <c r="S331" s="35">
        <f>SUM(S332:S340)</f>
        <v>102</v>
      </c>
      <c r="T331" s="35">
        <f t="shared" ref="T331" si="705">SUM(T332:T340)</f>
        <v>4834881.1044800002</v>
      </c>
      <c r="U331" s="35">
        <f t="shared" si="704"/>
        <v>0</v>
      </c>
      <c r="V331" s="35">
        <f t="shared" si="704"/>
        <v>0</v>
      </c>
      <c r="W331" s="35">
        <f t="shared" si="704"/>
        <v>0</v>
      </c>
      <c r="X331" s="35">
        <f t="shared" si="704"/>
        <v>0</v>
      </c>
      <c r="Y331" s="35"/>
      <c r="Z331" s="35"/>
      <c r="AA331" s="35">
        <f t="shared" si="704"/>
        <v>0</v>
      </c>
      <c r="AB331" s="35">
        <f t="shared" si="704"/>
        <v>0</v>
      </c>
      <c r="AC331" s="35">
        <v>0</v>
      </c>
      <c r="AD331" s="35">
        <f t="shared" si="704"/>
        <v>0</v>
      </c>
      <c r="AE331" s="35">
        <f>SUM(AE332:AE340)</f>
        <v>162</v>
      </c>
      <c r="AF331" s="35">
        <f t="shared" si="704"/>
        <v>6618576.0476733325</v>
      </c>
      <c r="AG331" s="35">
        <v>0</v>
      </c>
      <c r="AH331" s="35">
        <f t="shared" ref="AH331" si="706">SUM(AH332:AH340)</f>
        <v>0</v>
      </c>
      <c r="AI331" s="35">
        <f t="shared" si="704"/>
        <v>6</v>
      </c>
      <c r="AJ331" s="35">
        <f t="shared" si="704"/>
        <v>210122.36179200001</v>
      </c>
      <c r="AK331" s="35">
        <f t="shared" ref="AK331:BV331" si="707">SUM(AK332:AK340)</f>
        <v>0</v>
      </c>
      <c r="AL331" s="35">
        <f t="shared" si="707"/>
        <v>0</v>
      </c>
      <c r="AM331" s="35">
        <f t="shared" si="707"/>
        <v>83</v>
      </c>
      <c r="AN331" s="35">
        <f t="shared" si="707"/>
        <v>3549719.3370239991</v>
      </c>
      <c r="AO331" s="35">
        <f t="shared" si="707"/>
        <v>78</v>
      </c>
      <c r="AP331" s="35">
        <f t="shared" si="707"/>
        <v>3844365.6324527999</v>
      </c>
      <c r="AQ331" s="35">
        <f t="shared" si="707"/>
        <v>14</v>
      </c>
      <c r="AR331" s="35">
        <f t="shared" si="707"/>
        <v>674449.6</v>
      </c>
      <c r="AS331" s="35">
        <f>AO331-AQ331-9</f>
        <v>55</v>
      </c>
      <c r="AT331" s="35">
        <f>AS331*$E331*$F331*$G331*$K331*AT$10</f>
        <v>2561930.8176000002</v>
      </c>
      <c r="AU331" s="35">
        <f t="shared" si="596"/>
        <v>69</v>
      </c>
      <c r="AV331" s="35">
        <f t="shared" si="596"/>
        <v>3236380.4176000003</v>
      </c>
      <c r="AW331" s="35">
        <f t="shared" si="707"/>
        <v>140</v>
      </c>
      <c r="AX331" s="35">
        <f t="shared" si="707"/>
        <v>6655571.5277295988</v>
      </c>
      <c r="AY331" s="35">
        <f t="shared" si="707"/>
        <v>33</v>
      </c>
      <c r="AZ331" s="35">
        <f t="shared" si="707"/>
        <v>1524430.79</v>
      </c>
      <c r="BA331" s="35">
        <f>AW331-AY331</f>
        <v>107</v>
      </c>
      <c r="BB331" s="35">
        <f>BA331*$E331*$F331*$G331*$K331*BB$10</f>
        <v>4984119.9542399999</v>
      </c>
      <c r="BC331" s="35">
        <f t="shared" si="707"/>
        <v>0</v>
      </c>
      <c r="BD331" s="35">
        <f t="shared" si="707"/>
        <v>0</v>
      </c>
      <c r="BE331" s="35">
        <f t="shared" si="707"/>
        <v>1</v>
      </c>
      <c r="BF331" s="35">
        <f t="shared" si="707"/>
        <v>68151.12</v>
      </c>
      <c r="BG331" s="35"/>
      <c r="BH331" s="35"/>
      <c r="BI331" s="35">
        <f t="shared" si="628"/>
        <v>1</v>
      </c>
      <c r="BJ331" s="35">
        <f t="shared" si="628"/>
        <v>68151.12</v>
      </c>
      <c r="BK331" s="35">
        <f t="shared" si="707"/>
        <v>64</v>
      </c>
      <c r="BL331" s="35">
        <f t="shared" si="707"/>
        <v>3840403.8631280009</v>
      </c>
      <c r="BM331" s="35">
        <f t="shared" si="707"/>
        <v>19</v>
      </c>
      <c r="BN331" s="35">
        <f t="shared" si="707"/>
        <v>1176910.5</v>
      </c>
      <c r="BO331" s="35">
        <f>BK331-BM331+12</f>
        <v>57</v>
      </c>
      <c r="BP331" s="35">
        <f>BO331*$E331*$F331*$G331*$K331*BP$10</f>
        <v>3410810.7062400002</v>
      </c>
      <c r="BQ331" s="35">
        <f t="shared" si="639"/>
        <v>76</v>
      </c>
      <c r="BR331" s="35">
        <f t="shared" si="639"/>
        <v>4587721.2062400002</v>
      </c>
      <c r="BS331" s="35">
        <f t="shared" si="707"/>
        <v>18</v>
      </c>
      <c r="BT331" s="35">
        <f t="shared" si="707"/>
        <v>1025275.858852</v>
      </c>
      <c r="BU331" s="35">
        <f t="shared" si="707"/>
        <v>2</v>
      </c>
      <c r="BV331" s="35">
        <f t="shared" si="707"/>
        <v>87087.08</v>
      </c>
      <c r="BW331" s="35">
        <f>BS331-BU331+2+1</f>
        <v>19</v>
      </c>
      <c r="BX331" s="35">
        <f>BW331*$E331*$F331*$G331*$K331*BX$10</f>
        <v>1136936.9020799999</v>
      </c>
      <c r="BY331" s="35">
        <f t="shared" si="696"/>
        <v>21</v>
      </c>
      <c r="BZ331" s="35">
        <f>BV331+BX331</f>
        <v>1224023.98208</v>
      </c>
    </row>
    <row r="332" spans="1:78" x14ac:dyDescent="0.25">
      <c r="A332" s="37"/>
      <c r="B332" s="58">
        <v>285</v>
      </c>
      <c r="C332" s="27" t="s">
        <v>392</v>
      </c>
      <c r="D332" s="28">
        <f t="shared" si="685"/>
        <v>18150.400000000001</v>
      </c>
      <c r="E332" s="28">
        <f t="shared" si="685"/>
        <v>18790</v>
      </c>
      <c r="F332" s="34">
        <v>1.02</v>
      </c>
      <c r="G332" s="29">
        <v>1</v>
      </c>
      <c r="H332" s="30"/>
      <c r="I332" s="30"/>
      <c r="J332" s="28">
        <v>1.4</v>
      </c>
      <c r="K332" s="28">
        <v>1.68</v>
      </c>
      <c r="L332" s="28">
        <v>2.23</v>
      </c>
      <c r="M332" s="28">
        <v>2.39</v>
      </c>
      <c r="N332" s="31">
        <v>2.57</v>
      </c>
      <c r="O332" s="32"/>
      <c r="P332" s="32">
        <f t="shared" ref="P332:P340" si="708">(O332/12*1*$D332*$F332*$G332*$J332*P$9)+(O332/12*11*$E332*$F332*$G332*$J332*P$10)</f>
        <v>0</v>
      </c>
      <c r="Q332" s="32">
        <v>0</v>
      </c>
      <c r="R332" s="32">
        <f t="shared" ref="R332:R340" si="709">(Q332/12*1*$D332*$F332*$G332*$J332*R$9)+(Q332/12*11*$E332*$F332*$G332*$J332*R$10)</f>
        <v>0</v>
      </c>
      <c r="S332" s="32">
        <v>0</v>
      </c>
      <c r="T332" s="32">
        <f t="shared" si="680"/>
        <v>0</v>
      </c>
      <c r="U332" s="32">
        <v>0</v>
      </c>
      <c r="V332" s="32">
        <f t="shared" ref="V332:V340" si="710">(U332/12*1*$D332*$F332*$G332*$K332*V$9)+(U332/12*11*$E332*$F332*$G332*$K332*V$10)</f>
        <v>0</v>
      </c>
      <c r="W332" s="32">
        <v>0</v>
      </c>
      <c r="X332" s="32">
        <f t="shared" ref="X332:X340" si="711">(W332/12*1*$D332*$F332*$G332*$K332*X$9)+(W332/12*11*$E332*$F332*$G332*$K332*X$10)</f>
        <v>0</v>
      </c>
      <c r="Y332" s="32"/>
      <c r="Z332" s="32"/>
      <c r="AA332" s="32"/>
      <c r="AB332" s="32">
        <f t="shared" ref="AB332:AB340" si="712">(AA332/12*1*$D332*$F332*$G332*$J332*AB$9)+(AA332/12*11*$E332*$F332*$G332*$J332*AB$10)</f>
        <v>0</v>
      </c>
      <c r="AC332" s="32">
        <v>0</v>
      </c>
      <c r="AD332" s="32">
        <f t="shared" ref="AD332:AD340" si="713">(AC332/12*1*$D332*$F332*$G332*$J332*AD$9)+(AC332/12*11*$E332*$F332*$G332*$J332*AD$10)</f>
        <v>0</v>
      </c>
      <c r="AE332" s="32"/>
      <c r="AF332" s="32">
        <f t="shared" ref="AF332:AF340" si="714">(AE332/12*1*$D332*$F332*$G332*$J332*AF$9)+(AE332/12*11*$E332*$F332*$G332*$J332*AF$10)</f>
        <v>0</v>
      </c>
      <c r="AG332" s="36">
        <v>0</v>
      </c>
      <c r="AH332" s="32">
        <f t="shared" ref="AH332:AH340" si="715">(AG332/12*1*$D332*$F332*$G332*$K332*AH$9)+(AG332/12*11*$E332*$F332*$G332*$K332*AH$10)</f>
        <v>0</v>
      </c>
      <c r="AI332" s="32"/>
      <c r="AJ332" s="32">
        <f t="shared" ref="AJ332:AJ340" si="716">(AI332/12*1*$D332*$F332*$G332*$K332*AJ$9)+(AI332/12*4*$E332*$F332*$G332*$K332*AJ$10)+(AI332/12*7*$E332*$F332*$G332*$K332*AJ$12)</f>
        <v>0</v>
      </c>
      <c r="AK332" s="32"/>
      <c r="AL332" s="32">
        <f t="shared" ref="AL332:AL340" si="717">(AK332/12*1*$D332*$F332*$G332*$K332*AL$9)+(AK332/12*11*$E332*$F332*$G332*$K332*AL$10)</f>
        <v>0</v>
      </c>
      <c r="AM332" s="32">
        <v>12</v>
      </c>
      <c r="AN332" s="32">
        <f t="shared" ref="AN332:AN340" si="718">(AM332/12*1*$D332*$F332*$G332*$K332*AN$9)+(AM332/12*11*$E332*$F332*$G332*$K332*AN$10)</f>
        <v>369460.5840576</v>
      </c>
      <c r="AO332" s="32"/>
      <c r="AP332" s="32">
        <f t="shared" ref="AP332:AP340" si="719">(AO332/12*1*$D332*$F332*$G332*$K332*AP$9)+(AO332/12*11*$E332*$F332*$G332*$K332*AP$10)</f>
        <v>0</v>
      </c>
      <c r="AQ332" s="32">
        <v>0</v>
      </c>
      <c r="AR332" s="32">
        <f t="shared" si="674"/>
        <v>0</v>
      </c>
      <c r="AS332" s="32"/>
      <c r="AT332" s="35"/>
      <c r="AU332" s="32">
        <f t="shared" si="596"/>
        <v>0</v>
      </c>
      <c r="AV332" s="35">
        <f t="shared" si="596"/>
        <v>0</v>
      </c>
      <c r="AW332" s="32">
        <v>8</v>
      </c>
      <c r="AX332" s="32">
        <f t="shared" ref="AX332:AX340" si="720">(AW332/12*1*$D332*$F332*$G332*$K332*AX$9)+(AW332/12*11*$E332*$F332*$G332*$K332*AX$10)</f>
        <v>268778.89570559998</v>
      </c>
      <c r="AY332" s="32">
        <v>1</v>
      </c>
      <c r="AZ332" s="32">
        <v>33937.269999999997</v>
      </c>
      <c r="BA332" s="35"/>
      <c r="BB332" s="32"/>
      <c r="BC332" s="32"/>
      <c r="BD332" s="32">
        <f t="shared" ref="BD332:BD340" si="721">(BC332/12*1*$D332*$F332*$G332*$K332*BD$9)+(BC332/12*11*$E332*$F332*$G332*$K332*BD$10)</f>
        <v>0</v>
      </c>
      <c r="BE332" s="32">
        <v>0</v>
      </c>
      <c r="BF332" s="32">
        <f t="shared" si="597"/>
        <v>0</v>
      </c>
      <c r="BG332" s="32"/>
      <c r="BH332" s="35"/>
      <c r="BI332" s="32"/>
      <c r="BJ332" s="32"/>
      <c r="BK332" s="32">
        <v>6</v>
      </c>
      <c r="BL332" s="32">
        <f t="shared" ref="BL332:BL340" si="722">(BK332/12*1*$D332*$F332*$G332*$K332*BL$9)+(BK332/12*11*$E332*$F332*$G332*$K332*BL$10)</f>
        <v>261554.32497600003</v>
      </c>
      <c r="BM332" s="32">
        <v>1</v>
      </c>
      <c r="BN332" s="32">
        <v>43596.83</v>
      </c>
      <c r="BO332" s="32"/>
      <c r="BP332" s="35"/>
      <c r="BQ332" s="32"/>
      <c r="BR332" s="32"/>
      <c r="BS332" s="32">
        <v>5</v>
      </c>
      <c r="BT332" s="32">
        <f t="shared" ref="BT332:BT340" si="723">(BS332/12*1*$D332*$F332*$G332*$K332*BT$9)+(BS332/12*11*$E332*$F332*$G332*$K332*BT$10)</f>
        <v>217961.93748000005</v>
      </c>
      <c r="BU332" s="32">
        <v>2</v>
      </c>
      <c r="BV332" s="32">
        <v>87087.08</v>
      </c>
      <c r="BW332" s="32"/>
      <c r="BX332" s="35"/>
      <c r="BY332" s="32"/>
      <c r="BZ332" s="32"/>
    </row>
    <row r="333" spans="1:78" x14ac:dyDescent="0.25">
      <c r="A333" s="37"/>
      <c r="B333" s="58">
        <v>286</v>
      </c>
      <c r="C333" s="27" t="s">
        <v>393</v>
      </c>
      <c r="D333" s="28">
        <f t="shared" si="685"/>
        <v>18150.400000000001</v>
      </c>
      <c r="E333" s="28">
        <f t="shared" si="685"/>
        <v>18790</v>
      </c>
      <c r="F333" s="34">
        <v>1.49</v>
      </c>
      <c r="G333" s="29">
        <v>1</v>
      </c>
      <c r="H333" s="30"/>
      <c r="I333" s="30"/>
      <c r="J333" s="28">
        <v>1.4</v>
      </c>
      <c r="K333" s="28">
        <v>1.68</v>
      </c>
      <c r="L333" s="28">
        <v>2.23</v>
      </c>
      <c r="M333" s="28">
        <v>2.39</v>
      </c>
      <c r="N333" s="31">
        <v>2.57</v>
      </c>
      <c r="O333" s="32"/>
      <c r="P333" s="32">
        <f t="shared" si="708"/>
        <v>0</v>
      </c>
      <c r="Q333" s="32"/>
      <c r="R333" s="32">
        <f t="shared" si="709"/>
        <v>0</v>
      </c>
      <c r="S333" s="32"/>
      <c r="T333" s="32">
        <f t="shared" si="680"/>
        <v>0</v>
      </c>
      <c r="U333" s="32"/>
      <c r="V333" s="32">
        <f t="shared" si="710"/>
        <v>0</v>
      </c>
      <c r="W333" s="32"/>
      <c r="X333" s="32">
        <f t="shared" si="711"/>
        <v>0</v>
      </c>
      <c r="Y333" s="32"/>
      <c r="Z333" s="32"/>
      <c r="AA333" s="32"/>
      <c r="AB333" s="32">
        <f t="shared" si="712"/>
        <v>0</v>
      </c>
      <c r="AC333" s="32"/>
      <c r="AD333" s="32">
        <f t="shared" si="713"/>
        <v>0</v>
      </c>
      <c r="AE333" s="32">
        <v>156</v>
      </c>
      <c r="AF333" s="32">
        <f t="shared" si="714"/>
        <v>6426693.1929199994</v>
      </c>
      <c r="AG333" s="36"/>
      <c r="AH333" s="32">
        <f t="shared" si="715"/>
        <v>0</v>
      </c>
      <c r="AI333" s="32"/>
      <c r="AJ333" s="32">
        <f t="shared" si="716"/>
        <v>0</v>
      </c>
      <c r="AK333" s="32"/>
      <c r="AL333" s="32">
        <f t="shared" si="717"/>
        <v>0</v>
      </c>
      <c r="AM333" s="32">
        <v>70</v>
      </c>
      <c r="AN333" s="32">
        <f t="shared" si="718"/>
        <v>3148262.9834319991</v>
      </c>
      <c r="AO333" s="32">
        <v>78</v>
      </c>
      <c r="AP333" s="32">
        <f t="shared" si="719"/>
        <v>3844365.6324527999</v>
      </c>
      <c r="AQ333" s="32">
        <v>13</v>
      </c>
      <c r="AR333" s="32">
        <v>639181.46</v>
      </c>
      <c r="AS333" s="32"/>
      <c r="AT333" s="35"/>
      <c r="AU333" s="32"/>
      <c r="AV333" s="35">
        <f t="shared" si="596"/>
        <v>639181.46</v>
      </c>
      <c r="AW333" s="32">
        <v>122</v>
      </c>
      <c r="AX333" s="32">
        <f t="shared" si="720"/>
        <v>5987576.9192847991</v>
      </c>
      <c r="AY333" s="32">
        <v>26</v>
      </c>
      <c r="AZ333" s="32">
        <v>1253598.08</v>
      </c>
      <c r="BA333" s="35"/>
      <c r="BB333" s="32"/>
      <c r="BC333" s="32"/>
      <c r="BD333" s="32">
        <f t="shared" si="721"/>
        <v>0</v>
      </c>
      <c r="BE333" s="32">
        <v>1</v>
      </c>
      <c r="BF333" s="32">
        <v>68151.12</v>
      </c>
      <c r="BG333" s="32"/>
      <c r="BH333" s="35"/>
      <c r="BI333" s="32"/>
      <c r="BJ333" s="32"/>
      <c r="BK333" s="32">
        <v>50</v>
      </c>
      <c r="BL333" s="32">
        <f t="shared" si="722"/>
        <v>3183953.7926000007</v>
      </c>
      <c r="BM333" s="32">
        <v>17</v>
      </c>
      <c r="BN333" s="32">
        <v>1083537.43</v>
      </c>
      <c r="BO333" s="32"/>
      <c r="BP333" s="35"/>
      <c r="BQ333" s="32"/>
      <c r="BR333" s="32"/>
      <c r="BS333" s="32">
        <v>11</v>
      </c>
      <c r="BT333" s="32">
        <f t="shared" si="723"/>
        <v>700469.83437199995</v>
      </c>
      <c r="BU333" s="32">
        <v>0</v>
      </c>
      <c r="BV333" s="32">
        <f t="shared" si="598"/>
        <v>0</v>
      </c>
      <c r="BW333" s="32"/>
      <c r="BX333" s="35"/>
      <c r="BY333" s="32"/>
      <c r="BZ333" s="32"/>
    </row>
    <row r="334" spans="1:78" x14ac:dyDescent="0.25">
      <c r="A334" s="37"/>
      <c r="B334" s="58">
        <v>287</v>
      </c>
      <c r="C334" s="27" t="s">
        <v>394</v>
      </c>
      <c r="D334" s="28">
        <f t="shared" si="685"/>
        <v>18150.400000000001</v>
      </c>
      <c r="E334" s="28">
        <f t="shared" si="685"/>
        <v>18790</v>
      </c>
      <c r="F334" s="34">
        <v>2.14</v>
      </c>
      <c r="G334" s="29">
        <v>1</v>
      </c>
      <c r="H334" s="30"/>
      <c r="I334" s="30"/>
      <c r="J334" s="28">
        <v>1.4</v>
      </c>
      <c r="K334" s="28">
        <v>1.68</v>
      </c>
      <c r="L334" s="28">
        <v>2.23</v>
      </c>
      <c r="M334" s="28">
        <v>2.39</v>
      </c>
      <c r="N334" s="31">
        <v>2.57</v>
      </c>
      <c r="O334" s="32"/>
      <c r="P334" s="32">
        <f t="shared" si="708"/>
        <v>0</v>
      </c>
      <c r="Q334" s="32"/>
      <c r="R334" s="32">
        <f t="shared" si="709"/>
        <v>0</v>
      </c>
      <c r="S334" s="32"/>
      <c r="T334" s="32">
        <f t="shared" si="680"/>
        <v>0</v>
      </c>
      <c r="U334" s="32"/>
      <c r="V334" s="32">
        <f t="shared" si="710"/>
        <v>0</v>
      </c>
      <c r="W334" s="32"/>
      <c r="X334" s="32">
        <f t="shared" si="711"/>
        <v>0</v>
      </c>
      <c r="Y334" s="32"/>
      <c r="Z334" s="32"/>
      <c r="AA334" s="32"/>
      <c r="AB334" s="32">
        <f t="shared" si="712"/>
        <v>0</v>
      </c>
      <c r="AC334" s="32"/>
      <c r="AD334" s="32">
        <f t="shared" si="713"/>
        <v>0</v>
      </c>
      <c r="AE334" s="32"/>
      <c r="AF334" s="32">
        <f t="shared" si="714"/>
        <v>0</v>
      </c>
      <c r="AG334" s="36"/>
      <c r="AH334" s="32">
        <f t="shared" si="715"/>
        <v>0</v>
      </c>
      <c r="AI334" s="32"/>
      <c r="AJ334" s="32">
        <f t="shared" si="716"/>
        <v>0</v>
      </c>
      <c r="AK334" s="32"/>
      <c r="AL334" s="32">
        <f t="shared" si="717"/>
        <v>0</v>
      </c>
      <c r="AM334" s="32"/>
      <c r="AN334" s="32">
        <f t="shared" si="718"/>
        <v>0</v>
      </c>
      <c r="AO334" s="32"/>
      <c r="AP334" s="32">
        <f t="shared" si="719"/>
        <v>0</v>
      </c>
      <c r="AQ334" s="32">
        <v>0</v>
      </c>
      <c r="AR334" s="32">
        <f t="shared" si="674"/>
        <v>0</v>
      </c>
      <c r="AS334" s="32"/>
      <c r="AT334" s="35"/>
      <c r="AU334" s="32"/>
      <c r="AV334" s="35">
        <f t="shared" ref="AV334:AV341" si="724">AR334+AT334</f>
        <v>0</v>
      </c>
      <c r="AW334" s="32"/>
      <c r="AX334" s="32">
        <f t="shared" si="720"/>
        <v>0</v>
      </c>
      <c r="AY334" s="32">
        <v>0</v>
      </c>
      <c r="AZ334" s="32">
        <v>0</v>
      </c>
      <c r="BA334" s="35"/>
      <c r="BB334" s="32"/>
      <c r="BC334" s="32"/>
      <c r="BD334" s="32">
        <f t="shared" si="721"/>
        <v>0</v>
      </c>
      <c r="BE334" s="32">
        <v>0</v>
      </c>
      <c r="BF334" s="32">
        <f t="shared" si="597"/>
        <v>0</v>
      </c>
      <c r="BG334" s="32"/>
      <c r="BH334" s="35"/>
      <c r="BI334" s="32"/>
      <c r="BJ334" s="32"/>
      <c r="BK334" s="32"/>
      <c r="BL334" s="32">
        <f t="shared" si="722"/>
        <v>0</v>
      </c>
      <c r="BM334" s="32">
        <v>0</v>
      </c>
      <c r="BN334" s="32">
        <f t="shared" si="626"/>
        <v>0</v>
      </c>
      <c r="BO334" s="32"/>
      <c r="BP334" s="35"/>
      <c r="BQ334" s="32"/>
      <c r="BR334" s="32"/>
      <c r="BS334" s="32"/>
      <c r="BT334" s="32">
        <f t="shared" si="723"/>
        <v>0</v>
      </c>
      <c r="BU334" s="32">
        <v>0</v>
      </c>
      <c r="BV334" s="32">
        <f t="shared" si="598"/>
        <v>0</v>
      </c>
      <c r="BW334" s="32"/>
      <c r="BX334" s="35"/>
      <c r="BY334" s="32"/>
      <c r="BZ334" s="32"/>
    </row>
    <row r="335" spans="1:78" ht="27.75" customHeight="1" x14ac:dyDescent="0.25">
      <c r="A335" s="37"/>
      <c r="B335" s="58">
        <v>288</v>
      </c>
      <c r="C335" s="27" t="s">
        <v>395</v>
      </c>
      <c r="D335" s="28">
        <f t="shared" si="685"/>
        <v>18150.400000000001</v>
      </c>
      <c r="E335" s="28">
        <f t="shared" si="685"/>
        <v>18790</v>
      </c>
      <c r="F335" s="34">
        <v>1.25</v>
      </c>
      <c r="G335" s="29">
        <v>1</v>
      </c>
      <c r="H335" s="30"/>
      <c r="I335" s="30"/>
      <c r="J335" s="28">
        <v>1.4</v>
      </c>
      <c r="K335" s="28">
        <v>1.68</v>
      </c>
      <c r="L335" s="28">
        <v>2.23</v>
      </c>
      <c r="M335" s="28">
        <v>2.39</v>
      </c>
      <c r="N335" s="31">
        <v>2.57</v>
      </c>
      <c r="O335" s="32"/>
      <c r="P335" s="32">
        <f t="shared" si="708"/>
        <v>0</v>
      </c>
      <c r="Q335" s="32"/>
      <c r="R335" s="32">
        <f t="shared" si="709"/>
        <v>0</v>
      </c>
      <c r="S335" s="32"/>
      <c r="T335" s="32">
        <f t="shared" si="680"/>
        <v>0</v>
      </c>
      <c r="U335" s="32">
        <v>0</v>
      </c>
      <c r="V335" s="32">
        <f t="shared" si="710"/>
        <v>0</v>
      </c>
      <c r="W335" s="32">
        <v>0</v>
      </c>
      <c r="X335" s="32">
        <f t="shared" si="711"/>
        <v>0</v>
      </c>
      <c r="Y335" s="32"/>
      <c r="Z335" s="32"/>
      <c r="AA335" s="32"/>
      <c r="AB335" s="32">
        <f t="shared" si="712"/>
        <v>0</v>
      </c>
      <c r="AC335" s="32">
        <v>0</v>
      </c>
      <c r="AD335" s="32">
        <f t="shared" si="713"/>
        <v>0</v>
      </c>
      <c r="AE335" s="32">
        <v>2</v>
      </c>
      <c r="AF335" s="32">
        <f t="shared" si="714"/>
        <v>69122.065833333312</v>
      </c>
      <c r="AG335" s="36">
        <v>0</v>
      </c>
      <c r="AH335" s="32">
        <f t="shared" si="715"/>
        <v>0</v>
      </c>
      <c r="AI335" s="32"/>
      <c r="AJ335" s="32">
        <f t="shared" si="716"/>
        <v>0</v>
      </c>
      <c r="AK335" s="32"/>
      <c r="AL335" s="32">
        <f t="shared" si="717"/>
        <v>0</v>
      </c>
      <c r="AM335" s="32"/>
      <c r="AN335" s="32">
        <f t="shared" si="718"/>
        <v>0</v>
      </c>
      <c r="AO335" s="32"/>
      <c r="AP335" s="32">
        <f t="shared" si="719"/>
        <v>0</v>
      </c>
      <c r="AQ335" s="32">
        <v>0</v>
      </c>
      <c r="AR335" s="32">
        <f t="shared" si="674"/>
        <v>0</v>
      </c>
      <c r="AS335" s="32"/>
      <c r="AT335" s="35"/>
      <c r="AU335" s="32"/>
      <c r="AV335" s="35">
        <f t="shared" si="724"/>
        <v>0</v>
      </c>
      <c r="AW335" s="32">
        <v>8</v>
      </c>
      <c r="AX335" s="32">
        <f t="shared" si="720"/>
        <v>329385.90159999998</v>
      </c>
      <c r="AY335" s="32">
        <v>4</v>
      </c>
      <c r="AZ335" s="32">
        <v>166359.16</v>
      </c>
      <c r="BA335" s="35"/>
      <c r="BB335" s="32"/>
      <c r="BC335" s="32">
        <v>0</v>
      </c>
      <c r="BD335" s="32">
        <f t="shared" si="721"/>
        <v>0</v>
      </c>
      <c r="BE335" s="32">
        <v>0</v>
      </c>
      <c r="BF335" s="32">
        <f t="shared" si="597"/>
        <v>0</v>
      </c>
      <c r="BG335" s="32"/>
      <c r="BH335" s="35"/>
      <c r="BI335" s="32"/>
      <c r="BJ335" s="32"/>
      <c r="BK335" s="32">
        <v>4</v>
      </c>
      <c r="BL335" s="32">
        <f t="shared" si="722"/>
        <v>213688.17399999997</v>
      </c>
      <c r="BM335" s="32">
        <v>0</v>
      </c>
      <c r="BN335" s="32">
        <f t="shared" si="626"/>
        <v>0</v>
      </c>
      <c r="BO335" s="32"/>
      <c r="BP335" s="35"/>
      <c r="BQ335" s="32"/>
      <c r="BR335" s="32"/>
      <c r="BS335" s="32">
        <v>2</v>
      </c>
      <c r="BT335" s="32">
        <f t="shared" si="723"/>
        <v>106844.08699999998</v>
      </c>
      <c r="BU335" s="32">
        <v>0</v>
      </c>
      <c r="BV335" s="32">
        <f t="shared" si="598"/>
        <v>0</v>
      </c>
      <c r="BW335" s="32"/>
      <c r="BX335" s="35"/>
      <c r="BY335" s="32"/>
      <c r="BZ335" s="32"/>
    </row>
    <row r="336" spans="1:78" ht="27.75" customHeight="1" x14ac:dyDescent="0.25">
      <c r="A336" s="37"/>
      <c r="B336" s="58">
        <v>289</v>
      </c>
      <c r="C336" s="27" t="s">
        <v>396</v>
      </c>
      <c r="D336" s="28">
        <f t="shared" si="685"/>
        <v>18150.400000000001</v>
      </c>
      <c r="E336" s="28">
        <f t="shared" si="685"/>
        <v>18790</v>
      </c>
      <c r="F336" s="34">
        <v>2.76</v>
      </c>
      <c r="G336" s="29">
        <v>1</v>
      </c>
      <c r="H336" s="30"/>
      <c r="I336" s="30"/>
      <c r="J336" s="28">
        <v>1.4</v>
      </c>
      <c r="K336" s="28">
        <v>1.68</v>
      </c>
      <c r="L336" s="28">
        <v>2.23</v>
      </c>
      <c r="M336" s="28">
        <v>2.39</v>
      </c>
      <c r="N336" s="31">
        <v>2.57</v>
      </c>
      <c r="O336" s="32"/>
      <c r="P336" s="32">
        <f t="shared" si="708"/>
        <v>0</v>
      </c>
      <c r="Q336" s="32"/>
      <c r="R336" s="32">
        <f t="shared" si="709"/>
        <v>0</v>
      </c>
      <c r="S336" s="32"/>
      <c r="T336" s="32">
        <f t="shared" si="680"/>
        <v>0</v>
      </c>
      <c r="U336" s="32"/>
      <c r="V336" s="32">
        <f t="shared" si="710"/>
        <v>0</v>
      </c>
      <c r="W336" s="32"/>
      <c r="X336" s="32">
        <f t="shared" si="711"/>
        <v>0</v>
      </c>
      <c r="Y336" s="32"/>
      <c r="Z336" s="32"/>
      <c r="AA336" s="32"/>
      <c r="AB336" s="32">
        <f t="shared" si="712"/>
        <v>0</v>
      </c>
      <c r="AC336" s="32"/>
      <c r="AD336" s="32">
        <f t="shared" si="713"/>
        <v>0</v>
      </c>
      <c r="AE336" s="32"/>
      <c r="AF336" s="32">
        <f t="shared" si="714"/>
        <v>0</v>
      </c>
      <c r="AG336" s="36"/>
      <c r="AH336" s="32">
        <f t="shared" si="715"/>
        <v>0</v>
      </c>
      <c r="AI336" s="32"/>
      <c r="AJ336" s="32">
        <f t="shared" si="716"/>
        <v>0</v>
      </c>
      <c r="AK336" s="32"/>
      <c r="AL336" s="32">
        <f t="shared" si="717"/>
        <v>0</v>
      </c>
      <c r="AM336" s="32"/>
      <c r="AN336" s="32">
        <f t="shared" si="718"/>
        <v>0</v>
      </c>
      <c r="AO336" s="32"/>
      <c r="AP336" s="32">
        <f t="shared" si="719"/>
        <v>0</v>
      </c>
      <c r="AQ336" s="32"/>
      <c r="AR336" s="32">
        <f t="shared" si="674"/>
        <v>0</v>
      </c>
      <c r="AS336" s="32"/>
      <c r="AT336" s="35"/>
      <c r="AU336" s="32"/>
      <c r="AV336" s="35">
        <f t="shared" si="724"/>
        <v>0</v>
      </c>
      <c r="AW336" s="32"/>
      <c r="AX336" s="32">
        <f t="shared" si="720"/>
        <v>0</v>
      </c>
      <c r="AY336" s="32"/>
      <c r="AZ336" s="32"/>
      <c r="BA336" s="35"/>
      <c r="BB336" s="32"/>
      <c r="BC336" s="32"/>
      <c r="BD336" s="32">
        <f t="shared" si="721"/>
        <v>0</v>
      </c>
      <c r="BE336" s="32"/>
      <c r="BF336" s="32">
        <f t="shared" si="597"/>
        <v>0</v>
      </c>
      <c r="BG336" s="32"/>
      <c r="BH336" s="35"/>
      <c r="BI336" s="32"/>
      <c r="BJ336" s="32"/>
      <c r="BK336" s="32"/>
      <c r="BL336" s="32">
        <f t="shared" si="722"/>
        <v>0</v>
      </c>
      <c r="BM336" s="32"/>
      <c r="BN336" s="32">
        <f t="shared" si="626"/>
        <v>0</v>
      </c>
      <c r="BO336" s="32"/>
      <c r="BP336" s="35"/>
      <c r="BQ336" s="32"/>
      <c r="BR336" s="32"/>
      <c r="BS336" s="32"/>
      <c r="BT336" s="32">
        <f t="shared" si="723"/>
        <v>0</v>
      </c>
      <c r="BU336" s="32"/>
      <c r="BV336" s="32">
        <f t="shared" si="598"/>
        <v>0</v>
      </c>
      <c r="BW336" s="32"/>
      <c r="BX336" s="35"/>
      <c r="BY336" s="32"/>
      <c r="BZ336" s="32"/>
    </row>
    <row r="337" spans="1:78" ht="45" x14ac:dyDescent="0.25">
      <c r="A337" s="37"/>
      <c r="B337" s="58">
        <v>290</v>
      </c>
      <c r="C337" s="27" t="s">
        <v>397</v>
      </c>
      <c r="D337" s="28">
        <f t="shared" ref="D337:E352" si="725">D336</f>
        <v>18150.400000000001</v>
      </c>
      <c r="E337" s="28">
        <f t="shared" si="725"/>
        <v>18790</v>
      </c>
      <c r="F337" s="34">
        <v>0.76</v>
      </c>
      <c r="G337" s="29">
        <v>1</v>
      </c>
      <c r="H337" s="30"/>
      <c r="I337" s="30"/>
      <c r="J337" s="28">
        <v>1.4</v>
      </c>
      <c r="K337" s="28">
        <v>1.68</v>
      </c>
      <c r="L337" s="28">
        <v>2.23</v>
      </c>
      <c r="M337" s="28">
        <v>2.39</v>
      </c>
      <c r="N337" s="31">
        <v>2.57</v>
      </c>
      <c r="O337" s="32"/>
      <c r="P337" s="32">
        <f t="shared" si="708"/>
        <v>0</v>
      </c>
      <c r="Q337" s="32">
        <v>0</v>
      </c>
      <c r="R337" s="32">
        <f t="shared" si="709"/>
        <v>0</v>
      </c>
      <c r="S337" s="32">
        <v>2</v>
      </c>
      <c r="T337" s="32">
        <f t="shared" si="680"/>
        <v>43869.503813333329</v>
      </c>
      <c r="U337" s="32">
        <v>0</v>
      </c>
      <c r="V337" s="32">
        <f t="shared" si="710"/>
        <v>0</v>
      </c>
      <c r="W337" s="32"/>
      <c r="X337" s="32">
        <f t="shared" si="711"/>
        <v>0</v>
      </c>
      <c r="Y337" s="32"/>
      <c r="Z337" s="32"/>
      <c r="AA337" s="32"/>
      <c r="AB337" s="32">
        <f t="shared" si="712"/>
        <v>0</v>
      </c>
      <c r="AC337" s="32">
        <v>0</v>
      </c>
      <c r="AD337" s="32">
        <f t="shared" si="713"/>
        <v>0</v>
      </c>
      <c r="AE337" s="32">
        <v>0</v>
      </c>
      <c r="AF337" s="32">
        <f t="shared" si="714"/>
        <v>0</v>
      </c>
      <c r="AG337" s="36">
        <v>0</v>
      </c>
      <c r="AH337" s="32">
        <f t="shared" si="715"/>
        <v>0</v>
      </c>
      <c r="AI337" s="32"/>
      <c r="AJ337" s="32">
        <f t="shared" si="716"/>
        <v>0</v>
      </c>
      <c r="AK337" s="32"/>
      <c r="AL337" s="32">
        <f t="shared" si="717"/>
        <v>0</v>
      </c>
      <c r="AM337" s="32">
        <v>0</v>
      </c>
      <c r="AN337" s="32">
        <f t="shared" si="718"/>
        <v>0</v>
      </c>
      <c r="AO337" s="32">
        <v>0</v>
      </c>
      <c r="AP337" s="32">
        <f t="shared" si="719"/>
        <v>0</v>
      </c>
      <c r="AQ337" s="32">
        <v>0</v>
      </c>
      <c r="AR337" s="32">
        <f t="shared" si="674"/>
        <v>0</v>
      </c>
      <c r="AS337" s="32"/>
      <c r="AT337" s="35"/>
      <c r="AU337" s="32"/>
      <c r="AV337" s="35">
        <f t="shared" si="724"/>
        <v>0</v>
      </c>
      <c r="AW337" s="32">
        <v>0</v>
      </c>
      <c r="AX337" s="32">
        <f t="shared" si="720"/>
        <v>0</v>
      </c>
      <c r="AY337" s="32">
        <v>0</v>
      </c>
      <c r="AZ337" s="32">
        <v>0</v>
      </c>
      <c r="BA337" s="35"/>
      <c r="BB337" s="32"/>
      <c r="BC337" s="32">
        <v>0</v>
      </c>
      <c r="BD337" s="32">
        <f t="shared" si="721"/>
        <v>0</v>
      </c>
      <c r="BE337" s="32">
        <v>0</v>
      </c>
      <c r="BF337" s="32">
        <f t="shared" si="597"/>
        <v>0</v>
      </c>
      <c r="BG337" s="32"/>
      <c r="BH337" s="35"/>
      <c r="BI337" s="32"/>
      <c r="BJ337" s="32"/>
      <c r="BK337" s="32">
        <v>0</v>
      </c>
      <c r="BL337" s="32">
        <f t="shared" si="722"/>
        <v>0</v>
      </c>
      <c r="BM337" s="32">
        <v>0</v>
      </c>
      <c r="BN337" s="32">
        <f t="shared" si="626"/>
        <v>0</v>
      </c>
      <c r="BO337" s="32"/>
      <c r="BP337" s="35"/>
      <c r="BQ337" s="32"/>
      <c r="BR337" s="32"/>
      <c r="BS337" s="32">
        <v>0</v>
      </c>
      <c r="BT337" s="32">
        <f t="shared" si="723"/>
        <v>0</v>
      </c>
      <c r="BU337" s="32">
        <v>0</v>
      </c>
      <c r="BV337" s="32">
        <f t="shared" si="598"/>
        <v>0</v>
      </c>
      <c r="BW337" s="32"/>
      <c r="BX337" s="35"/>
      <c r="BY337" s="32"/>
      <c r="BZ337" s="32"/>
    </row>
    <row r="338" spans="1:78" x14ac:dyDescent="0.25">
      <c r="A338" s="37"/>
      <c r="B338" s="58">
        <v>291</v>
      </c>
      <c r="C338" s="27" t="s">
        <v>398</v>
      </c>
      <c r="D338" s="28">
        <f t="shared" si="725"/>
        <v>18150.400000000001</v>
      </c>
      <c r="E338" s="28">
        <f t="shared" si="725"/>
        <v>18790</v>
      </c>
      <c r="F338" s="34">
        <v>1.06</v>
      </c>
      <c r="G338" s="29">
        <v>1</v>
      </c>
      <c r="H338" s="30"/>
      <c r="I338" s="30"/>
      <c r="J338" s="28">
        <v>1.4</v>
      </c>
      <c r="K338" s="28">
        <v>1.68</v>
      </c>
      <c r="L338" s="28">
        <v>2.23</v>
      </c>
      <c r="M338" s="28">
        <v>2.39</v>
      </c>
      <c r="N338" s="31">
        <v>2.57</v>
      </c>
      <c r="O338" s="32"/>
      <c r="P338" s="32">
        <f t="shared" si="708"/>
        <v>0</v>
      </c>
      <c r="Q338" s="32">
        <v>0</v>
      </c>
      <c r="R338" s="32">
        <f t="shared" si="709"/>
        <v>0</v>
      </c>
      <c r="S338" s="32">
        <v>40</v>
      </c>
      <c r="T338" s="32">
        <f t="shared" si="680"/>
        <v>1223728.2642666667</v>
      </c>
      <c r="U338" s="32">
        <v>0</v>
      </c>
      <c r="V338" s="32">
        <f t="shared" si="710"/>
        <v>0</v>
      </c>
      <c r="W338" s="32">
        <v>0</v>
      </c>
      <c r="X338" s="32">
        <f t="shared" si="711"/>
        <v>0</v>
      </c>
      <c r="Y338" s="32"/>
      <c r="Z338" s="32"/>
      <c r="AA338" s="32"/>
      <c r="AB338" s="32">
        <f t="shared" si="712"/>
        <v>0</v>
      </c>
      <c r="AC338" s="32">
        <v>0</v>
      </c>
      <c r="AD338" s="32">
        <f t="shared" si="713"/>
        <v>0</v>
      </c>
      <c r="AE338" s="32">
        <v>2</v>
      </c>
      <c r="AF338" s="32">
        <f t="shared" si="714"/>
        <v>58615.511826666661</v>
      </c>
      <c r="AG338" s="36">
        <v>0</v>
      </c>
      <c r="AH338" s="32">
        <f t="shared" si="715"/>
        <v>0</v>
      </c>
      <c r="AI338" s="32">
        <v>6</v>
      </c>
      <c r="AJ338" s="32">
        <f t="shared" si="716"/>
        <v>210122.36179200001</v>
      </c>
      <c r="AK338" s="32"/>
      <c r="AL338" s="32">
        <f t="shared" si="717"/>
        <v>0</v>
      </c>
      <c r="AM338" s="32">
        <v>1</v>
      </c>
      <c r="AN338" s="32">
        <f t="shared" si="718"/>
        <v>31995.769534399995</v>
      </c>
      <c r="AO338" s="32"/>
      <c r="AP338" s="32">
        <f t="shared" si="719"/>
        <v>0</v>
      </c>
      <c r="AQ338" s="32">
        <v>1</v>
      </c>
      <c r="AR338" s="32">
        <v>35268.14</v>
      </c>
      <c r="AS338" s="32"/>
      <c r="AT338" s="35"/>
      <c r="AU338" s="32">
        <f t="shared" ref="AU338:AU341" si="726">AQ338+AS338</f>
        <v>1</v>
      </c>
      <c r="AV338" s="35">
        <f t="shared" si="724"/>
        <v>35268.14</v>
      </c>
      <c r="AW338" s="32">
        <v>2</v>
      </c>
      <c r="AX338" s="32">
        <f t="shared" si="720"/>
        <v>69829.811139199985</v>
      </c>
      <c r="AY338" s="32">
        <v>2</v>
      </c>
      <c r="AZ338" s="32">
        <v>70536.28</v>
      </c>
      <c r="BA338" s="35"/>
      <c r="BB338" s="32"/>
      <c r="BC338" s="32">
        <v>0</v>
      </c>
      <c r="BD338" s="32">
        <f t="shared" si="721"/>
        <v>0</v>
      </c>
      <c r="BE338" s="32">
        <v>0</v>
      </c>
      <c r="BF338" s="32">
        <f t="shared" ref="BF338:BF357" si="727">(BE338/3*1*$D338*$F338*$G338*$K338*BF$9)+(BE338/3*2*$E338*$F338*$G338*$K338*BF$10)</f>
        <v>0</v>
      </c>
      <c r="BG338" s="32"/>
      <c r="BH338" s="35"/>
      <c r="BI338" s="32"/>
      <c r="BJ338" s="32"/>
      <c r="BK338" s="32">
        <v>4</v>
      </c>
      <c r="BL338" s="32">
        <f t="shared" si="722"/>
        <v>181207.57155199998</v>
      </c>
      <c r="BM338" s="32">
        <v>1</v>
      </c>
      <c r="BN338" s="32">
        <v>49776.24</v>
      </c>
      <c r="BO338" s="32"/>
      <c r="BP338" s="35"/>
      <c r="BQ338" s="32"/>
      <c r="BR338" s="32"/>
      <c r="BS338" s="32">
        <v>0</v>
      </c>
      <c r="BT338" s="32">
        <f t="shared" si="723"/>
        <v>0</v>
      </c>
      <c r="BU338" s="32">
        <v>0</v>
      </c>
      <c r="BV338" s="32">
        <f t="shared" ref="BV338:BV357" si="728">(BU338/3*1*$D338*$F338*$G338*$K338*BV$9)+(BU338/3*2*$E338*$F338*$G338*$K338*BV$10)</f>
        <v>0</v>
      </c>
      <c r="BW338" s="32"/>
      <c r="BX338" s="35"/>
      <c r="BY338" s="32"/>
      <c r="BZ338" s="32"/>
    </row>
    <row r="339" spans="1:78" x14ac:dyDescent="0.25">
      <c r="A339" s="37"/>
      <c r="B339" s="58">
        <v>292</v>
      </c>
      <c r="C339" s="27" t="s">
        <v>399</v>
      </c>
      <c r="D339" s="28">
        <f t="shared" si="725"/>
        <v>18150.400000000001</v>
      </c>
      <c r="E339" s="28">
        <f t="shared" si="725"/>
        <v>18790</v>
      </c>
      <c r="F339" s="34">
        <v>1.1599999999999999</v>
      </c>
      <c r="G339" s="29">
        <v>1</v>
      </c>
      <c r="H339" s="30"/>
      <c r="I339" s="30"/>
      <c r="J339" s="28">
        <v>1.4</v>
      </c>
      <c r="K339" s="28">
        <v>1.68</v>
      </c>
      <c r="L339" s="28">
        <v>2.23</v>
      </c>
      <c r="M339" s="28">
        <v>2.39</v>
      </c>
      <c r="N339" s="31">
        <v>2.57</v>
      </c>
      <c r="O339" s="32"/>
      <c r="P339" s="32">
        <f t="shared" si="708"/>
        <v>0</v>
      </c>
      <c r="Q339" s="32">
        <v>0</v>
      </c>
      <c r="R339" s="32">
        <f t="shared" si="709"/>
        <v>0</v>
      </c>
      <c r="S339" s="32">
        <v>35</v>
      </c>
      <c r="T339" s="32">
        <f t="shared" si="680"/>
        <v>1171777.5360666665</v>
      </c>
      <c r="U339" s="32"/>
      <c r="V339" s="32">
        <f t="shared" si="710"/>
        <v>0</v>
      </c>
      <c r="W339" s="32">
        <v>0</v>
      </c>
      <c r="X339" s="32">
        <f t="shared" si="711"/>
        <v>0</v>
      </c>
      <c r="Y339" s="32"/>
      <c r="Z339" s="32"/>
      <c r="AA339" s="32"/>
      <c r="AB339" s="32">
        <f t="shared" si="712"/>
        <v>0</v>
      </c>
      <c r="AC339" s="32">
        <v>0</v>
      </c>
      <c r="AD339" s="32">
        <f t="shared" si="713"/>
        <v>0</v>
      </c>
      <c r="AE339" s="32">
        <v>2</v>
      </c>
      <c r="AF339" s="32">
        <f t="shared" si="714"/>
        <v>64145.277093333316</v>
      </c>
      <c r="AG339" s="36">
        <v>0</v>
      </c>
      <c r="AH339" s="32">
        <f t="shared" si="715"/>
        <v>0</v>
      </c>
      <c r="AI339" s="32"/>
      <c r="AJ339" s="32">
        <f t="shared" si="716"/>
        <v>0</v>
      </c>
      <c r="AK339" s="32"/>
      <c r="AL339" s="32">
        <f t="shared" si="717"/>
        <v>0</v>
      </c>
      <c r="AM339" s="32">
        <v>0</v>
      </c>
      <c r="AN339" s="32">
        <f t="shared" si="718"/>
        <v>0</v>
      </c>
      <c r="AO339" s="32">
        <v>0</v>
      </c>
      <c r="AP339" s="32">
        <f t="shared" si="719"/>
        <v>0</v>
      </c>
      <c r="AQ339" s="32">
        <v>0</v>
      </c>
      <c r="AR339" s="32">
        <f t="shared" si="674"/>
        <v>0</v>
      </c>
      <c r="AS339" s="32"/>
      <c r="AT339" s="35"/>
      <c r="AU339" s="32">
        <f t="shared" si="726"/>
        <v>0</v>
      </c>
      <c r="AV339" s="35">
        <f t="shared" si="724"/>
        <v>0</v>
      </c>
      <c r="AW339" s="32"/>
      <c r="AX339" s="32">
        <f t="shared" si="720"/>
        <v>0</v>
      </c>
      <c r="AY339" s="32">
        <v>0</v>
      </c>
      <c r="AZ339" s="32">
        <f t="shared" si="673"/>
        <v>0</v>
      </c>
      <c r="BA339" s="35"/>
      <c r="BB339" s="32">
        <f t="shared" ref="BB339:BB340" si="729">AX339+AZ339</f>
        <v>0</v>
      </c>
      <c r="BC339" s="32">
        <v>0</v>
      </c>
      <c r="BD339" s="32">
        <f t="shared" si="721"/>
        <v>0</v>
      </c>
      <c r="BE339" s="32">
        <v>0</v>
      </c>
      <c r="BF339" s="32">
        <f t="shared" si="727"/>
        <v>0</v>
      </c>
      <c r="BG339" s="32"/>
      <c r="BH339" s="35"/>
      <c r="BI339" s="32"/>
      <c r="BJ339" s="32"/>
      <c r="BK339" s="32">
        <v>0</v>
      </c>
      <c r="BL339" s="32">
        <f t="shared" si="722"/>
        <v>0</v>
      </c>
      <c r="BM339" s="32">
        <v>0</v>
      </c>
      <c r="BN339" s="32">
        <f t="shared" si="626"/>
        <v>0</v>
      </c>
      <c r="BO339" s="32"/>
      <c r="BP339" s="35"/>
      <c r="BQ339" s="32"/>
      <c r="BR339" s="32"/>
      <c r="BS339" s="32">
        <v>0</v>
      </c>
      <c r="BT339" s="32">
        <f t="shared" si="723"/>
        <v>0</v>
      </c>
      <c r="BU339" s="32">
        <v>0</v>
      </c>
      <c r="BV339" s="32">
        <f t="shared" si="728"/>
        <v>0</v>
      </c>
      <c r="BW339" s="32"/>
      <c r="BX339" s="35"/>
      <c r="BY339" s="32"/>
      <c r="BZ339" s="32"/>
    </row>
    <row r="340" spans="1:78" x14ac:dyDescent="0.25">
      <c r="A340" s="37"/>
      <c r="B340" s="58">
        <v>293</v>
      </c>
      <c r="C340" s="27" t="s">
        <v>400</v>
      </c>
      <c r="D340" s="28">
        <f t="shared" si="725"/>
        <v>18150.400000000001</v>
      </c>
      <c r="E340" s="28">
        <f t="shared" si="725"/>
        <v>18790</v>
      </c>
      <c r="F340" s="39">
        <v>3.32</v>
      </c>
      <c r="G340" s="29">
        <v>1</v>
      </c>
      <c r="H340" s="30"/>
      <c r="I340" s="30"/>
      <c r="J340" s="28">
        <v>1.4</v>
      </c>
      <c r="K340" s="28">
        <v>1.68</v>
      </c>
      <c r="L340" s="28">
        <v>2.23</v>
      </c>
      <c r="M340" s="28">
        <v>2.39</v>
      </c>
      <c r="N340" s="31">
        <v>2.57</v>
      </c>
      <c r="O340" s="32"/>
      <c r="P340" s="32">
        <f t="shared" si="708"/>
        <v>0</v>
      </c>
      <c r="Q340" s="32"/>
      <c r="R340" s="32">
        <f t="shared" si="709"/>
        <v>0</v>
      </c>
      <c r="S340" s="32">
        <v>25</v>
      </c>
      <c r="T340" s="32">
        <f t="shared" si="680"/>
        <v>2395505.8003333332</v>
      </c>
      <c r="U340" s="32"/>
      <c r="V340" s="32">
        <f t="shared" si="710"/>
        <v>0</v>
      </c>
      <c r="W340" s="32"/>
      <c r="X340" s="32">
        <f t="shared" si="711"/>
        <v>0</v>
      </c>
      <c r="Y340" s="32"/>
      <c r="Z340" s="32"/>
      <c r="AA340" s="32"/>
      <c r="AB340" s="32">
        <f t="shared" si="712"/>
        <v>0</v>
      </c>
      <c r="AC340" s="32"/>
      <c r="AD340" s="32">
        <f t="shared" si="713"/>
        <v>0</v>
      </c>
      <c r="AE340" s="32"/>
      <c r="AF340" s="32">
        <f t="shared" si="714"/>
        <v>0</v>
      </c>
      <c r="AG340" s="36"/>
      <c r="AH340" s="32">
        <f t="shared" si="715"/>
        <v>0</v>
      </c>
      <c r="AI340" s="32"/>
      <c r="AJ340" s="32">
        <f t="shared" si="716"/>
        <v>0</v>
      </c>
      <c r="AK340" s="32"/>
      <c r="AL340" s="32">
        <f t="shared" si="717"/>
        <v>0</v>
      </c>
      <c r="AM340" s="32"/>
      <c r="AN340" s="32">
        <f t="shared" si="718"/>
        <v>0</v>
      </c>
      <c r="AO340" s="32">
        <v>0</v>
      </c>
      <c r="AP340" s="32">
        <f t="shared" si="719"/>
        <v>0</v>
      </c>
      <c r="AQ340" s="32">
        <v>0</v>
      </c>
      <c r="AR340" s="32">
        <f t="shared" si="674"/>
        <v>0</v>
      </c>
      <c r="AS340" s="32"/>
      <c r="AT340" s="35"/>
      <c r="AU340" s="32">
        <f t="shared" si="726"/>
        <v>0</v>
      </c>
      <c r="AV340" s="35">
        <f t="shared" si="724"/>
        <v>0</v>
      </c>
      <c r="AW340" s="32"/>
      <c r="AX340" s="32">
        <f t="shared" si="720"/>
        <v>0</v>
      </c>
      <c r="AY340" s="32">
        <v>0</v>
      </c>
      <c r="AZ340" s="32">
        <f t="shared" si="673"/>
        <v>0</v>
      </c>
      <c r="BA340" s="35"/>
      <c r="BB340" s="32">
        <f t="shared" si="729"/>
        <v>0</v>
      </c>
      <c r="BC340" s="32"/>
      <c r="BD340" s="32">
        <f t="shared" si="721"/>
        <v>0</v>
      </c>
      <c r="BE340" s="32">
        <v>0</v>
      </c>
      <c r="BF340" s="32">
        <f t="shared" si="727"/>
        <v>0</v>
      </c>
      <c r="BG340" s="32"/>
      <c r="BH340" s="35"/>
      <c r="BI340" s="32"/>
      <c r="BJ340" s="32"/>
      <c r="BK340" s="32"/>
      <c r="BL340" s="32">
        <f t="shared" si="722"/>
        <v>0</v>
      </c>
      <c r="BM340" s="32">
        <v>0</v>
      </c>
      <c r="BN340" s="32">
        <f t="shared" si="626"/>
        <v>0</v>
      </c>
      <c r="BO340" s="32"/>
      <c r="BP340" s="35"/>
      <c r="BQ340" s="32"/>
      <c r="BR340" s="32"/>
      <c r="BS340" s="32"/>
      <c r="BT340" s="32">
        <f t="shared" si="723"/>
        <v>0</v>
      </c>
      <c r="BU340" s="32">
        <v>0</v>
      </c>
      <c r="BV340" s="32">
        <f t="shared" si="728"/>
        <v>0</v>
      </c>
      <c r="BW340" s="32"/>
      <c r="BX340" s="35"/>
      <c r="BY340" s="32"/>
      <c r="BZ340" s="32"/>
    </row>
    <row r="341" spans="1:78" s="75" customFormat="1" x14ac:dyDescent="0.25">
      <c r="A341" s="73">
        <v>36</v>
      </c>
      <c r="B341" s="68"/>
      <c r="C341" s="40" t="s">
        <v>401</v>
      </c>
      <c r="D341" s="59">
        <f t="shared" si="725"/>
        <v>18150.400000000001</v>
      </c>
      <c r="E341" s="59">
        <f t="shared" si="725"/>
        <v>18790</v>
      </c>
      <c r="F341" s="59">
        <v>0.57999999999999996</v>
      </c>
      <c r="G341" s="44">
        <v>1</v>
      </c>
      <c r="H341" s="45"/>
      <c r="I341" s="45"/>
      <c r="J341" s="59">
        <v>1.4</v>
      </c>
      <c r="K341" s="59">
        <v>1.68</v>
      </c>
      <c r="L341" s="59">
        <v>2.23</v>
      </c>
      <c r="M341" s="59">
        <v>2.39</v>
      </c>
      <c r="N341" s="74">
        <v>2.57</v>
      </c>
      <c r="O341" s="35">
        <f t="shared" ref="O341:AJ341" si="730">SUM(O342:O347)</f>
        <v>0</v>
      </c>
      <c r="P341" s="35">
        <f t="shared" si="730"/>
        <v>0</v>
      </c>
      <c r="Q341" s="35">
        <f t="shared" si="730"/>
        <v>30</v>
      </c>
      <c r="R341" s="35">
        <f t="shared" si="730"/>
        <v>3453985.7450000001</v>
      </c>
      <c r="S341" s="35">
        <f>SUM(S342:S347)</f>
        <v>19</v>
      </c>
      <c r="T341" s="35">
        <f t="shared" ref="T341" si="731">SUM(T342:T347)</f>
        <v>1552172.3125533334</v>
      </c>
      <c r="U341" s="35">
        <f t="shared" si="730"/>
        <v>2</v>
      </c>
      <c r="V341" s="35">
        <f t="shared" si="730"/>
        <v>221055.08768</v>
      </c>
      <c r="W341" s="35">
        <f t="shared" si="730"/>
        <v>0</v>
      </c>
      <c r="X341" s="35">
        <f t="shared" si="730"/>
        <v>0</v>
      </c>
      <c r="Y341" s="35"/>
      <c r="Z341" s="35"/>
      <c r="AA341" s="35">
        <f t="shared" si="730"/>
        <v>0</v>
      </c>
      <c r="AB341" s="35">
        <f t="shared" si="730"/>
        <v>0</v>
      </c>
      <c r="AC341" s="35">
        <v>0</v>
      </c>
      <c r="AD341" s="35">
        <f t="shared" si="730"/>
        <v>0</v>
      </c>
      <c r="AE341" s="35">
        <f>SUM(AE342:AE347)</f>
        <v>4</v>
      </c>
      <c r="AF341" s="35">
        <f t="shared" si="730"/>
        <v>387083.56866666663</v>
      </c>
      <c r="AG341" s="35">
        <v>36</v>
      </c>
      <c r="AH341" s="35">
        <f t="shared" si="730"/>
        <v>5928415.6144303987</v>
      </c>
      <c r="AI341" s="35">
        <f t="shared" si="730"/>
        <v>6</v>
      </c>
      <c r="AJ341" s="35">
        <f t="shared" si="730"/>
        <v>693800.25120000006</v>
      </c>
      <c r="AK341" s="35">
        <f t="shared" ref="AK341:BV341" si="732">SUM(AK342:AK347)</f>
        <v>0</v>
      </c>
      <c r="AL341" s="35">
        <f t="shared" si="732"/>
        <v>0</v>
      </c>
      <c r="AM341" s="35">
        <f t="shared" si="732"/>
        <v>0</v>
      </c>
      <c r="AN341" s="35">
        <f t="shared" si="732"/>
        <v>0</v>
      </c>
      <c r="AO341" s="35">
        <f t="shared" si="732"/>
        <v>4</v>
      </c>
      <c r="AP341" s="35">
        <f t="shared" si="732"/>
        <v>463096.87536000001</v>
      </c>
      <c r="AQ341" s="35">
        <f t="shared" si="732"/>
        <v>0</v>
      </c>
      <c r="AR341" s="35">
        <f t="shared" si="732"/>
        <v>0</v>
      </c>
      <c r="AS341" s="35">
        <f>AO341-AQ341</f>
        <v>4</v>
      </c>
      <c r="AT341" s="35">
        <f>AS341*$E341*$F341*$G341*$K341*AT$10</f>
        <v>77190.642815999992</v>
      </c>
      <c r="AU341" s="35">
        <f t="shared" si="726"/>
        <v>4</v>
      </c>
      <c r="AV341" s="35">
        <f t="shared" si="724"/>
        <v>77190.642815999992</v>
      </c>
      <c r="AW341" s="35">
        <f t="shared" si="732"/>
        <v>9</v>
      </c>
      <c r="AX341" s="35">
        <f t="shared" si="732"/>
        <v>536899.01960800006</v>
      </c>
      <c r="AY341" s="35">
        <f t="shared" si="732"/>
        <v>5</v>
      </c>
      <c r="AZ341" s="35">
        <f t="shared" si="732"/>
        <v>355559.87</v>
      </c>
      <c r="BA341" s="35">
        <f>AW341-AY341</f>
        <v>4</v>
      </c>
      <c r="BB341" s="35">
        <f>BA341*$E341*$F$341*$G341*$K341*BB$10</f>
        <v>77190.642815999992</v>
      </c>
      <c r="BC341" s="35">
        <f t="shared" si="732"/>
        <v>0</v>
      </c>
      <c r="BD341" s="35">
        <f t="shared" si="732"/>
        <v>0</v>
      </c>
      <c r="BE341" s="35">
        <f t="shared" ref="BE341:BE357" si="733">BC341/12*3</f>
        <v>0</v>
      </c>
      <c r="BF341" s="35">
        <f t="shared" si="727"/>
        <v>0</v>
      </c>
      <c r="BG341" s="35"/>
      <c r="BH341" s="35">
        <f>BG341*$E341*$F341*$G341*$K341*BH$10</f>
        <v>0</v>
      </c>
      <c r="BI341" s="35">
        <f t="shared" si="628"/>
        <v>0</v>
      </c>
      <c r="BJ341" s="35">
        <f t="shared" si="628"/>
        <v>0</v>
      </c>
      <c r="BK341" s="35">
        <f t="shared" si="732"/>
        <v>52</v>
      </c>
      <c r="BL341" s="35">
        <f t="shared" si="732"/>
        <v>1282129.0440000002</v>
      </c>
      <c r="BM341" s="35">
        <f t="shared" si="732"/>
        <v>24</v>
      </c>
      <c r="BN341" s="35">
        <f t="shared" si="732"/>
        <v>462516.5199999999</v>
      </c>
      <c r="BO341" s="35">
        <f>BK341-BM341+33</f>
        <v>61</v>
      </c>
      <c r="BP341" s="35">
        <f>BO341*$E341*$F341*$G341*$K341*BP$10</f>
        <v>1512211.5637439999</v>
      </c>
      <c r="BQ341" s="35">
        <f t="shared" si="639"/>
        <v>85</v>
      </c>
      <c r="BR341" s="35">
        <f t="shared" si="639"/>
        <v>1974728.0837439997</v>
      </c>
      <c r="BS341" s="35">
        <f t="shared" si="732"/>
        <v>30</v>
      </c>
      <c r="BT341" s="35">
        <f t="shared" si="732"/>
        <v>589779.36023999995</v>
      </c>
      <c r="BU341" s="35">
        <f t="shared" si="732"/>
        <v>7</v>
      </c>
      <c r="BV341" s="35">
        <f t="shared" si="732"/>
        <v>138273.10999999999</v>
      </c>
      <c r="BW341" s="35">
        <f>BS341-BU341-6</f>
        <v>17</v>
      </c>
      <c r="BX341" s="35">
        <f>BW341*$E341*$F341*$G341*$K341*BX$10</f>
        <v>421436.00956800004</v>
      </c>
      <c r="BY341" s="35">
        <f t="shared" ref="BY341" si="734">BU341+BW341</f>
        <v>24</v>
      </c>
      <c r="BZ341" s="35">
        <f>BV341+BX341</f>
        <v>559709.11956800008</v>
      </c>
    </row>
    <row r="342" spans="1:78" x14ac:dyDescent="0.25">
      <c r="A342" s="37"/>
      <c r="B342" s="58">
        <v>294</v>
      </c>
      <c r="C342" s="27" t="s">
        <v>402</v>
      </c>
      <c r="D342" s="28">
        <f t="shared" si="725"/>
        <v>18150.400000000001</v>
      </c>
      <c r="E342" s="28">
        <f t="shared" si="725"/>
        <v>18790</v>
      </c>
      <c r="F342" s="34">
        <v>3.5</v>
      </c>
      <c r="G342" s="29">
        <v>1</v>
      </c>
      <c r="H342" s="30"/>
      <c r="I342" s="30"/>
      <c r="J342" s="28">
        <v>1.4</v>
      </c>
      <c r="K342" s="28">
        <v>1.68</v>
      </c>
      <c r="L342" s="28">
        <v>2.23</v>
      </c>
      <c r="M342" s="28">
        <v>2.39</v>
      </c>
      <c r="N342" s="31">
        <v>2.57</v>
      </c>
      <c r="O342" s="32"/>
      <c r="P342" s="32">
        <f>(O342/12*1*$D342*$F342*$G342*$J342*P$9)+(O342/12*11*$E342*$F342*$G342*$J342*P$10)</f>
        <v>0</v>
      </c>
      <c r="Q342" s="32">
        <v>30</v>
      </c>
      <c r="R342" s="32">
        <f>(Q342/12*1*$D342*$F342*$G342*$J342*R$9)+(Q342/12*11*$E342*$F342*$G342*$J342*R$10)</f>
        <v>3453985.7450000001</v>
      </c>
      <c r="S342" s="35">
        <v>15</v>
      </c>
      <c r="T342" s="32">
        <f t="shared" si="680"/>
        <v>1515229.5725</v>
      </c>
      <c r="U342" s="32">
        <v>2</v>
      </c>
      <c r="V342" s="32">
        <f>(U342/12*1*$D342*$F342*$G342*$K342*V$9)+(U342/12*11*$E342*$F342*$G342*$K342*V$10)</f>
        <v>221055.08768</v>
      </c>
      <c r="W342" s="32"/>
      <c r="X342" s="32">
        <f>(W342/12*1*$D342*$F342*$G342*$K342*X$9)+(W342/12*11*$E342*$F342*$G342*$K342*X$10)</f>
        <v>0</v>
      </c>
      <c r="Y342" s="32"/>
      <c r="Z342" s="32"/>
      <c r="AA342" s="32"/>
      <c r="AB342" s="32">
        <f>(AA342/12*1*$D342*$F342*$G342*$J342*AB$9)+(AA342/12*11*$E342*$F342*$G342*$J342*AB$10)</f>
        <v>0</v>
      </c>
      <c r="AC342" s="32"/>
      <c r="AD342" s="32">
        <f>(AC342/12*1*$D342*$F342*$G342*$J342*AD$9)+(AC342/12*11*$E342*$F342*$G342*$J342*AD$10)</f>
        <v>0</v>
      </c>
      <c r="AE342" s="32">
        <v>4</v>
      </c>
      <c r="AF342" s="32">
        <f>(AE342/12*1*$D342*$F342*$G342*$J342*AF$9)+(AE342/12*11*$E342*$F342*$G342*$J342*AF$10)</f>
        <v>387083.56866666663</v>
      </c>
      <c r="AG342" s="36"/>
      <c r="AH342" s="32">
        <f>(AG342/12*1*$D342*$F342*$G342*$K342*AH$9)+(AG342/12*11*$E342*$F342*$G342*$K342*AH$10)</f>
        <v>0</v>
      </c>
      <c r="AI342" s="32">
        <v>6</v>
      </c>
      <c r="AJ342" s="32">
        <f t="shared" ref="AJ342:AJ347" si="735">(AI342/12*1*$D342*$F342*$G342*$K342*AJ$9)+(AI342/12*4*$E342*$F342*$G342*$K342*AJ$10)+(AI342/12*7*$E342*$F342*$G342*$K342*AJ$12)</f>
        <v>693800.25120000006</v>
      </c>
      <c r="AK342" s="32"/>
      <c r="AL342" s="32">
        <f>(AK342/12*1*$D342*$F342*$G342*$K342*AL$9)+(AK342/12*11*$E342*$F342*$G342*$K342*AL$10)</f>
        <v>0</v>
      </c>
      <c r="AM342" s="32"/>
      <c r="AN342" s="32">
        <f>(AM342/12*1*$D342*$F342*$G342*$K342*AN$9)+(AM342/12*11*$E342*$F342*$G342*$K342*AN$10)</f>
        <v>0</v>
      </c>
      <c r="AO342" s="32">
        <v>4</v>
      </c>
      <c r="AP342" s="32">
        <f>(AO342/12*1*$D342*$F342*$G342*$K342*AP$9)+(AO342/12*11*$E342*$F342*$G342*$K342*AP$10)</f>
        <v>463096.87536000001</v>
      </c>
      <c r="AQ342" s="32">
        <v>0</v>
      </c>
      <c r="AR342" s="32">
        <f t="shared" si="674"/>
        <v>0</v>
      </c>
      <c r="AS342" s="32"/>
      <c r="AT342" s="35"/>
      <c r="AU342" s="32"/>
      <c r="AV342" s="35"/>
      <c r="AW342" s="32">
        <v>4</v>
      </c>
      <c r="AX342" s="32">
        <f>(AW342/12*1*$D342*$F342*$G342*$K342*AX$9)+(AW342/12*11*$E342*$F342*$G342*$K342*AX$10)</f>
        <v>461140.26224000001</v>
      </c>
      <c r="AY342" s="32">
        <v>3</v>
      </c>
      <c r="AZ342" s="32">
        <v>335358.18</v>
      </c>
      <c r="BA342" s="32"/>
      <c r="BB342" s="32"/>
      <c r="BC342" s="32"/>
      <c r="BD342" s="32">
        <f>(BC342/12*1*$D342*$F342*$G342*$K342*BD$9)+(BC342/12*11*$E342*$F342*$G342*$K342*BD$10)</f>
        <v>0</v>
      </c>
      <c r="BE342" s="32">
        <f t="shared" si="733"/>
        <v>0</v>
      </c>
      <c r="BF342" s="32">
        <f t="shared" si="727"/>
        <v>0</v>
      </c>
      <c r="BG342" s="32"/>
      <c r="BH342" s="35"/>
      <c r="BI342" s="32"/>
      <c r="BJ342" s="32"/>
      <c r="BK342" s="32">
        <v>2</v>
      </c>
      <c r="BL342" s="32">
        <f>(BK342/12*1*$D342*$F342*$G342*$K342*BL$9)+(BK342/12*11*$E342*$F342*$G342*$K342*BL$10)</f>
        <v>299163.4436</v>
      </c>
      <c r="BM342" s="32">
        <v>0</v>
      </c>
      <c r="BN342" s="32">
        <f t="shared" si="626"/>
        <v>0</v>
      </c>
      <c r="BO342" s="32"/>
      <c r="BP342" s="35"/>
      <c r="BQ342" s="32"/>
      <c r="BR342" s="32"/>
      <c r="BS342" s="32"/>
      <c r="BT342" s="32">
        <f>(BS342/12*1*$D342*$F342*$G342*$K342*BT$9)+(BS342/12*11*$E342*$F342*$G342*$K342*BT$10)</f>
        <v>0</v>
      </c>
      <c r="BU342" s="32">
        <f t="shared" ref="BU342:BU357" si="736">BS342/12*3</f>
        <v>0</v>
      </c>
      <c r="BV342" s="32">
        <f t="shared" si="728"/>
        <v>0</v>
      </c>
      <c r="BW342" s="32"/>
      <c r="BX342" s="35"/>
      <c r="BY342" s="32"/>
      <c r="BZ342" s="32"/>
    </row>
    <row r="343" spans="1:78" ht="45" x14ac:dyDescent="0.25">
      <c r="A343" s="37"/>
      <c r="B343" s="58">
        <v>295</v>
      </c>
      <c r="C343" s="27" t="s">
        <v>403</v>
      </c>
      <c r="D343" s="28">
        <f t="shared" si="725"/>
        <v>18150.400000000001</v>
      </c>
      <c r="E343" s="28">
        <f t="shared" si="725"/>
        <v>18790</v>
      </c>
      <c r="F343" s="34">
        <v>5.35</v>
      </c>
      <c r="G343" s="29">
        <v>1</v>
      </c>
      <c r="H343" s="30"/>
      <c r="I343" s="30"/>
      <c r="J343" s="28">
        <v>1.4</v>
      </c>
      <c r="K343" s="28">
        <v>1.68</v>
      </c>
      <c r="L343" s="28">
        <v>2.23</v>
      </c>
      <c r="M343" s="28">
        <v>2.39</v>
      </c>
      <c r="N343" s="31">
        <v>2.57</v>
      </c>
      <c r="O343" s="32"/>
      <c r="P343" s="32">
        <f>(O343/12*1*$D343*$F343*$G343*$J343*P$9)+(O343/12*11*$E343*$F343*$G343*$J343)</f>
        <v>0</v>
      </c>
      <c r="Q343" s="32"/>
      <c r="R343" s="32">
        <f>(Q343/12*1*$D343*$F343*$G343*$J343*R$9)+(Q343/12*11*$E343*$F343*$G343*$J343)</f>
        <v>0</v>
      </c>
      <c r="S343" s="32"/>
      <c r="T343" s="32">
        <f>(S343/12*1*$D343*$F343*$G343*$J343*T$9)+(S343/12*11*$E343*$F343*$G343*$J343)</f>
        <v>0</v>
      </c>
      <c r="U343" s="32"/>
      <c r="V343" s="32">
        <f>(U343/12*1*$D343*$F343*$G343*$K343*V$9)+(U343/12*11*$E343*$F343*$G343*$K343)</f>
        <v>0</v>
      </c>
      <c r="W343" s="32"/>
      <c r="X343" s="32">
        <f>(W343/12*1*$D343*$F343*$G343*$K343*X$9)+(W343/12*11*$E343*$F343*$G343*$K343)</f>
        <v>0</v>
      </c>
      <c r="Y343" s="32"/>
      <c r="Z343" s="32"/>
      <c r="AA343" s="32"/>
      <c r="AB343" s="32">
        <f>(AA343/12*1*$D343*$F343*$G343*$J343*AB$9)+(AA343/12*11*$E343*$F343*$G343*$J343)</f>
        <v>0</v>
      </c>
      <c r="AC343" s="32"/>
      <c r="AD343" s="32">
        <f>(AC343/12*1*$D343*$F343*$G343*$J343*AD$9)+(AC343/12*11*$E343*$F343*$G343*$J343)</f>
        <v>0</v>
      </c>
      <c r="AE343" s="32"/>
      <c r="AF343" s="32">
        <f>(AE343/12*1*$D343*$F343*$G343*$J343*AF$9)+(AE343/12*11*$E343*$F343*$G343*$J343)</f>
        <v>0</v>
      </c>
      <c r="AG343" s="36">
        <v>35</v>
      </c>
      <c r="AH343" s="32">
        <f>(AG343/12*1*$D343*$F343*$G343*$K343*AH$9)+(AG343/12*11*$E343*$F343*$G343*$K343)</f>
        <v>5913223.5954399984</v>
      </c>
      <c r="AI343" s="32"/>
      <c r="AJ343" s="32">
        <f t="shared" si="735"/>
        <v>0</v>
      </c>
      <c r="AK343" s="32"/>
      <c r="AL343" s="32">
        <f>(AK343/12*1*$D343*$F343*$G343*$K343*AL$9)+(AK343/12*11*$E343*$F343*$G343*$K343)</f>
        <v>0</v>
      </c>
      <c r="AM343" s="32"/>
      <c r="AN343" s="32">
        <f>(AM343/12*1*$D343*$F343*$G343*$K343*AN$9)+(AM343/12*11*$E343*$F343*$G343*$K343)</f>
        <v>0</v>
      </c>
      <c r="AO343" s="32"/>
      <c r="AP343" s="32">
        <f>(AO343/12*1*$D343*$F343*$G343*$K343*AP$9)+(AO343/12*11*$E343*$F343*$G343*$K343)</f>
        <v>0</v>
      </c>
      <c r="AQ343" s="32">
        <v>0</v>
      </c>
      <c r="AR343" s="32">
        <f t="shared" ref="AR343" si="737">(AQ343/3*1*$D343*$F343*$G343*$K343*AR$9)+(AQ343/3*2*$E343*$F343*$G343*$K343)</f>
        <v>0</v>
      </c>
      <c r="AS343" s="32"/>
      <c r="AT343" s="35"/>
      <c r="AU343" s="32"/>
      <c r="AV343" s="35"/>
      <c r="AW343" s="32"/>
      <c r="AX343" s="32">
        <f>(AW343/12*1*$D343*$F343*$G343*$K343*AX$9)+(AW343/12*11*$E343*$F343*$G343*$K343)</f>
        <v>0</v>
      </c>
      <c r="AY343" s="32">
        <v>0</v>
      </c>
      <c r="AZ343" s="32">
        <v>0</v>
      </c>
      <c r="BA343" s="35"/>
      <c r="BB343" s="32"/>
      <c r="BC343" s="32"/>
      <c r="BD343" s="32">
        <f>(BC343/12*1*$D343*$F343*$G343*$K343*BD$9)+(BC343/12*11*$E343*$F343*$G343*$K343)</f>
        <v>0</v>
      </c>
      <c r="BE343" s="32">
        <f t="shared" si="733"/>
        <v>0</v>
      </c>
      <c r="BF343" s="32">
        <f t="shared" ref="BF343" si="738">(BE343/3*1*$D343*$F343*$G343*$K343*BF$9)+(BE343/3*2*$E343*$F343*$G343*$K343)</f>
        <v>0</v>
      </c>
      <c r="BG343" s="32"/>
      <c r="BH343" s="35"/>
      <c r="BI343" s="32"/>
      <c r="BJ343" s="32"/>
      <c r="BK343" s="32"/>
      <c r="BL343" s="32">
        <f>(BK343/12*1*$D343*$F343*$G343*$K343*BL$9)+(BK343/12*11*$E343*$F343*$G343*$K343)</f>
        <v>0</v>
      </c>
      <c r="BM343" s="32">
        <v>0</v>
      </c>
      <c r="BN343" s="32">
        <f t="shared" ref="BN343" si="739">(BM343/3*1*$D343*$F343*$G343*$K343*BN$9)+(BM343/3*2*$E343*$F343*$G343*$K343)</f>
        <v>0</v>
      </c>
      <c r="BO343" s="32"/>
      <c r="BP343" s="35"/>
      <c r="BQ343" s="32"/>
      <c r="BR343" s="32"/>
      <c r="BS343" s="32"/>
      <c r="BT343" s="32">
        <f>(BS343/12*1*$D343*$F343*$G343*$K343*BT$9)+(BS343/12*11*$E343*$F343*$G343*$K343)</f>
        <v>0</v>
      </c>
      <c r="BU343" s="32">
        <f t="shared" si="736"/>
        <v>0</v>
      </c>
      <c r="BV343" s="32">
        <f t="shared" ref="BV343" si="740">(BU343/3*1*$D343*$F343*$G343*$K343*BV$9)+(BU343/3*2*$E343*$F343*$G343*$K343)</f>
        <v>0</v>
      </c>
      <c r="BW343" s="32"/>
      <c r="BX343" s="35"/>
      <c r="BY343" s="32"/>
      <c r="BZ343" s="32"/>
    </row>
    <row r="344" spans="1:78" ht="45" x14ac:dyDescent="0.25">
      <c r="A344" s="37"/>
      <c r="B344" s="58">
        <v>296</v>
      </c>
      <c r="C344" s="27" t="s">
        <v>404</v>
      </c>
      <c r="D344" s="28">
        <f t="shared" si="725"/>
        <v>18150.400000000001</v>
      </c>
      <c r="E344" s="28">
        <f t="shared" si="725"/>
        <v>18790</v>
      </c>
      <c r="F344" s="34">
        <v>0.32</v>
      </c>
      <c r="G344" s="29">
        <v>1</v>
      </c>
      <c r="H344" s="30"/>
      <c r="I344" s="30"/>
      <c r="J344" s="28">
        <v>1.4</v>
      </c>
      <c r="K344" s="28">
        <v>1.68</v>
      </c>
      <c r="L344" s="28">
        <v>2.23</v>
      </c>
      <c r="M344" s="28">
        <v>2.39</v>
      </c>
      <c r="N344" s="31">
        <v>2.57</v>
      </c>
      <c r="O344" s="32"/>
      <c r="P344" s="32">
        <f>(O344/12*1*$D344*$F344*$G344*$J344*P$9)+(O344/12*11*$E344*$F344*$G344*$J344*P$10)</f>
        <v>0</v>
      </c>
      <c r="Q344" s="32">
        <v>0</v>
      </c>
      <c r="R344" s="32">
        <f t="shared" ref="R344:R346" si="741">(Q344/12*1*$D344*$F344*$G344*$J344*R$9)+(Q344/12*11*$E344*$F344*$G344*$J344*R$10)</f>
        <v>0</v>
      </c>
      <c r="S344" s="32">
        <v>4</v>
      </c>
      <c r="T344" s="32">
        <f t="shared" si="680"/>
        <v>36942.740053333328</v>
      </c>
      <c r="U344" s="32">
        <v>0</v>
      </c>
      <c r="V344" s="32">
        <f>(U344/12*1*$D344*$F344*$G344*$K344*V$9)+(U344/12*11*$E344*$F344*$G344*$K344*V$10)</f>
        <v>0</v>
      </c>
      <c r="W344" s="32">
        <v>0</v>
      </c>
      <c r="X344" s="32">
        <f>(W344/12*1*$D344*$F344*$G344*$K344*X$9)+(W344/12*11*$E344*$F344*$G344*$K344*X$10)</f>
        <v>0</v>
      </c>
      <c r="Y344" s="32"/>
      <c r="Z344" s="32"/>
      <c r="AA344" s="32"/>
      <c r="AB344" s="32">
        <f>(AA344/12*1*$D344*$F344*$G344*$J344*AB$9)+(AA344/12*11*$E344*$F344*$G344*$J344*AB$10)</f>
        <v>0</v>
      </c>
      <c r="AC344" s="32">
        <v>0</v>
      </c>
      <c r="AD344" s="32">
        <f>(AC344/12*1*$D344*$F344*$G344*$J344*AD$9)+(AC344/12*11*$E344*$F344*$G344*$J344*AD$10)</f>
        <v>0</v>
      </c>
      <c r="AE344" s="32"/>
      <c r="AF344" s="32">
        <f>(AE344/12*1*$D344*$F344*$G344*$J344*AF$9)+(AE344/12*11*$E344*$F344*$G344*$J344*AF$10)</f>
        <v>0</v>
      </c>
      <c r="AG344" s="36"/>
      <c r="AH344" s="32">
        <f>(AG344/12*1*$D344*$F344*$G344*$K344*AH$9)+(AG344/12*11*$E344*$F344*$G344*$K344*AH$10)</f>
        <v>0</v>
      </c>
      <c r="AI344" s="32">
        <v>0</v>
      </c>
      <c r="AJ344" s="32">
        <f t="shared" si="735"/>
        <v>0</v>
      </c>
      <c r="AK344" s="32"/>
      <c r="AL344" s="32">
        <f>(AK344/12*1*$D344*$F344*$G344*$K344*AL$9)+(AK344/12*11*$E344*$F344*$G344*$K344*AL$10)</f>
        <v>0</v>
      </c>
      <c r="AM344" s="32">
        <v>0</v>
      </c>
      <c r="AN344" s="32">
        <f t="shared" ref="AN344:AN346" si="742">(AM344/12*1*$D344*$F344*$G344*$K344*AN$9)+(AM344/12*11*$E344*$F344*$G344*$K344*AN$10)</f>
        <v>0</v>
      </c>
      <c r="AO344" s="32"/>
      <c r="AP344" s="32">
        <f>(AO344/12*1*$D344*$F344*$G344*$K344*AP$9)+(AO344/12*11*$E344*$F344*$G344*$K344*AP$10)</f>
        <v>0</v>
      </c>
      <c r="AQ344" s="32">
        <v>0</v>
      </c>
      <c r="AR344" s="32">
        <f t="shared" ref="AR344:AR346" si="743">(AQ344/3*1*$D344*$F344*$G344*$K344*AR$9)+(AQ344/3*2*$E344*$F344*$G344*$K344*AR$10)</f>
        <v>0</v>
      </c>
      <c r="AS344" s="32"/>
      <c r="AT344" s="35"/>
      <c r="AU344" s="32"/>
      <c r="AV344" s="35"/>
      <c r="AW344" s="32"/>
      <c r="AX344" s="32">
        <f>(AW344/12*1*$D344*$F344*$G344*$K344*AX$9)+(AW344/12*11*$E344*$F344*$G344*$K344*AX$10)</f>
        <v>0</v>
      </c>
      <c r="AY344" s="32">
        <v>2</v>
      </c>
      <c r="AZ344" s="32">
        <v>20201.690000000002</v>
      </c>
      <c r="BA344" s="35"/>
      <c r="BB344" s="32"/>
      <c r="BC344" s="32">
        <v>0</v>
      </c>
      <c r="BD344" s="32">
        <f>(BC344/12*1*$D344*$F344*$G344*$K344*BD$9)+(BC344/12*11*$E344*$F344*$G344*$K344*BD$10)</f>
        <v>0</v>
      </c>
      <c r="BE344" s="32">
        <f t="shared" si="733"/>
        <v>0</v>
      </c>
      <c r="BF344" s="32">
        <f t="shared" si="727"/>
        <v>0</v>
      </c>
      <c r="BG344" s="32"/>
      <c r="BH344" s="35"/>
      <c r="BI344" s="32"/>
      <c r="BJ344" s="32"/>
      <c r="BK344" s="32"/>
      <c r="BL344" s="32">
        <f t="shared" ref="BL344:BL346" si="744">(BK344/12*1*$D344*$F344*$G344*$K344*BL$9)+(BK344/12*11*$E344*$F344*$G344*$K344*BL$10)</f>
        <v>0</v>
      </c>
      <c r="BM344" s="32">
        <v>0</v>
      </c>
      <c r="BN344" s="32">
        <f t="shared" si="626"/>
        <v>0</v>
      </c>
      <c r="BO344" s="32"/>
      <c r="BP344" s="35"/>
      <c r="BQ344" s="32"/>
      <c r="BR344" s="32"/>
      <c r="BS344" s="32">
        <v>0</v>
      </c>
      <c r="BT344" s="32">
        <f t="shared" ref="BT344:BT346" si="745">(BS344/12*1*$D344*$F344*$G344*$K344*BT$9)+(BS344/12*11*$E344*$F344*$G344*$K344*BT$10)</f>
        <v>0</v>
      </c>
      <c r="BU344" s="32">
        <f t="shared" si="736"/>
        <v>0</v>
      </c>
      <c r="BV344" s="32">
        <f t="shared" si="728"/>
        <v>0</v>
      </c>
      <c r="BW344" s="32"/>
      <c r="BX344" s="35"/>
      <c r="BY344" s="32"/>
      <c r="BZ344" s="32"/>
    </row>
    <row r="345" spans="1:78" ht="45" x14ac:dyDescent="0.25">
      <c r="A345" s="37"/>
      <c r="B345" s="58">
        <v>297</v>
      </c>
      <c r="C345" s="27" t="s">
        <v>405</v>
      </c>
      <c r="D345" s="28">
        <f t="shared" si="725"/>
        <v>18150.400000000001</v>
      </c>
      <c r="E345" s="28">
        <f t="shared" si="725"/>
        <v>18790</v>
      </c>
      <c r="F345" s="34">
        <v>0.46</v>
      </c>
      <c r="G345" s="29">
        <v>1</v>
      </c>
      <c r="H345" s="30"/>
      <c r="I345" s="30"/>
      <c r="J345" s="28">
        <v>1.4</v>
      </c>
      <c r="K345" s="28">
        <v>1.68</v>
      </c>
      <c r="L345" s="28">
        <v>2.23</v>
      </c>
      <c r="M345" s="28">
        <v>2.39</v>
      </c>
      <c r="N345" s="31">
        <v>2.57</v>
      </c>
      <c r="O345" s="32"/>
      <c r="P345" s="32">
        <f>(O345/12*1*$D345*$F345*$G345*$J345*P$9)+(O345/12*11*$E345*$F345*$G345*$J345*P$10)</f>
        <v>0</v>
      </c>
      <c r="Q345" s="32"/>
      <c r="R345" s="32">
        <f t="shared" si="741"/>
        <v>0</v>
      </c>
      <c r="S345" s="32">
        <v>0</v>
      </c>
      <c r="T345" s="32">
        <f t="shared" si="680"/>
        <v>0</v>
      </c>
      <c r="U345" s="32"/>
      <c r="V345" s="32">
        <f>(U345/12*1*$D345*$F345*$G345*$K345*V$9)+(U345/12*11*$E345*$F345*$G345*$K345*V$10)</f>
        <v>0</v>
      </c>
      <c r="W345" s="32">
        <v>0</v>
      </c>
      <c r="X345" s="32">
        <f>(W345/12*1*$D345*$F345*$G345*$K345*X$9)+(W345/12*11*$E345*$F345*$G345*$K345*X$10)</f>
        <v>0</v>
      </c>
      <c r="Y345" s="32"/>
      <c r="Z345" s="32"/>
      <c r="AA345" s="32"/>
      <c r="AB345" s="32">
        <f>(AA345/12*1*$D345*$F345*$G345*$J345*AB$9)+(AA345/12*11*$E345*$F345*$G345*$J345*AB$10)</f>
        <v>0</v>
      </c>
      <c r="AC345" s="32">
        <v>0</v>
      </c>
      <c r="AD345" s="32">
        <f>(AC345/12*1*$D345*$F345*$G345*$J345*AD$9)+(AC345/12*11*$E345*$F345*$G345*$J345*AD$10)</f>
        <v>0</v>
      </c>
      <c r="AE345" s="32"/>
      <c r="AF345" s="32">
        <f>(AE345/12*1*$D345*$F345*$G345*$J345*AF$9)+(AE345/12*11*$E345*$F345*$G345*$J345*AF$10)</f>
        <v>0</v>
      </c>
      <c r="AG345" s="36">
        <v>1</v>
      </c>
      <c r="AH345" s="32">
        <f>(AG345/12*1*$D345*$F345*$G345*$K345*AH$9)+(AG345/12*11*$E345*$F345*$G345*$K345*AH$10)</f>
        <v>15192.018990399998</v>
      </c>
      <c r="AI345" s="32"/>
      <c r="AJ345" s="32">
        <f t="shared" si="735"/>
        <v>0</v>
      </c>
      <c r="AK345" s="32"/>
      <c r="AL345" s="32">
        <f>(AK345/12*1*$D345*$F345*$G345*$K345*AL$9)+(AK345/12*11*$E345*$F345*$G345*$K345*AL$10)</f>
        <v>0</v>
      </c>
      <c r="AM345" s="32">
        <v>0</v>
      </c>
      <c r="AN345" s="32">
        <f t="shared" si="742"/>
        <v>0</v>
      </c>
      <c r="AO345" s="32"/>
      <c r="AP345" s="32">
        <f>(AO345/12*1*$D345*$F345*$G345*$K345*AP$9)+(AO345/12*11*$E345*$F345*$G345*$K345*AP$10)</f>
        <v>0</v>
      </c>
      <c r="AQ345" s="32">
        <v>0</v>
      </c>
      <c r="AR345" s="32">
        <f t="shared" si="743"/>
        <v>0</v>
      </c>
      <c r="AS345" s="32"/>
      <c r="AT345" s="35"/>
      <c r="AU345" s="32"/>
      <c r="AV345" s="35"/>
      <c r="AW345" s="32">
        <v>5</v>
      </c>
      <c r="AX345" s="32">
        <f>(AW345/12*1*$D345*$F345*$G345*$K345*AX$9)+(AW345/12*11*$E345*$F345*$G345*$K345*AX$10)</f>
        <v>75758.757368000006</v>
      </c>
      <c r="AY345" s="32"/>
      <c r="AZ345" s="32">
        <f t="shared" ref="AZ345:AZ346" si="746">(AY345/3*1*$D345*$F345*$G345*$K345*AZ$9)+(AY345/3*2*$E345*$F345*$G345*$K345*AZ$10)</f>
        <v>0</v>
      </c>
      <c r="BA345" s="32"/>
      <c r="BB345" s="35"/>
      <c r="BC345" s="32"/>
      <c r="BD345" s="32">
        <f>(BC345/12*1*$D345*$F345*$G345*$K345*BD$9)+(BC345/12*11*$E345*$F345*$G345*$K345*BD$10)</f>
        <v>0</v>
      </c>
      <c r="BE345" s="32">
        <f t="shared" si="733"/>
        <v>0</v>
      </c>
      <c r="BF345" s="32">
        <f t="shared" si="727"/>
        <v>0</v>
      </c>
      <c r="BG345" s="32"/>
      <c r="BH345" s="35"/>
      <c r="BI345" s="32"/>
      <c r="BJ345" s="32"/>
      <c r="BK345" s="32">
        <v>50</v>
      </c>
      <c r="BL345" s="32">
        <f t="shared" si="744"/>
        <v>982965.60040000011</v>
      </c>
      <c r="BM345" s="32">
        <v>24</v>
      </c>
      <c r="BN345" s="32">
        <v>462516.5199999999</v>
      </c>
      <c r="BO345" s="32"/>
      <c r="BP345" s="35"/>
      <c r="BQ345" s="32"/>
      <c r="BR345" s="32"/>
      <c r="BS345" s="32">
        <v>30</v>
      </c>
      <c r="BT345" s="32">
        <f t="shared" si="745"/>
        <v>589779.36023999995</v>
      </c>
      <c r="BU345" s="32">
        <v>7</v>
      </c>
      <c r="BV345" s="32">
        <v>138273.10999999999</v>
      </c>
      <c r="BW345" s="32"/>
      <c r="BX345" s="35"/>
      <c r="BY345" s="32"/>
      <c r="BZ345" s="32"/>
    </row>
    <row r="346" spans="1:78" ht="30" x14ac:dyDescent="0.25">
      <c r="A346" s="37"/>
      <c r="B346" s="58">
        <v>298</v>
      </c>
      <c r="C346" s="27" t="s">
        <v>406</v>
      </c>
      <c r="D346" s="28">
        <f t="shared" si="725"/>
        <v>18150.400000000001</v>
      </c>
      <c r="E346" s="28">
        <f t="shared" si="725"/>
        <v>18790</v>
      </c>
      <c r="F346" s="34">
        <v>8.4</v>
      </c>
      <c r="G346" s="29">
        <v>1</v>
      </c>
      <c r="H346" s="30"/>
      <c r="I346" s="30"/>
      <c r="J346" s="28">
        <v>1.4</v>
      </c>
      <c r="K346" s="28">
        <v>1.68</v>
      </c>
      <c r="L346" s="28">
        <v>2.23</v>
      </c>
      <c r="M346" s="28">
        <v>2.39</v>
      </c>
      <c r="N346" s="31">
        <v>2.57</v>
      </c>
      <c r="O346" s="32"/>
      <c r="P346" s="32">
        <f>(O346/12*1*$D346*$F346*$G346*$J346*P$9)+(O346/12*11*$E346*$F346*$G346*$J346*P$10)</f>
        <v>0</v>
      </c>
      <c r="Q346" s="32"/>
      <c r="R346" s="32">
        <f t="shared" si="741"/>
        <v>0</v>
      </c>
      <c r="S346" s="32"/>
      <c r="T346" s="32">
        <f t="shared" si="680"/>
        <v>0</v>
      </c>
      <c r="U346" s="32"/>
      <c r="V346" s="32">
        <f>(U346/12*1*$D346*$F346*$G346*$K346*V$9)+(U346/12*11*$E346*$F346*$G346*$K346*V$10)</f>
        <v>0</v>
      </c>
      <c r="W346" s="32"/>
      <c r="X346" s="32">
        <f>(W346/12*1*$D346*$F346*$G346*$K346*X$9)+(W346/12*11*$E346*$F346*$G346*$K346*X$10)</f>
        <v>0</v>
      </c>
      <c r="Y346" s="32"/>
      <c r="Z346" s="32"/>
      <c r="AA346" s="32"/>
      <c r="AB346" s="32">
        <f>(AA346/12*1*$D346*$F346*$G346*$J346*AB$9)+(AA346/12*11*$E346*$F346*$G346*$J346*AB$10)</f>
        <v>0</v>
      </c>
      <c r="AC346" s="32"/>
      <c r="AD346" s="32">
        <f>(AC346/12*1*$D346*$F346*$G346*$J346*AD$9)+(AC346/12*11*$E346*$F346*$G346*$J346*AD$10)</f>
        <v>0</v>
      </c>
      <c r="AE346" s="32"/>
      <c r="AF346" s="32">
        <f>(AE346/12*1*$D346*$F346*$G346*$J346*AF$9)+(AE346/12*11*$E346*$F346*$G346*$J346*AF$10)</f>
        <v>0</v>
      </c>
      <c r="AG346" s="36"/>
      <c r="AH346" s="32">
        <f>(AG346/12*1*$D346*$F346*$G346*$K346*AH$9)+(AG346/12*11*$E346*$F346*$G346*$K346*AH$10)</f>
        <v>0</v>
      </c>
      <c r="AI346" s="32"/>
      <c r="AJ346" s="32">
        <f t="shared" si="735"/>
        <v>0</v>
      </c>
      <c r="AK346" s="32"/>
      <c r="AL346" s="32">
        <f>(AK346/12*1*$D346*$F346*$G346*$K346*AL$9)+(AK346/12*11*$E346*$F346*$G346*$K346*AL$10)</f>
        <v>0</v>
      </c>
      <c r="AM346" s="32"/>
      <c r="AN346" s="32">
        <f t="shared" si="742"/>
        <v>0</v>
      </c>
      <c r="AO346" s="32"/>
      <c r="AP346" s="32">
        <f>(AO346/12*1*$D346*$F346*$G346*$K346*AP$9)+(AO346/12*11*$E346*$F346*$G346*$K346*AP$10)</f>
        <v>0</v>
      </c>
      <c r="AQ346" s="32">
        <v>0</v>
      </c>
      <c r="AR346" s="32">
        <f t="shared" si="743"/>
        <v>0</v>
      </c>
      <c r="AS346" s="32"/>
      <c r="AT346" s="35"/>
      <c r="AU346" s="32"/>
      <c r="AV346" s="35"/>
      <c r="AW346" s="32"/>
      <c r="AX346" s="32">
        <f>(AW346/12*1*$D346*$F346*$G346*$K346*AX$9)+(AW346/12*11*$E346*$F346*$G346*$K346*AX$10)</f>
        <v>0</v>
      </c>
      <c r="AY346" s="32">
        <f t="shared" ref="AY346:AY357" si="747">AW346/12*3</f>
        <v>0</v>
      </c>
      <c r="AZ346" s="32">
        <f t="shared" si="746"/>
        <v>0</v>
      </c>
      <c r="BA346" s="35"/>
      <c r="BB346" s="32"/>
      <c r="BC346" s="32"/>
      <c r="BD346" s="32">
        <f>(BC346/12*1*$D346*$F346*$G346*$K346*BD$9)+(BC346/12*11*$E346*$F346*$G346*$K346*BD$10)</f>
        <v>0</v>
      </c>
      <c r="BE346" s="32">
        <f t="shared" si="733"/>
        <v>0</v>
      </c>
      <c r="BF346" s="32">
        <f t="shared" si="727"/>
        <v>0</v>
      </c>
      <c r="BG346" s="32"/>
      <c r="BH346" s="35"/>
      <c r="BI346" s="32"/>
      <c r="BJ346" s="32"/>
      <c r="BK346" s="32"/>
      <c r="BL346" s="32">
        <f t="shared" si="744"/>
        <v>0</v>
      </c>
      <c r="BM346" s="32">
        <v>0</v>
      </c>
      <c r="BN346" s="32">
        <f t="shared" si="626"/>
        <v>0</v>
      </c>
      <c r="BO346" s="32"/>
      <c r="BP346" s="35"/>
      <c r="BQ346" s="32"/>
      <c r="BR346" s="32"/>
      <c r="BS346" s="32"/>
      <c r="BT346" s="32">
        <f t="shared" si="745"/>
        <v>0</v>
      </c>
      <c r="BU346" s="32">
        <f t="shared" si="736"/>
        <v>0</v>
      </c>
      <c r="BV346" s="32">
        <f t="shared" si="728"/>
        <v>0</v>
      </c>
      <c r="BW346" s="32"/>
      <c r="BX346" s="35"/>
      <c r="BY346" s="32"/>
      <c r="BZ346" s="32"/>
    </row>
    <row r="347" spans="1:78" ht="30" x14ac:dyDescent="0.25">
      <c r="A347" s="37"/>
      <c r="B347" s="58">
        <v>299</v>
      </c>
      <c r="C347" s="27" t="s">
        <v>407</v>
      </c>
      <c r="D347" s="28">
        <f t="shared" si="725"/>
        <v>18150.400000000001</v>
      </c>
      <c r="E347" s="28">
        <f t="shared" si="725"/>
        <v>18790</v>
      </c>
      <c r="F347" s="34">
        <v>2.3199999999999998</v>
      </c>
      <c r="G347" s="29">
        <v>1</v>
      </c>
      <c r="H347" s="30"/>
      <c r="I347" s="30"/>
      <c r="J347" s="28">
        <v>1.4</v>
      </c>
      <c r="K347" s="28">
        <v>1.68</v>
      </c>
      <c r="L347" s="28">
        <v>2.23</v>
      </c>
      <c r="M347" s="28">
        <v>2.39</v>
      </c>
      <c r="N347" s="31">
        <v>2.57</v>
      </c>
      <c r="O347" s="32"/>
      <c r="P347" s="32">
        <f>(O347/12*1*$D347*$F347*$G347*$J347*P$9)+(O347/12*11*$E347*$F347*$G347*$J347)</f>
        <v>0</v>
      </c>
      <c r="Q347" s="32"/>
      <c r="R347" s="32">
        <f>(Q347/12*1*$D347*$F347*$G347*$J347*R$9)+(Q347/12*11*$E347*$F347*$G347*$J347)</f>
        <v>0</v>
      </c>
      <c r="S347" s="32"/>
      <c r="T347" s="32">
        <f>(S347/12*1*$D347*$F347*$G347*$J347*T$9)+(S347/12*11*$E347*$F347*$G347*$J347)</f>
        <v>0</v>
      </c>
      <c r="U347" s="32"/>
      <c r="V347" s="32">
        <f>(U347/12*1*$D347*$F347*$G347*$K347*V$9)+(U347/12*11*$E347*$F347*$G347*$K347)</f>
        <v>0</v>
      </c>
      <c r="W347" s="32"/>
      <c r="X347" s="32">
        <f>(W347/12*1*$D347*$F347*$G347*$K347*X$9)+(W347/12*11*$E347*$F347*$G347*$K347)</f>
        <v>0</v>
      </c>
      <c r="Y347" s="32"/>
      <c r="Z347" s="32"/>
      <c r="AA347" s="32"/>
      <c r="AB347" s="32">
        <f>(AA347/12*1*$D347*$F347*$G347*$J347*AB$9)+(AA347/12*11*$E347*$F347*$G347*$J347)</f>
        <v>0</v>
      </c>
      <c r="AC347" s="32"/>
      <c r="AD347" s="32">
        <f>(AC347/12*1*$D347*$F347*$G347*$J347*AD$9)+(AC347/12*11*$E347*$F347*$G347*$J347)</f>
        <v>0</v>
      </c>
      <c r="AE347" s="32"/>
      <c r="AF347" s="32">
        <f>(AE347/12*1*$D347*$F347*$G347*$J347*AF$9)+(AE347/12*11*$E347*$F347*$G347*$J347)</f>
        <v>0</v>
      </c>
      <c r="AG347" s="36"/>
      <c r="AH347" s="32">
        <f>(AG347/12*1*$D347*$F347*$G347*$K347*AH$9)+(AG347/12*11*$E347*$F347*$G347*$K347)</f>
        <v>0</v>
      </c>
      <c r="AI347" s="32"/>
      <c r="AJ347" s="32">
        <f t="shared" si="735"/>
        <v>0</v>
      </c>
      <c r="AK347" s="32"/>
      <c r="AL347" s="32">
        <f>(AK347/12*1*$D347*$F347*$G347*$K347*AL$9)+(AK347/12*11*$E347*$F347*$G347*$K347)</f>
        <v>0</v>
      </c>
      <c r="AM347" s="32"/>
      <c r="AN347" s="32">
        <f>(AM347/12*1*$D347*$F347*$G347*$K347*AN$9)+(AM347/12*11*$E347*$F347*$G347*$K347)</f>
        <v>0</v>
      </c>
      <c r="AO347" s="32"/>
      <c r="AP347" s="32">
        <f>(AO347/12*1*$D347*$F347*$G347*$K347*AP$9)+(AO347/12*11*$E347*$F347*$G347*$K347)</f>
        <v>0</v>
      </c>
      <c r="AQ347" s="32"/>
      <c r="AR347" s="32">
        <f t="shared" ref="AR347" si="748">(AQ347/3*1*$D347*$F347*$G347*$K347*AR$9)+(AQ347/3*2*$E347*$F347*$G347*$K347)</f>
        <v>0</v>
      </c>
      <c r="AS347" s="32"/>
      <c r="AT347" s="35"/>
      <c r="AU347" s="32"/>
      <c r="AV347" s="35"/>
      <c r="AW347" s="32"/>
      <c r="AX347" s="32">
        <f>(AW347/12*1*$D347*$F347*$G347*$K347*AX$9)+(AW347/12*11*$E347*$F347*$G347*$K347)</f>
        <v>0</v>
      </c>
      <c r="AY347" s="32">
        <f t="shared" si="747"/>
        <v>0</v>
      </c>
      <c r="AZ347" s="32">
        <f t="shared" ref="AZ347" si="749">(AY347/3*1*$D347*$F347*$G347*$K347*AZ$9)+(AY347/3*2*$E347*$F347*$G347*$K347)</f>
        <v>0</v>
      </c>
      <c r="BA347" s="35"/>
      <c r="BB347" s="32"/>
      <c r="BC347" s="32"/>
      <c r="BD347" s="32">
        <f>(BC347/12*1*$D347*$F347*$G347*$K347*BD$9)+(BC347/12*11*$E347*$F347*$G347*$K347)</f>
        <v>0</v>
      </c>
      <c r="BE347" s="32">
        <f t="shared" si="733"/>
        <v>0</v>
      </c>
      <c r="BF347" s="32">
        <f t="shared" ref="BF347" si="750">(BE347/3*1*$D347*$F347*$G347*$K347*BF$9)+(BE347/3*2*$E347*$F347*$G347*$K347)</f>
        <v>0</v>
      </c>
      <c r="BG347" s="32"/>
      <c r="BH347" s="35"/>
      <c r="BI347" s="32"/>
      <c r="BJ347" s="32"/>
      <c r="BK347" s="32"/>
      <c r="BL347" s="32">
        <f>(BK347/12*1*$D347*$F347*$G347*$K347*BL$9)+(BK347/12*11*$E347*$F347*$G347*$K347)</f>
        <v>0</v>
      </c>
      <c r="BM347" s="32"/>
      <c r="BN347" s="32">
        <f t="shared" ref="BN347" si="751">(BM347/3*1*$D347*$F347*$G347*$K347*BN$9)+(BM347/3*2*$E347*$F347*$G347*$K347)</f>
        <v>0</v>
      </c>
      <c r="BO347" s="32"/>
      <c r="BP347" s="35"/>
      <c r="BQ347" s="32"/>
      <c r="BR347" s="32"/>
      <c r="BS347" s="32"/>
      <c r="BT347" s="32">
        <f>(BS347/12*1*$D347*$F347*$G347*$K347*BT$9)+(BS347/12*11*$E347*$F347*$G347*$K347)</f>
        <v>0</v>
      </c>
      <c r="BU347" s="32">
        <f t="shared" si="736"/>
        <v>0</v>
      </c>
      <c r="BV347" s="32">
        <f t="shared" ref="BV347" si="752">(BU347/3*1*$D347*$F347*$G347*$K347*BV$9)+(BU347/3*2*$E347*$F347*$G347*$K347)</f>
        <v>0</v>
      </c>
      <c r="BW347" s="32"/>
      <c r="BX347" s="35"/>
      <c r="BY347" s="32"/>
      <c r="BZ347" s="32"/>
    </row>
    <row r="348" spans="1:78" s="75" customFormat="1" x14ac:dyDescent="0.25">
      <c r="A348" s="73">
        <v>37</v>
      </c>
      <c r="B348" s="68"/>
      <c r="C348" s="40" t="s">
        <v>408</v>
      </c>
      <c r="D348" s="59">
        <f t="shared" si="725"/>
        <v>18150.400000000001</v>
      </c>
      <c r="E348" s="59">
        <f t="shared" si="725"/>
        <v>18790</v>
      </c>
      <c r="F348" s="59">
        <v>0.75</v>
      </c>
      <c r="G348" s="44">
        <v>1</v>
      </c>
      <c r="H348" s="45"/>
      <c r="I348" s="45">
        <v>0.84</v>
      </c>
      <c r="J348" s="59">
        <v>1.4</v>
      </c>
      <c r="K348" s="59">
        <v>1.68</v>
      </c>
      <c r="L348" s="59">
        <v>2.23</v>
      </c>
      <c r="M348" s="59">
        <v>2.39</v>
      </c>
      <c r="N348" s="74">
        <v>2.57</v>
      </c>
      <c r="O348" s="35">
        <f t="shared" ref="O348:AJ348" si="753">SUM(O349:O357)</f>
        <v>0</v>
      </c>
      <c r="P348" s="35">
        <f t="shared" si="753"/>
        <v>0</v>
      </c>
      <c r="Q348" s="35">
        <f t="shared" si="753"/>
        <v>0</v>
      </c>
      <c r="R348" s="35">
        <f t="shared" si="753"/>
        <v>0</v>
      </c>
      <c r="S348" s="35">
        <f>SUM(S349:S357)</f>
        <v>0</v>
      </c>
      <c r="T348" s="35">
        <f t="shared" ref="T348" si="754">SUM(T349:T357)</f>
        <v>0</v>
      </c>
      <c r="U348" s="35">
        <f t="shared" si="753"/>
        <v>0</v>
      </c>
      <c r="V348" s="35">
        <f t="shared" si="753"/>
        <v>0</v>
      </c>
      <c r="W348" s="35">
        <f t="shared" si="753"/>
        <v>0</v>
      </c>
      <c r="X348" s="35">
        <f t="shared" si="753"/>
        <v>0</v>
      </c>
      <c r="Y348" s="35"/>
      <c r="Z348" s="35"/>
      <c r="AA348" s="35">
        <f t="shared" si="753"/>
        <v>1222</v>
      </c>
      <c r="AB348" s="35">
        <f t="shared" si="753"/>
        <v>54434815.341200002</v>
      </c>
      <c r="AC348" s="35">
        <v>0</v>
      </c>
      <c r="AD348" s="35">
        <f t="shared" si="753"/>
        <v>0</v>
      </c>
      <c r="AE348" s="35">
        <f>SUM(AE349:AE357)</f>
        <v>0</v>
      </c>
      <c r="AF348" s="35">
        <f t="shared" si="753"/>
        <v>0</v>
      </c>
      <c r="AG348" s="35">
        <v>0</v>
      </c>
      <c r="AH348" s="35">
        <f t="shared" ref="AH348" si="755">SUM(AH349:AH357)</f>
        <v>0</v>
      </c>
      <c r="AI348" s="35">
        <f t="shared" si="753"/>
        <v>0</v>
      </c>
      <c r="AJ348" s="35">
        <f t="shared" si="753"/>
        <v>0</v>
      </c>
      <c r="AK348" s="35">
        <f t="shared" ref="AK348:BT348" si="756">SUM(AK349:AK357)</f>
        <v>45</v>
      </c>
      <c r="AL348" s="35">
        <f t="shared" si="756"/>
        <v>1899384.5330599998</v>
      </c>
      <c r="AM348" s="35">
        <f t="shared" si="756"/>
        <v>0</v>
      </c>
      <c r="AN348" s="35">
        <f t="shared" si="756"/>
        <v>0</v>
      </c>
      <c r="AO348" s="35">
        <f t="shared" si="756"/>
        <v>0</v>
      </c>
      <c r="AP348" s="35">
        <f t="shared" si="756"/>
        <v>0</v>
      </c>
      <c r="AQ348" s="35">
        <f t="shared" ref="AQ348:AQ357" si="757">AO348/12*3</f>
        <v>0</v>
      </c>
      <c r="AR348" s="35">
        <f t="shared" ref="AR348:AR357" si="758">(AQ348/3*1*$D348*$F348*$G348*$K348*AR$9)+(AQ348/3*2*$E348*$F348*$G348*$K348*AR$10)</f>
        <v>0</v>
      </c>
      <c r="AS348" s="35"/>
      <c r="AT348" s="35"/>
      <c r="AU348" s="35"/>
      <c r="AV348" s="35"/>
      <c r="AW348" s="35">
        <f t="shared" si="756"/>
        <v>0</v>
      </c>
      <c r="AX348" s="35">
        <f t="shared" si="756"/>
        <v>0</v>
      </c>
      <c r="AY348" s="35">
        <f t="shared" si="747"/>
        <v>0</v>
      </c>
      <c r="AZ348" s="35">
        <f t="shared" ref="AZ348:AZ357" si="759">(AY348/3*1*$D348*$F348*$G348*$K348*AZ$9)+(AY348/3*2*$E348*$F348*$G348*$K348*AZ$10)</f>
        <v>0</v>
      </c>
      <c r="BA348" s="35">
        <f>AW348-AY348</f>
        <v>0</v>
      </c>
      <c r="BB348" s="35">
        <f t="shared" ref="BB348" si="760">AX348+AZ348</f>
        <v>0</v>
      </c>
      <c r="BC348" s="35">
        <f t="shared" si="756"/>
        <v>0</v>
      </c>
      <c r="BD348" s="35">
        <f t="shared" si="756"/>
        <v>0</v>
      </c>
      <c r="BE348" s="35">
        <f t="shared" si="733"/>
        <v>0</v>
      </c>
      <c r="BF348" s="35">
        <f t="shared" si="727"/>
        <v>0</v>
      </c>
      <c r="BG348" s="35"/>
      <c r="BH348" s="35">
        <f>BG348*$E348*$F348*$G348*$K348*BH$10</f>
        <v>0</v>
      </c>
      <c r="BI348" s="35">
        <f t="shared" si="628"/>
        <v>0</v>
      </c>
      <c r="BJ348" s="35">
        <f t="shared" si="628"/>
        <v>0</v>
      </c>
      <c r="BK348" s="35">
        <f t="shared" si="756"/>
        <v>0</v>
      </c>
      <c r="BL348" s="35">
        <f t="shared" si="756"/>
        <v>0</v>
      </c>
      <c r="BM348" s="35">
        <f t="shared" ref="BM348:BM357" si="761">BK348/12*3</f>
        <v>0</v>
      </c>
      <c r="BN348" s="35">
        <f t="shared" si="626"/>
        <v>0</v>
      </c>
      <c r="BO348" s="35"/>
      <c r="BP348" s="35">
        <f>BO348*$E348*$F348*$G348*$K348*BP$10</f>
        <v>0</v>
      </c>
      <c r="BQ348" s="35">
        <f t="shared" si="639"/>
        <v>0</v>
      </c>
      <c r="BR348" s="35">
        <f t="shared" si="639"/>
        <v>0</v>
      </c>
      <c r="BS348" s="35">
        <f t="shared" si="756"/>
        <v>0</v>
      </c>
      <c r="BT348" s="35">
        <f t="shared" si="756"/>
        <v>0</v>
      </c>
      <c r="BU348" s="35">
        <f t="shared" si="736"/>
        <v>0</v>
      </c>
      <c r="BV348" s="35">
        <f t="shared" si="728"/>
        <v>0</v>
      </c>
      <c r="BW348" s="35"/>
      <c r="BX348" s="35">
        <f>BW348*$E348*$F348*$G348*$K348*BX$10</f>
        <v>0</v>
      </c>
      <c r="BY348" s="35">
        <f t="shared" ref="BY348:BZ348" si="762">BU348+BW348</f>
        <v>0</v>
      </c>
      <c r="BZ348" s="35">
        <f t="shared" si="762"/>
        <v>0</v>
      </c>
    </row>
    <row r="349" spans="1:78" x14ac:dyDescent="0.25">
      <c r="A349" s="37"/>
      <c r="B349" s="58">
        <v>300</v>
      </c>
      <c r="C349" s="27" t="s">
        <v>409</v>
      </c>
      <c r="D349" s="28">
        <f t="shared" si="725"/>
        <v>18150.400000000001</v>
      </c>
      <c r="E349" s="28">
        <f t="shared" si="725"/>
        <v>18790</v>
      </c>
      <c r="F349" s="34">
        <v>3</v>
      </c>
      <c r="G349" s="29">
        <v>0.84</v>
      </c>
      <c r="H349" s="30">
        <v>0.84</v>
      </c>
      <c r="I349" s="30"/>
      <c r="J349" s="28">
        <v>1.4</v>
      </c>
      <c r="K349" s="28">
        <v>1.68</v>
      </c>
      <c r="L349" s="28">
        <v>2.23</v>
      </c>
      <c r="M349" s="28">
        <v>2.39</v>
      </c>
      <c r="N349" s="31">
        <v>2.57</v>
      </c>
      <c r="O349" s="32"/>
      <c r="P349" s="32">
        <f t="shared" ref="P349:P357" si="763">(O349/12*1*$D349*$F349*$G349*$J349*P$9)+(O349/12*11*$E349*$F349*$G349*$J349*P$10)</f>
        <v>0</v>
      </c>
      <c r="Q349" s="32"/>
      <c r="R349" s="32">
        <f t="shared" ref="R349:R357" si="764">(Q349/12*1*$D349*$F349*$G349*$J349*R$9)+(Q349/12*11*$E349*$F349*$G349*$J349*R$10)</f>
        <v>0</v>
      </c>
      <c r="S349" s="32"/>
      <c r="T349" s="32">
        <f t="shared" ref="T349:T357" si="765">(S349/12*1*$D349*$F349*$G349*$J349*T$9)+(S349/12*3*$E349*$F349*$G349*$J349*T$10)+(S349/12*8*$E349*$F349*$G349*$J349*T$11)</f>
        <v>0</v>
      </c>
      <c r="U349" s="32"/>
      <c r="V349" s="32">
        <f t="shared" ref="V349:V357" si="766">(U349/12*1*$D349*$F349*$G349*$K349*V$9)+(U349/12*11*$E349*$F349*$G349*$K349*V$10)</f>
        <v>0</v>
      </c>
      <c r="W349" s="32"/>
      <c r="X349" s="32">
        <f t="shared" ref="X349:X357" si="767">(W349/12*1*$D349*$F349*$G349*$K349*X$9)+(W349/12*11*$E349*$F349*$G349*$K349*X$10)</f>
        <v>0</v>
      </c>
      <c r="Y349" s="32"/>
      <c r="Z349" s="32"/>
      <c r="AA349" s="32">
        <v>200</v>
      </c>
      <c r="AB349" s="32">
        <f t="shared" ref="AB349:AB357" si="768">(AA349/12*1*$D349*$F349*$G349*$J349*AB$9)+(AA349/12*11*$E349*$F349*$G349*$J349*AB$10)</f>
        <v>13263305.2608</v>
      </c>
      <c r="AC349" s="32"/>
      <c r="AD349" s="32">
        <f t="shared" ref="AD349:AD357" si="769">(AC349/12*1*$D349*$F349*$G349*$J349*AD$9)+(AC349/12*11*$E349*$F349*$G349*$J349*AD$10)</f>
        <v>0</v>
      </c>
      <c r="AE349" s="32"/>
      <c r="AF349" s="32">
        <f t="shared" ref="AF349:AF357" si="770">(AE349/12*1*$D349*$F349*$G349*$J349*AF$9)+(AE349/12*11*$E349*$F349*$G349*$J349*AF$10)</f>
        <v>0</v>
      </c>
      <c r="AG349" s="36"/>
      <c r="AH349" s="32">
        <f t="shared" ref="AH349:AH357" si="771">(AG349/12*1*$D349*$F349*$G349*$K349*AH$9)+(AG349/12*11*$E349*$F349*$G349*$K349*AH$10)</f>
        <v>0</v>
      </c>
      <c r="AI349" s="32"/>
      <c r="AJ349" s="32">
        <f t="shared" ref="AJ349:AJ357" si="772">(AI349/12*1*$D349*$F349*$G349*$K349*AJ$9)+(AI349/12*4*$E349*$F349*$G349*$K349*AJ$10)+(AI349/12*7*$E349*$F349*$G349*$K349*AJ$12)</f>
        <v>0</v>
      </c>
      <c r="AK349" s="32"/>
      <c r="AL349" s="32">
        <f t="shared" ref="AL349:AL357" si="773">(AK349/12*1*$D349*$F349*$G349*$K349*AL$9)+(AK349/12*11*$E349*$F349*$G349*$K349*AL$10)</f>
        <v>0</v>
      </c>
      <c r="AM349" s="32"/>
      <c r="AN349" s="32">
        <f t="shared" ref="AN349:AN357" si="774">(AM349/12*1*$D349*$F349*$G349*$K349*AN$9)+(AM349/12*11*$E349*$F349*$G349*$K349*AN$10)</f>
        <v>0</v>
      </c>
      <c r="AO349" s="32"/>
      <c r="AP349" s="32">
        <f t="shared" ref="AP349:AP357" si="775">(AO349/12*1*$D349*$F349*$G349*$K349*AP$9)+(AO349/12*11*$E349*$F349*$G349*$K349*AP$10)</f>
        <v>0</v>
      </c>
      <c r="AQ349" s="32">
        <f t="shared" si="757"/>
        <v>0</v>
      </c>
      <c r="AR349" s="32">
        <f t="shared" si="758"/>
        <v>0</v>
      </c>
      <c r="AS349" s="32"/>
      <c r="AT349" s="35"/>
      <c r="AU349" s="32"/>
      <c r="AV349" s="35"/>
      <c r="AW349" s="32"/>
      <c r="AX349" s="32">
        <f t="shared" ref="AX349:AX357" si="776">(AW349/12*1*$D349*$F349*$G349*$K349*AX$9)+(AW349/12*11*$E349*$F349*$G349*$K349*AX$10)</f>
        <v>0</v>
      </c>
      <c r="AY349" s="32">
        <f t="shared" si="747"/>
        <v>0</v>
      </c>
      <c r="AZ349" s="32">
        <f t="shared" si="759"/>
        <v>0</v>
      </c>
      <c r="BA349" s="35"/>
      <c r="BB349" s="32"/>
      <c r="BC349" s="32"/>
      <c r="BD349" s="32">
        <f t="shared" ref="BD349:BD357" si="777">(BC349/12*1*$D349*$F349*$G349*$K349*BD$9)+(BC349/12*11*$E349*$F349*$G349*$K349*BD$10)</f>
        <v>0</v>
      </c>
      <c r="BE349" s="32">
        <f t="shared" si="733"/>
        <v>0</v>
      </c>
      <c r="BF349" s="32">
        <f t="shared" si="727"/>
        <v>0</v>
      </c>
      <c r="BG349" s="32"/>
      <c r="BH349" s="35"/>
      <c r="BI349" s="32"/>
      <c r="BJ349" s="32"/>
      <c r="BK349" s="32"/>
      <c r="BL349" s="32">
        <f t="shared" ref="BL349:BL357" si="778">(BK349/12*1*$D349*$F349*$G349*$K349*BL$9)+(BK349/12*11*$E349*$F349*$G349*$K349*BL$10)</f>
        <v>0</v>
      </c>
      <c r="BM349" s="32">
        <f t="shared" si="761"/>
        <v>0</v>
      </c>
      <c r="BN349" s="32">
        <f t="shared" si="626"/>
        <v>0</v>
      </c>
      <c r="BO349" s="32"/>
      <c r="BP349" s="35"/>
      <c r="BQ349" s="32"/>
      <c r="BR349" s="32"/>
      <c r="BS349" s="32"/>
      <c r="BT349" s="32">
        <f t="shared" ref="BT349:BT357" si="779">(BS349/12*1*$D349*$F349*$G349*$K349*BT$9)+(BS349/12*11*$E349*$F349*$G349*$K349*BT$10)</f>
        <v>0</v>
      </c>
      <c r="BU349" s="32">
        <f t="shared" si="736"/>
        <v>0</v>
      </c>
      <c r="BV349" s="32">
        <f t="shared" si="728"/>
        <v>0</v>
      </c>
      <c r="BW349" s="32"/>
      <c r="BX349" s="35"/>
      <c r="BY349" s="32"/>
      <c r="BZ349" s="32"/>
    </row>
    <row r="350" spans="1:78" ht="21.75" customHeight="1" x14ac:dyDescent="0.25">
      <c r="A350" s="37"/>
      <c r="B350" s="58">
        <v>301</v>
      </c>
      <c r="C350" s="27" t="s">
        <v>410</v>
      </c>
      <c r="D350" s="28">
        <f t="shared" si="725"/>
        <v>18150.400000000001</v>
      </c>
      <c r="E350" s="28">
        <f t="shared" si="725"/>
        <v>18790</v>
      </c>
      <c r="F350" s="34">
        <v>1.5</v>
      </c>
      <c r="G350" s="29">
        <v>1</v>
      </c>
      <c r="H350" s="30"/>
      <c r="I350" s="30"/>
      <c r="J350" s="28">
        <v>1.4</v>
      </c>
      <c r="K350" s="28">
        <v>1.68</v>
      </c>
      <c r="L350" s="28">
        <v>2.23</v>
      </c>
      <c r="M350" s="28">
        <v>2.39</v>
      </c>
      <c r="N350" s="31">
        <v>2.57</v>
      </c>
      <c r="O350" s="32"/>
      <c r="P350" s="32">
        <f t="shared" si="763"/>
        <v>0</v>
      </c>
      <c r="Q350" s="32"/>
      <c r="R350" s="32">
        <f t="shared" si="764"/>
        <v>0</v>
      </c>
      <c r="S350" s="32"/>
      <c r="T350" s="32">
        <f t="shared" si="765"/>
        <v>0</v>
      </c>
      <c r="U350" s="32"/>
      <c r="V350" s="32">
        <f t="shared" si="766"/>
        <v>0</v>
      </c>
      <c r="W350" s="32"/>
      <c r="X350" s="32">
        <f t="shared" si="767"/>
        <v>0</v>
      </c>
      <c r="Y350" s="32"/>
      <c r="Z350" s="32"/>
      <c r="AA350" s="32">
        <v>980</v>
      </c>
      <c r="AB350" s="32">
        <f t="shared" si="768"/>
        <v>38684640.343999997</v>
      </c>
      <c r="AC350" s="32"/>
      <c r="AD350" s="32">
        <f t="shared" si="769"/>
        <v>0</v>
      </c>
      <c r="AE350" s="32"/>
      <c r="AF350" s="32">
        <f t="shared" si="770"/>
        <v>0</v>
      </c>
      <c r="AG350" s="36"/>
      <c r="AH350" s="32">
        <f t="shared" si="771"/>
        <v>0</v>
      </c>
      <c r="AI350" s="32"/>
      <c r="AJ350" s="32">
        <f t="shared" si="772"/>
        <v>0</v>
      </c>
      <c r="AK350" s="32"/>
      <c r="AL350" s="32">
        <f t="shared" si="773"/>
        <v>0</v>
      </c>
      <c r="AM350" s="32"/>
      <c r="AN350" s="32">
        <f t="shared" si="774"/>
        <v>0</v>
      </c>
      <c r="AO350" s="32"/>
      <c r="AP350" s="32">
        <f t="shared" si="775"/>
        <v>0</v>
      </c>
      <c r="AQ350" s="32">
        <f t="shared" si="757"/>
        <v>0</v>
      </c>
      <c r="AR350" s="32">
        <f t="shared" si="758"/>
        <v>0</v>
      </c>
      <c r="AS350" s="32"/>
      <c r="AT350" s="35"/>
      <c r="AU350" s="32"/>
      <c r="AV350" s="35"/>
      <c r="AW350" s="32"/>
      <c r="AX350" s="32">
        <f t="shared" si="776"/>
        <v>0</v>
      </c>
      <c r="AY350" s="32">
        <f t="shared" si="747"/>
        <v>0</v>
      </c>
      <c r="AZ350" s="32">
        <f t="shared" si="759"/>
        <v>0</v>
      </c>
      <c r="BA350" s="35"/>
      <c r="BB350" s="32"/>
      <c r="BC350" s="32"/>
      <c r="BD350" s="32">
        <f t="shared" si="777"/>
        <v>0</v>
      </c>
      <c r="BE350" s="32">
        <f t="shared" si="733"/>
        <v>0</v>
      </c>
      <c r="BF350" s="32">
        <f t="shared" si="727"/>
        <v>0</v>
      </c>
      <c r="BG350" s="32"/>
      <c r="BH350" s="35"/>
      <c r="BI350" s="32"/>
      <c r="BJ350" s="32"/>
      <c r="BK350" s="32"/>
      <c r="BL350" s="32">
        <f t="shared" si="778"/>
        <v>0</v>
      </c>
      <c r="BM350" s="32">
        <f t="shared" si="761"/>
        <v>0</v>
      </c>
      <c r="BN350" s="32">
        <f t="shared" ref="BN350:BN357" si="780">(BM350/3*1*$D350*$F350*$G350*$K350*BN$9)+(BM350/3*2*$E350*$F350*$G350*$K350*BN$10)</f>
        <v>0</v>
      </c>
      <c r="BO350" s="32"/>
      <c r="BP350" s="35"/>
      <c r="BQ350" s="32"/>
      <c r="BR350" s="32"/>
      <c r="BS350" s="32"/>
      <c r="BT350" s="32">
        <f t="shared" si="779"/>
        <v>0</v>
      </c>
      <c r="BU350" s="32">
        <f t="shared" si="736"/>
        <v>0</v>
      </c>
      <c r="BV350" s="32">
        <f t="shared" si="728"/>
        <v>0</v>
      </c>
      <c r="BW350" s="32"/>
      <c r="BX350" s="35"/>
      <c r="BY350" s="32"/>
      <c r="BZ350" s="32"/>
    </row>
    <row r="351" spans="1:78" ht="45" x14ac:dyDescent="0.25">
      <c r="A351" s="37"/>
      <c r="B351" s="58">
        <v>302</v>
      </c>
      <c r="C351" s="27" t="s">
        <v>411</v>
      </c>
      <c r="D351" s="28">
        <f t="shared" si="725"/>
        <v>18150.400000000001</v>
      </c>
      <c r="E351" s="28">
        <f t="shared" si="725"/>
        <v>18790</v>
      </c>
      <c r="F351" s="34">
        <v>2.25</v>
      </c>
      <c r="G351" s="29">
        <v>1</v>
      </c>
      <c r="H351" s="30"/>
      <c r="I351" s="30"/>
      <c r="J351" s="28">
        <v>1.4</v>
      </c>
      <c r="K351" s="28">
        <v>1.68</v>
      </c>
      <c r="L351" s="28">
        <v>2.23</v>
      </c>
      <c r="M351" s="28">
        <v>2.39</v>
      </c>
      <c r="N351" s="31">
        <v>2.57</v>
      </c>
      <c r="O351" s="32"/>
      <c r="P351" s="32">
        <f t="shared" si="763"/>
        <v>0</v>
      </c>
      <c r="Q351" s="32"/>
      <c r="R351" s="32">
        <f t="shared" si="764"/>
        <v>0</v>
      </c>
      <c r="S351" s="32"/>
      <c r="T351" s="32">
        <f t="shared" si="765"/>
        <v>0</v>
      </c>
      <c r="U351" s="32"/>
      <c r="V351" s="32">
        <f t="shared" si="766"/>
        <v>0</v>
      </c>
      <c r="W351" s="32"/>
      <c r="X351" s="32">
        <f t="shared" si="767"/>
        <v>0</v>
      </c>
      <c r="Y351" s="32"/>
      <c r="Z351" s="32"/>
      <c r="AA351" s="32">
        <v>42</v>
      </c>
      <c r="AB351" s="32">
        <f t="shared" si="768"/>
        <v>2486869.7363999998</v>
      </c>
      <c r="AC351" s="32"/>
      <c r="AD351" s="32">
        <f t="shared" si="769"/>
        <v>0</v>
      </c>
      <c r="AE351" s="32"/>
      <c r="AF351" s="32">
        <f t="shared" si="770"/>
        <v>0</v>
      </c>
      <c r="AG351" s="36"/>
      <c r="AH351" s="32">
        <f t="shared" si="771"/>
        <v>0</v>
      </c>
      <c r="AI351" s="32"/>
      <c r="AJ351" s="32">
        <f t="shared" si="772"/>
        <v>0</v>
      </c>
      <c r="AK351" s="32">
        <f>24-5</f>
        <v>19</v>
      </c>
      <c r="AL351" s="32">
        <f t="shared" si="773"/>
        <v>1332218.0276999997</v>
      </c>
      <c r="AM351" s="32"/>
      <c r="AN351" s="32">
        <f t="shared" si="774"/>
        <v>0</v>
      </c>
      <c r="AO351" s="32"/>
      <c r="AP351" s="32">
        <f t="shared" si="775"/>
        <v>0</v>
      </c>
      <c r="AQ351" s="32">
        <f t="shared" si="757"/>
        <v>0</v>
      </c>
      <c r="AR351" s="32">
        <f t="shared" si="758"/>
        <v>0</v>
      </c>
      <c r="AS351" s="32"/>
      <c r="AT351" s="35"/>
      <c r="AU351" s="32"/>
      <c r="AV351" s="35"/>
      <c r="AW351" s="32"/>
      <c r="AX351" s="32">
        <f t="shared" si="776"/>
        <v>0</v>
      </c>
      <c r="AY351" s="32">
        <f t="shared" si="747"/>
        <v>0</v>
      </c>
      <c r="AZ351" s="32">
        <f t="shared" si="759"/>
        <v>0</v>
      </c>
      <c r="BA351" s="35"/>
      <c r="BB351" s="32"/>
      <c r="BC351" s="32"/>
      <c r="BD351" s="32">
        <f t="shared" si="777"/>
        <v>0</v>
      </c>
      <c r="BE351" s="32">
        <f t="shared" si="733"/>
        <v>0</v>
      </c>
      <c r="BF351" s="32">
        <f t="shared" si="727"/>
        <v>0</v>
      </c>
      <c r="BG351" s="32"/>
      <c r="BH351" s="35"/>
      <c r="BI351" s="32"/>
      <c r="BJ351" s="32"/>
      <c r="BK351" s="32"/>
      <c r="BL351" s="32">
        <f t="shared" si="778"/>
        <v>0</v>
      </c>
      <c r="BM351" s="32">
        <f t="shared" si="761"/>
        <v>0</v>
      </c>
      <c r="BN351" s="32">
        <f t="shared" si="780"/>
        <v>0</v>
      </c>
      <c r="BO351" s="32"/>
      <c r="BP351" s="35"/>
      <c r="BQ351" s="32"/>
      <c r="BR351" s="32"/>
      <c r="BS351" s="32"/>
      <c r="BT351" s="32">
        <f t="shared" si="779"/>
        <v>0</v>
      </c>
      <c r="BU351" s="32">
        <f t="shared" si="736"/>
        <v>0</v>
      </c>
      <c r="BV351" s="32">
        <f t="shared" si="728"/>
        <v>0</v>
      </c>
      <c r="BW351" s="32"/>
      <c r="BX351" s="35"/>
      <c r="BY351" s="32"/>
      <c r="BZ351" s="32"/>
    </row>
    <row r="352" spans="1:78" ht="30" x14ac:dyDescent="0.25">
      <c r="A352" s="37"/>
      <c r="B352" s="58">
        <v>303</v>
      </c>
      <c r="C352" s="27" t="s">
        <v>412</v>
      </c>
      <c r="D352" s="28">
        <f t="shared" si="725"/>
        <v>18150.400000000001</v>
      </c>
      <c r="E352" s="28">
        <f t="shared" si="725"/>
        <v>18790</v>
      </c>
      <c r="F352" s="34">
        <v>1.5</v>
      </c>
      <c r="G352" s="29">
        <v>1</v>
      </c>
      <c r="H352" s="30"/>
      <c r="I352" s="30"/>
      <c r="J352" s="28">
        <v>1.4</v>
      </c>
      <c r="K352" s="28">
        <v>1.68</v>
      </c>
      <c r="L352" s="28">
        <v>2.23</v>
      </c>
      <c r="M352" s="28">
        <v>2.39</v>
      </c>
      <c r="N352" s="31">
        <v>2.57</v>
      </c>
      <c r="O352" s="32"/>
      <c r="P352" s="32">
        <f t="shared" si="763"/>
        <v>0</v>
      </c>
      <c r="Q352" s="32"/>
      <c r="R352" s="32">
        <f t="shared" si="764"/>
        <v>0</v>
      </c>
      <c r="S352" s="32"/>
      <c r="T352" s="32">
        <f t="shared" si="765"/>
        <v>0</v>
      </c>
      <c r="U352" s="32"/>
      <c r="V352" s="32">
        <f t="shared" si="766"/>
        <v>0</v>
      </c>
      <c r="W352" s="32"/>
      <c r="X352" s="32">
        <f t="shared" si="767"/>
        <v>0</v>
      </c>
      <c r="Y352" s="32"/>
      <c r="Z352" s="32"/>
      <c r="AA352" s="32"/>
      <c r="AB352" s="32">
        <f t="shared" si="768"/>
        <v>0</v>
      </c>
      <c r="AC352" s="32"/>
      <c r="AD352" s="32">
        <f t="shared" si="769"/>
        <v>0</v>
      </c>
      <c r="AE352" s="32"/>
      <c r="AF352" s="32">
        <f t="shared" si="770"/>
        <v>0</v>
      </c>
      <c r="AG352" s="36"/>
      <c r="AH352" s="32">
        <f t="shared" si="771"/>
        <v>0</v>
      </c>
      <c r="AI352" s="32"/>
      <c r="AJ352" s="32">
        <f t="shared" si="772"/>
        <v>0</v>
      </c>
      <c r="AK352" s="32"/>
      <c r="AL352" s="32">
        <f t="shared" si="773"/>
        <v>0</v>
      </c>
      <c r="AM352" s="32"/>
      <c r="AN352" s="32">
        <f t="shared" si="774"/>
        <v>0</v>
      </c>
      <c r="AO352" s="32"/>
      <c r="AP352" s="32">
        <f t="shared" si="775"/>
        <v>0</v>
      </c>
      <c r="AQ352" s="32">
        <f t="shared" si="757"/>
        <v>0</v>
      </c>
      <c r="AR352" s="32">
        <f t="shared" si="758"/>
        <v>0</v>
      </c>
      <c r="AS352" s="32"/>
      <c r="AT352" s="35"/>
      <c r="AU352" s="32"/>
      <c r="AV352" s="35"/>
      <c r="AW352" s="32"/>
      <c r="AX352" s="32">
        <f t="shared" si="776"/>
        <v>0</v>
      </c>
      <c r="AY352" s="32">
        <f t="shared" si="747"/>
        <v>0</v>
      </c>
      <c r="AZ352" s="32">
        <f t="shared" si="759"/>
        <v>0</v>
      </c>
      <c r="BA352" s="35"/>
      <c r="BB352" s="32"/>
      <c r="BC352" s="32"/>
      <c r="BD352" s="32">
        <f t="shared" si="777"/>
        <v>0</v>
      </c>
      <c r="BE352" s="32">
        <f t="shared" si="733"/>
        <v>0</v>
      </c>
      <c r="BF352" s="32">
        <f t="shared" si="727"/>
        <v>0</v>
      </c>
      <c r="BG352" s="32"/>
      <c r="BH352" s="35"/>
      <c r="BI352" s="32"/>
      <c r="BJ352" s="32"/>
      <c r="BK352" s="32"/>
      <c r="BL352" s="32">
        <f t="shared" si="778"/>
        <v>0</v>
      </c>
      <c r="BM352" s="32">
        <f t="shared" si="761"/>
        <v>0</v>
      </c>
      <c r="BN352" s="32">
        <f t="shared" si="780"/>
        <v>0</v>
      </c>
      <c r="BO352" s="32"/>
      <c r="BP352" s="35"/>
      <c r="BQ352" s="32"/>
      <c r="BR352" s="32"/>
      <c r="BS352" s="32"/>
      <c r="BT352" s="32">
        <f t="shared" si="779"/>
        <v>0</v>
      </c>
      <c r="BU352" s="32">
        <f t="shared" si="736"/>
        <v>0</v>
      </c>
      <c r="BV352" s="32">
        <f t="shared" si="728"/>
        <v>0</v>
      </c>
      <c r="BW352" s="32"/>
      <c r="BX352" s="35"/>
      <c r="BY352" s="32"/>
      <c r="BZ352" s="32"/>
    </row>
    <row r="353" spans="1:78" ht="30" x14ac:dyDescent="0.25">
      <c r="A353" s="37">
        <v>0.72</v>
      </c>
      <c r="B353" s="58">
        <v>304</v>
      </c>
      <c r="C353" s="27" t="s">
        <v>413</v>
      </c>
      <c r="D353" s="28">
        <f t="shared" ref="D353:E357" si="781">D352</f>
        <v>18150.400000000001</v>
      </c>
      <c r="E353" s="28">
        <f t="shared" si="781"/>
        <v>18790</v>
      </c>
      <c r="F353" s="34">
        <v>0.7</v>
      </c>
      <c r="G353" s="29">
        <v>1</v>
      </c>
      <c r="H353" s="30"/>
      <c r="I353" s="30"/>
      <c r="J353" s="28">
        <v>1.4</v>
      </c>
      <c r="K353" s="28">
        <v>1.68</v>
      </c>
      <c r="L353" s="28">
        <v>2.23</v>
      </c>
      <c r="M353" s="28">
        <v>2.39</v>
      </c>
      <c r="N353" s="31">
        <v>2.57</v>
      </c>
      <c r="O353" s="32"/>
      <c r="P353" s="32">
        <f t="shared" si="763"/>
        <v>0</v>
      </c>
      <c r="Q353" s="32"/>
      <c r="R353" s="32">
        <f t="shared" si="764"/>
        <v>0</v>
      </c>
      <c r="S353" s="32"/>
      <c r="T353" s="32">
        <f t="shared" si="765"/>
        <v>0</v>
      </c>
      <c r="U353" s="32"/>
      <c r="V353" s="32">
        <f t="shared" si="766"/>
        <v>0</v>
      </c>
      <c r="W353" s="32"/>
      <c r="X353" s="32">
        <f t="shared" si="767"/>
        <v>0</v>
      </c>
      <c r="Y353" s="32"/>
      <c r="Z353" s="32"/>
      <c r="AA353" s="32"/>
      <c r="AB353" s="32">
        <f t="shared" si="768"/>
        <v>0</v>
      </c>
      <c r="AC353" s="32"/>
      <c r="AD353" s="32">
        <f t="shared" si="769"/>
        <v>0</v>
      </c>
      <c r="AE353" s="32"/>
      <c r="AF353" s="32">
        <f t="shared" si="770"/>
        <v>0</v>
      </c>
      <c r="AG353" s="36"/>
      <c r="AH353" s="32">
        <f t="shared" si="771"/>
        <v>0</v>
      </c>
      <c r="AI353" s="32"/>
      <c r="AJ353" s="32">
        <f t="shared" si="772"/>
        <v>0</v>
      </c>
      <c r="AK353" s="32">
        <f>32-6</f>
        <v>26</v>
      </c>
      <c r="AL353" s="32">
        <f t="shared" si="773"/>
        <v>567166.50535999995</v>
      </c>
      <c r="AM353" s="32"/>
      <c r="AN353" s="32">
        <f t="shared" si="774"/>
        <v>0</v>
      </c>
      <c r="AO353" s="32"/>
      <c r="AP353" s="32">
        <f t="shared" si="775"/>
        <v>0</v>
      </c>
      <c r="AQ353" s="32">
        <f t="shared" si="757"/>
        <v>0</v>
      </c>
      <c r="AR353" s="32">
        <f t="shared" si="758"/>
        <v>0</v>
      </c>
      <c r="AS353" s="32"/>
      <c r="AT353" s="35"/>
      <c r="AU353" s="32"/>
      <c r="AV353" s="35"/>
      <c r="AW353" s="32"/>
      <c r="AX353" s="32">
        <f t="shared" si="776"/>
        <v>0</v>
      </c>
      <c r="AY353" s="32">
        <f t="shared" si="747"/>
        <v>0</v>
      </c>
      <c r="AZ353" s="32">
        <f t="shared" si="759"/>
        <v>0</v>
      </c>
      <c r="BA353" s="35"/>
      <c r="BB353" s="32"/>
      <c r="BC353" s="32"/>
      <c r="BD353" s="32">
        <f t="shared" si="777"/>
        <v>0</v>
      </c>
      <c r="BE353" s="32">
        <f t="shared" si="733"/>
        <v>0</v>
      </c>
      <c r="BF353" s="32">
        <f t="shared" si="727"/>
        <v>0</v>
      </c>
      <c r="BG353" s="32"/>
      <c r="BH353" s="35"/>
      <c r="BI353" s="32"/>
      <c r="BJ353" s="32"/>
      <c r="BK353" s="32"/>
      <c r="BL353" s="32">
        <f t="shared" si="778"/>
        <v>0</v>
      </c>
      <c r="BM353" s="32">
        <f t="shared" si="761"/>
        <v>0</v>
      </c>
      <c r="BN353" s="32">
        <f t="shared" si="780"/>
        <v>0</v>
      </c>
      <c r="BO353" s="32"/>
      <c r="BP353" s="35"/>
      <c r="BQ353" s="32"/>
      <c r="BR353" s="32"/>
      <c r="BS353" s="32"/>
      <c r="BT353" s="32">
        <f t="shared" si="779"/>
        <v>0</v>
      </c>
      <c r="BU353" s="32">
        <f t="shared" si="736"/>
        <v>0</v>
      </c>
      <c r="BV353" s="32">
        <f t="shared" si="728"/>
        <v>0</v>
      </c>
      <c r="BW353" s="32"/>
      <c r="BX353" s="35"/>
      <c r="BY353" s="32"/>
      <c r="BZ353" s="32"/>
    </row>
    <row r="354" spans="1:78" ht="45" x14ac:dyDescent="0.25">
      <c r="A354" s="37"/>
      <c r="B354" s="58">
        <v>305</v>
      </c>
      <c r="C354" s="27" t="s">
        <v>414</v>
      </c>
      <c r="D354" s="28">
        <f t="shared" si="781"/>
        <v>18150.400000000001</v>
      </c>
      <c r="E354" s="28">
        <f t="shared" si="781"/>
        <v>18790</v>
      </c>
      <c r="F354" s="34">
        <v>1.8</v>
      </c>
      <c r="G354" s="29">
        <v>1</v>
      </c>
      <c r="H354" s="30"/>
      <c r="I354" s="30"/>
      <c r="J354" s="28">
        <v>1.4</v>
      </c>
      <c r="K354" s="28">
        <v>1.68</v>
      </c>
      <c r="L354" s="28">
        <v>2.23</v>
      </c>
      <c r="M354" s="28">
        <v>2.39</v>
      </c>
      <c r="N354" s="31">
        <v>2.57</v>
      </c>
      <c r="O354" s="32"/>
      <c r="P354" s="32">
        <f t="shared" si="763"/>
        <v>0</v>
      </c>
      <c r="Q354" s="32"/>
      <c r="R354" s="32">
        <f t="shared" si="764"/>
        <v>0</v>
      </c>
      <c r="S354" s="32"/>
      <c r="T354" s="32">
        <f t="shared" si="765"/>
        <v>0</v>
      </c>
      <c r="U354" s="32"/>
      <c r="V354" s="32">
        <f t="shared" si="766"/>
        <v>0</v>
      </c>
      <c r="W354" s="32"/>
      <c r="X354" s="32">
        <f t="shared" si="767"/>
        <v>0</v>
      </c>
      <c r="Y354" s="32"/>
      <c r="Z354" s="32"/>
      <c r="AA354" s="32"/>
      <c r="AB354" s="32">
        <f t="shared" si="768"/>
        <v>0</v>
      </c>
      <c r="AC354" s="32"/>
      <c r="AD354" s="32">
        <f t="shared" si="769"/>
        <v>0</v>
      </c>
      <c r="AE354" s="32"/>
      <c r="AF354" s="32">
        <f t="shared" si="770"/>
        <v>0</v>
      </c>
      <c r="AG354" s="36"/>
      <c r="AH354" s="32">
        <f t="shared" si="771"/>
        <v>0</v>
      </c>
      <c r="AI354" s="32"/>
      <c r="AJ354" s="32">
        <f t="shared" si="772"/>
        <v>0</v>
      </c>
      <c r="AK354" s="32"/>
      <c r="AL354" s="32">
        <f t="shared" si="773"/>
        <v>0</v>
      </c>
      <c r="AM354" s="32"/>
      <c r="AN354" s="32">
        <f t="shared" si="774"/>
        <v>0</v>
      </c>
      <c r="AO354" s="32"/>
      <c r="AP354" s="32">
        <f t="shared" si="775"/>
        <v>0</v>
      </c>
      <c r="AQ354" s="32">
        <f t="shared" si="757"/>
        <v>0</v>
      </c>
      <c r="AR354" s="32">
        <f t="shared" si="758"/>
        <v>0</v>
      </c>
      <c r="AS354" s="32"/>
      <c r="AT354" s="35"/>
      <c r="AU354" s="32"/>
      <c r="AV354" s="35"/>
      <c r="AW354" s="32"/>
      <c r="AX354" s="32">
        <f t="shared" si="776"/>
        <v>0</v>
      </c>
      <c r="AY354" s="32">
        <f t="shared" si="747"/>
        <v>0</v>
      </c>
      <c r="AZ354" s="32">
        <f t="shared" si="759"/>
        <v>0</v>
      </c>
      <c r="BA354" s="35"/>
      <c r="BB354" s="32"/>
      <c r="BC354" s="32"/>
      <c r="BD354" s="32">
        <f t="shared" si="777"/>
        <v>0</v>
      </c>
      <c r="BE354" s="32">
        <f t="shared" si="733"/>
        <v>0</v>
      </c>
      <c r="BF354" s="32">
        <f t="shared" si="727"/>
        <v>0</v>
      </c>
      <c r="BG354" s="32"/>
      <c r="BH354" s="35"/>
      <c r="BI354" s="32"/>
      <c r="BJ354" s="32"/>
      <c r="BK354" s="32"/>
      <c r="BL354" s="32">
        <f t="shared" si="778"/>
        <v>0</v>
      </c>
      <c r="BM354" s="32">
        <f t="shared" si="761"/>
        <v>0</v>
      </c>
      <c r="BN354" s="32">
        <f t="shared" si="780"/>
        <v>0</v>
      </c>
      <c r="BO354" s="32"/>
      <c r="BP354" s="35"/>
      <c r="BQ354" s="32"/>
      <c r="BR354" s="32"/>
      <c r="BS354" s="32"/>
      <c r="BT354" s="32">
        <f t="shared" si="779"/>
        <v>0</v>
      </c>
      <c r="BU354" s="32">
        <f t="shared" si="736"/>
        <v>0</v>
      </c>
      <c r="BV354" s="32">
        <f t="shared" si="728"/>
        <v>0</v>
      </c>
      <c r="BW354" s="32"/>
      <c r="BX354" s="35"/>
      <c r="BY354" s="32"/>
      <c r="BZ354" s="32"/>
    </row>
    <row r="355" spans="1:78" ht="60" x14ac:dyDescent="0.25">
      <c r="A355" s="37"/>
      <c r="B355" s="58">
        <v>306</v>
      </c>
      <c r="C355" s="27" t="s">
        <v>415</v>
      </c>
      <c r="D355" s="28">
        <f t="shared" si="781"/>
        <v>18150.400000000001</v>
      </c>
      <c r="E355" s="28">
        <f t="shared" si="781"/>
        <v>18790</v>
      </c>
      <c r="F355" s="34">
        <v>4.8099999999999996</v>
      </c>
      <c r="G355" s="29">
        <v>1</v>
      </c>
      <c r="H355" s="30"/>
      <c r="I355" s="30"/>
      <c r="J355" s="28">
        <v>1.4</v>
      </c>
      <c r="K355" s="28">
        <v>1.68</v>
      </c>
      <c r="L355" s="28">
        <v>2.23</v>
      </c>
      <c r="M355" s="28">
        <v>2.39</v>
      </c>
      <c r="N355" s="31">
        <v>2.57</v>
      </c>
      <c r="O355" s="32"/>
      <c r="P355" s="32">
        <f t="shared" si="763"/>
        <v>0</v>
      </c>
      <c r="Q355" s="32"/>
      <c r="R355" s="32">
        <f t="shared" si="764"/>
        <v>0</v>
      </c>
      <c r="S355" s="32"/>
      <c r="T355" s="32">
        <f t="shared" si="765"/>
        <v>0</v>
      </c>
      <c r="U355" s="32"/>
      <c r="V355" s="32">
        <f t="shared" si="766"/>
        <v>0</v>
      </c>
      <c r="W355" s="32"/>
      <c r="X355" s="32">
        <f t="shared" si="767"/>
        <v>0</v>
      </c>
      <c r="Y355" s="32"/>
      <c r="Z355" s="32"/>
      <c r="AA355" s="32"/>
      <c r="AB355" s="32">
        <f t="shared" si="768"/>
        <v>0</v>
      </c>
      <c r="AC355" s="32"/>
      <c r="AD355" s="32">
        <f t="shared" si="769"/>
        <v>0</v>
      </c>
      <c r="AE355" s="32"/>
      <c r="AF355" s="32">
        <f t="shared" si="770"/>
        <v>0</v>
      </c>
      <c r="AG355" s="36"/>
      <c r="AH355" s="32">
        <f t="shared" si="771"/>
        <v>0</v>
      </c>
      <c r="AI355" s="32"/>
      <c r="AJ355" s="32">
        <f t="shared" si="772"/>
        <v>0</v>
      </c>
      <c r="AK355" s="32"/>
      <c r="AL355" s="32">
        <f t="shared" si="773"/>
        <v>0</v>
      </c>
      <c r="AM355" s="32"/>
      <c r="AN355" s="32">
        <f t="shared" si="774"/>
        <v>0</v>
      </c>
      <c r="AO355" s="32"/>
      <c r="AP355" s="32">
        <f t="shared" si="775"/>
        <v>0</v>
      </c>
      <c r="AQ355" s="32">
        <f t="shared" si="757"/>
        <v>0</v>
      </c>
      <c r="AR355" s="32">
        <f t="shared" si="758"/>
        <v>0</v>
      </c>
      <c r="AS355" s="32"/>
      <c r="AT355" s="35"/>
      <c r="AU355" s="32"/>
      <c r="AV355" s="35"/>
      <c r="AW355" s="32"/>
      <c r="AX355" s="32">
        <f t="shared" si="776"/>
        <v>0</v>
      </c>
      <c r="AY355" s="32">
        <f t="shared" si="747"/>
        <v>0</v>
      </c>
      <c r="AZ355" s="32">
        <f t="shared" si="759"/>
        <v>0</v>
      </c>
      <c r="BA355" s="35"/>
      <c r="BB355" s="32"/>
      <c r="BC355" s="32"/>
      <c r="BD355" s="32">
        <f t="shared" si="777"/>
        <v>0</v>
      </c>
      <c r="BE355" s="32">
        <f t="shared" si="733"/>
        <v>0</v>
      </c>
      <c r="BF355" s="32">
        <f t="shared" si="727"/>
        <v>0</v>
      </c>
      <c r="BG355" s="32"/>
      <c r="BH355" s="35"/>
      <c r="BI355" s="32"/>
      <c r="BJ355" s="32"/>
      <c r="BK355" s="32"/>
      <c r="BL355" s="32">
        <f t="shared" si="778"/>
        <v>0</v>
      </c>
      <c r="BM355" s="32">
        <f t="shared" si="761"/>
        <v>0</v>
      </c>
      <c r="BN355" s="32">
        <f t="shared" si="780"/>
        <v>0</v>
      </c>
      <c r="BO355" s="32"/>
      <c r="BP355" s="35"/>
      <c r="BQ355" s="32"/>
      <c r="BR355" s="32"/>
      <c r="BS355" s="32"/>
      <c r="BT355" s="32">
        <f t="shared" si="779"/>
        <v>0</v>
      </c>
      <c r="BU355" s="32">
        <f t="shared" si="736"/>
        <v>0</v>
      </c>
      <c r="BV355" s="32">
        <f t="shared" si="728"/>
        <v>0</v>
      </c>
      <c r="BW355" s="32"/>
      <c r="BX355" s="35"/>
      <c r="BY355" s="32"/>
      <c r="BZ355" s="32"/>
    </row>
    <row r="356" spans="1:78" ht="30" x14ac:dyDescent="0.25">
      <c r="A356" s="37">
        <v>0.93</v>
      </c>
      <c r="B356" s="58">
        <v>307</v>
      </c>
      <c r="C356" s="27" t="s">
        <v>416</v>
      </c>
      <c r="D356" s="28">
        <f t="shared" si="781"/>
        <v>18150.400000000001</v>
      </c>
      <c r="E356" s="28">
        <f t="shared" si="781"/>
        <v>18790</v>
      </c>
      <c r="F356" s="34">
        <v>2.75</v>
      </c>
      <c r="G356" s="29">
        <v>1</v>
      </c>
      <c r="H356" s="30"/>
      <c r="I356" s="30"/>
      <c r="J356" s="28">
        <v>1.4</v>
      </c>
      <c r="K356" s="28">
        <v>1.68</v>
      </c>
      <c r="L356" s="28">
        <v>2.23</v>
      </c>
      <c r="M356" s="28">
        <v>2.39</v>
      </c>
      <c r="N356" s="31">
        <v>2.57</v>
      </c>
      <c r="O356" s="32"/>
      <c r="P356" s="32">
        <f t="shared" si="763"/>
        <v>0</v>
      </c>
      <c r="Q356" s="32"/>
      <c r="R356" s="32">
        <f t="shared" si="764"/>
        <v>0</v>
      </c>
      <c r="S356" s="32"/>
      <c r="T356" s="32">
        <f t="shared" si="765"/>
        <v>0</v>
      </c>
      <c r="U356" s="32"/>
      <c r="V356" s="32">
        <f t="shared" si="766"/>
        <v>0</v>
      </c>
      <c r="W356" s="32"/>
      <c r="X356" s="32">
        <f t="shared" si="767"/>
        <v>0</v>
      </c>
      <c r="Y356" s="32"/>
      <c r="Z356" s="32"/>
      <c r="AA356" s="32"/>
      <c r="AB356" s="32">
        <f t="shared" si="768"/>
        <v>0</v>
      </c>
      <c r="AC356" s="32"/>
      <c r="AD356" s="32">
        <f t="shared" si="769"/>
        <v>0</v>
      </c>
      <c r="AE356" s="32"/>
      <c r="AF356" s="32">
        <f t="shared" si="770"/>
        <v>0</v>
      </c>
      <c r="AG356" s="36"/>
      <c r="AH356" s="32">
        <f t="shared" si="771"/>
        <v>0</v>
      </c>
      <c r="AI356" s="32"/>
      <c r="AJ356" s="32">
        <f t="shared" si="772"/>
        <v>0</v>
      </c>
      <c r="AK356" s="32"/>
      <c r="AL356" s="32">
        <f t="shared" si="773"/>
        <v>0</v>
      </c>
      <c r="AM356" s="32"/>
      <c r="AN356" s="32">
        <f t="shared" si="774"/>
        <v>0</v>
      </c>
      <c r="AO356" s="32"/>
      <c r="AP356" s="32">
        <f t="shared" si="775"/>
        <v>0</v>
      </c>
      <c r="AQ356" s="32">
        <f t="shared" si="757"/>
        <v>0</v>
      </c>
      <c r="AR356" s="32">
        <f t="shared" si="758"/>
        <v>0</v>
      </c>
      <c r="AS356" s="32"/>
      <c r="AT356" s="35"/>
      <c r="AU356" s="32"/>
      <c r="AV356" s="35"/>
      <c r="AW356" s="32"/>
      <c r="AX356" s="32">
        <f t="shared" si="776"/>
        <v>0</v>
      </c>
      <c r="AY356" s="32">
        <f t="shared" si="747"/>
        <v>0</v>
      </c>
      <c r="AZ356" s="32">
        <f t="shared" si="759"/>
        <v>0</v>
      </c>
      <c r="BA356" s="35"/>
      <c r="BB356" s="32"/>
      <c r="BC356" s="32"/>
      <c r="BD356" s="32">
        <f t="shared" si="777"/>
        <v>0</v>
      </c>
      <c r="BE356" s="32">
        <f t="shared" si="733"/>
        <v>0</v>
      </c>
      <c r="BF356" s="32">
        <f t="shared" si="727"/>
        <v>0</v>
      </c>
      <c r="BG356" s="32"/>
      <c r="BH356" s="35"/>
      <c r="BI356" s="32"/>
      <c r="BJ356" s="32"/>
      <c r="BK356" s="32"/>
      <c r="BL356" s="32">
        <f t="shared" si="778"/>
        <v>0</v>
      </c>
      <c r="BM356" s="32">
        <f t="shared" si="761"/>
        <v>0</v>
      </c>
      <c r="BN356" s="32">
        <f t="shared" si="780"/>
        <v>0</v>
      </c>
      <c r="BO356" s="32"/>
      <c r="BP356" s="35"/>
      <c r="BQ356" s="32"/>
      <c r="BR356" s="32"/>
      <c r="BS356" s="32"/>
      <c r="BT356" s="32">
        <f t="shared" si="779"/>
        <v>0</v>
      </c>
      <c r="BU356" s="32">
        <f t="shared" si="736"/>
        <v>0</v>
      </c>
      <c r="BV356" s="32">
        <f t="shared" si="728"/>
        <v>0</v>
      </c>
      <c r="BW356" s="32"/>
      <c r="BX356" s="35"/>
      <c r="BY356" s="32"/>
      <c r="BZ356" s="32"/>
    </row>
    <row r="357" spans="1:78" ht="45" x14ac:dyDescent="0.25">
      <c r="A357" s="37"/>
      <c r="B357" s="58">
        <v>308</v>
      </c>
      <c r="C357" s="27" t="s">
        <v>417</v>
      </c>
      <c r="D357" s="28">
        <f t="shared" si="781"/>
        <v>18150.400000000001</v>
      </c>
      <c r="E357" s="28">
        <f t="shared" si="781"/>
        <v>18790</v>
      </c>
      <c r="F357" s="34">
        <v>2.35</v>
      </c>
      <c r="G357" s="29">
        <v>1</v>
      </c>
      <c r="H357" s="30"/>
      <c r="I357" s="30"/>
      <c r="J357" s="28">
        <v>1.4</v>
      </c>
      <c r="K357" s="28">
        <v>1.68</v>
      </c>
      <c r="L357" s="28">
        <v>2.23</v>
      </c>
      <c r="M357" s="28">
        <v>2.39</v>
      </c>
      <c r="N357" s="31">
        <v>2.57</v>
      </c>
      <c r="O357" s="32"/>
      <c r="P357" s="32">
        <f t="shared" si="763"/>
        <v>0</v>
      </c>
      <c r="Q357" s="32"/>
      <c r="R357" s="32">
        <f t="shared" si="764"/>
        <v>0</v>
      </c>
      <c r="S357" s="32"/>
      <c r="T357" s="32">
        <f t="shared" si="765"/>
        <v>0</v>
      </c>
      <c r="U357" s="32"/>
      <c r="V357" s="32">
        <f t="shared" si="766"/>
        <v>0</v>
      </c>
      <c r="W357" s="32"/>
      <c r="X357" s="32">
        <f t="shared" si="767"/>
        <v>0</v>
      </c>
      <c r="Y357" s="32"/>
      <c r="Z357" s="32"/>
      <c r="AA357" s="32"/>
      <c r="AB357" s="32">
        <f t="shared" si="768"/>
        <v>0</v>
      </c>
      <c r="AC357" s="32"/>
      <c r="AD357" s="32">
        <f t="shared" si="769"/>
        <v>0</v>
      </c>
      <c r="AE357" s="32"/>
      <c r="AF357" s="32">
        <f t="shared" si="770"/>
        <v>0</v>
      </c>
      <c r="AG357" s="36"/>
      <c r="AH357" s="32">
        <f t="shared" si="771"/>
        <v>0</v>
      </c>
      <c r="AI357" s="32"/>
      <c r="AJ357" s="32">
        <f t="shared" si="772"/>
        <v>0</v>
      </c>
      <c r="AK357" s="32"/>
      <c r="AL357" s="32">
        <f t="shared" si="773"/>
        <v>0</v>
      </c>
      <c r="AM357" s="32"/>
      <c r="AN357" s="32">
        <f t="shared" si="774"/>
        <v>0</v>
      </c>
      <c r="AO357" s="32"/>
      <c r="AP357" s="32">
        <f t="shared" si="775"/>
        <v>0</v>
      </c>
      <c r="AQ357" s="32">
        <f t="shared" si="757"/>
        <v>0</v>
      </c>
      <c r="AR357" s="32">
        <f t="shared" si="758"/>
        <v>0</v>
      </c>
      <c r="AS357" s="32"/>
      <c r="AT357" s="35"/>
      <c r="AU357" s="32"/>
      <c r="AV357" s="35"/>
      <c r="AW357" s="32"/>
      <c r="AX357" s="32">
        <f t="shared" si="776"/>
        <v>0</v>
      </c>
      <c r="AY357" s="32">
        <f t="shared" si="747"/>
        <v>0</v>
      </c>
      <c r="AZ357" s="32">
        <f t="shared" si="759"/>
        <v>0</v>
      </c>
      <c r="BA357" s="35"/>
      <c r="BB357" s="32"/>
      <c r="BC357" s="32"/>
      <c r="BD357" s="32">
        <f t="shared" si="777"/>
        <v>0</v>
      </c>
      <c r="BE357" s="32">
        <f t="shared" si="733"/>
        <v>0</v>
      </c>
      <c r="BF357" s="32">
        <f t="shared" si="727"/>
        <v>0</v>
      </c>
      <c r="BG357" s="32"/>
      <c r="BH357" s="35"/>
      <c r="BI357" s="32"/>
      <c r="BJ357" s="32"/>
      <c r="BK357" s="32"/>
      <c r="BL357" s="32">
        <f t="shared" si="778"/>
        <v>0</v>
      </c>
      <c r="BM357" s="32">
        <f t="shared" si="761"/>
        <v>0</v>
      </c>
      <c r="BN357" s="32">
        <f t="shared" si="780"/>
        <v>0</v>
      </c>
      <c r="BO357" s="32"/>
      <c r="BP357" s="35"/>
      <c r="BQ357" s="32"/>
      <c r="BR357" s="32"/>
      <c r="BS357" s="32"/>
      <c r="BT357" s="32">
        <f t="shared" si="779"/>
        <v>0</v>
      </c>
      <c r="BU357" s="32">
        <f t="shared" si="736"/>
        <v>0</v>
      </c>
      <c r="BV357" s="32">
        <f t="shared" si="728"/>
        <v>0</v>
      </c>
      <c r="BW357" s="32"/>
      <c r="BX357" s="35"/>
      <c r="BY357" s="32"/>
      <c r="BZ357" s="32"/>
    </row>
    <row r="358" spans="1:78" s="71" customFormat="1" ht="15.75" customHeight="1" x14ac:dyDescent="0.2">
      <c r="A358" s="76"/>
      <c r="B358" s="77"/>
      <c r="C358" s="46" t="s">
        <v>67</v>
      </c>
      <c r="D358" s="46"/>
      <c r="E358" s="46"/>
      <c r="F358" s="47"/>
      <c r="G358" s="47"/>
      <c r="H358" s="47"/>
      <c r="I358" s="47"/>
      <c r="J358" s="47"/>
      <c r="K358" s="47"/>
      <c r="L358" s="47"/>
      <c r="M358" s="47"/>
      <c r="N358" s="47"/>
      <c r="O358" s="48">
        <f t="shared" ref="O358:AJ358" si="782">O13+O15+O29+O32+O38+O44+O48+O50+O54+O65+O73+O78+O90+O98+O102+O120+O133+O141+O145+O175+O186+O195+O200+O207+O212+O225+O227+O244+O250+O264+O278+O298+O317+O325+O331+O348+O341</f>
        <v>1773</v>
      </c>
      <c r="P358" s="48">
        <f t="shared" si="782"/>
        <v>47954421.523213334</v>
      </c>
      <c r="Q358" s="48">
        <f t="shared" si="782"/>
        <v>7919</v>
      </c>
      <c r="R358" s="49">
        <f t="shared" si="782"/>
        <v>393563953.36150664</v>
      </c>
      <c r="S358" s="48">
        <f t="shared" si="782"/>
        <v>10707</v>
      </c>
      <c r="T358" s="49">
        <f t="shared" si="782"/>
        <v>350991505.52470672</v>
      </c>
      <c r="U358" s="48">
        <f t="shared" si="782"/>
        <v>1690</v>
      </c>
      <c r="V358" s="48">
        <f t="shared" si="782"/>
        <v>55319983.070867188</v>
      </c>
      <c r="W358" s="48">
        <f t="shared" si="782"/>
        <v>2186</v>
      </c>
      <c r="X358" s="48">
        <f t="shared" si="782"/>
        <v>162285066.27641281</v>
      </c>
      <c r="Y358" s="48">
        <f t="shared" si="782"/>
        <v>2186</v>
      </c>
      <c r="Z358" s="48">
        <f t="shared" si="782"/>
        <v>406426</v>
      </c>
      <c r="AA358" s="48">
        <f t="shared" si="782"/>
        <v>1222</v>
      </c>
      <c r="AB358" s="48">
        <f t="shared" si="782"/>
        <v>54434815.341200002</v>
      </c>
      <c r="AC358" s="48">
        <f t="shared" si="782"/>
        <v>2098</v>
      </c>
      <c r="AD358" s="48">
        <f t="shared" si="782"/>
        <v>53772702.72143466</v>
      </c>
      <c r="AE358" s="48">
        <f t="shared" si="782"/>
        <v>15123</v>
      </c>
      <c r="AF358" s="48">
        <f t="shared" si="782"/>
        <v>343288217.72245002</v>
      </c>
      <c r="AG358" s="48">
        <f t="shared" si="782"/>
        <v>4845</v>
      </c>
      <c r="AH358" s="48">
        <f t="shared" si="782"/>
        <v>149015453.95686319</v>
      </c>
      <c r="AI358" s="48">
        <f t="shared" si="782"/>
        <v>3091</v>
      </c>
      <c r="AJ358" s="48">
        <f t="shared" si="782"/>
        <v>120320755.77332158</v>
      </c>
      <c r="AK358" s="48">
        <f t="shared" ref="AK358:AV358" si="783">AK13+AK15+AK29+AK32+AK38+AK44+AK48+AK50+AK54+AK65+AK73+AK78+AK90+AK98+AK102+AK120+AK133+AK141+AK145+AK175+AK186+AK195+AK200+AK207+AK212+AK225+AK227+AK244+AK250+AK264+AK278+AK298+AK317+AK325+AK331+AK348+AK341</f>
        <v>45</v>
      </c>
      <c r="AL358" s="48">
        <f t="shared" si="783"/>
        <v>1899384.5330599998</v>
      </c>
      <c r="AM358" s="48">
        <f t="shared" si="783"/>
        <v>3127</v>
      </c>
      <c r="AN358" s="48">
        <f t="shared" si="783"/>
        <v>92110184.881197274</v>
      </c>
      <c r="AO358" s="48">
        <f t="shared" si="783"/>
        <v>3900</v>
      </c>
      <c r="AP358" s="48">
        <f t="shared" si="783"/>
        <v>109789638.25729196</v>
      </c>
      <c r="AQ358" s="48">
        <f t="shared" si="783"/>
        <v>977</v>
      </c>
      <c r="AR358" s="48">
        <f t="shared" si="783"/>
        <v>25335691.980000008</v>
      </c>
      <c r="AS358" s="48">
        <f t="shared" si="783"/>
        <v>2923</v>
      </c>
      <c r="AT358" s="48">
        <f t="shared" si="783"/>
        <v>94049252.220524192</v>
      </c>
      <c r="AU358" s="48">
        <f t="shared" si="783"/>
        <v>3900</v>
      </c>
      <c r="AV358" s="48">
        <f t="shared" si="783"/>
        <v>119384944.20052415</v>
      </c>
      <c r="AW358" s="48">
        <f>AW13+AW15+AW29+AW32+AW38+AW44+AW48+AW50+AW54+AW65+AW73+AW78+AW90+AW98+AW102+AW120+AW133+AW141+AW145+AW175+AW186+AW195+AW200+AW207+AW212+AW225+AW227+AW244+AW250+AW264+AW278+AW298+AW317+AW325+AW331+AW348+AW341</f>
        <v>5170</v>
      </c>
      <c r="AX358" s="48">
        <f>AX13+AX15+AX29+AX32+AX38+AX44+AX48+AX50+AX54+AX65+AX73+AX78+AX90+AX98+AX102+AX120+AX133+AX141+AX145+AX175+AX186+AX195+AX200+AX207+AX212+AX225+AX227+AX244+AX250+AX264+AX278+AX298+AX317+AX325+AX331+AX348+AX341</f>
        <v>162226231.09698597</v>
      </c>
      <c r="AY358" s="48">
        <f t="shared" ref="AY358:BB358" si="784">AY13+AY15+AY29+AY32+AY38+AY44+AY48+AY50+AY54+AY65+AY73+AY78+AY90+AY98+AY102+AY120+AY133+AY141+AY145+AY175+AY186+AY195+AY200+AY207+AY212+AY225+AY227+AY244+AY250+AY264+AY278+AY298+AY317+AY325+AY331+AY348+AY341</f>
        <v>1266</v>
      </c>
      <c r="AZ358" s="48">
        <f t="shared" si="784"/>
        <v>35688650.345622391</v>
      </c>
      <c r="BA358" s="48">
        <f t="shared" si="784"/>
        <v>3904</v>
      </c>
      <c r="BB358" s="48">
        <f t="shared" si="784"/>
        <v>130357295.10330237</v>
      </c>
      <c r="BC358" s="48">
        <f>BC13+BC15+BC29+BC32+BC38+BC44+BC48+BC50+BC54+BC65+BC73+BC78+BC90+BC98+BC102+BC120+BC133+BC141+BC145+BC175+BC186+BC195+BC200+BC207+BC212+BC225+BC227+BC244+BC250+BC264+BC278+BC298+BC317+BC325+BC331+BC348+BC341</f>
        <v>390</v>
      </c>
      <c r="BD358" s="48">
        <f>BD13+BD15+BD29+BD32+BD38+BD44+BD48+BD50+BD54+BD65+BD73+BD78+BD90+BD98+BD102+BD120+BD133+BD141+BD145+BD175+BD186+BD195+BD200+BD207+BD212+BD225+BD227+BD244+BD250+BD264+BD278+BD298+BD317+BD325+BD331+BD348+BD341</f>
        <v>14306704.575716</v>
      </c>
      <c r="BE358" s="48">
        <f t="shared" ref="BE358:BJ358" si="785">BE13+BE15+BE29+BE32+BE38+BE44+BE48+BE50+BE54+BE65+BE73+BE78+BE90+BE98+BE102+BE120+BE133+BE141+BE145+BE175+BE186+BE195+BE200+BE207+BE212+BE225+BE227+BE244+BE250+BE264+BE278+BE298+BE317+BE325+BE331+BE348+BE341</f>
        <v>113</v>
      </c>
      <c r="BF358" s="48">
        <f t="shared" si="785"/>
        <v>4415262.97</v>
      </c>
      <c r="BG358" s="48">
        <f t="shared" si="785"/>
        <v>285</v>
      </c>
      <c r="BH358" s="48">
        <f t="shared" si="785"/>
        <v>11992974.637392001</v>
      </c>
      <c r="BI358" s="48">
        <f t="shared" si="785"/>
        <v>398</v>
      </c>
      <c r="BJ358" s="48">
        <f t="shared" si="785"/>
        <v>16408237.607392002</v>
      </c>
      <c r="BK358" s="48">
        <f>BK13+BK15+BK29+BK32+BK38+BK44+BK48+BK50+BK54+BK65+BK73+BK78+BK90+BK98+BK102+BK120+BK133+BK141+BK145+BK175+BK186+BK195+BK200+BK207+BK212+BK225+BK227+BK244+BK250+BK264+BK278+BK298+BK317+BK325+BK331+BK348+BK341</f>
        <v>2610</v>
      </c>
      <c r="BL358" s="48">
        <f>BL13+BL15+BL29+BL32+BL38+BL44+BL48+BL50+BL54+BL65+BL73+BL78+BL90+BL98+BL102+BL120+BL133+BL141+BL145+BL175+BL186+BL195+BL200+BL207+BL212+BL225+BL227+BL244+BL250+BL264+BL278+BL298+BL317+BL325+BL331+BL348+BL341</f>
        <v>91205633.615684003</v>
      </c>
      <c r="BM358" s="48">
        <f t="shared" ref="BM358:BR358" si="786">BM13+BM15+BM29+BM32+BM38+BM44+BM48+BM50+BM54+BM65+BM73+BM78+BM90+BM98+BM102+BM120+BM133+BM141+BM145+BM175+BM186+BM195+BM200+BM207+BM212+BM225+BM227+BM244+BM250+BM264+BM278+BM298+BM317+BM325+BM331+BM348+BM341</f>
        <v>670</v>
      </c>
      <c r="BN358" s="48">
        <f t="shared" si="786"/>
        <v>22923513.230000004</v>
      </c>
      <c r="BO358" s="48">
        <f t="shared" si="786"/>
        <v>1956</v>
      </c>
      <c r="BP358" s="48">
        <f t="shared" si="786"/>
        <v>80661142.551763177</v>
      </c>
      <c r="BQ358" s="48">
        <f t="shared" si="786"/>
        <v>2626</v>
      </c>
      <c r="BR358" s="48">
        <f t="shared" si="786"/>
        <v>103584655.78176321</v>
      </c>
      <c r="BS358" s="48">
        <f>BS13+BS15+BS29+BS32+BS38+BS44+BS48+BS50+BS54+BS65+BS73+BS78+BS90+BS98+BS102+BS120+BS133+BS141+BS145+BS175+BS186+BS195+BS200+BS207+BS212+BS225+BS227+BS244+BS250+BS264+BS278+BS298+BS317+BS325+BS331+BS348+BS341</f>
        <v>800</v>
      </c>
      <c r="BT358" s="48">
        <f>BT13+BT15+BT29+BT32+BT38+BT44+BT48+BT50+BT54+BT65+BT73+BT78+BT90+BT98+BT102+BT120+BT133+BT141+BT145+BT175+BT186+BT195+BT200+BT207+BT212+BT225+BT227+BT244+BT250+BT264+BT278+BT298+BT317+BT325+BT331+BT348+BT341</f>
        <v>25350003.751939993</v>
      </c>
      <c r="BU358" s="48">
        <f t="shared" ref="BU358:BZ358" si="787">BU13+BU15+BU29+BU32+BU38+BU44+BU48+BU50+BU54+BU65+BU73+BU78+BU90+BU98+BU102+BU120+BU133+BU141+BU145+BU175+BU186+BU195+BU200+BU207+BU212+BU225+BU227+BU244+BU250+BU264+BU278+BU298+BU317+BU325+BU331+BU348+BU341</f>
        <v>245</v>
      </c>
      <c r="BV358" s="48">
        <f t="shared" si="787"/>
        <v>7759411.0199999996</v>
      </c>
      <c r="BW358" s="48">
        <f t="shared" si="787"/>
        <v>612</v>
      </c>
      <c r="BX358" s="48">
        <f t="shared" si="787"/>
        <v>25046292.532934401</v>
      </c>
      <c r="BY358" s="48">
        <f t="shared" si="787"/>
        <v>857</v>
      </c>
      <c r="BZ358" s="48">
        <f t="shared" si="787"/>
        <v>32805703.552934401</v>
      </c>
    </row>
  </sheetData>
  <autoFilter ref="A13:BZ358"/>
  <mergeCells count="115">
    <mergeCell ref="BW7:BX7"/>
    <mergeCell ref="BY7:BZ7"/>
    <mergeCell ref="BK7:BL7"/>
    <mergeCell ref="BM7:BN7"/>
    <mergeCell ref="BO7:BP7"/>
    <mergeCell ref="BQ7:BR7"/>
    <mergeCell ref="BS7:BT7"/>
    <mergeCell ref="BU7:BV7"/>
    <mergeCell ref="BC7:BD7"/>
    <mergeCell ref="BE7:BF7"/>
    <mergeCell ref="BG7:BH7"/>
    <mergeCell ref="BI7:BJ7"/>
    <mergeCell ref="W7:X7"/>
    <mergeCell ref="Q7:R7"/>
    <mergeCell ref="S7:T7"/>
    <mergeCell ref="AQ7:AR7"/>
    <mergeCell ref="AS7:AT7"/>
    <mergeCell ref="AU7:AV7"/>
    <mergeCell ref="AM7:AN7"/>
    <mergeCell ref="AO7:AP7"/>
    <mergeCell ref="AK7:AL7"/>
    <mergeCell ref="W6:X6"/>
    <mergeCell ref="AA6:AB6"/>
    <mergeCell ref="Q6:R6"/>
    <mergeCell ref="S6:T6"/>
    <mergeCell ref="O6:P6"/>
    <mergeCell ref="BU6:BZ6"/>
    <mergeCell ref="O7:P7"/>
    <mergeCell ref="BC6:BD6"/>
    <mergeCell ref="BE6:BJ6"/>
    <mergeCell ref="BK6:BL6"/>
    <mergeCell ref="BM6:BR6"/>
    <mergeCell ref="BS6:BT6"/>
    <mergeCell ref="AW6:AX6"/>
    <mergeCell ref="AO6:AP6"/>
    <mergeCell ref="AQ6:AV6"/>
    <mergeCell ref="AM6:AN6"/>
    <mergeCell ref="AK6:AL6"/>
    <mergeCell ref="AG6:AH6"/>
    <mergeCell ref="AE7:AF7"/>
    <mergeCell ref="AG7:AH7"/>
    <mergeCell ref="AI7:AJ7"/>
    <mergeCell ref="AA7:AB7"/>
    <mergeCell ref="AC7:AD7"/>
    <mergeCell ref="U7:V7"/>
    <mergeCell ref="AI5:AJ5"/>
    <mergeCell ref="AC5:AD5"/>
    <mergeCell ref="AE5:AF5"/>
    <mergeCell ref="U5:V5"/>
    <mergeCell ref="W5:X5"/>
    <mergeCell ref="AA5:AB5"/>
    <mergeCell ref="BU5:BZ5"/>
    <mergeCell ref="J6:J8"/>
    <mergeCell ref="K6:K8"/>
    <mergeCell ref="L6:L8"/>
    <mergeCell ref="M6:M8"/>
    <mergeCell ref="N6:N8"/>
    <mergeCell ref="BC5:BD5"/>
    <mergeCell ref="BE5:BJ5"/>
    <mergeCell ref="BK5:BL5"/>
    <mergeCell ref="BM5:BR5"/>
    <mergeCell ref="BS5:BT5"/>
    <mergeCell ref="AW5:AX5"/>
    <mergeCell ref="AO5:AP5"/>
    <mergeCell ref="AQ5:AV5"/>
    <mergeCell ref="AI6:AJ6"/>
    <mergeCell ref="AC6:AD6"/>
    <mergeCell ref="AE6:AF6"/>
    <mergeCell ref="U6:V6"/>
    <mergeCell ref="BK4:BL4"/>
    <mergeCell ref="BM4:BR4"/>
    <mergeCell ref="BS4:BT4"/>
    <mergeCell ref="BU4:BZ4"/>
    <mergeCell ref="BC4:BD4"/>
    <mergeCell ref="BE4:BJ4"/>
    <mergeCell ref="AQ4:AV4"/>
    <mergeCell ref="AW4:AX4"/>
    <mergeCell ref="AM5:AN5"/>
    <mergeCell ref="J4:N4"/>
    <mergeCell ref="O4:P4"/>
    <mergeCell ref="A4:A8"/>
    <mergeCell ref="B4:B8"/>
    <mergeCell ref="C4:C8"/>
    <mergeCell ref="D4:D8"/>
    <mergeCell ref="E4:E8"/>
    <mergeCell ref="F4:F8"/>
    <mergeCell ref="G4:G8"/>
    <mergeCell ref="H4:H8"/>
    <mergeCell ref="I4:I8"/>
    <mergeCell ref="J5:M5"/>
    <mergeCell ref="O5:P5"/>
    <mergeCell ref="R1:T2"/>
    <mergeCell ref="AY6:BB6"/>
    <mergeCell ref="AY5:BB5"/>
    <mergeCell ref="AY4:BB4"/>
    <mergeCell ref="BA7:BB7"/>
    <mergeCell ref="AY7:AZ7"/>
    <mergeCell ref="AW7:AX7"/>
    <mergeCell ref="U4:V4"/>
    <mergeCell ref="W4:X4"/>
    <mergeCell ref="Q4:R4"/>
    <mergeCell ref="S4:T4"/>
    <mergeCell ref="AM4:AN4"/>
    <mergeCell ref="AO4:AP4"/>
    <mergeCell ref="AK4:AL4"/>
    <mergeCell ref="AC4:AD4"/>
    <mergeCell ref="AE4:AF4"/>
    <mergeCell ref="AG4:AH4"/>
    <mergeCell ref="AI4:AJ4"/>
    <mergeCell ref="Y4:Z4"/>
    <mergeCell ref="AA4:AB4"/>
    <mergeCell ref="Q5:R5"/>
    <mergeCell ref="S5:T5"/>
    <mergeCell ref="AK5:AL5"/>
    <mergeCell ref="AG5:AH5"/>
  </mergeCells>
  <pageMargins left="0" right="0" top="0.39370078740157483" bottom="0.19685039370078741" header="0.11811023622047245" footer="0.11811023622047245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Солод Ольга Геннадьевна</cp:lastModifiedBy>
  <cp:lastPrinted>2016-07-04T23:42:42Z</cp:lastPrinted>
  <dcterms:created xsi:type="dcterms:W3CDTF">2016-07-04T07:58:08Z</dcterms:created>
  <dcterms:modified xsi:type="dcterms:W3CDTF">2016-08-08T07:58:06Z</dcterms:modified>
</cp:coreProperties>
</file>