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1820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КС!$A$12:$Z$357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</definedNames>
  <calcPr calcId="145621"/>
</workbook>
</file>

<file path=xl/calcChain.xml><?xml version="1.0" encoding="utf-8"?>
<calcChain xmlns="http://schemas.openxmlformats.org/spreadsheetml/2006/main">
  <c r="Y347" i="1" l="1"/>
  <c r="W347" i="1"/>
  <c r="U347" i="1"/>
  <c r="S347" i="1"/>
  <c r="Q347" i="1"/>
  <c r="O347" i="1"/>
  <c r="Y340" i="1"/>
  <c r="W340" i="1"/>
  <c r="U340" i="1"/>
  <c r="S340" i="1"/>
  <c r="Q340" i="1"/>
  <c r="O340" i="1"/>
  <c r="Y330" i="1"/>
  <c r="W330" i="1"/>
  <c r="U330" i="1"/>
  <c r="S330" i="1"/>
  <c r="Q330" i="1"/>
  <c r="O330" i="1"/>
  <c r="Y324" i="1"/>
  <c r="W324" i="1"/>
  <c r="U324" i="1"/>
  <c r="S324" i="1"/>
  <c r="Q324" i="1"/>
  <c r="O324" i="1"/>
  <c r="Y316" i="1"/>
  <c r="W316" i="1"/>
  <c r="U316" i="1"/>
  <c r="S316" i="1"/>
  <c r="Q316" i="1"/>
  <c r="O316" i="1"/>
  <c r="S315" i="1"/>
  <c r="S314" i="1"/>
  <c r="S313" i="1"/>
  <c r="S303" i="1"/>
  <c r="Y297" i="1"/>
  <c r="W297" i="1"/>
  <c r="U297" i="1"/>
  <c r="Q297" i="1"/>
  <c r="O297" i="1"/>
  <c r="S283" i="1"/>
  <c r="S280" i="1"/>
  <c r="S279" i="1"/>
  <c r="Y277" i="1"/>
  <c r="W277" i="1"/>
  <c r="U277" i="1"/>
  <c r="Q277" i="1"/>
  <c r="O277" i="1"/>
  <c r="S276" i="1"/>
  <c r="S272" i="1"/>
  <c r="S270" i="1"/>
  <c r="Y263" i="1"/>
  <c r="W263" i="1"/>
  <c r="U263" i="1"/>
  <c r="Q263" i="1"/>
  <c r="O263" i="1"/>
  <c r="Y249" i="1"/>
  <c r="W249" i="1"/>
  <c r="U249" i="1"/>
  <c r="S249" i="1"/>
  <c r="Q249" i="1"/>
  <c r="O249" i="1"/>
  <c r="Y243" i="1"/>
  <c r="W243" i="1"/>
  <c r="U243" i="1"/>
  <c r="S243" i="1"/>
  <c r="Q243" i="1"/>
  <c r="O243" i="1"/>
  <c r="Q236" i="1"/>
  <c r="Y226" i="1"/>
  <c r="W226" i="1"/>
  <c r="U226" i="1"/>
  <c r="S226" i="1"/>
  <c r="O226" i="1"/>
  <c r="Y224" i="1"/>
  <c r="W224" i="1"/>
  <c r="U224" i="1"/>
  <c r="S224" i="1"/>
  <c r="Q224" i="1"/>
  <c r="O224" i="1"/>
  <c r="Y211" i="1"/>
  <c r="W211" i="1"/>
  <c r="U211" i="1"/>
  <c r="S211" i="1"/>
  <c r="Q211" i="1"/>
  <c r="O211" i="1"/>
  <c r="Y206" i="1"/>
  <c r="W206" i="1"/>
  <c r="U206" i="1"/>
  <c r="S206" i="1"/>
  <c r="Q206" i="1"/>
  <c r="O206" i="1"/>
  <c r="Y199" i="1"/>
  <c r="W199" i="1"/>
  <c r="U199" i="1"/>
  <c r="S199" i="1"/>
  <c r="Q199" i="1"/>
  <c r="O199" i="1"/>
  <c r="Y194" i="1"/>
  <c r="W194" i="1"/>
  <c r="U194" i="1"/>
  <c r="S194" i="1"/>
  <c r="Q194" i="1"/>
  <c r="O194" i="1"/>
  <c r="Y185" i="1"/>
  <c r="W185" i="1"/>
  <c r="U185" i="1"/>
  <c r="S185" i="1"/>
  <c r="Q185" i="1"/>
  <c r="O185" i="1"/>
  <c r="Y174" i="1"/>
  <c r="W174" i="1"/>
  <c r="U174" i="1"/>
  <c r="S174" i="1"/>
  <c r="Q174" i="1"/>
  <c r="O174" i="1"/>
  <c r="S170" i="1"/>
  <c r="S169" i="1"/>
  <c r="S167" i="1"/>
  <c r="S165" i="1"/>
  <c r="S159" i="1"/>
  <c r="S156" i="1"/>
  <c r="S155" i="1"/>
  <c r="S154" i="1"/>
  <c r="S153" i="1"/>
  <c r="S152" i="1"/>
  <c r="S151" i="1"/>
  <c r="S150" i="1"/>
  <c r="S148" i="1"/>
  <c r="S147" i="1"/>
  <c r="S145" i="1"/>
  <c r="Y144" i="1"/>
  <c r="W144" i="1"/>
  <c r="U144" i="1"/>
  <c r="Q144" i="1"/>
  <c r="O144" i="1"/>
  <c r="Y140" i="1"/>
  <c r="W140" i="1"/>
  <c r="U140" i="1"/>
  <c r="S140" i="1"/>
  <c r="Q140" i="1"/>
  <c r="O140" i="1"/>
  <c r="Y132" i="1"/>
  <c r="W132" i="1"/>
  <c r="U132" i="1"/>
  <c r="S132" i="1"/>
  <c r="Q132" i="1"/>
  <c r="O132" i="1"/>
  <c r="Y119" i="1"/>
  <c r="W119" i="1"/>
  <c r="U119" i="1"/>
  <c r="S119" i="1"/>
  <c r="Q119" i="1"/>
  <c r="O119" i="1"/>
  <c r="Q103" i="1"/>
  <c r="Y101" i="1"/>
  <c r="W101" i="1"/>
  <c r="U101" i="1"/>
  <c r="S101" i="1"/>
  <c r="O101" i="1"/>
  <c r="S100" i="1"/>
  <c r="S99" i="1"/>
  <c r="Y97" i="1"/>
  <c r="W97" i="1"/>
  <c r="U97" i="1"/>
  <c r="Q97" i="1"/>
  <c r="O97" i="1"/>
  <c r="Y89" i="1"/>
  <c r="W89" i="1"/>
  <c r="U89" i="1"/>
  <c r="S89" i="1"/>
  <c r="Q89" i="1"/>
  <c r="O89" i="1"/>
  <c r="Q85" i="1"/>
  <c r="Q79" i="1"/>
  <c r="Y77" i="1"/>
  <c r="W77" i="1"/>
  <c r="U77" i="1"/>
  <c r="S77" i="1"/>
  <c r="O77" i="1"/>
  <c r="Y72" i="1"/>
  <c r="W72" i="1"/>
  <c r="U72" i="1"/>
  <c r="S72" i="1"/>
  <c r="Q72" i="1"/>
  <c r="O72" i="1"/>
  <c r="Y64" i="1"/>
  <c r="W64" i="1"/>
  <c r="U64" i="1"/>
  <c r="S64" i="1"/>
  <c r="Q64" i="1"/>
  <c r="O64" i="1"/>
  <c r="Y53" i="1"/>
  <c r="W53" i="1"/>
  <c r="U53" i="1"/>
  <c r="S53" i="1"/>
  <c r="Q53" i="1"/>
  <c r="O53" i="1"/>
  <c r="Y49" i="1"/>
  <c r="W49" i="1"/>
  <c r="U49" i="1"/>
  <c r="S49" i="1"/>
  <c r="Q49" i="1"/>
  <c r="O49" i="1"/>
  <c r="Z47" i="1"/>
  <c r="Y47" i="1"/>
  <c r="W47" i="1"/>
  <c r="U47" i="1"/>
  <c r="S47" i="1"/>
  <c r="Q47" i="1"/>
  <c r="O47" i="1"/>
  <c r="Z43" i="1"/>
  <c r="Y43" i="1"/>
  <c r="W43" i="1"/>
  <c r="U43" i="1"/>
  <c r="S43" i="1"/>
  <c r="Q43" i="1"/>
  <c r="O43" i="1"/>
  <c r="Y37" i="1"/>
  <c r="W37" i="1"/>
  <c r="U37" i="1"/>
  <c r="S37" i="1"/>
  <c r="Q37" i="1"/>
  <c r="O37" i="1"/>
  <c r="Y31" i="1"/>
  <c r="W31" i="1"/>
  <c r="U31" i="1"/>
  <c r="S31" i="1"/>
  <c r="Q31" i="1"/>
  <c r="O31" i="1"/>
  <c r="Y28" i="1"/>
  <c r="W28" i="1"/>
  <c r="U28" i="1"/>
  <c r="S28" i="1"/>
  <c r="Q28" i="1"/>
  <c r="O28" i="1"/>
  <c r="U25" i="1"/>
  <c r="U24" i="1"/>
  <c r="U23" i="1"/>
  <c r="U22" i="1"/>
  <c r="U21" i="1"/>
  <c r="U19" i="1"/>
  <c r="U18" i="1"/>
  <c r="W17" i="1"/>
  <c r="U17" i="1"/>
  <c r="U16" i="1"/>
  <c r="W15" i="1"/>
  <c r="U15" i="1"/>
  <c r="Y14" i="1"/>
  <c r="S14" i="1"/>
  <c r="Q14" i="1"/>
  <c r="O14" i="1"/>
  <c r="E14" i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D14" i="1"/>
  <c r="D15" i="1" s="1"/>
  <c r="Z13" i="1"/>
  <c r="Z12" i="1" s="1"/>
  <c r="X13" i="1"/>
  <c r="X12" i="1" s="1"/>
  <c r="V13" i="1"/>
  <c r="V12" i="1" s="1"/>
  <c r="T13" i="1"/>
  <c r="T12" i="1" s="1"/>
  <c r="R13" i="1"/>
  <c r="R12" i="1" s="1"/>
  <c r="P13" i="1"/>
  <c r="P12" i="1" s="1"/>
  <c r="Y12" i="1"/>
  <c r="W12" i="1"/>
  <c r="U12" i="1"/>
  <c r="S12" i="1"/>
  <c r="Q12" i="1"/>
  <c r="O12" i="1"/>
  <c r="S97" i="1" l="1"/>
  <c r="S277" i="1"/>
  <c r="D16" i="1"/>
  <c r="R16" i="1" s="1"/>
  <c r="S297" i="1"/>
  <c r="S263" i="1"/>
  <c r="Q226" i="1"/>
  <c r="S144" i="1"/>
  <c r="S357" i="1" s="1"/>
  <c r="U14" i="1"/>
  <c r="U357" i="1" s="1"/>
  <c r="X15" i="1"/>
  <c r="Z16" i="1"/>
  <c r="E29" i="1"/>
  <c r="E30" i="1" s="1"/>
  <c r="E31" i="1" s="1"/>
  <c r="E32" i="1" s="1"/>
  <c r="E33" i="1" s="1"/>
  <c r="E34" i="1" s="1"/>
  <c r="E35" i="1" s="1"/>
  <c r="E36" i="1" s="1"/>
  <c r="E37" i="1" s="1"/>
  <c r="Z15" i="1"/>
  <c r="W14" i="1"/>
  <c r="W357" i="1" s="1"/>
  <c r="R15" i="1"/>
  <c r="Y357" i="1"/>
  <c r="O357" i="1"/>
  <c r="P15" i="1"/>
  <c r="T15" i="1"/>
  <c r="V15" i="1"/>
  <c r="Q77" i="1"/>
  <c r="Q101" i="1"/>
  <c r="V16" i="1" l="1"/>
  <c r="P16" i="1"/>
  <c r="D17" i="1"/>
  <c r="V17" i="1" s="1"/>
  <c r="T16" i="1"/>
  <c r="X16" i="1"/>
  <c r="Q357" i="1"/>
  <c r="E38" i="1"/>
  <c r="E39" i="1" s="1"/>
  <c r="E40" i="1" s="1"/>
  <c r="E41" i="1" s="1"/>
  <c r="E42" i="1" s="1"/>
  <c r="E43" i="1" s="1"/>
  <c r="P17" i="1"/>
  <c r="T17" i="1" l="1"/>
  <c r="Z17" i="1"/>
  <c r="R17" i="1"/>
  <c r="X17" i="1"/>
  <c r="D18" i="1"/>
  <c r="Z18" i="1" s="1"/>
  <c r="X18" i="1"/>
  <c r="V18" i="1"/>
  <c r="R18" i="1"/>
  <c r="D19" i="1"/>
  <c r="T18" i="1"/>
  <c r="E44" i="1"/>
  <c r="E45" i="1" s="1"/>
  <c r="E46" i="1" s="1"/>
  <c r="E47" i="1" s="1"/>
  <c r="P18" i="1" l="1"/>
  <c r="E48" i="1"/>
  <c r="E49" i="1" s="1"/>
  <c r="V19" i="1"/>
  <c r="T19" i="1"/>
  <c r="P19" i="1"/>
  <c r="D20" i="1"/>
  <c r="Z19" i="1"/>
  <c r="R19" i="1"/>
  <c r="X19" i="1"/>
  <c r="E50" i="1" l="1"/>
  <c r="E51" i="1" s="1"/>
  <c r="E52" i="1" s="1"/>
  <c r="E53" i="1" s="1"/>
  <c r="X20" i="1"/>
  <c r="R20" i="1"/>
  <c r="D21" i="1"/>
  <c r="Z20" i="1"/>
  <c r="T20" i="1"/>
  <c r="P20" i="1"/>
  <c r="V20" i="1"/>
  <c r="D22" i="1" l="1"/>
  <c r="R21" i="1"/>
  <c r="X21" i="1"/>
  <c r="T21" i="1"/>
  <c r="P21" i="1"/>
  <c r="Z21" i="1"/>
  <c r="V21" i="1"/>
  <c r="E54" i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l="1"/>
  <c r="E66" i="1" s="1"/>
  <c r="E67" i="1" s="1"/>
  <c r="E68" i="1" s="1"/>
  <c r="E69" i="1" s="1"/>
  <c r="E70" i="1" s="1"/>
  <c r="E71" i="1" s="1"/>
  <c r="E72" i="1" s="1"/>
  <c r="X22" i="1"/>
  <c r="V22" i="1"/>
  <c r="D23" i="1"/>
  <c r="Z22" i="1"/>
  <c r="R22" i="1"/>
  <c r="T22" i="1"/>
  <c r="P22" i="1"/>
  <c r="D24" i="1" l="1"/>
  <c r="X23" i="1"/>
  <c r="T23" i="1"/>
  <c r="P23" i="1"/>
  <c r="Z23" i="1"/>
  <c r="R23" i="1"/>
  <c r="V23" i="1"/>
  <c r="E73" i="1"/>
  <c r="E74" i="1" s="1"/>
  <c r="E75" i="1" s="1"/>
  <c r="E76" i="1" s="1"/>
  <c r="E77" i="1" s="1"/>
  <c r="X24" i="1" l="1"/>
  <c r="P24" i="1"/>
  <c r="Z24" i="1"/>
  <c r="R24" i="1"/>
  <c r="D25" i="1"/>
  <c r="T24" i="1"/>
  <c r="V24" i="1"/>
  <c r="E78" i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l="1"/>
  <c r="E91" i="1" s="1"/>
  <c r="E92" i="1" s="1"/>
  <c r="E93" i="1" s="1"/>
  <c r="E94" i="1" s="1"/>
  <c r="E95" i="1" s="1"/>
  <c r="E96" i="1" s="1"/>
  <c r="E97" i="1" s="1"/>
  <c r="V25" i="1"/>
  <c r="T25" i="1"/>
  <c r="P25" i="1"/>
  <c r="X25" i="1"/>
  <c r="D26" i="1"/>
  <c r="Z25" i="1"/>
  <c r="R25" i="1"/>
  <c r="E98" i="1" l="1"/>
  <c r="E99" i="1" s="1"/>
  <c r="E100" i="1" s="1"/>
  <c r="E101" i="1" s="1"/>
  <c r="X26" i="1"/>
  <c r="R26" i="1"/>
  <c r="V26" i="1"/>
  <c r="Z26" i="1"/>
  <c r="T26" i="1"/>
  <c r="P26" i="1"/>
  <c r="D27" i="1"/>
  <c r="Z27" i="1" l="1"/>
  <c r="Z14" i="1" s="1"/>
  <c r="T27" i="1"/>
  <c r="T14" i="1" s="1"/>
  <c r="P27" i="1"/>
  <c r="P14" i="1" s="1"/>
  <c r="D28" i="1"/>
  <c r="V27" i="1"/>
  <c r="V14" i="1" s="1"/>
  <c r="X27" i="1"/>
  <c r="X14" i="1" s="1"/>
  <c r="R27" i="1"/>
  <c r="R14" i="1" s="1"/>
  <c r="E102" i="1"/>
  <c r="E103" i="1" s="1"/>
  <c r="E104" i="1" s="1"/>
  <c r="E105" i="1" s="1"/>
  <c r="E106" i="1" s="1"/>
  <c r="E107" i="1" s="1"/>
  <c r="E108" i="1" s="1"/>
  <c r="E110" i="1" l="1"/>
  <c r="E111" i="1" s="1"/>
  <c r="E112" i="1" s="1"/>
  <c r="E113" i="1" s="1"/>
  <c r="E114" i="1" s="1"/>
  <c r="E115" i="1" s="1"/>
  <c r="E116" i="1" s="1"/>
  <c r="E117" i="1" s="1"/>
  <c r="E118" i="1" s="1"/>
  <c r="E119" i="1" s="1"/>
  <c r="E109" i="1"/>
  <c r="D29" i="1"/>
  <c r="D30" i="1" l="1"/>
  <c r="V29" i="1"/>
  <c r="X29" i="1"/>
  <c r="Z29" i="1"/>
  <c r="T29" i="1"/>
  <c r="P29" i="1"/>
  <c r="R29" i="1"/>
  <c r="E120" i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P30" i="1" l="1"/>
  <c r="P28" i="1" s="1"/>
  <c r="X30" i="1"/>
  <c r="X28" i="1" s="1"/>
  <c r="R30" i="1"/>
  <c r="R28" i="1" s="1"/>
  <c r="D31" i="1"/>
  <c r="D32" i="1" s="1"/>
  <c r="V30" i="1"/>
  <c r="V28" i="1" s="1"/>
  <c r="Z30" i="1"/>
  <c r="Z28" i="1" s="1"/>
  <c r="T30" i="1"/>
  <c r="T28" i="1" s="1"/>
  <c r="E133" i="1"/>
  <c r="E134" i="1" s="1"/>
  <c r="E135" i="1" s="1"/>
  <c r="E136" i="1" s="1"/>
  <c r="E137" i="1" s="1"/>
  <c r="E138" i="1" s="1"/>
  <c r="E139" i="1" s="1"/>
  <c r="E140" i="1" s="1"/>
  <c r="E141" i="1" l="1"/>
  <c r="E142" i="1" s="1"/>
  <c r="E143" i="1" s="1"/>
  <c r="E144" i="1" s="1"/>
  <c r="V32" i="1"/>
  <c r="X32" i="1"/>
  <c r="D33" i="1"/>
  <c r="Z32" i="1"/>
  <c r="T32" i="1"/>
  <c r="P32" i="1"/>
  <c r="R32" i="1"/>
  <c r="X33" i="1" l="1"/>
  <c r="R33" i="1"/>
  <c r="D34" i="1"/>
  <c r="Z33" i="1"/>
  <c r="Z31" i="1" s="1"/>
  <c r="T33" i="1"/>
  <c r="P33" i="1"/>
  <c r="V33" i="1"/>
  <c r="E145" i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V34" i="1" l="1"/>
  <c r="D35" i="1"/>
  <c r="R34" i="1"/>
  <c r="T34" i="1"/>
  <c r="P34" i="1"/>
  <c r="X34" i="1"/>
  <c r="E175" i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V35" i="1" l="1"/>
  <c r="D36" i="1"/>
  <c r="T35" i="1"/>
  <c r="P35" i="1"/>
  <c r="X35" i="1"/>
  <c r="R35" i="1"/>
  <c r="E186" i="1"/>
  <c r="E187" i="1" s="1"/>
  <c r="E188" i="1" s="1"/>
  <c r="E189" i="1" s="1"/>
  <c r="E190" i="1" s="1"/>
  <c r="E191" i="1" s="1"/>
  <c r="E192" i="1" s="1"/>
  <c r="E193" i="1" s="1"/>
  <c r="E194" i="1" s="1"/>
  <c r="E195" i="1" l="1"/>
  <c r="E196" i="1" s="1"/>
  <c r="E197" i="1" s="1"/>
  <c r="E198" i="1" s="1"/>
  <c r="E199" i="1" s="1"/>
  <c r="V36" i="1"/>
  <c r="V31" i="1" s="1"/>
  <c r="X36" i="1"/>
  <c r="X31" i="1" s="1"/>
  <c r="T36" i="1"/>
  <c r="T31" i="1" s="1"/>
  <c r="P36" i="1"/>
  <c r="P31" i="1" s="1"/>
  <c r="D37" i="1"/>
  <c r="R36" i="1"/>
  <c r="R31" i="1" s="1"/>
  <c r="E200" i="1" l="1"/>
  <c r="E201" i="1" s="1"/>
  <c r="E202" i="1" s="1"/>
  <c r="E203" i="1" s="1"/>
  <c r="E204" i="1" s="1"/>
  <c r="E205" i="1" s="1"/>
  <c r="E206" i="1" s="1"/>
  <c r="D38" i="1"/>
  <c r="T38" i="1" l="1"/>
  <c r="P38" i="1"/>
  <c r="D39" i="1"/>
  <c r="X38" i="1"/>
  <c r="R38" i="1"/>
  <c r="V38" i="1"/>
  <c r="E207" i="1"/>
  <c r="E208" i="1" s="1"/>
  <c r="E209" i="1" s="1"/>
  <c r="E210" i="1" s="1"/>
  <c r="E211" i="1" s="1"/>
  <c r="E212" i="1" l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D40" i="1"/>
  <c r="X39" i="1"/>
  <c r="R39" i="1"/>
  <c r="T39" i="1"/>
  <c r="P39" i="1"/>
  <c r="V39" i="1"/>
  <c r="Z39" i="1"/>
  <c r="E225" i="1" l="1"/>
  <c r="E226" i="1" s="1"/>
  <c r="V40" i="1"/>
  <c r="D41" i="1"/>
  <c r="Z40" i="1"/>
  <c r="T40" i="1"/>
  <c r="X40" i="1"/>
  <c r="R40" i="1"/>
  <c r="P40" i="1"/>
  <c r="V41" i="1" l="1"/>
  <c r="D42" i="1"/>
  <c r="T41" i="1"/>
  <c r="P41" i="1"/>
  <c r="R41" i="1"/>
  <c r="X41" i="1"/>
  <c r="E227" i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X42" i="1" l="1"/>
  <c r="X37" i="1" s="1"/>
  <c r="R42" i="1"/>
  <c r="R37" i="1" s="1"/>
  <c r="D43" i="1"/>
  <c r="D44" i="1" s="1"/>
  <c r="Z42" i="1"/>
  <c r="Z37" i="1" s="1"/>
  <c r="T42" i="1"/>
  <c r="T37" i="1" s="1"/>
  <c r="P42" i="1"/>
  <c r="P37" i="1" s="1"/>
  <c r="V42" i="1"/>
  <c r="V37" i="1" s="1"/>
  <c r="E244" i="1"/>
  <c r="E245" i="1" s="1"/>
  <c r="E246" i="1" s="1"/>
  <c r="E247" i="1" s="1"/>
  <c r="E248" i="1" s="1"/>
  <c r="E249" i="1" s="1"/>
  <c r="E250" i="1" l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X44" i="1"/>
  <c r="R44" i="1"/>
  <c r="D45" i="1"/>
  <c r="V44" i="1"/>
  <c r="T44" i="1"/>
  <c r="P44" i="1"/>
  <c r="E264" i="1" l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D46" i="1"/>
  <c r="V45" i="1"/>
  <c r="X45" i="1"/>
  <c r="R45" i="1"/>
  <c r="T45" i="1"/>
  <c r="P45" i="1"/>
  <c r="X46" i="1" l="1"/>
  <c r="X43" i="1" s="1"/>
  <c r="R46" i="1"/>
  <c r="R43" i="1" s="1"/>
  <c r="T46" i="1"/>
  <c r="T43" i="1" s="1"/>
  <c r="P46" i="1"/>
  <c r="P43" i="1" s="1"/>
  <c r="D47" i="1"/>
  <c r="V46" i="1"/>
  <c r="V43" i="1" s="1"/>
  <c r="E278" i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E294" i="1" s="1"/>
  <c r="E295" i="1" s="1"/>
  <c r="E296" i="1" s="1"/>
  <c r="E297" i="1" s="1"/>
  <c r="E298" i="1" l="1"/>
  <c r="E299" i="1" s="1"/>
  <c r="E300" i="1" s="1"/>
  <c r="E301" i="1" s="1"/>
  <c r="E302" i="1" s="1"/>
  <c r="E303" i="1" s="1"/>
  <c r="E304" i="1" s="1"/>
  <c r="E305" i="1" s="1"/>
  <c r="E306" i="1" s="1"/>
  <c r="E307" i="1" s="1"/>
  <c r="E308" i="1" s="1"/>
  <c r="E309" i="1" s="1"/>
  <c r="E310" i="1" s="1"/>
  <c r="E311" i="1" s="1"/>
  <c r="E312" i="1" s="1"/>
  <c r="E313" i="1" s="1"/>
  <c r="E314" i="1" s="1"/>
  <c r="E315" i="1" s="1"/>
  <c r="E316" i="1" s="1"/>
  <c r="D48" i="1"/>
  <c r="X48" i="1" l="1"/>
  <c r="X47" i="1" s="1"/>
  <c r="R48" i="1"/>
  <c r="R47" i="1" s="1"/>
  <c r="T48" i="1"/>
  <c r="T47" i="1" s="1"/>
  <c r="P48" i="1"/>
  <c r="P47" i="1" s="1"/>
  <c r="D49" i="1"/>
  <c r="V48" i="1"/>
  <c r="V47" i="1" s="1"/>
  <c r="E317" i="1"/>
  <c r="E318" i="1" s="1"/>
  <c r="E319" i="1" s="1"/>
  <c r="E320" i="1" s="1"/>
  <c r="E321" i="1" s="1"/>
  <c r="E322" i="1" s="1"/>
  <c r="E323" i="1" s="1"/>
  <c r="E324" i="1" s="1"/>
  <c r="D50" i="1" l="1"/>
  <c r="E325" i="1"/>
  <c r="E326" i="1" s="1"/>
  <c r="E327" i="1" s="1"/>
  <c r="E328" i="1" s="1"/>
  <c r="E329" i="1" s="1"/>
  <c r="E330" i="1" s="1"/>
  <c r="E331" i="1" l="1"/>
  <c r="E332" i="1" s="1"/>
  <c r="E333" i="1" s="1"/>
  <c r="E334" i="1" s="1"/>
  <c r="E335" i="1" s="1"/>
  <c r="E336" i="1" s="1"/>
  <c r="E337" i="1" s="1"/>
  <c r="E338" i="1" s="1"/>
  <c r="E339" i="1" s="1"/>
  <c r="E340" i="1" s="1"/>
  <c r="X50" i="1"/>
  <c r="R50" i="1"/>
  <c r="D51" i="1"/>
  <c r="Z50" i="1"/>
  <c r="T50" i="1"/>
  <c r="P50" i="1"/>
  <c r="V50" i="1"/>
  <c r="V51" i="1" l="1"/>
  <c r="X51" i="1"/>
  <c r="R51" i="1"/>
  <c r="D52" i="1"/>
  <c r="Z51" i="1"/>
  <c r="T51" i="1"/>
  <c r="P51" i="1"/>
  <c r="E341" i="1"/>
  <c r="E342" i="1" l="1"/>
  <c r="E343" i="1" s="1"/>
  <c r="E344" i="1" s="1"/>
  <c r="X52" i="1"/>
  <c r="X49" i="1" s="1"/>
  <c r="R52" i="1"/>
  <c r="R49" i="1" s="1"/>
  <c r="D53" i="1"/>
  <c r="Z52" i="1"/>
  <c r="Z49" i="1" s="1"/>
  <c r="T52" i="1"/>
  <c r="T49" i="1" s="1"/>
  <c r="P52" i="1"/>
  <c r="P49" i="1" s="1"/>
  <c r="V52" i="1"/>
  <c r="V49" i="1" s="1"/>
  <c r="D54" i="1" l="1"/>
  <c r="E345" i="1"/>
  <c r="E346" i="1" s="1"/>
  <c r="E347" i="1" s="1"/>
  <c r="D55" i="1" l="1"/>
  <c r="V54" i="1"/>
  <c r="X54" i="1"/>
  <c r="R54" i="1"/>
  <c r="Z54" i="1"/>
  <c r="T54" i="1"/>
  <c r="P54" i="1"/>
  <c r="E348" i="1"/>
  <c r="E349" i="1" s="1"/>
  <c r="E350" i="1" s="1"/>
  <c r="E351" i="1" s="1"/>
  <c r="E352" i="1" s="1"/>
  <c r="E353" i="1" s="1"/>
  <c r="E354" i="1" s="1"/>
  <c r="E355" i="1" s="1"/>
  <c r="E356" i="1" s="1"/>
  <c r="X55" i="1" l="1"/>
  <c r="R55" i="1"/>
  <c r="D56" i="1"/>
  <c r="Z55" i="1"/>
  <c r="T55" i="1"/>
  <c r="P55" i="1"/>
  <c r="V55" i="1"/>
  <c r="D57" i="1" l="1"/>
  <c r="Z56" i="1"/>
  <c r="T56" i="1"/>
  <c r="P56" i="1"/>
  <c r="V56" i="1"/>
  <c r="X56" i="1"/>
  <c r="R56" i="1"/>
  <c r="X57" i="1" l="1"/>
  <c r="R57" i="1"/>
  <c r="D58" i="1"/>
  <c r="Z57" i="1"/>
  <c r="T57" i="1"/>
  <c r="P57" i="1"/>
  <c r="V57" i="1"/>
  <c r="D59" i="1" l="1"/>
  <c r="Z58" i="1"/>
  <c r="T58" i="1"/>
  <c r="P58" i="1"/>
  <c r="V58" i="1"/>
  <c r="X58" i="1"/>
  <c r="R58" i="1"/>
  <c r="D60" i="1" l="1"/>
  <c r="X59" i="1"/>
  <c r="R59" i="1"/>
  <c r="Z59" i="1"/>
  <c r="T59" i="1"/>
  <c r="P59" i="1"/>
  <c r="V59" i="1"/>
  <c r="X60" i="1" l="1"/>
  <c r="R60" i="1"/>
  <c r="D61" i="1"/>
  <c r="Z60" i="1"/>
  <c r="T60" i="1"/>
  <c r="P60" i="1"/>
  <c r="V60" i="1"/>
  <c r="D62" i="1" l="1"/>
  <c r="Z61" i="1"/>
  <c r="T61" i="1"/>
  <c r="P61" i="1"/>
  <c r="V61" i="1"/>
  <c r="X61" i="1"/>
  <c r="R61" i="1"/>
  <c r="X62" i="1" l="1"/>
  <c r="R62" i="1"/>
  <c r="D63" i="1"/>
  <c r="Z62" i="1"/>
  <c r="T62" i="1"/>
  <c r="P62" i="1"/>
  <c r="V62" i="1"/>
  <c r="D64" i="1" l="1"/>
  <c r="Z63" i="1"/>
  <c r="Z53" i="1" s="1"/>
  <c r="T63" i="1"/>
  <c r="T53" i="1" s="1"/>
  <c r="P63" i="1"/>
  <c r="P53" i="1" s="1"/>
  <c r="V63" i="1"/>
  <c r="V53" i="1" s="1"/>
  <c r="X63" i="1"/>
  <c r="X53" i="1" s="1"/>
  <c r="R63" i="1"/>
  <c r="R53" i="1" s="1"/>
  <c r="D65" i="1" l="1"/>
  <c r="X65" i="1" l="1"/>
  <c r="R65" i="1"/>
  <c r="Z65" i="1"/>
  <c r="T65" i="1"/>
  <c r="P65" i="1"/>
  <c r="V65" i="1"/>
  <c r="D66" i="1"/>
  <c r="X66" i="1" l="1"/>
  <c r="R66" i="1"/>
  <c r="Z66" i="1"/>
  <c r="T66" i="1"/>
  <c r="P66" i="1"/>
  <c r="V66" i="1"/>
  <c r="D67" i="1"/>
  <c r="D68" i="1" l="1"/>
  <c r="X67" i="1"/>
  <c r="R67" i="1"/>
  <c r="Z67" i="1"/>
  <c r="T67" i="1"/>
  <c r="P67" i="1"/>
  <c r="V67" i="1"/>
  <c r="D69" i="1" l="1"/>
  <c r="X68" i="1"/>
  <c r="R68" i="1"/>
  <c r="Z68" i="1"/>
  <c r="T68" i="1"/>
  <c r="P68" i="1"/>
  <c r="V68" i="1"/>
  <c r="D70" i="1" l="1"/>
  <c r="V69" i="1"/>
  <c r="X69" i="1"/>
  <c r="R69" i="1"/>
  <c r="Z69" i="1"/>
  <c r="T69" i="1"/>
  <c r="P69" i="1"/>
  <c r="D71" i="1" l="1"/>
  <c r="X70" i="1"/>
  <c r="R70" i="1"/>
  <c r="Z70" i="1"/>
  <c r="T70" i="1"/>
  <c r="P70" i="1"/>
  <c r="V70" i="1"/>
  <c r="D72" i="1" l="1"/>
  <c r="X71" i="1"/>
  <c r="X64" i="1" s="1"/>
  <c r="R71" i="1"/>
  <c r="R64" i="1" s="1"/>
  <c r="Z71" i="1"/>
  <c r="Z64" i="1" s="1"/>
  <c r="T71" i="1"/>
  <c r="T64" i="1" s="1"/>
  <c r="P71" i="1"/>
  <c r="P64" i="1" s="1"/>
  <c r="V71" i="1"/>
  <c r="V64" i="1" s="1"/>
  <c r="D73" i="1" l="1"/>
  <c r="T73" i="1" l="1"/>
  <c r="P73" i="1"/>
  <c r="D74" i="1"/>
  <c r="V73" i="1"/>
  <c r="X73" i="1"/>
  <c r="R73" i="1"/>
  <c r="V74" i="1" l="1"/>
  <c r="X74" i="1"/>
  <c r="R74" i="1"/>
  <c r="D75" i="1"/>
  <c r="Z74" i="1"/>
  <c r="T74" i="1"/>
  <c r="P74" i="1"/>
  <c r="X75" i="1" l="1"/>
  <c r="R75" i="1"/>
  <c r="D76" i="1"/>
  <c r="Z75" i="1"/>
  <c r="T75" i="1"/>
  <c r="P75" i="1"/>
  <c r="V75" i="1"/>
  <c r="V76" i="1" l="1"/>
  <c r="V72" i="1" s="1"/>
  <c r="X76" i="1"/>
  <c r="X72" i="1" s="1"/>
  <c r="R76" i="1"/>
  <c r="R72" i="1" s="1"/>
  <c r="D77" i="1"/>
  <c r="D78" i="1" s="1"/>
  <c r="Z76" i="1"/>
  <c r="Z72" i="1" s="1"/>
  <c r="T76" i="1"/>
  <c r="T72" i="1" s="1"/>
  <c r="P76" i="1"/>
  <c r="P72" i="1" s="1"/>
  <c r="V78" i="1" l="1"/>
  <c r="D79" i="1"/>
  <c r="X78" i="1"/>
  <c r="R78" i="1"/>
  <c r="T78" i="1"/>
  <c r="P78" i="1"/>
  <c r="D80" i="1" l="1"/>
  <c r="X79" i="1"/>
  <c r="R79" i="1"/>
  <c r="T79" i="1"/>
  <c r="V79" i="1"/>
  <c r="P79" i="1"/>
  <c r="X80" i="1" l="1"/>
  <c r="R80" i="1"/>
  <c r="D81" i="1"/>
  <c r="T80" i="1"/>
  <c r="P80" i="1"/>
  <c r="V80" i="1"/>
  <c r="D82" i="1" l="1"/>
  <c r="T81" i="1"/>
  <c r="P81" i="1"/>
  <c r="V81" i="1"/>
  <c r="X81" i="1"/>
  <c r="R81" i="1"/>
  <c r="X82" i="1" l="1"/>
  <c r="R82" i="1"/>
  <c r="T82" i="1"/>
  <c r="P82" i="1"/>
  <c r="D83" i="1"/>
  <c r="V82" i="1"/>
  <c r="X83" i="1" l="1"/>
  <c r="R83" i="1"/>
  <c r="Z83" i="1"/>
  <c r="T83" i="1"/>
  <c r="P83" i="1"/>
  <c r="V83" i="1"/>
  <c r="D84" i="1"/>
  <c r="X84" i="1" l="1"/>
  <c r="R84" i="1"/>
  <c r="T84" i="1"/>
  <c r="P84" i="1"/>
  <c r="D85" i="1"/>
  <c r="V84" i="1"/>
  <c r="V85" i="1" l="1"/>
  <c r="P85" i="1"/>
  <c r="D86" i="1"/>
  <c r="X85" i="1"/>
  <c r="R85" i="1"/>
  <c r="T85" i="1"/>
  <c r="T86" i="1" l="1"/>
  <c r="P86" i="1"/>
  <c r="V86" i="1"/>
  <c r="D87" i="1"/>
  <c r="X86" i="1"/>
  <c r="R86" i="1"/>
  <c r="T87" i="1" l="1"/>
  <c r="P87" i="1"/>
  <c r="V87" i="1"/>
  <c r="D88" i="1"/>
  <c r="X87" i="1"/>
  <c r="R87" i="1"/>
  <c r="Z88" i="1" l="1"/>
  <c r="Z77" i="1" s="1"/>
  <c r="T88" i="1"/>
  <c r="T77" i="1" s="1"/>
  <c r="P88" i="1"/>
  <c r="P77" i="1" s="1"/>
  <c r="V88" i="1"/>
  <c r="V77" i="1" s="1"/>
  <c r="D89" i="1"/>
  <c r="D90" i="1" s="1"/>
  <c r="X88" i="1"/>
  <c r="X77" i="1" s="1"/>
  <c r="R88" i="1"/>
  <c r="R77" i="1" s="1"/>
  <c r="X90" i="1" l="1"/>
  <c r="R90" i="1"/>
  <c r="Z90" i="1"/>
  <c r="T90" i="1"/>
  <c r="P90" i="1"/>
  <c r="V90" i="1"/>
  <c r="D91" i="1"/>
  <c r="X91" i="1" l="1"/>
  <c r="R91" i="1"/>
  <c r="Z91" i="1"/>
  <c r="T91" i="1"/>
  <c r="P91" i="1"/>
  <c r="V91" i="1"/>
  <c r="D92" i="1"/>
  <c r="X92" i="1" l="1"/>
  <c r="R92" i="1"/>
  <c r="Z92" i="1"/>
  <c r="T92" i="1"/>
  <c r="P92" i="1"/>
  <c r="V92" i="1"/>
  <c r="D93" i="1"/>
  <c r="D94" i="1" l="1"/>
  <c r="X93" i="1"/>
  <c r="R93" i="1"/>
  <c r="Z93" i="1"/>
  <c r="T93" i="1"/>
  <c r="P93" i="1"/>
  <c r="V93" i="1"/>
  <c r="X94" i="1" l="1"/>
  <c r="R94" i="1"/>
  <c r="Z94" i="1"/>
  <c r="T94" i="1"/>
  <c r="P94" i="1"/>
  <c r="D95" i="1"/>
  <c r="V94" i="1"/>
  <c r="X95" i="1" l="1"/>
  <c r="R95" i="1"/>
  <c r="Z95" i="1"/>
  <c r="T95" i="1"/>
  <c r="P95" i="1"/>
  <c r="D96" i="1"/>
  <c r="V95" i="1"/>
  <c r="Z96" i="1" l="1"/>
  <c r="Z89" i="1" s="1"/>
  <c r="T96" i="1"/>
  <c r="T89" i="1" s="1"/>
  <c r="P96" i="1"/>
  <c r="P89" i="1" s="1"/>
  <c r="V96" i="1"/>
  <c r="V89" i="1" s="1"/>
  <c r="D97" i="1"/>
  <c r="X96" i="1"/>
  <c r="X89" i="1" s="1"/>
  <c r="R96" i="1"/>
  <c r="R89" i="1" s="1"/>
  <c r="D98" i="1" l="1"/>
  <c r="D99" i="1" l="1"/>
  <c r="Z98" i="1"/>
  <c r="T98" i="1"/>
  <c r="P98" i="1"/>
  <c r="V98" i="1"/>
  <c r="X98" i="1"/>
  <c r="R98" i="1"/>
  <c r="X99" i="1" l="1"/>
  <c r="D100" i="1"/>
  <c r="V99" i="1"/>
  <c r="R99" i="1"/>
  <c r="Z99" i="1"/>
  <c r="P99" i="1"/>
  <c r="T99" i="1"/>
  <c r="D101" i="1" l="1"/>
  <c r="D102" i="1" s="1"/>
  <c r="Z100" i="1"/>
  <c r="Z97" i="1" s="1"/>
  <c r="R100" i="1"/>
  <c r="R97" i="1" s="1"/>
  <c r="X100" i="1"/>
  <c r="X97" i="1" s="1"/>
  <c r="V100" i="1"/>
  <c r="V97" i="1" s="1"/>
  <c r="P100" i="1"/>
  <c r="P97" i="1" s="1"/>
  <c r="T100" i="1"/>
  <c r="T97" i="1" s="1"/>
  <c r="D103" i="1" l="1"/>
  <c r="Z102" i="1"/>
  <c r="T102" i="1"/>
  <c r="P102" i="1"/>
  <c r="X102" i="1"/>
  <c r="R102" i="1"/>
  <c r="V102" i="1"/>
  <c r="X103" i="1" l="1"/>
  <c r="D104" i="1"/>
  <c r="T103" i="1"/>
  <c r="V103" i="1"/>
  <c r="P103" i="1"/>
  <c r="R103" i="1"/>
  <c r="D105" i="1" l="1"/>
  <c r="V104" i="1"/>
  <c r="X104" i="1"/>
  <c r="R104" i="1"/>
  <c r="Z104" i="1"/>
  <c r="T104" i="1"/>
  <c r="P104" i="1"/>
  <c r="X105" i="1" l="1"/>
  <c r="R105" i="1"/>
  <c r="Z105" i="1"/>
  <c r="T105" i="1"/>
  <c r="P105" i="1"/>
  <c r="D106" i="1"/>
  <c r="V105" i="1"/>
  <c r="X106" i="1" l="1"/>
  <c r="R106" i="1"/>
  <c r="D107" i="1"/>
  <c r="T106" i="1"/>
  <c r="P106" i="1"/>
  <c r="V106" i="1"/>
  <c r="V107" i="1" l="1"/>
  <c r="D108" i="1"/>
  <c r="X107" i="1"/>
  <c r="R107" i="1"/>
  <c r="Z107" i="1"/>
  <c r="T107" i="1"/>
  <c r="P107" i="1"/>
  <c r="Z108" i="1" l="1"/>
  <c r="T108" i="1"/>
  <c r="P108" i="1"/>
  <c r="V108" i="1"/>
  <c r="D110" i="1"/>
  <c r="D109" i="1"/>
  <c r="X108" i="1"/>
  <c r="R108" i="1"/>
  <c r="X109" i="1" l="1"/>
  <c r="R109" i="1"/>
  <c r="Z109" i="1"/>
  <c r="T109" i="1"/>
  <c r="P109" i="1"/>
  <c r="V109" i="1"/>
  <c r="D111" i="1"/>
  <c r="Z110" i="1"/>
  <c r="T110" i="1"/>
  <c r="P110" i="1"/>
  <c r="V110" i="1"/>
  <c r="X110" i="1"/>
  <c r="R110" i="1"/>
  <c r="D112" i="1" l="1"/>
  <c r="X111" i="1"/>
  <c r="R111" i="1"/>
  <c r="T111" i="1"/>
  <c r="P111" i="1"/>
  <c r="V111" i="1"/>
  <c r="V112" i="1" l="1"/>
  <c r="D113" i="1"/>
  <c r="X112" i="1"/>
  <c r="R112" i="1"/>
  <c r="Z112" i="1"/>
  <c r="T112" i="1"/>
  <c r="P112" i="1"/>
  <c r="V113" i="1" l="1"/>
  <c r="D114" i="1"/>
  <c r="X113" i="1"/>
  <c r="R113" i="1"/>
  <c r="Z113" i="1"/>
  <c r="T113" i="1"/>
  <c r="P113" i="1"/>
  <c r="V114" i="1" l="1"/>
  <c r="D115" i="1"/>
  <c r="X114" i="1"/>
  <c r="R114" i="1"/>
  <c r="Z114" i="1"/>
  <c r="T114" i="1"/>
  <c r="P114" i="1"/>
  <c r="V115" i="1" l="1"/>
  <c r="D116" i="1"/>
  <c r="X115" i="1"/>
  <c r="R115" i="1"/>
  <c r="Z115" i="1"/>
  <c r="T115" i="1"/>
  <c r="P115" i="1"/>
  <c r="V116" i="1" l="1"/>
  <c r="D117" i="1"/>
  <c r="X116" i="1"/>
  <c r="R116" i="1"/>
  <c r="Z116" i="1"/>
  <c r="T116" i="1"/>
  <c r="P116" i="1"/>
  <c r="V117" i="1" l="1"/>
  <c r="D118" i="1"/>
  <c r="X117" i="1"/>
  <c r="R117" i="1"/>
  <c r="Z117" i="1"/>
  <c r="T117" i="1"/>
  <c r="P117" i="1"/>
  <c r="V118" i="1" l="1"/>
  <c r="V101" i="1" s="1"/>
  <c r="D119" i="1"/>
  <c r="D120" i="1" s="1"/>
  <c r="X118" i="1"/>
  <c r="X101" i="1" s="1"/>
  <c r="R118" i="1"/>
  <c r="R101" i="1" s="1"/>
  <c r="Z118" i="1"/>
  <c r="Z101" i="1" s="1"/>
  <c r="T118" i="1"/>
  <c r="T101" i="1" s="1"/>
  <c r="P118" i="1"/>
  <c r="P101" i="1" s="1"/>
  <c r="X120" i="1" l="1"/>
  <c r="R120" i="1"/>
  <c r="T120" i="1"/>
  <c r="P120" i="1"/>
  <c r="V120" i="1"/>
  <c r="D121" i="1"/>
  <c r="X121" i="1" l="1"/>
  <c r="R121" i="1"/>
  <c r="Z121" i="1"/>
  <c r="T121" i="1"/>
  <c r="P121" i="1"/>
  <c r="D122" i="1"/>
  <c r="V121" i="1"/>
  <c r="Z122" i="1" l="1"/>
  <c r="T122" i="1"/>
  <c r="P122" i="1"/>
  <c r="V122" i="1"/>
  <c r="D123" i="1"/>
  <c r="X122" i="1"/>
  <c r="R122" i="1"/>
  <c r="Z123" i="1" l="1"/>
  <c r="T123" i="1"/>
  <c r="P123" i="1"/>
  <c r="D124" i="1"/>
  <c r="V123" i="1"/>
  <c r="X123" i="1"/>
  <c r="R123" i="1"/>
  <c r="D125" i="1" l="1"/>
  <c r="V124" i="1"/>
  <c r="X124" i="1"/>
  <c r="R124" i="1"/>
  <c r="Z124" i="1"/>
  <c r="T124" i="1"/>
  <c r="P124" i="1"/>
  <c r="D126" i="1" l="1"/>
  <c r="X125" i="1"/>
  <c r="R125" i="1"/>
  <c r="Z125" i="1"/>
  <c r="T125" i="1"/>
  <c r="P125" i="1"/>
  <c r="V125" i="1"/>
  <c r="X126" i="1" l="1"/>
  <c r="R126" i="1"/>
  <c r="D127" i="1"/>
  <c r="Z126" i="1"/>
  <c r="T126" i="1"/>
  <c r="P126" i="1"/>
  <c r="V126" i="1"/>
  <c r="Z127" i="1" l="1"/>
  <c r="T127" i="1"/>
  <c r="P127" i="1"/>
  <c r="V127" i="1"/>
  <c r="D128" i="1"/>
  <c r="X127" i="1"/>
  <c r="R127" i="1"/>
  <c r="X128" i="1" l="1"/>
  <c r="R128" i="1"/>
  <c r="Z128" i="1"/>
  <c r="T128" i="1"/>
  <c r="P128" i="1"/>
  <c r="D129" i="1"/>
  <c r="V128" i="1"/>
  <c r="Z129" i="1" l="1"/>
  <c r="T129" i="1"/>
  <c r="P129" i="1"/>
  <c r="D130" i="1"/>
  <c r="V129" i="1"/>
  <c r="X129" i="1"/>
  <c r="R129" i="1"/>
  <c r="D131" i="1" l="1"/>
  <c r="V130" i="1"/>
  <c r="X130" i="1"/>
  <c r="R130" i="1"/>
  <c r="Z130" i="1"/>
  <c r="T130" i="1"/>
  <c r="P130" i="1"/>
  <c r="X131" i="1" l="1"/>
  <c r="X119" i="1" s="1"/>
  <c r="R131" i="1"/>
  <c r="R119" i="1" s="1"/>
  <c r="Z131" i="1"/>
  <c r="Z119" i="1" s="1"/>
  <c r="T131" i="1"/>
  <c r="T119" i="1" s="1"/>
  <c r="P131" i="1"/>
  <c r="P119" i="1" s="1"/>
  <c r="D132" i="1"/>
  <c r="V131" i="1"/>
  <c r="V119" i="1" s="1"/>
  <c r="D133" i="1" l="1"/>
  <c r="Z133" i="1" l="1"/>
  <c r="T133" i="1"/>
  <c r="P133" i="1"/>
  <c r="V133" i="1"/>
  <c r="D134" i="1"/>
  <c r="X133" i="1"/>
  <c r="R133" i="1"/>
  <c r="D135" i="1" l="1"/>
  <c r="X134" i="1"/>
  <c r="R134" i="1"/>
  <c r="Z134" i="1"/>
  <c r="T134" i="1"/>
  <c r="P134" i="1"/>
  <c r="V134" i="1"/>
  <c r="X135" i="1" l="1"/>
  <c r="R135" i="1"/>
  <c r="D136" i="1"/>
  <c r="T135" i="1"/>
  <c r="P135" i="1"/>
  <c r="V135" i="1"/>
  <c r="D137" i="1" l="1"/>
  <c r="Z136" i="1"/>
  <c r="T136" i="1"/>
  <c r="P136" i="1"/>
  <c r="V136" i="1"/>
  <c r="X136" i="1"/>
  <c r="R136" i="1"/>
  <c r="X137" i="1" l="1"/>
  <c r="R137" i="1"/>
  <c r="T137" i="1"/>
  <c r="P137" i="1"/>
  <c r="D138" i="1"/>
  <c r="V137" i="1"/>
  <c r="D139" i="1" l="1"/>
  <c r="X138" i="1"/>
  <c r="R138" i="1"/>
  <c r="Z138" i="1"/>
  <c r="Z132" i="1" s="1"/>
  <c r="T138" i="1"/>
  <c r="P138" i="1"/>
  <c r="V138" i="1"/>
  <c r="X139" i="1" l="1"/>
  <c r="X132" i="1" s="1"/>
  <c r="R139" i="1"/>
  <c r="R132" i="1" s="1"/>
  <c r="T139" i="1"/>
  <c r="T132" i="1" s="1"/>
  <c r="P139" i="1"/>
  <c r="P132" i="1" s="1"/>
  <c r="D140" i="1"/>
  <c r="V139" i="1"/>
  <c r="V132" i="1" s="1"/>
  <c r="D141" i="1" l="1"/>
  <c r="D142" i="1" l="1"/>
  <c r="Z141" i="1"/>
  <c r="R141" i="1"/>
  <c r="X141" i="1"/>
  <c r="T141" i="1"/>
  <c r="P141" i="1"/>
  <c r="V141" i="1"/>
  <c r="D143" i="1" l="1"/>
  <c r="X142" i="1"/>
  <c r="R142" i="1"/>
  <c r="T142" i="1"/>
  <c r="P142" i="1"/>
  <c r="V142" i="1"/>
  <c r="Z142" i="1"/>
  <c r="D144" i="1" l="1"/>
  <c r="Z143" i="1"/>
  <c r="Z140" i="1" s="1"/>
  <c r="T143" i="1"/>
  <c r="T140" i="1" s="1"/>
  <c r="P143" i="1"/>
  <c r="P140" i="1" s="1"/>
  <c r="X143" i="1"/>
  <c r="X140" i="1" s="1"/>
  <c r="R143" i="1"/>
  <c r="R140" i="1" s="1"/>
  <c r="V143" i="1"/>
  <c r="V140" i="1" s="1"/>
  <c r="D145" i="1" l="1"/>
  <c r="V145" i="1" l="1"/>
  <c r="P145" i="1"/>
  <c r="D146" i="1"/>
  <c r="X145" i="1"/>
  <c r="Z145" i="1"/>
  <c r="R145" i="1"/>
  <c r="T145" i="1"/>
  <c r="V146" i="1" l="1"/>
  <c r="D147" i="1"/>
  <c r="X146" i="1"/>
  <c r="R146" i="1"/>
  <c r="Z146" i="1"/>
  <c r="T146" i="1"/>
  <c r="P146" i="1"/>
  <c r="D148" i="1" l="1"/>
  <c r="X147" i="1"/>
  <c r="Z147" i="1"/>
  <c r="R147" i="1"/>
  <c r="V147" i="1"/>
  <c r="P147" i="1"/>
  <c r="T147" i="1"/>
  <c r="X148" i="1" l="1"/>
  <c r="Z148" i="1"/>
  <c r="T148" i="1"/>
  <c r="R148" i="1"/>
  <c r="D149" i="1"/>
  <c r="V148" i="1"/>
  <c r="P148" i="1"/>
  <c r="X149" i="1" l="1"/>
  <c r="R149" i="1"/>
  <c r="Z149" i="1"/>
  <c r="T149" i="1"/>
  <c r="P149" i="1"/>
  <c r="V149" i="1"/>
  <c r="D150" i="1"/>
  <c r="Z150" i="1" l="1"/>
  <c r="R150" i="1"/>
  <c r="V150" i="1"/>
  <c r="P150" i="1"/>
  <c r="D151" i="1"/>
  <c r="X150" i="1"/>
  <c r="T150" i="1"/>
  <c r="V151" i="1" l="1"/>
  <c r="P151" i="1"/>
  <c r="D152" i="1"/>
  <c r="X151" i="1"/>
  <c r="Z151" i="1"/>
  <c r="R151" i="1"/>
  <c r="T151" i="1"/>
  <c r="D153" i="1" l="1"/>
  <c r="X152" i="1"/>
  <c r="Z152" i="1"/>
  <c r="T152" i="1"/>
  <c r="R152" i="1"/>
  <c r="V152" i="1"/>
  <c r="P152" i="1"/>
  <c r="D154" i="1" l="1"/>
  <c r="X153" i="1"/>
  <c r="Z153" i="1"/>
  <c r="T153" i="1"/>
  <c r="R153" i="1"/>
  <c r="V153" i="1"/>
  <c r="P153" i="1"/>
  <c r="X154" i="1" l="1"/>
  <c r="Z154" i="1"/>
  <c r="T154" i="1"/>
  <c r="R154" i="1"/>
  <c r="V154" i="1"/>
  <c r="P154" i="1"/>
  <c r="D155" i="1"/>
  <c r="Z155" i="1" l="1"/>
  <c r="R155" i="1"/>
  <c r="V155" i="1"/>
  <c r="P155" i="1"/>
  <c r="D156" i="1"/>
  <c r="X155" i="1"/>
  <c r="T155" i="1"/>
  <c r="V156" i="1" l="1"/>
  <c r="P156" i="1"/>
  <c r="D157" i="1"/>
  <c r="X156" i="1"/>
  <c r="Z156" i="1"/>
  <c r="R156" i="1"/>
  <c r="T156" i="1"/>
  <c r="V157" i="1" l="1"/>
  <c r="X157" i="1"/>
  <c r="R157" i="1"/>
  <c r="D158" i="1"/>
  <c r="Z157" i="1"/>
  <c r="T157" i="1"/>
  <c r="P157" i="1"/>
  <c r="X158" i="1" l="1"/>
  <c r="R158" i="1"/>
  <c r="D159" i="1"/>
  <c r="Z158" i="1"/>
  <c r="T158" i="1"/>
  <c r="P158" i="1"/>
  <c r="V158" i="1"/>
  <c r="D160" i="1" l="1"/>
  <c r="X159" i="1"/>
  <c r="Z159" i="1"/>
  <c r="T159" i="1"/>
  <c r="R159" i="1"/>
  <c r="V159" i="1"/>
  <c r="P159" i="1"/>
  <c r="V160" i="1" l="1"/>
  <c r="X160" i="1"/>
  <c r="R160" i="1"/>
  <c r="D161" i="1"/>
  <c r="T160" i="1"/>
  <c r="P160" i="1"/>
  <c r="X161" i="1" l="1"/>
  <c r="R161" i="1"/>
  <c r="Z161" i="1"/>
  <c r="T161" i="1"/>
  <c r="P161" i="1"/>
  <c r="V161" i="1"/>
  <c r="D162" i="1"/>
  <c r="D163" i="1" l="1"/>
  <c r="X162" i="1"/>
  <c r="R162" i="1"/>
  <c r="Z162" i="1"/>
  <c r="T162" i="1"/>
  <c r="P162" i="1"/>
  <c r="V162" i="1"/>
  <c r="D164" i="1" l="1"/>
  <c r="X163" i="1"/>
  <c r="R163" i="1"/>
  <c r="Z163" i="1"/>
  <c r="T163" i="1"/>
  <c r="P163" i="1"/>
  <c r="V163" i="1"/>
  <c r="D165" i="1" l="1"/>
  <c r="X164" i="1"/>
  <c r="R164" i="1"/>
  <c r="Z164" i="1"/>
  <c r="T164" i="1"/>
  <c r="P164" i="1"/>
  <c r="V164" i="1"/>
  <c r="X165" i="1" l="1"/>
  <c r="Z165" i="1"/>
  <c r="T165" i="1"/>
  <c r="R165" i="1"/>
  <c r="V165" i="1"/>
  <c r="P165" i="1"/>
  <c r="D166" i="1"/>
  <c r="X166" i="1" l="1"/>
  <c r="R166" i="1"/>
  <c r="Z166" i="1"/>
  <c r="T166" i="1"/>
  <c r="P166" i="1"/>
  <c r="V166" i="1"/>
  <c r="D167" i="1"/>
  <c r="Z167" i="1" l="1"/>
  <c r="T167" i="1"/>
  <c r="R167" i="1"/>
  <c r="V167" i="1"/>
  <c r="P167" i="1"/>
  <c r="D168" i="1"/>
  <c r="X167" i="1"/>
  <c r="Z168" i="1" l="1"/>
  <c r="T168" i="1"/>
  <c r="P168" i="1"/>
  <c r="V168" i="1"/>
  <c r="D169" i="1"/>
  <c r="X168" i="1"/>
  <c r="R168" i="1"/>
  <c r="V169" i="1" l="1"/>
  <c r="P169" i="1"/>
  <c r="D170" i="1"/>
  <c r="X169" i="1"/>
  <c r="Z169" i="1"/>
  <c r="R169" i="1"/>
  <c r="T169" i="1"/>
  <c r="X170" i="1" l="1"/>
  <c r="R170" i="1"/>
  <c r="D171" i="1"/>
  <c r="Z170" i="1"/>
  <c r="V170" i="1"/>
  <c r="P170" i="1"/>
  <c r="T170" i="1"/>
  <c r="V171" i="1" l="1"/>
  <c r="R171" i="1"/>
  <c r="P171" i="1"/>
  <c r="D172" i="1"/>
  <c r="Z171" i="1"/>
  <c r="T171" i="1"/>
  <c r="X171" i="1"/>
  <c r="D173" i="1" l="1"/>
  <c r="V172" i="1"/>
  <c r="X172" i="1"/>
  <c r="T172" i="1"/>
  <c r="R172" i="1"/>
  <c r="P172" i="1"/>
  <c r="Z172" i="1"/>
  <c r="D174" i="1" l="1"/>
  <c r="D175" i="1" s="1"/>
  <c r="Z173" i="1"/>
  <c r="Z144" i="1" s="1"/>
  <c r="T173" i="1"/>
  <c r="T144" i="1" s="1"/>
  <c r="V173" i="1"/>
  <c r="V144" i="1" s="1"/>
  <c r="X173" i="1"/>
  <c r="X144" i="1" s="1"/>
  <c r="P173" i="1"/>
  <c r="P144" i="1" s="1"/>
  <c r="R173" i="1"/>
  <c r="R144" i="1" s="1"/>
  <c r="D176" i="1" l="1"/>
  <c r="Z175" i="1"/>
  <c r="T175" i="1"/>
  <c r="P175" i="1"/>
  <c r="X175" i="1"/>
  <c r="R175" i="1"/>
  <c r="V175" i="1"/>
  <c r="Z176" i="1" l="1"/>
  <c r="T176" i="1"/>
  <c r="P176" i="1"/>
  <c r="D177" i="1"/>
  <c r="V176" i="1"/>
  <c r="R176" i="1"/>
  <c r="X176" i="1"/>
  <c r="D178" i="1" l="1"/>
  <c r="X177" i="1"/>
  <c r="R177" i="1"/>
  <c r="V177" i="1"/>
  <c r="Z177" i="1"/>
  <c r="P177" i="1"/>
  <c r="T177" i="1"/>
  <c r="X178" i="1" l="1"/>
  <c r="T178" i="1"/>
  <c r="P178" i="1"/>
  <c r="D179" i="1"/>
  <c r="V178" i="1"/>
  <c r="R178" i="1"/>
  <c r="D180" i="1" l="1"/>
  <c r="X179" i="1"/>
  <c r="R179" i="1"/>
  <c r="Z179" i="1"/>
  <c r="T179" i="1"/>
  <c r="P179" i="1"/>
  <c r="V179" i="1"/>
  <c r="X180" i="1" l="1"/>
  <c r="R180" i="1"/>
  <c r="Z180" i="1"/>
  <c r="T180" i="1"/>
  <c r="P180" i="1"/>
  <c r="D181" i="1"/>
  <c r="V180" i="1"/>
  <c r="X181" i="1" l="1"/>
  <c r="R181" i="1"/>
  <c r="Z181" i="1"/>
  <c r="T181" i="1"/>
  <c r="P181" i="1"/>
  <c r="V181" i="1"/>
  <c r="D182" i="1"/>
  <c r="X182" i="1" l="1"/>
  <c r="R182" i="1"/>
  <c r="Z182" i="1"/>
  <c r="T182" i="1"/>
  <c r="P182" i="1"/>
  <c r="V182" i="1"/>
  <c r="D183" i="1"/>
  <c r="X183" i="1" l="1"/>
  <c r="R183" i="1"/>
  <c r="Z183" i="1"/>
  <c r="T183" i="1"/>
  <c r="P183" i="1"/>
  <c r="V183" i="1"/>
  <c r="D184" i="1"/>
  <c r="X184" i="1" l="1"/>
  <c r="X174" i="1" s="1"/>
  <c r="R184" i="1"/>
  <c r="R174" i="1" s="1"/>
  <c r="Z184" i="1"/>
  <c r="Z174" i="1" s="1"/>
  <c r="T184" i="1"/>
  <c r="T174" i="1" s="1"/>
  <c r="P184" i="1"/>
  <c r="P174" i="1" s="1"/>
  <c r="V184" i="1"/>
  <c r="V174" i="1" s="1"/>
  <c r="D185" i="1"/>
  <c r="D186" i="1" l="1"/>
  <c r="X186" i="1" l="1"/>
  <c r="R186" i="1"/>
  <c r="Z186" i="1"/>
  <c r="T186" i="1"/>
  <c r="P186" i="1"/>
  <c r="D187" i="1"/>
  <c r="V186" i="1"/>
  <c r="X187" i="1" l="1"/>
  <c r="R187" i="1"/>
  <c r="Z187" i="1"/>
  <c r="T187" i="1"/>
  <c r="P187" i="1"/>
  <c r="D188" i="1"/>
  <c r="V187" i="1"/>
  <c r="Z188" i="1" l="1"/>
  <c r="T188" i="1"/>
  <c r="P188" i="1"/>
  <c r="D189" i="1"/>
  <c r="V188" i="1"/>
  <c r="X188" i="1"/>
  <c r="R188" i="1"/>
  <c r="D190" i="1" l="1"/>
  <c r="V189" i="1"/>
  <c r="X189" i="1"/>
  <c r="R189" i="1"/>
  <c r="Z189" i="1"/>
  <c r="T189" i="1"/>
  <c r="P189" i="1"/>
  <c r="X190" i="1" l="1"/>
  <c r="R190" i="1"/>
  <c r="Z190" i="1"/>
  <c r="T190" i="1"/>
  <c r="P190" i="1"/>
  <c r="D191" i="1"/>
  <c r="V190" i="1"/>
  <c r="X191" i="1" l="1"/>
  <c r="R191" i="1"/>
  <c r="Z191" i="1"/>
  <c r="T191" i="1"/>
  <c r="P191" i="1"/>
  <c r="D192" i="1"/>
  <c r="V191" i="1"/>
  <c r="Z192" i="1" l="1"/>
  <c r="T192" i="1"/>
  <c r="P192" i="1"/>
  <c r="V192" i="1"/>
  <c r="D193" i="1"/>
  <c r="X192" i="1"/>
  <c r="R192" i="1"/>
  <c r="X193" i="1" l="1"/>
  <c r="X185" i="1" s="1"/>
  <c r="R193" i="1"/>
  <c r="R185" i="1" s="1"/>
  <c r="Z193" i="1"/>
  <c r="Z185" i="1" s="1"/>
  <c r="T193" i="1"/>
  <c r="T185" i="1" s="1"/>
  <c r="P193" i="1"/>
  <c r="P185" i="1" s="1"/>
  <c r="V193" i="1"/>
  <c r="V185" i="1" s="1"/>
  <c r="D194" i="1"/>
  <c r="D195" i="1" s="1"/>
  <c r="V195" i="1" l="1"/>
  <c r="D196" i="1"/>
  <c r="X195" i="1"/>
  <c r="R195" i="1"/>
  <c r="Z195" i="1"/>
  <c r="T195" i="1"/>
  <c r="P195" i="1"/>
  <c r="V196" i="1" l="1"/>
  <c r="D197" i="1"/>
  <c r="X196" i="1"/>
  <c r="R196" i="1"/>
  <c r="T196" i="1"/>
  <c r="P196" i="1"/>
  <c r="D198" i="1" l="1"/>
  <c r="Z197" i="1"/>
  <c r="T197" i="1"/>
  <c r="P197" i="1"/>
  <c r="V197" i="1"/>
  <c r="X197" i="1"/>
  <c r="R197" i="1"/>
  <c r="D199" i="1" l="1"/>
  <c r="D200" i="1" s="1"/>
  <c r="X198" i="1"/>
  <c r="X194" i="1" s="1"/>
  <c r="R198" i="1"/>
  <c r="R194" i="1" s="1"/>
  <c r="Z198" i="1"/>
  <c r="Z194" i="1" s="1"/>
  <c r="T198" i="1"/>
  <c r="T194" i="1" s="1"/>
  <c r="P198" i="1"/>
  <c r="P194" i="1" s="1"/>
  <c r="V198" i="1"/>
  <c r="V194" i="1" s="1"/>
  <c r="D201" i="1" l="1"/>
  <c r="X200" i="1"/>
  <c r="R200" i="1"/>
  <c r="Z200" i="1"/>
  <c r="T200" i="1"/>
  <c r="P200" i="1"/>
  <c r="V200" i="1"/>
  <c r="X201" i="1" l="1"/>
  <c r="R201" i="1"/>
  <c r="D202" i="1"/>
  <c r="T201" i="1"/>
  <c r="P201" i="1"/>
  <c r="V201" i="1"/>
  <c r="Z202" i="1" l="1"/>
  <c r="T202" i="1"/>
  <c r="P202" i="1"/>
  <c r="V202" i="1"/>
  <c r="D203" i="1"/>
  <c r="X202" i="1"/>
  <c r="R202" i="1"/>
  <c r="D204" i="1" l="1"/>
  <c r="X203" i="1"/>
  <c r="R203" i="1"/>
  <c r="T203" i="1"/>
  <c r="P203" i="1"/>
  <c r="V203" i="1"/>
  <c r="D205" i="1" l="1"/>
  <c r="Z204" i="1"/>
  <c r="Z199" i="1" s="1"/>
  <c r="T204" i="1"/>
  <c r="P204" i="1"/>
  <c r="X204" i="1"/>
  <c r="V204" i="1"/>
  <c r="R204" i="1"/>
  <c r="V205" i="1" l="1"/>
  <c r="V199" i="1" s="1"/>
  <c r="D206" i="1"/>
  <c r="D207" i="1" s="1"/>
  <c r="X205" i="1"/>
  <c r="X199" i="1" s="1"/>
  <c r="R205" i="1"/>
  <c r="R199" i="1" s="1"/>
  <c r="T205" i="1"/>
  <c r="T199" i="1" s="1"/>
  <c r="P205" i="1"/>
  <c r="P199" i="1" s="1"/>
  <c r="V207" i="1" l="1"/>
  <c r="D208" i="1"/>
  <c r="X207" i="1"/>
  <c r="R207" i="1"/>
  <c r="Z207" i="1"/>
  <c r="T207" i="1"/>
  <c r="P207" i="1"/>
  <c r="V208" i="1" l="1"/>
  <c r="X208" i="1"/>
  <c r="R208" i="1"/>
  <c r="D209" i="1"/>
  <c r="Z208" i="1"/>
  <c r="T208" i="1"/>
  <c r="P208" i="1"/>
  <c r="D210" i="1" l="1"/>
  <c r="X209" i="1"/>
  <c r="R209" i="1"/>
  <c r="Z209" i="1"/>
  <c r="T209" i="1"/>
  <c r="P209" i="1"/>
  <c r="V209" i="1"/>
  <c r="D211" i="1" l="1"/>
  <c r="D212" i="1" s="1"/>
  <c r="X210" i="1"/>
  <c r="X206" i="1" s="1"/>
  <c r="R210" i="1"/>
  <c r="R206" i="1" s="1"/>
  <c r="Z210" i="1"/>
  <c r="Z206" i="1" s="1"/>
  <c r="T210" i="1"/>
  <c r="T206" i="1" s="1"/>
  <c r="P210" i="1"/>
  <c r="P206" i="1" s="1"/>
  <c r="V210" i="1"/>
  <c r="V206" i="1" s="1"/>
  <c r="Z212" i="1" l="1"/>
  <c r="T212" i="1"/>
  <c r="P212" i="1"/>
  <c r="V212" i="1"/>
  <c r="D213" i="1"/>
  <c r="X212" i="1"/>
  <c r="R212" i="1"/>
  <c r="Z213" i="1" l="1"/>
  <c r="T213" i="1"/>
  <c r="P213" i="1"/>
  <c r="V213" i="1"/>
  <c r="D214" i="1"/>
  <c r="X213" i="1"/>
  <c r="R213" i="1"/>
  <c r="D215" i="1" l="1"/>
  <c r="Z214" i="1"/>
  <c r="T214" i="1"/>
  <c r="P214" i="1"/>
  <c r="V214" i="1"/>
  <c r="X214" i="1"/>
  <c r="R214" i="1"/>
  <c r="X215" i="1" l="1"/>
  <c r="R215" i="1"/>
  <c r="D216" i="1"/>
  <c r="Z215" i="1"/>
  <c r="T215" i="1"/>
  <c r="P215" i="1"/>
  <c r="V215" i="1"/>
  <c r="D217" i="1" l="1"/>
  <c r="Z216" i="1"/>
  <c r="T216" i="1"/>
  <c r="P216" i="1"/>
  <c r="V216" i="1"/>
  <c r="X216" i="1"/>
  <c r="R216" i="1"/>
  <c r="X217" i="1" l="1"/>
  <c r="R217" i="1"/>
  <c r="D218" i="1"/>
  <c r="Z217" i="1"/>
  <c r="T217" i="1"/>
  <c r="P217" i="1"/>
  <c r="V217" i="1"/>
  <c r="D219" i="1" l="1"/>
  <c r="Z218" i="1"/>
  <c r="T218" i="1"/>
  <c r="P218" i="1"/>
  <c r="V218" i="1"/>
  <c r="X218" i="1"/>
  <c r="R218" i="1"/>
  <c r="X219" i="1" l="1"/>
  <c r="R219" i="1"/>
  <c r="D220" i="1"/>
  <c r="Z219" i="1"/>
  <c r="T219" i="1"/>
  <c r="P219" i="1"/>
  <c r="V219" i="1"/>
  <c r="D221" i="1" l="1"/>
  <c r="Z220" i="1"/>
  <c r="T220" i="1"/>
  <c r="P220" i="1"/>
  <c r="V220" i="1"/>
  <c r="X220" i="1"/>
  <c r="R220" i="1"/>
  <c r="X221" i="1" l="1"/>
  <c r="R221" i="1"/>
  <c r="D222" i="1"/>
  <c r="Z221" i="1"/>
  <c r="T221" i="1"/>
  <c r="P221" i="1"/>
  <c r="V221" i="1"/>
  <c r="D223" i="1" l="1"/>
  <c r="Z222" i="1"/>
  <c r="T222" i="1"/>
  <c r="P222" i="1"/>
  <c r="V222" i="1"/>
  <c r="X222" i="1"/>
  <c r="R222" i="1"/>
  <c r="X223" i="1" l="1"/>
  <c r="X211" i="1" s="1"/>
  <c r="R223" i="1"/>
  <c r="R211" i="1" s="1"/>
  <c r="D224" i="1"/>
  <c r="Z223" i="1"/>
  <c r="Z211" i="1" s="1"/>
  <c r="T223" i="1"/>
  <c r="T211" i="1" s="1"/>
  <c r="P223" i="1"/>
  <c r="P211" i="1" s="1"/>
  <c r="V223" i="1"/>
  <c r="V211" i="1" s="1"/>
  <c r="D225" i="1" l="1"/>
  <c r="D226" i="1" l="1"/>
  <c r="D227" i="1" s="1"/>
  <c r="X225" i="1"/>
  <c r="X224" i="1" s="1"/>
  <c r="R225" i="1"/>
  <c r="R224" i="1" s="1"/>
  <c r="Z225" i="1"/>
  <c r="Z224" i="1" s="1"/>
  <c r="T225" i="1"/>
  <c r="T224" i="1" s="1"/>
  <c r="P225" i="1"/>
  <c r="P224" i="1" s="1"/>
  <c r="V225" i="1"/>
  <c r="V224" i="1" s="1"/>
  <c r="V227" i="1" l="1"/>
  <c r="D228" i="1"/>
  <c r="X227" i="1"/>
  <c r="R227" i="1"/>
  <c r="Z227" i="1"/>
  <c r="T227" i="1"/>
  <c r="P227" i="1"/>
  <c r="Z228" i="1" l="1"/>
  <c r="T228" i="1"/>
  <c r="P228" i="1"/>
  <c r="V228" i="1"/>
  <c r="D229" i="1"/>
  <c r="X228" i="1"/>
  <c r="R228" i="1"/>
  <c r="D230" i="1" l="1"/>
  <c r="T229" i="1"/>
  <c r="P229" i="1"/>
  <c r="V229" i="1"/>
  <c r="X229" i="1"/>
  <c r="R229" i="1"/>
  <c r="X230" i="1" l="1"/>
  <c r="R230" i="1"/>
  <c r="D231" i="1"/>
  <c r="T230" i="1"/>
  <c r="P230" i="1"/>
  <c r="V230" i="1"/>
  <c r="Z231" i="1" l="1"/>
  <c r="T231" i="1"/>
  <c r="P231" i="1"/>
  <c r="V231" i="1"/>
  <c r="D232" i="1"/>
  <c r="X231" i="1"/>
  <c r="R231" i="1"/>
  <c r="X232" i="1" l="1"/>
  <c r="R232" i="1"/>
  <c r="D233" i="1"/>
  <c r="T232" i="1"/>
  <c r="P232" i="1"/>
  <c r="V232" i="1"/>
  <c r="V233" i="1" l="1"/>
  <c r="X233" i="1"/>
  <c r="R233" i="1"/>
  <c r="D234" i="1"/>
  <c r="Z233" i="1"/>
  <c r="T233" i="1"/>
  <c r="P233" i="1"/>
  <c r="D235" i="1" l="1"/>
  <c r="Z234" i="1"/>
  <c r="T234" i="1"/>
  <c r="P234" i="1"/>
  <c r="V234" i="1"/>
  <c r="R234" i="1"/>
  <c r="X234" i="1"/>
  <c r="Z235" i="1" l="1"/>
  <c r="V235" i="1"/>
  <c r="D236" i="1"/>
  <c r="T235" i="1"/>
  <c r="X235" i="1"/>
  <c r="R235" i="1"/>
  <c r="P235" i="1"/>
  <c r="X236" i="1" l="1"/>
  <c r="D237" i="1"/>
  <c r="R236" i="1"/>
  <c r="V236" i="1"/>
  <c r="P236" i="1"/>
  <c r="T236" i="1"/>
  <c r="Z237" i="1" l="1"/>
  <c r="T237" i="1"/>
  <c r="P237" i="1"/>
  <c r="D238" i="1"/>
  <c r="X237" i="1"/>
  <c r="V237" i="1"/>
  <c r="R237" i="1"/>
  <c r="Z238" i="1" l="1"/>
  <c r="T238" i="1"/>
  <c r="P238" i="1"/>
  <c r="D239" i="1"/>
  <c r="X238" i="1"/>
  <c r="V238" i="1"/>
  <c r="R238" i="1"/>
  <c r="V239" i="1" l="1"/>
  <c r="T239" i="1"/>
  <c r="X239" i="1"/>
  <c r="D240" i="1"/>
  <c r="R239" i="1"/>
  <c r="P239" i="1"/>
  <c r="V240" i="1" l="1"/>
  <c r="D241" i="1"/>
  <c r="T240" i="1"/>
  <c r="X240" i="1"/>
  <c r="R240" i="1"/>
  <c r="P240" i="1"/>
  <c r="D242" i="1" l="1"/>
  <c r="X241" i="1"/>
  <c r="R241" i="1"/>
  <c r="P241" i="1"/>
  <c r="Z241" i="1"/>
  <c r="V241" i="1"/>
  <c r="T241" i="1"/>
  <c r="X242" i="1" l="1"/>
  <c r="X226" i="1" s="1"/>
  <c r="R242" i="1"/>
  <c r="R226" i="1" s="1"/>
  <c r="Z242" i="1"/>
  <c r="Z226" i="1" s="1"/>
  <c r="T242" i="1"/>
  <c r="T226" i="1" s="1"/>
  <c r="P242" i="1"/>
  <c r="P226" i="1" s="1"/>
  <c r="D243" i="1"/>
  <c r="V242" i="1"/>
  <c r="V226" i="1" s="1"/>
  <c r="D244" i="1" l="1"/>
  <c r="D245" i="1" l="1"/>
  <c r="X244" i="1"/>
  <c r="R244" i="1"/>
  <c r="Z244" i="1"/>
  <c r="T244" i="1"/>
  <c r="P244" i="1"/>
  <c r="V244" i="1"/>
  <c r="D246" i="1" l="1"/>
  <c r="X245" i="1"/>
  <c r="R245" i="1"/>
  <c r="Z245" i="1"/>
  <c r="T245" i="1"/>
  <c r="P245" i="1"/>
  <c r="V245" i="1"/>
  <c r="D247" i="1" l="1"/>
  <c r="V246" i="1"/>
  <c r="X246" i="1"/>
  <c r="R246" i="1"/>
  <c r="Z246" i="1"/>
  <c r="T246" i="1"/>
  <c r="P246" i="1"/>
  <c r="X247" i="1" l="1"/>
  <c r="R247" i="1"/>
  <c r="D248" i="1"/>
  <c r="Z247" i="1"/>
  <c r="T247" i="1"/>
  <c r="P247" i="1"/>
  <c r="V247" i="1"/>
  <c r="D249" i="1" l="1"/>
  <c r="D250" i="1" s="1"/>
  <c r="Z248" i="1"/>
  <c r="Z243" i="1" s="1"/>
  <c r="T248" i="1"/>
  <c r="T243" i="1" s="1"/>
  <c r="P248" i="1"/>
  <c r="P243" i="1" s="1"/>
  <c r="V248" i="1"/>
  <c r="V243" i="1" s="1"/>
  <c r="X248" i="1"/>
  <c r="X243" i="1" s="1"/>
  <c r="R248" i="1"/>
  <c r="R243" i="1" s="1"/>
  <c r="X250" i="1" l="1"/>
  <c r="R250" i="1"/>
  <c r="Z250" i="1"/>
  <c r="T250" i="1"/>
  <c r="P250" i="1"/>
  <c r="D251" i="1"/>
  <c r="V250" i="1"/>
  <c r="X251" i="1" l="1"/>
  <c r="R251" i="1"/>
  <c r="D252" i="1"/>
  <c r="Z251" i="1"/>
  <c r="T251" i="1"/>
  <c r="P251" i="1"/>
  <c r="V251" i="1"/>
  <c r="V252" i="1" l="1"/>
  <c r="X252" i="1"/>
  <c r="R252" i="1"/>
  <c r="D253" i="1"/>
  <c r="Z252" i="1"/>
  <c r="T252" i="1"/>
  <c r="P252" i="1"/>
  <c r="X253" i="1" l="1"/>
  <c r="R253" i="1"/>
  <c r="Z253" i="1"/>
  <c r="T253" i="1"/>
  <c r="P253" i="1"/>
  <c r="D254" i="1"/>
  <c r="V253" i="1"/>
  <c r="Z254" i="1" l="1"/>
  <c r="T254" i="1"/>
  <c r="P254" i="1"/>
  <c r="D255" i="1"/>
  <c r="V254" i="1"/>
  <c r="X254" i="1"/>
  <c r="R254" i="1"/>
  <c r="D256" i="1" l="1"/>
  <c r="V255" i="1"/>
  <c r="X255" i="1"/>
  <c r="R255" i="1"/>
  <c r="Z255" i="1"/>
  <c r="T255" i="1"/>
  <c r="P255" i="1"/>
  <c r="D257" i="1" l="1"/>
  <c r="X256" i="1"/>
  <c r="R256" i="1"/>
  <c r="Z256" i="1"/>
  <c r="T256" i="1"/>
  <c r="P256" i="1"/>
  <c r="V256" i="1"/>
  <c r="V257" i="1" l="1"/>
  <c r="X257" i="1"/>
  <c r="R257" i="1"/>
  <c r="D258" i="1"/>
  <c r="Z257" i="1"/>
  <c r="T257" i="1"/>
  <c r="P257" i="1"/>
  <c r="D259" i="1" l="1"/>
  <c r="X258" i="1"/>
  <c r="R258" i="1"/>
  <c r="Z258" i="1"/>
  <c r="T258" i="1"/>
  <c r="P258" i="1"/>
  <c r="V258" i="1"/>
  <c r="X259" i="1" l="1"/>
  <c r="R259" i="1"/>
  <c r="Z259" i="1"/>
  <c r="V259" i="1"/>
  <c r="D260" i="1"/>
  <c r="T259" i="1"/>
  <c r="P259" i="1"/>
  <c r="Z260" i="1" l="1"/>
  <c r="T260" i="1"/>
  <c r="P260" i="1"/>
  <c r="X260" i="1"/>
  <c r="V260" i="1"/>
  <c r="R260" i="1"/>
  <c r="D261" i="1"/>
  <c r="Z261" i="1" l="1"/>
  <c r="T261" i="1"/>
  <c r="P261" i="1"/>
  <c r="D262" i="1"/>
  <c r="V261" i="1"/>
  <c r="R261" i="1"/>
  <c r="X261" i="1"/>
  <c r="Z262" i="1" l="1"/>
  <c r="Z249" i="1" s="1"/>
  <c r="T262" i="1"/>
  <c r="T249" i="1" s="1"/>
  <c r="P262" i="1"/>
  <c r="P249" i="1" s="1"/>
  <c r="X262" i="1"/>
  <c r="X249" i="1" s="1"/>
  <c r="D263" i="1"/>
  <c r="D264" i="1" s="1"/>
  <c r="V262" i="1"/>
  <c r="V249" i="1" s="1"/>
  <c r="R262" i="1"/>
  <c r="R249" i="1" s="1"/>
  <c r="X264" i="1" l="1"/>
  <c r="R264" i="1"/>
  <c r="Z264" i="1"/>
  <c r="V264" i="1"/>
  <c r="D265" i="1"/>
  <c r="T264" i="1"/>
  <c r="P264" i="1"/>
  <c r="V265" i="1" l="1"/>
  <c r="T265" i="1"/>
  <c r="X265" i="1"/>
  <c r="R265" i="1"/>
  <c r="P265" i="1"/>
  <c r="D266" i="1"/>
  <c r="Z265" i="1"/>
  <c r="V266" i="1" l="1"/>
  <c r="Z266" i="1"/>
  <c r="T266" i="1"/>
  <c r="P266" i="1"/>
  <c r="R266" i="1"/>
  <c r="D267" i="1"/>
  <c r="X266" i="1"/>
  <c r="V267" i="1" l="1"/>
  <c r="D268" i="1"/>
  <c r="X267" i="1"/>
  <c r="R267" i="1"/>
  <c r="Z267" i="1"/>
  <c r="T267" i="1"/>
  <c r="P267" i="1"/>
  <c r="V268" i="1" l="1"/>
  <c r="D269" i="1"/>
  <c r="X268" i="1"/>
  <c r="R268" i="1"/>
  <c r="Z268" i="1"/>
  <c r="T268" i="1"/>
  <c r="P268" i="1"/>
  <c r="Z269" i="1" l="1"/>
  <c r="T269" i="1"/>
  <c r="P269" i="1"/>
  <c r="V269" i="1"/>
  <c r="D270" i="1"/>
  <c r="X269" i="1"/>
  <c r="R269" i="1"/>
  <c r="Z270" i="1" l="1"/>
  <c r="R270" i="1"/>
  <c r="V270" i="1"/>
  <c r="P270" i="1"/>
  <c r="D271" i="1"/>
  <c r="X270" i="1"/>
  <c r="T270" i="1"/>
  <c r="X271" i="1" l="1"/>
  <c r="R271" i="1"/>
  <c r="Z271" i="1"/>
  <c r="T271" i="1"/>
  <c r="P271" i="1"/>
  <c r="D272" i="1"/>
  <c r="V271" i="1"/>
  <c r="V272" i="1" l="1"/>
  <c r="P272" i="1"/>
  <c r="D273" i="1"/>
  <c r="X272" i="1"/>
  <c r="Z272" i="1"/>
  <c r="R272" i="1"/>
  <c r="T272" i="1"/>
  <c r="Z273" i="1" l="1"/>
  <c r="T273" i="1"/>
  <c r="P273" i="1"/>
  <c r="V273" i="1"/>
  <c r="D274" i="1"/>
  <c r="X273" i="1"/>
  <c r="R273" i="1"/>
  <c r="X274" i="1" l="1"/>
  <c r="R274" i="1"/>
  <c r="Z274" i="1"/>
  <c r="T274" i="1"/>
  <c r="P274" i="1"/>
  <c r="V274" i="1"/>
  <c r="D275" i="1"/>
  <c r="X275" i="1" l="1"/>
  <c r="R275" i="1"/>
  <c r="Z275" i="1"/>
  <c r="T275" i="1"/>
  <c r="P275" i="1"/>
  <c r="V275" i="1"/>
  <c r="D276" i="1"/>
  <c r="D277" i="1" l="1"/>
  <c r="D278" i="1" s="1"/>
  <c r="Z276" i="1"/>
  <c r="Z263" i="1" s="1"/>
  <c r="R276" i="1"/>
  <c r="R263" i="1" s="1"/>
  <c r="V276" i="1"/>
  <c r="V263" i="1" s="1"/>
  <c r="P276" i="1"/>
  <c r="P263" i="1" s="1"/>
  <c r="X276" i="1"/>
  <c r="X263" i="1" s="1"/>
  <c r="T276" i="1"/>
  <c r="T263" i="1" s="1"/>
  <c r="Z278" i="1" l="1"/>
  <c r="T278" i="1"/>
  <c r="P278" i="1"/>
  <c r="D279" i="1"/>
  <c r="X278" i="1"/>
  <c r="V278" i="1"/>
  <c r="R278" i="1"/>
  <c r="D280" i="1" l="1"/>
  <c r="Z279" i="1"/>
  <c r="R279" i="1"/>
  <c r="X279" i="1"/>
  <c r="V279" i="1"/>
  <c r="P279" i="1"/>
  <c r="T279" i="1"/>
  <c r="X280" i="1" l="1"/>
  <c r="Z280" i="1"/>
  <c r="V280" i="1"/>
  <c r="R280" i="1"/>
  <c r="P280" i="1"/>
  <c r="D281" i="1"/>
  <c r="T280" i="1"/>
  <c r="V281" i="1" l="1"/>
  <c r="D282" i="1"/>
  <c r="Z281" i="1"/>
  <c r="T281" i="1"/>
  <c r="X281" i="1"/>
  <c r="R281" i="1"/>
  <c r="P281" i="1"/>
  <c r="V282" i="1" l="1"/>
  <c r="X282" i="1"/>
  <c r="R282" i="1"/>
  <c r="P282" i="1"/>
  <c r="D283" i="1"/>
  <c r="Z282" i="1"/>
  <c r="T282" i="1"/>
  <c r="X283" i="1" l="1"/>
  <c r="D284" i="1"/>
  <c r="Z283" i="1"/>
  <c r="V283" i="1"/>
  <c r="R283" i="1"/>
  <c r="P283" i="1"/>
  <c r="T283" i="1"/>
  <c r="D285" i="1" l="1"/>
  <c r="Z284" i="1"/>
  <c r="T284" i="1"/>
  <c r="P284" i="1"/>
  <c r="V284" i="1"/>
  <c r="X284" i="1"/>
  <c r="R284" i="1"/>
  <c r="D286" i="1" l="1"/>
  <c r="Z285" i="1"/>
  <c r="T285" i="1"/>
  <c r="P285" i="1"/>
  <c r="X285" i="1"/>
  <c r="V285" i="1"/>
  <c r="R285" i="1"/>
  <c r="D287" i="1" l="1"/>
  <c r="X286" i="1"/>
  <c r="R286" i="1"/>
  <c r="Z286" i="1"/>
  <c r="T286" i="1"/>
  <c r="P286" i="1"/>
  <c r="V286" i="1"/>
  <c r="V287" i="1" l="1"/>
  <c r="D288" i="1"/>
  <c r="X287" i="1"/>
  <c r="R287" i="1"/>
  <c r="Z287" i="1"/>
  <c r="T287" i="1"/>
  <c r="P287" i="1"/>
  <c r="Z288" i="1" l="1"/>
  <c r="T288" i="1"/>
  <c r="P288" i="1"/>
  <c r="V288" i="1"/>
  <c r="D289" i="1"/>
  <c r="X288" i="1"/>
  <c r="R288" i="1"/>
  <c r="T289" i="1" l="1"/>
  <c r="P289" i="1"/>
  <c r="V289" i="1"/>
  <c r="D290" i="1"/>
  <c r="X289" i="1"/>
  <c r="R289" i="1"/>
  <c r="X290" i="1" l="1"/>
  <c r="R290" i="1"/>
  <c r="Z290" i="1"/>
  <c r="T290" i="1"/>
  <c r="P290" i="1"/>
  <c r="D291" i="1"/>
  <c r="V290" i="1"/>
  <c r="Z291" i="1" l="1"/>
  <c r="T291" i="1"/>
  <c r="P291" i="1"/>
  <c r="D292" i="1"/>
  <c r="V291" i="1"/>
  <c r="X291" i="1"/>
  <c r="R291" i="1"/>
  <c r="V292" i="1" l="1"/>
  <c r="D293" i="1"/>
  <c r="X292" i="1"/>
  <c r="R292" i="1"/>
  <c r="Z292" i="1"/>
  <c r="T292" i="1"/>
  <c r="P292" i="1"/>
  <c r="Z293" i="1" l="1"/>
  <c r="T293" i="1"/>
  <c r="P293" i="1"/>
  <c r="V293" i="1"/>
  <c r="D294" i="1"/>
  <c r="X293" i="1"/>
  <c r="R293" i="1"/>
  <c r="X294" i="1" l="1"/>
  <c r="R294" i="1"/>
  <c r="Z294" i="1"/>
  <c r="T294" i="1"/>
  <c r="P294" i="1"/>
  <c r="D295" i="1"/>
  <c r="V294" i="1"/>
  <c r="D296" i="1" l="1"/>
  <c r="Z295" i="1"/>
  <c r="T295" i="1"/>
  <c r="P295" i="1"/>
  <c r="V295" i="1"/>
  <c r="X295" i="1"/>
  <c r="R295" i="1"/>
  <c r="D297" i="1" l="1"/>
  <c r="X296" i="1"/>
  <c r="X277" i="1" s="1"/>
  <c r="R296" i="1"/>
  <c r="R277" i="1" s="1"/>
  <c r="Z296" i="1"/>
  <c r="Z277" i="1" s="1"/>
  <c r="T296" i="1"/>
  <c r="T277" i="1" s="1"/>
  <c r="P296" i="1"/>
  <c r="P277" i="1" s="1"/>
  <c r="V296" i="1"/>
  <c r="V277" i="1" s="1"/>
  <c r="D298" i="1" l="1"/>
  <c r="X298" i="1" l="1"/>
  <c r="R298" i="1"/>
  <c r="Z298" i="1"/>
  <c r="T298" i="1"/>
  <c r="P298" i="1"/>
  <c r="V298" i="1"/>
  <c r="D299" i="1"/>
  <c r="Z299" i="1" l="1"/>
  <c r="T299" i="1"/>
  <c r="P299" i="1"/>
  <c r="D300" i="1"/>
  <c r="X299" i="1"/>
  <c r="V299" i="1"/>
  <c r="R299" i="1"/>
  <c r="X300" i="1" l="1"/>
  <c r="R300" i="1"/>
  <c r="P300" i="1"/>
  <c r="Z300" i="1"/>
  <c r="V300" i="1"/>
  <c r="D301" i="1"/>
  <c r="T300" i="1"/>
  <c r="D302" i="1" l="1"/>
  <c r="X301" i="1"/>
  <c r="R301" i="1"/>
  <c r="Z301" i="1"/>
  <c r="V301" i="1"/>
  <c r="T301" i="1"/>
  <c r="P301" i="1"/>
  <c r="Z302" i="1" l="1"/>
  <c r="T302" i="1"/>
  <c r="P302" i="1"/>
  <c r="R302" i="1"/>
  <c r="D303" i="1"/>
  <c r="X302" i="1"/>
  <c r="V302" i="1"/>
  <c r="V303" i="1" l="1"/>
  <c r="P303" i="1"/>
  <c r="D304" i="1"/>
  <c r="Z303" i="1"/>
  <c r="R303" i="1"/>
  <c r="X303" i="1"/>
  <c r="T303" i="1"/>
  <c r="V304" i="1" l="1"/>
  <c r="D305" i="1"/>
  <c r="Z304" i="1"/>
  <c r="T304" i="1"/>
  <c r="P304" i="1"/>
  <c r="R304" i="1"/>
  <c r="X304" i="1"/>
  <c r="Z305" i="1" l="1"/>
  <c r="T305" i="1"/>
  <c r="P305" i="1"/>
  <c r="V305" i="1"/>
  <c r="D306" i="1"/>
  <c r="X305" i="1"/>
  <c r="R305" i="1"/>
  <c r="D307" i="1" l="1"/>
  <c r="Z306" i="1"/>
  <c r="T306" i="1"/>
  <c r="P306" i="1"/>
  <c r="V306" i="1"/>
  <c r="X306" i="1"/>
  <c r="R306" i="1"/>
  <c r="D308" i="1" l="1"/>
  <c r="X307" i="1"/>
  <c r="R307" i="1"/>
  <c r="Z307" i="1"/>
  <c r="T307" i="1"/>
  <c r="P307" i="1"/>
  <c r="V307" i="1"/>
  <c r="V308" i="1" l="1"/>
  <c r="D309" i="1"/>
  <c r="X308" i="1"/>
  <c r="R308" i="1"/>
  <c r="Z308" i="1"/>
  <c r="T308" i="1"/>
  <c r="P308" i="1"/>
  <c r="Z309" i="1" l="1"/>
  <c r="T309" i="1"/>
  <c r="P309" i="1"/>
  <c r="D310" i="1"/>
  <c r="V309" i="1"/>
  <c r="X309" i="1"/>
  <c r="R309" i="1"/>
  <c r="D311" i="1" l="1"/>
  <c r="V310" i="1"/>
  <c r="X310" i="1"/>
  <c r="R310" i="1"/>
  <c r="Z310" i="1"/>
  <c r="T310" i="1"/>
  <c r="P310" i="1"/>
  <c r="X311" i="1" l="1"/>
  <c r="R311" i="1"/>
  <c r="D312" i="1"/>
  <c r="Z311" i="1"/>
  <c r="T311" i="1"/>
  <c r="P311" i="1"/>
  <c r="V311" i="1"/>
  <c r="Z312" i="1" l="1"/>
  <c r="T312" i="1"/>
  <c r="P312" i="1"/>
  <c r="D313" i="1"/>
  <c r="V312" i="1"/>
  <c r="X312" i="1"/>
  <c r="R312" i="1"/>
  <c r="V313" i="1" l="1"/>
  <c r="P313" i="1"/>
  <c r="Z313" i="1"/>
  <c r="D314" i="1"/>
  <c r="T313" i="1"/>
  <c r="R313" i="1"/>
  <c r="X313" i="1"/>
  <c r="V314" i="1" l="1"/>
  <c r="P314" i="1"/>
  <c r="X314" i="1"/>
  <c r="D315" i="1"/>
  <c r="Z314" i="1"/>
  <c r="T314" i="1"/>
  <c r="R314" i="1"/>
  <c r="Z315" i="1" l="1"/>
  <c r="Z297" i="1" s="1"/>
  <c r="R315" i="1"/>
  <c r="R297" i="1" s="1"/>
  <c r="X315" i="1"/>
  <c r="X297" i="1" s="1"/>
  <c r="V315" i="1"/>
  <c r="V297" i="1" s="1"/>
  <c r="P315" i="1"/>
  <c r="P297" i="1" s="1"/>
  <c r="D316" i="1"/>
  <c r="D317" i="1" s="1"/>
  <c r="T315" i="1"/>
  <c r="T297" i="1" s="1"/>
  <c r="X317" i="1" l="1"/>
  <c r="R317" i="1"/>
  <c r="Z317" i="1"/>
  <c r="D318" i="1"/>
  <c r="T317" i="1"/>
  <c r="P317" i="1"/>
  <c r="V317" i="1"/>
  <c r="X318" i="1" l="1"/>
  <c r="R318" i="1"/>
  <c r="Z318" i="1"/>
  <c r="T318" i="1"/>
  <c r="P318" i="1"/>
  <c r="D319" i="1"/>
  <c r="V318" i="1"/>
  <c r="Z319" i="1" l="1"/>
  <c r="T319" i="1"/>
  <c r="P319" i="1"/>
  <c r="D320" i="1"/>
  <c r="V319" i="1"/>
  <c r="X319" i="1"/>
  <c r="R319" i="1"/>
  <c r="D321" i="1" l="1"/>
  <c r="V320" i="1"/>
  <c r="X320" i="1"/>
  <c r="R320" i="1"/>
  <c r="Z320" i="1"/>
  <c r="T320" i="1"/>
  <c r="P320" i="1"/>
  <c r="D322" i="1" l="1"/>
  <c r="X321" i="1"/>
  <c r="R321" i="1"/>
  <c r="Z321" i="1"/>
  <c r="T321" i="1"/>
  <c r="P321" i="1"/>
  <c r="V321" i="1"/>
  <c r="Z322" i="1" l="1"/>
  <c r="T322" i="1"/>
  <c r="P322" i="1"/>
  <c r="X322" i="1"/>
  <c r="V322" i="1"/>
  <c r="R322" i="1"/>
  <c r="D323" i="1"/>
  <c r="X323" i="1" l="1"/>
  <c r="X316" i="1" s="1"/>
  <c r="R323" i="1"/>
  <c r="R316" i="1" s="1"/>
  <c r="Z323" i="1"/>
  <c r="Z316" i="1" s="1"/>
  <c r="V323" i="1"/>
  <c r="V316" i="1" s="1"/>
  <c r="T323" i="1"/>
  <c r="T316" i="1" s="1"/>
  <c r="D324" i="1"/>
  <c r="D325" i="1" s="1"/>
  <c r="P323" i="1"/>
  <c r="P316" i="1" s="1"/>
  <c r="D326" i="1" l="1"/>
  <c r="R325" i="1"/>
  <c r="P325" i="1"/>
  <c r="Z325" i="1"/>
  <c r="V325" i="1"/>
  <c r="T325" i="1"/>
  <c r="X325" i="1"/>
  <c r="Z326" i="1" l="1"/>
  <c r="V326" i="1"/>
  <c r="D327" i="1"/>
  <c r="T326" i="1"/>
  <c r="X326" i="1"/>
  <c r="R326" i="1"/>
  <c r="P326" i="1"/>
  <c r="V327" i="1" l="1"/>
  <c r="Z327" i="1"/>
  <c r="T327" i="1"/>
  <c r="P327" i="1"/>
  <c r="X327" i="1"/>
  <c r="R327" i="1"/>
  <c r="D328" i="1"/>
  <c r="Z328" i="1" l="1"/>
  <c r="T328" i="1"/>
  <c r="P328" i="1"/>
  <c r="V328" i="1"/>
  <c r="D329" i="1"/>
  <c r="X328" i="1"/>
  <c r="R328" i="1"/>
  <c r="D330" i="1" l="1"/>
  <c r="D331" i="1" s="1"/>
  <c r="X329" i="1"/>
  <c r="X324" i="1" s="1"/>
  <c r="R329" i="1"/>
  <c r="R324" i="1" s="1"/>
  <c r="Z329" i="1"/>
  <c r="Z324" i="1" s="1"/>
  <c r="T329" i="1"/>
  <c r="T324" i="1" s="1"/>
  <c r="P329" i="1"/>
  <c r="P324" i="1" s="1"/>
  <c r="V329" i="1"/>
  <c r="V324" i="1" s="1"/>
  <c r="D332" i="1" l="1"/>
  <c r="Z331" i="1"/>
  <c r="V331" i="1"/>
  <c r="T331" i="1"/>
  <c r="X331" i="1"/>
  <c r="R331" i="1"/>
  <c r="P331" i="1"/>
  <c r="X332" i="1" l="1"/>
  <c r="R332" i="1"/>
  <c r="P332" i="1"/>
  <c r="Z332" i="1"/>
  <c r="V332" i="1"/>
  <c r="D333" i="1"/>
  <c r="T332" i="1"/>
  <c r="Z333" i="1" l="1"/>
  <c r="T333" i="1"/>
  <c r="P333" i="1"/>
  <c r="D334" i="1"/>
  <c r="X333" i="1"/>
  <c r="V333" i="1"/>
  <c r="R333" i="1"/>
  <c r="D335" i="1" l="1"/>
  <c r="X334" i="1"/>
  <c r="R334" i="1"/>
  <c r="P334" i="1"/>
  <c r="Z334" i="1"/>
  <c r="V334" i="1"/>
  <c r="T334" i="1"/>
  <c r="D336" i="1" l="1"/>
  <c r="T335" i="1"/>
  <c r="X335" i="1"/>
  <c r="R335" i="1"/>
  <c r="P335" i="1"/>
  <c r="Z335" i="1"/>
  <c r="V335" i="1"/>
  <c r="V336" i="1" l="1"/>
  <c r="X336" i="1"/>
  <c r="R336" i="1"/>
  <c r="P336" i="1"/>
  <c r="Z336" i="1"/>
  <c r="D337" i="1"/>
  <c r="T336" i="1"/>
  <c r="D338" i="1" l="1"/>
  <c r="Z337" i="1"/>
  <c r="T337" i="1"/>
  <c r="P337" i="1"/>
  <c r="V337" i="1"/>
  <c r="R337" i="1"/>
  <c r="X337" i="1"/>
  <c r="Z338" i="1" l="1"/>
  <c r="T338" i="1"/>
  <c r="P338" i="1"/>
  <c r="V338" i="1"/>
  <c r="D339" i="1"/>
  <c r="R338" i="1"/>
  <c r="X338" i="1"/>
  <c r="X339" i="1" l="1"/>
  <c r="X330" i="1" s="1"/>
  <c r="R339" i="1"/>
  <c r="R330" i="1" s="1"/>
  <c r="Z339" i="1"/>
  <c r="Z330" i="1" s="1"/>
  <c r="T339" i="1"/>
  <c r="T330" i="1" s="1"/>
  <c r="P339" i="1"/>
  <c r="P330" i="1" s="1"/>
  <c r="V339" i="1"/>
  <c r="V330" i="1" s="1"/>
  <c r="D340" i="1"/>
  <c r="D341" i="1" l="1"/>
  <c r="X341" i="1" l="1"/>
  <c r="R341" i="1"/>
  <c r="Z341" i="1"/>
  <c r="T341" i="1"/>
  <c r="P341" i="1"/>
  <c r="D342" i="1"/>
  <c r="V341" i="1"/>
  <c r="Z342" i="1" l="1"/>
  <c r="T342" i="1"/>
  <c r="P342" i="1"/>
  <c r="D343" i="1"/>
  <c r="X342" i="1"/>
  <c r="V342" i="1"/>
  <c r="R342" i="1"/>
  <c r="X343" i="1" l="1"/>
  <c r="R343" i="1"/>
  <c r="D344" i="1"/>
  <c r="P343" i="1"/>
  <c r="Z343" i="1"/>
  <c r="V343" i="1"/>
  <c r="T343" i="1"/>
  <c r="X344" i="1" l="1"/>
  <c r="R344" i="1"/>
  <c r="P344" i="1"/>
  <c r="D345" i="1"/>
  <c r="V344" i="1"/>
  <c r="T344" i="1"/>
  <c r="V345" i="1" l="1"/>
  <c r="Z345" i="1"/>
  <c r="T345" i="1"/>
  <c r="X345" i="1"/>
  <c r="D346" i="1"/>
  <c r="R345" i="1"/>
  <c r="P345" i="1"/>
  <c r="X346" i="1" l="1"/>
  <c r="X340" i="1" s="1"/>
  <c r="R346" i="1"/>
  <c r="R340" i="1" s="1"/>
  <c r="D347" i="1"/>
  <c r="T346" i="1"/>
  <c r="T340" i="1" s="1"/>
  <c r="V346" i="1"/>
  <c r="V340" i="1" s="1"/>
  <c r="P346" i="1"/>
  <c r="P340" i="1" s="1"/>
  <c r="Z346" i="1"/>
  <c r="Z340" i="1"/>
  <c r="D348" i="1" l="1"/>
  <c r="X348" i="1" l="1"/>
  <c r="R348" i="1"/>
  <c r="D349" i="1"/>
  <c r="P348" i="1"/>
  <c r="Z348" i="1"/>
  <c r="V348" i="1"/>
  <c r="T348" i="1"/>
  <c r="V349" i="1" l="1"/>
  <c r="T349" i="1"/>
  <c r="D350" i="1"/>
  <c r="X349" i="1"/>
  <c r="R349" i="1"/>
  <c r="P349" i="1"/>
  <c r="Z349" i="1"/>
  <c r="D351" i="1" l="1"/>
  <c r="X350" i="1"/>
  <c r="R350" i="1"/>
  <c r="P350" i="1"/>
  <c r="Z350" i="1"/>
  <c r="V350" i="1"/>
  <c r="T350" i="1"/>
  <c r="D352" i="1" l="1"/>
  <c r="T351" i="1"/>
  <c r="Z351" i="1"/>
  <c r="R351" i="1"/>
  <c r="X351" i="1"/>
  <c r="V351" i="1"/>
  <c r="P351" i="1"/>
  <c r="D353" i="1" l="1"/>
  <c r="Z352" i="1"/>
  <c r="T352" i="1"/>
  <c r="P352" i="1"/>
  <c r="V352" i="1"/>
  <c r="R352" i="1"/>
  <c r="X352" i="1"/>
  <c r="X353" i="1" l="1"/>
  <c r="R353" i="1"/>
  <c r="P353" i="1"/>
  <c r="Z353" i="1"/>
  <c r="V353" i="1"/>
  <c r="D354" i="1"/>
  <c r="T353" i="1"/>
  <c r="D355" i="1" l="1"/>
  <c r="Z354" i="1"/>
  <c r="T354" i="1"/>
  <c r="P354" i="1"/>
  <c r="V354" i="1"/>
  <c r="R354" i="1"/>
  <c r="X354" i="1"/>
  <c r="X355" i="1" l="1"/>
  <c r="D356" i="1"/>
  <c r="R355" i="1"/>
  <c r="P355" i="1"/>
  <c r="Z355" i="1"/>
  <c r="V355" i="1"/>
  <c r="T355" i="1"/>
  <c r="X356" i="1" l="1"/>
  <c r="X347" i="1" s="1"/>
  <c r="X357" i="1" s="1"/>
  <c r="R356" i="1"/>
  <c r="R347" i="1" s="1"/>
  <c r="R357" i="1" s="1"/>
  <c r="Z356" i="1"/>
  <c r="Z347" i="1" s="1"/>
  <c r="Z357" i="1" s="1"/>
  <c r="V356" i="1"/>
  <c r="V347" i="1" s="1"/>
  <c r="V357" i="1" s="1"/>
  <c r="T356" i="1"/>
  <c r="T347" i="1" s="1"/>
  <c r="T357" i="1" s="1"/>
  <c r="P356" i="1"/>
  <c r="P347" i="1" s="1"/>
  <c r="P357" i="1" s="1"/>
</calcChain>
</file>

<file path=xl/sharedStrings.xml><?xml version="1.0" encoding="utf-8"?>
<sst xmlns="http://schemas.openxmlformats.org/spreadsheetml/2006/main" count="398" uniqueCount="385">
  <si>
    <t>Объемы  медицинской помощи в условиях круглосуточного стационара на 2016 год в разрезе клинико-профильных / клинико-статистических групп заболеваний</t>
  </si>
  <si>
    <t>Код  профиля</t>
  </si>
  <si>
    <t>Код КСГ 2016</t>
  </si>
  <si>
    <t>КПГ / КСГ</t>
  </si>
  <si>
    <t>базовая ставка с 01.01.2016</t>
  </si>
  <si>
    <t>базовая ставка с 01.02.2016</t>
  </si>
  <si>
    <t>КЗ (коэффициент относительной затратоемкости)</t>
  </si>
  <si>
    <t>КУ (управленческий коэффициент) с 01.01.16</t>
  </si>
  <si>
    <t>КУ (управленческий коэффициент) с 01.02.16</t>
  </si>
  <si>
    <t>КУ (управленческий коэффициент) с 01.04.16</t>
  </si>
  <si>
    <t>районный коэффициент</t>
  </si>
  <si>
    <t>КГБУЗ "Перинатальный центр" МЗ Хабаровского края</t>
  </si>
  <si>
    <t>КГБУЗ "Городская больница N 2" МЗ Хабаровского края</t>
  </si>
  <si>
    <t>КГБУЗ "Городской онкологический диспансер" МЗ Хабаровского края</t>
  </si>
  <si>
    <t>КГБУЗ "Родильный дом N 3" МЗ Хабаровского края</t>
  </si>
  <si>
    <t>КГБУЗ "Городская клиническая больница N 11" МЗ Хабаровского края</t>
  </si>
  <si>
    <t>КГБУЗ "Инфекционная больница" МЗ Хабаровского края</t>
  </si>
  <si>
    <t>с 01.01.2016</t>
  </si>
  <si>
    <t>с 01.02.16</t>
  </si>
  <si>
    <t>0252002</t>
  </si>
  <si>
    <t>3141002</t>
  </si>
  <si>
    <t>3151001</t>
  </si>
  <si>
    <t>3148002</t>
  </si>
  <si>
    <t>2144011</t>
  </si>
  <si>
    <t>3241002</t>
  </si>
  <si>
    <t>1 районная группа</t>
  </si>
  <si>
    <t>2 районная группа</t>
  </si>
  <si>
    <t>3 районная группа</t>
  </si>
  <si>
    <t>4 районная группа</t>
  </si>
  <si>
    <t>4 районная группа с 01.02.16</t>
  </si>
  <si>
    <t>подуровень 3.3.</t>
  </si>
  <si>
    <t>подуровень 2.1.</t>
  </si>
  <si>
    <t>подуровень 2.2.</t>
  </si>
  <si>
    <t>подуровень 2.3.</t>
  </si>
  <si>
    <t>количество больных</t>
  </si>
  <si>
    <t>стоимость</t>
  </si>
  <si>
    <t>КУСмо на 01.01.16</t>
  </si>
  <si>
    <t>КУСмо на 01.02.16</t>
  </si>
  <si>
    <t>КУСмо на 01.05.16</t>
  </si>
  <si>
    <t>Акушерство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</si>
  <si>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</si>
  <si>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</si>
  <si>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</si>
  <si>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</si>
  <si>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</si>
  <si>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</si>
  <si>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</si>
  <si>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</si>
  <si>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</si>
  <si>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</si>
  <si>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</si>
  <si>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</si>
  <si>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</si>
  <si>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</si>
  <si>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</si>
  <si>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Аллергология и иммунология</t>
  </si>
  <si>
    <t>Нарушения с вовлечением иммунного механизма</t>
  </si>
  <si>
    <t>Ангионевротический отек, анафилактический шок</t>
  </si>
  <si>
    <t>Гастроэнтерология</t>
  </si>
  <si>
    <t>Язва желудка и двенадцатиперстной кишки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</si>
  <si>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</si>
  <si>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</si>
  <si>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</si>
  <si>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</si>
  <si>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Гематология</t>
  </si>
  <si>
    <t>Анемии (уровень 1)</t>
  </si>
  <si>
    <t>Анемии (уровень 2)</t>
  </si>
  <si>
    <t>Анемии (уровень 3)</t>
  </si>
  <si>
    <t>Нарушения свертываемости крови</t>
  </si>
  <si>
    <t>Другие болезни крови и кроветворных органов</t>
  </si>
  <si>
    <t>Дерматология</t>
  </si>
  <si>
    <t>Редкие и тяжелые дерматозы</t>
  </si>
  <si>
    <t>Среднетяжелые дерматозы</t>
  </si>
  <si>
    <t>Легкие дерматозы</t>
  </si>
  <si>
    <t>Детская кардиология</t>
  </si>
  <si>
    <t>Врожденные аномалии сердечно-сосудистой системы, дети</t>
  </si>
  <si>
    <t>Детская онкология</t>
  </si>
  <si>
    <t>Лекарственная терапия при остром лейкозе, дети</t>
  </si>
  <si>
    <t>Лекарственная терапия при других ЗНО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</si>
  <si>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</si>
  <si>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</si>
  <si>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</si>
  <si>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</si>
  <si>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</si>
  <si>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</si>
  <si>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</si>
  <si>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</si>
  <si>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</si>
  <si>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</si>
  <si>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</si>
  <si>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</si>
  <si>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</si>
  <si>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</si>
  <si>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</si>
  <si>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</si>
  <si>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</si>
  <si>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</si>
  <si>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</si>
  <si>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</si>
  <si>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</si>
  <si>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Сахарный диабет, дети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</si>
  <si>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</si>
  <si>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</si>
  <si>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</si>
  <si>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</si>
  <si>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</si>
  <si>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</si>
  <si>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</si>
  <si>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</si>
  <si>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</si>
  <si>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</si>
  <si>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</si>
  <si>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</si>
  <si>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</si>
  <si>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</si>
  <si>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Клещевой энцефалит</t>
  </si>
  <si>
    <t>Кардиология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</si>
  <si>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</si>
  <si>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</si>
  <si>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Нестабильная стенокардия, инфаркт миокарда, легочная эмболия (уровень 3)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</si>
  <si>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</si>
  <si>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</si>
  <si>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</si>
  <si>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</si>
  <si>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</si>
  <si>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</si>
  <si>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</si>
  <si>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</si>
  <si>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</si>
  <si>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</si>
  <si>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</si>
  <si>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</si>
  <si>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</si>
  <si>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1)</t>
  </si>
  <si>
    <t>Эпилепсия, судороги (уровень 2)</t>
  </si>
  <si>
    <t>Расстройства периферической нервной системы</t>
  </si>
  <si>
    <t>Неврологические заболевания, лечение с применением ботулотоксина</t>
  </si>
  <si>
    <t>Комплексное лечение заболеваний нервной системы с применением препаратов иммуноглобулина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</si>
  <si>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</si>
  <si>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</si>
  <si>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</si>
  <si>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</si>
  <si>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</si>
  <si>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Другие цереброваскулярные болезни</t>
  </si>
  <si>
    <t>Нейрохирургия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</si>
  <si>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</si>
  <si>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</si>
  <si>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</si>
  <si>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</si>
  <si>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</si>
  <si>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</si>
  <si>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</si>
  <si>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</si>
  <si>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</si>
  <si>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</si>
  <si>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</si>
  <si>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</si>
  <si>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</si>
  <si>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</si>
  <si>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</si>
  <si>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</si>
  <si>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</si>
  <si>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</si>
  <si>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</si>
  <si>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</si>
  <si>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</si>
  <si>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</si>
  <si>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</si>
  <si>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</si>
  <si>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</si>
  <si>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</si>
  <si>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</si>
  <si>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</si>
  <si>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</si>
  <si>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</si>
  <si>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</si>
  <si>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</si>
  <si>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</si>
  <si>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</si>
  <si>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Тиреоидэктомия при злокачественных новообразованиях щитовидной железы</t>
  </si>
  <si>
    <t xml:space="preserve">Мастэктомия (уровень 1); другие операции при злокачественном новообразовании молочной железы </t>
  </si>
  <si>
    <t>Мастэктомия, уровень 2</t>
  </si>
  <si>
    <t>Операции при злокачественном новобразовании желчного пузыря, желчных протоков</t>
  </si>
  <si>
    <t>Операции при злокачественном новообразовании пищевода, желудка</t>
  </si>
  <si>
    <t>Другие операции при злокачественном новообразовании брюшной полости</t>
  </si>
  <si>
    <t>Злокачественое новообразование не классифицированное без специального противоопухолевого лечения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</si>
  <si>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</si>
  <si>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</si>
  <si>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</si>
  <si>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</si>
  <si>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</si>
  <si>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</si>
  <si>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</si>
  <si>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других локализаций (кроме лимфоидной и кроветворной тканей) (уровень 1)</t>
  </si>
  <si>
    <t>Лекарственная терапия при злокачественных новообразованиях других локализаций (кроме лимфоидной и кроветворной тканей)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</si>
  <si>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</si>
  <si>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</si>
  <si>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</si>
  <si>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</si>
  <si>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</si>
  <si>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</si>
  <si>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</si>
  <si>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</si>
  <si>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</si>
  <si>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</si>
  <si>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</si>
  <si>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</si>
  <si>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</si>
  <si>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Операции на органе слуха, придаточных пазухах носа  и верхних дыхательных путях (уровень 5)</t>
  </si>
  <si>
    <t>Ремонт и 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</si>
  <si>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</si>
  <si>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</si>
  <si>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</si>
  <si>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</si>
  <si>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</si>
  <si>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</si>
  <si>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</si>
  <si>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</si>
  <si>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</si>
  <si>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</si>
  <si>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Нарушения всасывания, дети</t>
  </si>
  <si>
    <t>Другие болезни органов пищеварения,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</si>
  <si>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</si>
  <si>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</si>
  <si>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</si>
  <si>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</si>
  <si>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</si>
  <si>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</si>
  <si>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</si>
  <si>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</si>
  <si>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</si>
  <si>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</si>
  <si>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</si>
  <si>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</si>
  <si>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</si>
  <si>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</si>
  <si>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</si>
  <si>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</si>
  <si>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</si>
  <si>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</si>
  <si>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</si>
  <si>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</si>
  <si>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</si>
  <si>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</si>
  <si>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</si>
  <si>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</si>
  <si>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</si>
  <si>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</si>
  <si>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</si>
  <si>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</si>
  <si>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</si>
  <si>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</si>
  <si>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Болезни пищевода, гастрит, дуоденит , другие болезни желудка и двенадцатиперстной кишки</t>
  </si>
  <si>
    <t>Новообразования доброкачественные, insitu,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</si>
  <si>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</si>
  <si>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</si>
  <si>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</si>
  <si>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 хроническая ишемическая болезнь сердца (уровень 1)</t>
  </si>
  <si>
    <t>Стенокардия (кроме нестабильной), 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</si>
  <si>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</si>
  <si>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</si>
  <si>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</si>
  <si>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</si>
  <si>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</si>
  <si>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</si>
  <si>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</si>
  <si>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</si>
  <si>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</si>
  <si>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</si>
  <si>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</si>
  <si>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</si>
  <si>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</si>
  <si>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</si>
  <si>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</si>
  <si>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</si>
  <si>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</si>
  <si>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</si>
  <si>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</si>
  <si>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</si>
  <si>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</si>
  <si>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</si>
  <si>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</si>
  <si>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</si>
  <si>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</si>
  <si>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</si>
  <si>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</si>
  <si>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</si>
  <si>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</si>
  <si>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</si>
  <si>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</si>
  <si>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</si>
  <si>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</si>
  <si>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</si>
  <si>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</si>
  <si>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</si>
  <si>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</si>
  <si>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</si>
  <si>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</si>
  <si>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</si>
  <si>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</si>
  <si>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</si>
  <si>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</si>
  <si>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</si>
  <si>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</si>
  <si>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</si>
  <si>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</si>
  <si>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</si>
  <si>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</si>
  <si>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</si>
  <si>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</si>
  <si>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</si>
  <si>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</si>
  <si>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</si>
  <si>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</si>
  <si>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</si>
  <si>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</si>
  <si>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</si>
  <si>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</si>
  <si>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</si>
  <si>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</t>
  </si>
  <si>
    <t>Открытые раны, поверхностные, другие и неуточненные травмы</t>
  </si>
  <si>
    <t>Операции на молочной железе 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</si>
  <si>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</si>
  <si>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</si>
  <si>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</si>
  <si>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</si>
  <si>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</si>
  <si>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</si>
  <si>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</si>
  <si>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</si>
  <si>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</si>
  <si>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</si>
  <si>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</si>
  <si>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</si>
  <si>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</si>
  <si>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</si>
  <si>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</si>
  <si>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</si>
  <si>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</si>
  <si>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</si>
  <si>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</si>
  <si>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(камбустиология)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</si>
  <si>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</si>
  <si>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</si>
  <si>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</si>
  <si>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</si>
  <si>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</si>
  <si>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</si>
  <si>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</si>
  <si>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</si>
  <si>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</si>
  <si>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</si>
  <si>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</si>
  <si>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Операции на органах  полости рта  (уровень 3)</t>
  </si>
  <si>
    <t>Операции на органах  полости рта  (уровень 4)</t>
  </si>
  <si>
    <t>Эндокринология</t>
  </si>
  <si>
    <t>Сахарный диабет, взрослые (уровень 1)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</si>
  <si>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</si>
  <si>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</si>
  <si>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</si>
  <si>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</si>
  <si>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</si>
  <si>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</si>
  <si>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</si>
  <si>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</si>
  <si>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</si>
  <si>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Редкие генетические заболевания</t>
  </si>
  <si>
    <t>Лечение с применением генно-инженерных биологических препаратов в случае отсутствия эффективности базисной терапии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</si>
  <si>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</si>
  <si>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</si>
  <si>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</si>
  <si>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</si>
  <si>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</si>
  <si>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</si>
  <si>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</si>
  <si>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</si>
  <si>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</si>
  <si>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</si>
  <si>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</si>
  <si>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онкогематологическими,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</si>
  <si>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</si>
  <si>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</si>
  <si>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Приложение №2 к Решению Комиссии по разработке ТП ОМС от 27.05.2016 № 5</t>
  </si>
  <si>
    <t>Инфаркт мозга (уровень 3)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</si>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</sst>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0.000"/>
    <numFmt numFmtId="166" formatCode="#,##0.000"/>
    <numFmt numFmtId="167" formatCode="_-* #,##0.00_р_._-;\-* #,##0.00_р_._-;_-* &quot;-&quot;_р_._-;_-@_-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8"/>
      <name val="Times New Roman"/>
      <family val="2"/>
      <charset val="204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b/>
      <sz val="10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3">
    <xf numFmtId="0" fontId="0" fillId="0" borderId="0"/>
    <xf numFmtId="0" fontId="3" fillId="0" borderId="0"/>
    <xf numFmtId="0" fontId="18" fillId="0" borderId="0"/>
    <xf numFmtId="0" fontId="19" fillId="0" borderId="0"/>
    <xf numFmtId="0" fontId="3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 applyFill="0" applyBorder="0" applyProtection="0">
      <alignment wrapText="1"/>
      <protection locked="0"/>
    </xf>
    <xf numFmtId="0" fontId="20" fillId="0" borderId="0"/>
    <xf numFmtId="9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0" applyFont="1" applyFill="1" applyAlignment="1">
      <alignment wrapText="1"/>
    </xf>
    <xf numFmtId="164" fontId="2" fillId="0" borderId="0" xfId="0" applyNumberFormat="1" applyFont="1" applyFill="1" applyAlignment="1">
      <alignment horizontal="center" wrapText="1"/>
    </xf>
    <xf numFmtId="0" fontId="4" fillId="0" borderId="0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5" fillId="0" borderId="0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0" fontId="4" fillId="0" borderId="1" xfId="1" applyFont="1" applyFill="1" applyBorder="1" applyAlignment="1">
      <alignment horizontal="center" vertical="center" wrapText="1"/>
    </xf>
    <xf numFmtId="0" fontId="6" fillId="0" borderId="0" xfId="0" applyFont="1" applyFill="1"/>
    <xf numFmtId="1" fontId="9" fillId="0" borderId="6" xfId="1" applyNumberFormat="1" applyFont="1" applyFill="1" applyBorder="1" applyAlignment="1">
      <alignment horizontal="center" vertical="center" wrapText="1"/>
    </xf>
    <xf numFmtId="1" fontId="13" fillId="0" borderId="6" xfId="1" applyNumberFormat="1" applyFont="1" applyFill="1" applyBorder="1" applyAlignment="1">
      <alignment horizontal="center" vertical="center" wrapText="1"/>
    </xf>
    <xf numFmtId="1" fontId="13" fillId="0" borderId="3" xfId="1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0" fontId="6" fillId="0" borderId="3" xfId="0" applyFont="1" applyFill="1" applyBorder="1"/>
    <xf numFmtId="0" fontId="7" fillId="0" borderId="4" xfId="1" applyFont="1" applyFill="1" applyBorder="1" applyAlignment="1">
      <alignment horizontal="center" vertical="center" wrapText="1"/>
    </xf>
    <xf numFmtId="41" fontId="8" fillId="0" borderId="4" xfId="1" applyNumberFormat="1" applyFont="1" applyFill="1" applyBorder="1" applyAlignment="1">
      <alignment horizontal="center" vertical="center" wrapText="1"/>
    </xf>
    <xf numFmtId="41" fontId="8" fillId="0" borderId="9" xfId="1" applyNumberFormat="1" applyFont="1" applyFill="1" applyBorder="1" applyAlignment="1">
      <alignment horizontal="center" vertical="center" wrapText="1"/>
    </xf>
    <xf numFmtId="164" fontId="8" fillId="0" borderId="8" xfId="1" applyNumberFormat="1" applyFont="1" applyFill="1" applyBorder="1" applyAlignment="1">
      <alignment horizontal="center" vertical="center" wrapText="1"/>
    </xf>
    <xf numFmtId="164" fontId="8" fillId="0" borderId="9" xfId="1" applyNumberFormat="1" applyFont="1" applyFill="1" applyBorder="1" applyAlignment="1">
      <alignment horizontal="center" vertical="center" wrapText="1"/>
    </xf>
    <xf numFmtId="164" fontId="8" fillId="0" borderId="4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165" fontId="9" fillId="0" borderId="3" xfId="1" applyNumberFormat="1" applyFont="1" applyFill="1" applyBorder="1" applyAlignment="1">
      <alignment horizontal="center" vertical="center" wrapText="1"/>
    </xf>
    <xf numFmtId="41" fontId="7" fillId="0" borderId="3" xfId="1" applyNumberFormat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vertical="center" wrapText="1"/>
    </xf>
    <xf numFmtId="4" fontId="8" fillId="0" borderId="4" xfId="1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4" fontId="8" fillId="0" borderId="2" xfId="1" applyNumberFormat="1" applyFont="1" applyFill="1" applyBorder="1" applyAlignment="1">
      <alignment horizontal="center" vertical="center" wrapText="1"/>
    </xf>
    <xf numFmtId="41" fontId="8" fillId="0" borderId="3" xfId="1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/>
    <xf numFmtId="0" fontId="8" fillId="0" borderId="4" xfId="0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vertical="center" wrapText="1"/>
    </xf>
    <xf numFmtId="166" fontId="8" fillId="0" borderId="4" xfId="1" applyNumberFormat="1" applyFont="1" applyFill="1" applyBorder="1" applyAlignment="1">
      <alignment horizontal="center" vertical="center" wrapText="1"/>
    </xf>
    <xf numFmtId="41" fontId="15" fillId="0" borderId="3" xfId="0" applyNumberFormat="1" applyFont="1" applyFill="1" applyBorder="1" applyAlignment="1"/>
    <xf numFmtId="41" fontId="8" fillId="0" borderId="4" xfId="1" applyNumberFormat="1" applyFont="1" applyFill="1" applyBorder="1" applyAlignment="1">
      <alignment vertical="center" wrapText="1"/>
    </xf>
    <xf numFmtId="2" fontId="7" fillId="0" borderId="3" xfId="0" applyNumberFormat="1" applyFont="1" applyFill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vertical="center" wrapText="1"/>
    </xf>
    <xf numFmtId="164" fontId="16" fillId="0" borderId="3" xfId="1" applyNumberFormat="1" applyFont="1" applyFill="1" applyBorder="1" applyAlignment="1">
      <alignment horizontal="center" vertical="center" wrapText="1"/>
    </xf>
    <xf numFmtId="41" fontId="16" fillId="0" borderId="3" xfId="1" applyNumberFormat="1" applyFont="1" applyFill="1" applyBorder="1" applyAlignment="1">
      <alignment horizontal="center"/>
    </xf>
    <xf numFmtId="167" fontId="16" fillId="0" borderId="3" xfId="1" applyNumberFormat="1" applyFont="1" applyFill="1" applyBorder="1" applyAlignment="1">
      <alignment horizontal="center"/>
    </xf>
    <xf numFmtId="3" fontId="2" fillId="0" borderId="0" xfId="0" applyNumberFormat="1" applyFont="1" applyFill="1" applyAlignment="1">
      <alignment horizontal="center" wrapText="1"/>
    </xf>
    <xf numFmtId="0" fontId="2" fillId="0" borderId="3" xfId="0" applyFont="1" applyFill="1" applyBorder="1" applyAlignment="1">
      <alignment wrapText="1"/>
    </xf>
    <xf numFmtId="164" fontId="2" fillId="0" borderId="3" xfId="0" applyNumberFormat="1" applyFont="1" applyFill="1" applyBorder="1" applyAlignment="1">
      <alignment horizontal="center" wrapText="1"/>
    </xf>
    <xf numFmtId="41" fontId="2" fillId="0" borderId="3" xfId="0" applyNumberFormat="1" applyFont="1" applyFill="1" applyBorder="1" applyAlignment="1">
      <alignment horizontal="center"/>
    </xf>
    <xf numFmtId="41" fontId="2" fillId="0" borderId="0" xfId="0" applyNumberFormat="1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0" borderId="9" xfId="1" applyFont="1" applyFill="1" applyBorder="1" applyAlignment="1">
      <alignment vertical="center" wrapText="1"/>
    </xf>
    <xf numFmtId="164" fontId="7" fillId="0" borderId="8" xfId="1" applyNumberFormat="1" applyFont="1" applyFill="1" applyBorder="1" applyAlignment="1">
      <alignment vertical="center" wrapText="1"/>
    </xf>
    <xf numFmtId="164" fontId="7" fillId="0" borderId="9" xfId="1" applyNumberFormat="1" applyFont="1" applyFill="1" applyBorder="1" applyAlignment="1">
      <alignment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" fontId="8" fillId="0" borderId="6" xfId="1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/>
    </xf>
    <xf numFmtId="4" fontId="7" fillId="0" borderId="4" xfId="1" applyNumberFormat="1" applyFont="1" applyFill="1" applyBorder="1" applyAlignment="1">
      <alignment horizontal="center" vertical="center" wrapText="1"/>
    </xf>
    <xf numFmtId="166" fontId="7" fillId="0" borderId="4" xfId="1" applyNumberFormat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vertical="center" wrapText="1"/>
    </xf>
    <xf numFmtId="0" fontId="7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4" fontId="10" fillId="0" borderId="4" xfId="1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22" fillId="0" borderId="0" xfId="0" applyFont="1" applyFill="1"/>
    <xf numFmtId="0" fontId="17" fillId="0" borderId="0" xfId="0" applyFont="1" applyFill="1"/>
    <xf numFmtId="0" fontId="17" fillId="0" borderId="3" xfId="0" applyFont="1" applyFill="1" applyBorder="1"/>
    <xf numFmtId="0" fontId="14" fillId="0" borderId="4" xfId="1" applyFont="1" applyFill="1" applyBorder="1" applyAlignment="1">
      <alignment horizontal="center" vertical="center"/>
    </xf>
    <xf numFmtId="14" fontId="22" fillId="0" borderId="3" xfId="0" applyNumberFormat="1" applyFont="1" applyFill="1" applyBorder="1" applyAlignment="1"/>
    <xf numFmtId="0" fontId="22" fillId="0" borderId="3" xfId="0" applyFont="1" applyFill="1" applyBorder="1" applyAlignment="1"/>
    <xf numFmtId="0" fontId="11" fillId="0" borderId="3" xfId="0" applyFont="1" applyFill="1" applyBorder="1" applyAlignment="1">
      <alignment horizontal="center" wrapText="1"/>
    </xf>
    <xf numFmtId="164" fontId="8" fillId="0" borderId="5" xfId="1" applyNumberFormat="1" applyFont="1" applyFill="1" applyBorder="1" applyAlignment="1">
      <alignment horizontal="center" vertical="center" wrapText="1"/>
    </xf>
    <xf numFmtId="164" fontId="8" fillId="0" borderId="7" xfId="1" applyNumberFormat="1" applyFont="1" applyFill="1" applyBorder="1" applyAlignment="1">
      <alignment horizontal="center" vertical="center" wrapText="1"/>
    </xf>
    <xf numFmtId="164" fontId="8" fillId="0" borderId="8" xfId="1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textRotation="90"/>
    </xf>
    <xf numFmtId="0" fontId="6" fillId="0" borderId="4" xfId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164" fontId="8" fillId="0" borderId="6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164" fontId="8" fillId="0" borderId="4" xfId="1" applyNumberFormat="1" applyFont="1" applyFill="1" applyBorder="1" applyAlignment="1">
      <alignment horizontal="center" vertical="center" wrapText="1"/>
    </xf>
    <xf numFmtId="164" fontId="12" fillId="0" borderId="5" xfId="1" applyNumberFormat="1" applyFont="1" applyFill="1" applyBorder="1" applyAlignment="1">
      <alignment horizontal="center" vertical="center" wrapText="1"/>
    </xf>
    <xf numFmtId="164" fontId="12" fillId="0" borderId="7" xfId="1" applyNumberFormat="1" applyFont="1" applyFill="1" applyBorder="1" applyAlignment="1">
      <alignment horizontal="center" vertical="center" wrapText="1"/>
    </xf>
    <xf numFmtId="164" fontId="12" fillId="0" borderId="8" xfId="1" applyNumberFormat="1" applyFont="1" applyFill="1" applyBorder="1" applyAlignment="1">
      <alignment horizontal="center" vertical="center" wrapText="1"/>
    </xf>
    <xf numFmtId="49" fontId="9" fillId="0" borderId="6" xfId="1" applyNumberFormat="1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1" fontId="9" fillId="0" borderId="6" xfId="1" applyNumberFormat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49" fontId="9" fillId="0" borderId="3" xfId="1" applyNumberFormat="1" applyFont="1" applyFill="1" applyBorder="1" applyAlignment="1">
      <alignment horizontal="center" vertical="center" wrapText="1"/>
    </xf>
    <xf numFmtId="0" fontId="21" fillId="0" borderId="0" xfId="16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vertical="center"/>
    </xf>
    <xf numFmtId="14" fontId="17" fillId="0" borderId="6" xfId="0" applyNumberFormat="1" applyFont="1" applyFill="1" applyBorder="1" applyAlignment="1">
      <alignment horizontal="center"/>
    </xf>
    <xf numFmtId="14" fontId="17" fillId="0" borderId="4" xfId="0" applyNumberFormat="1" applyFont="1" applyFill="1" applyBorder="1" applyAlignment="1">
      <alignment horizontal="center"/>
    </xf>
    <xf numFmtId="1" fontId="9" fillId="0" borderId="3" xfId="1" applyNumberFormat="1" applyFont="1" applyFill="1" applyBorder="1" applyAlignment="1">
      <alignment horizontal="center" vertical="center" wrapText="1"/>
    </xf>
    <xf numFmtId="0" fontId="23" fillId="0" borderId="3" xfId="0" applyFont="1" applyFill="1" applyBorder="1"/>
  </cellXfs>
  <cellStyles count="53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3" xfId="8"/>
    <cellStyle name="Обычный 3 3 2" xfId="9"/>
    <cellStyle name="Обычный 3 4" xfId="10"/>
    <cellStyle name="Обычный 3 5" xfId="11"/>
    <cellStyle name="Обычный 4" xfId="12"/>
    <cellStyle name="Обычный 4 2" xfId="13"/>
    <cellStyle name="Обычный 5" xfId="14"/>
    <cellStyle name="Обычный Лена" xfId="15"/>
    <cellStyle name="Обычный_Таблицы Мун.заказ Стационар" xfId="16"/>
    <cellStyle name="Процентный 2" xfId="17"/>
    <cellStyle name="Финансовый 10" xfId="18"/>
    <cellStyle name="Финансовый 11" xfId="19"/>
    <cellStyle name="Финансовый 12" xfId="20"/>
    <cellStyle name="Финансовый 13" xfId="21"/>
    <cellStyle name="Финансовый 14" xfId="22"/>
    <cellStyle name="Финансовый 15" xfId="23"/>
    <cellStyle name="Финансовый 16" xfId="24"/>
    <cellStyle name="Финансовый 17" xfId="25"/>
    <cellStyle name="Финансовый 18" xfId="26"/>
    <cellStyle name="Финансовый 19" xfId="27"/>
    <cellStyle name="Финансовый 2" xfId="28"/>
    <cellStyle name="Финансовый 2 2" xfId="29"/>
    <cellStyle name="Финансовый 20" xfId="30"/>
    <cellStyle name="Финансовый 21" xfId="31"/>
    <cellStyle name="Финансовый 22" xfId="32"/>
    <cellStyle name="Финансовый 23" xfId="33"/>
    <cellStyle name="Финансовый 24" xfId="34"/>
    <cellStyle name="Финансовый 25" xfId="35"/>
    <cellStyle name="Финансовый 26" xfId="36"/>
    <cellStyle name="Финансовый 27" xfId="37"/>
    <cellStyle name="Финансовый 28" xfId="38"/>
    <cellStyle name="Финансовый 29" xfId="39"/>
    <cellStyle name="Финансовый 3" xfId="40"/>
    <cellStyle name="Финансовый 3 2" xfId="41"/>
    <cellStyle name="Финансовый 3 3" xfId="42"/>
    <cellStyle name="Финансовый 30" xfId="43"/>
    <cellStyle name="Финансовый 31" xfId="44"/>
    <cellStyle name="Финансовый 32" xfId="45"/>
    <cellStyle name="Финансовый 33" xfId="46"/>
    <cellStyle name="Финансовый 4" xfId="47"/>
    <cellStyle name="Финансовый 5" xfId="48"/>
    <cellStyle name="Финансовый 6" xfId="49"/>
    <cellStyle name="Финансовый 7" xfId="50"/>
    <cellStyle name="Финансовый 8" xfId="51"/>
    <cellStyle name="Финансовый 9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Z374"/>
  <sheetViews>
    <sheetView tabSelected="1" zoomScale="70" zoomScaleNormal="70" zoomScaleSheetLayoutView="110" workbookViewId="0">
      <pane xSplit="14" ySplit="10" topLeftCell="O344" activePane="bottomRight" state="frozen"/>
      <selection activeCell="A3" sqref="A3"/>
      <selection pane="topRight" activeCell="N3" sqref="N3"/>
      <selection pane="bottomLeft" activeCell="A11" sqref="A11"/>
      <selection pane="bottomRight" activeCell="C352" sqref="C352"/>
    </sheetView>
  </sheetViews>
  <sheetFormatPr defaultColWidth="9.140625" defaultRowHeight="15.75" x14ac:dyDescent="0.25"/>
  <cols>
    <col min="1" max="1" width="5" style="5" customWidth="1"/>
    <col min="2" max="2" width="7.140625" style="5" customWidth="1"/>
    <col min="3" max="3" width="44.28515625" style="1" customWidth="1"/>
    <col min="4" max="4" width="11.5703125" style="1" customWidth="1"/>
    <col min="5" max="5" width="11.85546875" style="1" customWidth="1"/>
    <col min="6" max="6" width="9.7109375" style="2" customWidth="1"/>
    <col min="7" max="8" width="9.5703125" style="2" customWidth="1"/>
    <col min="9" max="9" width="9.140625" style="2" customWidth="1"/>
    <col min="10" max="13" width="4.85546875" style="2" customWidth="1"/>
    <col min="14" max="14" width="7.140625" style="2" customWidth="1"/>
    <col min="15" max="15" width="9.5703125" style="4" customWidth="1"/>
    <col min="16" max="16" width="16.85546875" style="4" customWidth="1"/>
    <col min="17" max="17" width="11.140625" style="4" customWidth="1"/>
    <col min="18" max="18" width="17.140625" style="4" customWidth="1"/>
    <col min="19" max="19" width="11.85546875" style="4" customWidth="1"/>
    <col min="20" max="20" width="16.5703125" style="4" customWidth="1"/>
    <col min="21" max="21" width="11.85546875" style="4" customWidth="1"/>
    <col min="22" max="22" width="16.85546875" style="4" customWidth="1"/>
    <col min="23" max="23" width="11.5703125" style="4" customWidth="1"/>
    <col min="24" max="24" width="18.140625" style="4" customWidth="1"/>
    <col min="25" max="25" width="14" style="4" customWidth="1"/>
    <col min="26" max="26" width="15.28515625" style="4" customWidth="1"/>
    <col min="27" max="16384" width="9.140625" style="5"/>
  </cols>
  <sheetData>
    <row r="1" spans="1:26" ht="18.75" customHeight="1" x14ac:dyDescent="0.25">
      <c r="L1" s="3"/>
      <c r="M1" s="3"/>
      <c r="N1" s="3"/>
      <c r="O1" s="3"/>
      <c r="P1" s="3"/>
      <c r="Q1" s="98" t="s">
        <v>382</v>
      </c>
      <c r="R1" s="98"/>
      <c r="S1" s="49"/>
      <c r="T1" s="49"/>
      <c r="U1" s="49"/>
      <c r="V1" s="49"/>
      <c r="W1" s="49"/>
      <c r="Z1" s="49"/>
    </row>
    <row r="2" spans="1:26" ht="60.75" customHeight="1" x14ac:dyDescent="0.25">
      <c r="L2" s="6"/>
      <c r="M2" s="6"/>
      <c r="N2" s="6"/>
      <c r="O2" s="3"/>
      <c r="P2" s="3"/>
      <c r="Q2" s="98"/>
      <c r="R2" s="98"/>
      <c r="S2" s="49"/>
      <c r="T2" s="49"/>
      <c r="U2" s="49"/>
      <c r="V2" s="49"/>
      <c r="W2" s="49"/>
      <c r="Z2" s="49"/>
    </row>
    <row r="3" spans="1:26" ht="21.75" customHeight="1" x14ac:dyDescent="0.25">
      <c r="A3" s="99" t="s">
        <v>0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8"/>
      <c r="U3" s="8"/>
      <c r="V3" s="8"/>
      <c r="W3" s="7"/>
      <c r="X3" s="7"/>
      <c r="Y3" s="8"/>
      <c r="Z3" s="8"/>
    </row>
    <row r="4" spans="1:26" s="9" customFormat="1" ht="102.75" customHeight="1" x14ac:dyDescent="0.25">
      <c r="A4" s="76" t="s">
        <v>1</v>
      </c>
      <c r="B4" s="77" t="s">
        <v>2</v>
      </c>
      <c r="C4" s="79" t="s">
        <v>3</v>
      </c>
      <c r="D4" s="82" t="s">
        <v>4</v>
      </c>
      <c r="E4" s="82" t="s">
        <v>5</v>
      </c>
      <c r="F4" s="73" t="s">
        <v>6</v>
      </c>
      <c r="G4" s="73" t="s">
        <v>7</v>
      </c>
      <c r="H4" s="73" t="s">
        <v>8</v>
      </c>
      <c r="I4" s="73" t="s">
        <v>9</v>
      </c>
      <c r="J4" s="85" t="s">
        <v>10</v>
      </c>
      <c r="K4" s="86"/>
      <c r="L4" s="86"/>
      <c r="M4" s="86"/>
      <c r="N4" s="87"/>
      <c r="O4" s="95" t="s">
        <v>11</v>
      </c>
      <c r="P4" s="96"/>
      <c r="Q4" s="95" t="s">
        <v>12</v>
      </c>
      <c r="R4" s="96"/>
      <c r="S4" s="95" t="s">
        <v>13</v>
      </c>
      <c r="T4" s="96"/>
      <c r="U4" s="95" t="s">
        <v>14</v>
      </c>
      <c r="V4" s="96"/>
      <c r="W4" s="95" t="s">
        <v>15</v>
      </c>
      <c r="X4" s="96"/>
      <c r="Y4" s="95" t="s">
        <v>16</v>
      </c>
      <c r="Z4" s="96"/>
    </row>
    <row r="5" spans="1:26" s="9" customFormat="1" ht="23.25" customHeight="1" x14ac:dyDescent="0.25">
      <c r="A5" s="76"/>
      <c r="B5" s="77"/>
      <c r="C5" s="80"/>
      <c r="D5" s="83"/>
      <c r="E5" s="83"/>
      <c r="F5" s="74"/>
      <c r="G5" s="74"/>
      <c r="H5" s="74"/>
      <c r="I5" s="74"/>
      <c r="J5" s="93" t="s">
        <v>17</v>
      </c>
      <c r="K5" s="94"/>
      <c r="L5" s="94"/>
      <c r="M5" s="94"/>
      <c r="N5" s="72" t="s">
        <v>18</v>
      </c>
      <c r="O5" s="91" t="s">
        <v>19</v>
      </c>
      <c r="P5" s="92"/>
      <c r="Q5" s="91" t="s">
        <v>20</v>
      </c>
      <c r="R5" s="92"/>
      <c r="S5" s="91" t="s">
        <v>21</v>
      </c>
      <c r="T5" s="92"/>
      <c r="U5" s="91" t="s">
        <v>22</v>
      </c>
      <c r="V5" s="92"/>
      <c r="W5" s="91" t="s">
        <v>23</v>
      </c>
      <c r="X5" s="92"/>
      <c r="Y5" s="97" t="s">
        <v>24</v>
      </c>
      <c r="Z5" s="97"/>
    </row>
    <row r="6" spans="1:26" s="9" customFormat="1" ht="24.75" customHeight="1" x14ac:dyDescent="0.25">
      <c r="A6" s="76"/>
      <c r="B6" s="77"/>
      <c r="C6" s="80"/>
      <c r="D6" s="83"/>
      <c r="E6" s="83"/>
      <c r="F6" s="74"/>
      <c r="G6" s="74"/>
      <c r="H6" s="74"/>
      <c r="I6" s="74"/>
      <c r="J6" s="88" t="s">
        <v>25</v>
      </c>
      <c r="K6" s="88" t="s">
        <v>26</v>
      </c>
      <c r="L6" s="88" t="s">
        <v>27</v>
      </c>
      <c r="M6" s="88" t="s">
        <v>28</v>
      </c>
      <c r="N6" s="88" t="s">
        <v>29</v>
      </c>
      <c r="O6" s="95" t="s">
        <v>30</v>
      </c>
      <c r="P6" s="96"/>
      <c r="Q6" s="95" t="s">
        <v>31</v>
      </c>
      <c r="R6" s="96"/>
      <c r="S6" s="95" t="s">
        <v>31</v>
      </c>
      <c r="T6" s="96"/>
      <c r="U6" s="95" t="s">
        <v>31</v>
      </c>
      <c r="V6" s="96"/>
      <c r="W6" s="95" t="s">
        <v>32</v>
      </c>
      <c r="X6" s="96"/>
      <c r="Y6" s="102" t="s">
        <v>33</v>
      </c>
      <c r="Z6" s="102"/>
    </row>
    <row r="7" spans="1:26" s="9" customFormat="1" ht="21.75" customHeight="1" x14ac:dyDescent="0.25">
      <c r="A7" s="76"/>
      <c r="B7" s="77"/>
      <c r="C7" s="80"/>
      <c r="D7" s="83"/>
      <c r="E7" s="83"/>
      <c r="F7" s="74"/>
      <c r="G7" s="74"/>
      <c r="H7" s="74"/>
      <c r="I7" s="74"/>
      <c r="J7" s="89"/>
      <c r="K7" s="89"/>
      <c r="L7" s="89"/>
      <c r="M7" s="89"/>
      <c r="N7" s="89"/>
      <c r="O7" s="95">
        <v>2016</v>
      </c>
      <c r="P7" s="96"/>
      <c r="Q7" s="95">
        <v>2016</v>
      </c>
      <c r="R7" s="96"/>
      <c r="S7" s="95">
        <v>2016</v>
      </c>
      <c r="T7" s="96"/>
      <c r="U7" s="95">
        <v>2016</v>
      </c>
      <c r="V7" s="96"/>
      <c r="W7" s="95">
        <v>2016</v>
      </c>
      <c r="X7" s="96"/>
      <c r="Y7" s="102">
        <v>2016</v>
      </c>
      <c r="Z7" s="102"/>
    </row>
    <row r="8" spans="1:26" s="13" customFormat="1" ht="36.75" customHeight="1" x14ac:dyDescent="0.2">
      <c r="A8" s="76"/>
      <c r="B8" s="78"/>
      <c r="C8" s="81"/>
      <c r="D8" s="84"/>
      <c r="E8" s="84"/>
      <c r="F8" s="75"/>
      <c r="G8" s="75"/>
      <c r="H8" s="75"/>
      <c r="I8" s="75"/>
      <c r="J8" s="90"/>
      <c r="K8" s="90"/>
      <c r="L8" s="90"/>
      <c r="M8" s="90"/>
      <c r="N8" s="90"/>
      <c r="O8" s="11" t="s">
        <v>34</v>
      </c>
      <c r="P8" s="11" t="s">
        <v>35</v>
      </c>
      <c r="Q8" s="11" t="s">
        <v>34</v>
      </c>
      <c r="R8" s="11" t="s">
        <v>35</v>
      </c>
      <c r="S8" s="11" t="s">
        <v>34</v>
      </c>
      <c r="T8" s="11" t="s">
        <v>35</v>
      </c>
      <c r="U8" s="11" t="s">
        <v>34</v>
      </c>
      <c r="V8" s="11" t="s">
        <v>35</v>
      </c>
      <c r="W8" s="11" t="s">
        <v>34</v>
      </c>
      <c r="X8" s="11" t="s">
        <v>35</v>
      </c>
      <c r="Y8" s="12" t="s">
        <v>34</v>
      </c>
      <c r="Z8" s="12" t="s">
        <v>35</v>
      </c>
    </row>
    <row r="9" spans="1:26" s="9" customFormat="1" ht="20.25" customHeight="1" x14ac:dyDescent="0.25">
      <c r="A9" s="14"/>
      <c r="B9" s="62"/>
      <c r="C9" s="15" t="s">
        <v>36</v>
      </c>
      <c r="D9" s="16"/>
      <c r="E9" s="17"/>
      <c r="F9" s="18"/>
      <c r="G9" s="18"/>
      <c r="H9" s="19"/>
      <c r="I9" s="19"/>
      <c r="J9" s="20"/>
      <c r="K9" s="20"/>
      <c r="L9" s="20"/>
      <c r="M9" s="20"/>
      <c r="N9" s="21"/>
      <c r="O9" s="10"/>
      <c r="P9" s="22">
        <v>1.3</v>
      </c>
      <c r="Q9" s="22"/>
      <c r="R9" s="22">
        <v>1.04</v>
      </c>
      <c r="S9" s="22"/>
      <c r="T9" s="22">
        <v>1.04</v>
      </c>
      <c r="U9" s="22"/>
      <c r="V9" s="22">
        <v>1.04</v>
      </c>
      <c r="W9" s="22"/>
      <c r="X9" s="22">
        <v>1.04</v>
      </c>
      <c r="Y9" s="23"/>
      <c r="Z9" s="23">
        <v>1.2</v>
      </c>
    </row>
    <row r="10" spans="1:26" s="9" customFormat="1" ht="20.25" customHeight="1" x14ac:dyDescent="0.25">
      <c r="A10" s="14"/>
      <c r="B10" s="62"/>
      <c r="C10" s="15" t="s">
        <v>37</v>
      </c>
      <c r="D10" s="16"/>
      <c r="E10" s="17"/>
      <c r="F10" s="18"/>
      <c r="G10" s="18"/>
      <c r="H10" s="19"/>
      <c r="I10" s="19"/>
      <c r="J10" s="20"/>
      <c r="K10" s="20"/>
      <c r="L10" s="20"/>
      <c r="M10" s="20"/>
      <c r="N10" s="21"/>
      <c r="O10" s="10"/>
      <c r="P10" s="23">
        <v>1.25</v>
      </c>
      <c r="Q10" s="22"/>
      <c r="R10" s="22">
        <v>1</v>
      </c>
      <c r="S10" s="22"/>
      <c r="T10" s="22">
        <v>1</v>
      </c>
      <c r="U10" s="22"/>
      <c r="V10" s="22">
        <v>1</v>
      </c>
      <c r="W10" s="22"/>
      <c r="X10" s="22">
        <v>1.05</v>
      </c>
      <c r="Y10" s="23"/>
      <c r="Z10" s="23">
        <v>1.1000000000000001</v>
      </c>
    </row>
    <row r="11" spans="1:26" s="9" customFormat="1" ht="20.25" customHeight="1" x14ac:dyDescent="0.25">
      <c r="A11" s="14"/>
      <c r="B11" s="62"/>
      <c r="C11" s="15" t="s">
        <v>38</v>
      </c>
      <c r="D11" s="16"/>
      <c r="E11" s="17"/>
      <c r="F11" s="18"/>
      <c r="G11" s="18"/>
      <c r="H11" s="19"/>
      <c r="I11" s="19"/>
      <c r="J11" s="20"/>
      <c r="K11" s="20"/>
      <c r="L11" s="20"/>
      <c r="M11" s="20"/>
      <c r="N11" s="21"/>
      <c r="O11" s="10"/>
      <c r="P11" s="23"/>
      <c r="Q11" s="22"/>
      <c r="R11" s="22"/>
      <c r="S11" s="22"/>
      <c r="T11" s="22"/>
      <c r="U11" s="22"/>
      <c r="V11" s="22"/>
      <c r="W11" s="22"/>
      <c r="X11" s="22"/>
      <c r="Y11" s="23"/>
      <c r="Z11" s="23"/>
    </row>
    <row r="12" spans="1:26" ht="31.5" customHeight="1" x14ac:dyDescent="0.25">
      <c r="A12" s="32">
        <v>1</v>
      </c>
      <c r="B12" s="56"/>
      <c r="C12" s="34" t="s">
        <v>39</v>
      </c>
      <c r="D12" s="34"/>
      <c r="E12" s="50"/>
      <c r="F12" s="51"/>
      <c r="G12" s="51"/>
      <c r="H12" s="52"/>
      <c r="I12" s="52"/>
      <c r="J12" s="53"/>
      <c r="K12" s="53"/>
      <c r="L12" s="53"/>
      <c r="M12" s="53"/>
      <c r="N12" s="53"/>
      <c r="O12" s="24">
        <f t="shared" ref="O12:Z12" si="0">O13</f>
        <v>100</v>
      </c>
      <c r="P12" s="24">
        <f t="shared" si="0"/>
        <v>1644755.1166666667</v>
      </c>
      <c r="Q12" s="24">
        <f t="shared" si="0"/>
        <v>0</v>
      </c>
      <c r="R12" s="24">
        <f t="shared" si="0"/>
        <v>0</v>
      </c>
      <c r="S12" s="24">
        <f t="shared" si="0"/>
        <v>0</v>
      </c>
      <c r="T12" s="24">
        <f t="shared" si="0"/>
        <v>0</v>
      </c>
      <c r="U12" s="24">
        <f t="shared" si="0"/>
        <v>0</v>
      </c>
      <c r="V12" s="24">
        <f t="shared" si="0"/>
        <v>0</v>
      </c>
      <c r="W12" s="24">
        <f t="shared" si="0"/>
        <v>200</v>
      </c>
      <c r="X12" s="24">
        <f t="shared" si="0"/>
        <v>2752177.353333334</v>
      </c>
      <c r="Y12" s="24">
        <f t="shared" si="0"/>
        <v>0</v>
      </c>
      <c r="Z12" s="24">
        <f t="shared" si="0"/>
        <v>0</v>
      </c>
    </row>
    <row r="13" spans="1:26" s="9" customFormat="1" ht="38.25" customHeight="1" x14ac:dyDescent="0.25">
      <c r="A13" s="14"/>
      <c r="B13" s="62">
        <v>1</v>
      </c>
      <c r="C13" s="25" t="s">
        <v>40</v>
      </c>
      <c r="D13" s="26">
        <v>18150.400000000001</v>
      </c>
      <c r="E13" s="26">
        <v>18790</v>
      </c>
      <c r="F13" s="18">
        <v>0.5</v>
      </c>
      <c r="G13" s="27">
        <v>1</v>
      </c>
      <c r="H13" s="28"/>
      <c r="I13" s="28"/>
      <c r="J13" s="26">
        <v>1.4</v>
      </c>
      <c r="K13" s="26">
        <v>1.68</v>
      </c>
      <c r="L13" s="26">
        <v>2.23</v>
      </c>
      <c r="M13" s="26">
        <v>2.39</v>
      </c>
      <c r="N13" s="29">
        <v>2.57</v>
      </c>
      <c r="O13" s="10">
        <v>100</v>
      </c>
      <c r="P13" s="30">
        <f>(O13/12*1*$D13*$F13*$G13*$J13*P$9)+(O13/12*11*$E13*$F13*$G13*$J13*P$10)</f>
        <v>1644755.1166666667</v>
      </c>
      <c r="Q13" s="22"/>
      <c r="R13" s="30">
        <f>(Q13/12*1*$D13*$F13*$G13*$K13*R$9)+(Q13/12*11*$E13*$F13*$G13*$K13*R$10)</f>
        <v>0</v>
      </c>
      <c r="S13" s="22"/>
      <c r="T13" s="30">
        <f>(S13/12*1*$D13*$F13*$G13*$K13*T$9)+(S13/12*11*$E13*$F13*$G13*$K13*T$10)</f>
        <v>0</v>
      </c>
      <c r="U13" s="22"/>
      <c r="V13" s="30">
        <f>(U13/12*1*$D13*$F13*$G13*$K13*V$9)+(U13/12*11*$E13*$F13*$G13*$K13*V$10)</f>
        <v>0</v>
      </c>
      <c r="W13" s="54">
        <v>200</v>
      </c>
      <c r="X13" s="30">
        <f t="shared" ref="X13:X27" si="1">(W13/12*1*$D13*$F13*$G13*$J13*X$9)+(W13/12*11*$E13*$F13*$G13*$J13*X$10)</f>
        <v>2752177.353333334</v>
      </c>
      <c r="Y13" s="23"/>
      <c r="Z13" s="30">
        <f>(Y13/12*1*$D13*$F13*$G13*$K13*Z$9)+(Y13/12*11*$E13*$F13*$G13*$K13*Z$10)</f>
        <v>0</v>
      </c>
    </row>
    <row r="14" spans="1:26" ht="31.5" customHeight="1" x14ac:dyDescent="0.25">
      <c r="A14" s="32">
        <v>2</v>
      </c>
      <c r="B14" s="56"/>
      <c r="C14" s="34" t="s">
        <v>41</v>
      </c>
      <c r="D14" s="26">
        <f>D13</f>
        <v>18150.400000000001</v>
      </c>
      <c r="E14" s="26">
        <f>E13</f>
        <v>18790</v>
      </c>
      <c r="F14" s="51">
        <v>0.8</v>
      </c>
      <c r="G14" s="51">
        <v>1</v>
      </c>
      <c r="H14" s="52"/>
      <c r="I14" s="52"/>
      <c r="J14" s="26">
        <v>1.4</v>
      </c>
      <c r="K14" s="26">
        <v>1.68</v>
      </c>
      <c r="L14" s="26">
        <v>2.23</v>
      </c>
      <c r="M14" s="26">
        <v>2.39</v>
      </c>
      <c r="N14" s="29">
        <v>2.57</v>
      </c>
      <c r="O14" s="24">
        <f t="shared" ref="O14:Z14" si="2">SUM(O15:O27)</f>
        <v>5175</v>
      </c>
      <c r="P14" s="24">
        <f t="shared" si="2"/>
        <v>158574130.30806667</v>
      </c>
      <c r="Q14" s="24">
        <f t="shared" si="2"/>
        <v>0</v>
      </c>
      <c r="R14" s="24">
        <f t="shared" si="2"/>
        <v>0</v>
      </c>
      <c r="S14" s="24">
        <f t="shared" si="2"/>
        <v>10</v>
      </c>
      <c r="T14" s="24">
        <f t="shared" si="2"/>
        <v>434531.14378239989</v>
      </c>
      <c r="U14" s="24">
        <f t="shared" si="2"/>
        <v>8780</v>
      </c>
      <c r="V14" s="24">
        <f t="shared" si="2"/>
        <v>201030654.66601598</v>
      </c>
      <c r="W14" s="24">
        <f t="shared" si="2"/>
        <v>4450</v>
      </c>
      <c r="X14" s="24">
        <f t="shared" si="2"/>
        <v>106231568.87904866</v>
      </c>
      <c r="Y14" s="24">
        <f t="shared" si="2"/>
        <v>0</v>
      </c>
      <c r="Z14" s="24">
        <f t="shared" si="2"/>
        <v>0</v>
      </c>
    </row>
    <row r="15" spans="1:26" ht="36" customHeight="1" x14ac:dyDescent="0.25">
      <c r="A15" s="32"/>
      <c r="B15" s="56">
        <v>2</v>
      </c>
      <c r="C15" s="25" t="s">
        <v>42</v>
      </c>
      <c r="D15" s="26">
        <f>D14</f>
        <v>18150.400000000001</v>
      </c>
      <c r="E15" s="26">
        <f>E14</f>
        <v>18790</v>
      </c>
      <c r="F15" s="31">
        <v>0.93</v>
      </c>
      <c r="G15" s="27">
        <v>1</v>
      </c>
      <c r="H15" s="28"/>
      <c r="I15" s="28"/>
      <c r="J15" s="26">
        <v>1.4</v>
      </c>
      <c r="K15" s="26">
        <v>1.68</v>
      </c>
      <c r="L15" s="26">
        <v>2.23</v>
      </c>
      <c r="M15" s="26">
        <v>2.39</v>
      </c>
      <c r="N15" s="29">
        <v>2.57</v>
      </c>
      <c r="O15" s="30">
        <v>2004</v>
      </c>
      <c r="P15" s="30">
        <f t="shared" ref="P15:P27" si="3">(O15/12*1*$D15*$F15*$G15*$J15*P$9)+(O15/12*11*$E15*$F15*$G15*$J15*P$10)</f>
        <v>61307260.120680004</v>
      </c>
      <c r="Q15" s="30"/>
      <c r="R15" s="30">
        <f t="shared" ref="R15:R27" si="4">(Q15/12*1*$D15*$F15*$G15*$K15*R$9)+(Q15/12*11*$E15*$F15*$G15*$K15*R$10)</f>
        <v>0</v>
      </c>
      <c r="S15" s="30"/>
      <c r="T15" s="30">
        <f t="shared" ref="T15:T27" si="5">(S15/12*1*$D15*$F15*$G15*$K15*T$9)+(S15/12*11*$E15*$F15*$G15*$K15*T$10)</f>
        <v>0</v>
      </c>
      <c r="U15" s="24">
        <f>2927-400</f>
        <v>2527</v>
      </c>
      <c r="V15" s="30">
        <f t="shared" ref="V15:V27" si="6">(U15/12*1*$D15*$F15*$G15*$K15*V$9)+(U15/12*11*$E15*$F15*$G15*$K15*V$10)</f>
        <v>74214824.586806417</v>
      </c>
      <c r="W15" s="30">
        <f>1097-200</f>
        <v>897</v>
      </c>
      <c r="X15" s="30">
        <f t="shared" si="1"/>
        <v>22958938.699242003</v>
      </c>
      <c r="Y15" s="30"/>
      <c r="Z15" s="30">
        <f t="shared" ref="Z15:Z27" si="7">(Y15/12*1*$D15*$F15*$G15*$K15*Z$9)+(Y15/12*11*$E15*$F15*$G15*$K15*Z$10)</f>
        <v>0</v>
      </c>
    </row>
    <row r="16" spans="1:26" ht="38.25" customHeight="1" x14ac:dyDescent="0.25">
      <c r="A16" s="32"/>
      <c r="B16" s="56">
        <v>3</v>
      </c>
      <c r="C16" s="25" t="s">
        <v>43</v>
      </c>
      <c r="D16" s="26">
        <f t="shared" ref="D16:E31" si="8">D15</f>
        <v>18150.400000000001</v>
      </c>
      <c r="E16" s="26">
        <f t="shared" si="8"/>
        <v>18790</v>
      </c>
      <c r="F16" s="55">
        <v>0.28000000000000003</v>
      </c>
      <c r="G16" s="27">
        <v>1</v>
      </c>
      <c r="H16" s="28"/>
      <c r="I16" s="28"/>
      <c r="J16" s="26">
        <v>1.4</v>
      </c>
      <c r="K16" s="26">
        <v>1.68</v>
      </c>
      <c r="L16" s="26">
        <v>2.23</v>
      </c>
      <c r="M16" s="26">
        <v>2.39</v>
      </c>
      <c r="N16" s="29">
        <v>2.57</v>
      </c>
      <c r="O16" s="30">
        <v>291</v>
      </c>
      <c r="P16" s="30">
        <f t="shared" si="3"/>
        <v>2680292.9381200001</v>
      </c>
      <c r="Q16" s="30">
        <v>0</v>
      </c>
      <c r="R16" s="30">
        <f t="shared" si="4"/>
        <v>0</v>
      </c>
      <c r="S16" s="30">
        <v>0</v>
      </c>
      <c r="T16" s="30">
        <f t="shared" si="5"/>
        <v>0</v>
      </c>
      <c r="U16" s="24">
        <f>2063</f>
        <v>2063</v>
      </c>
      <c r="V16" s="30">
        <f t="shared" si="6"/>
        <v>18241465.835353598</v>
      </c>
      <c r="W16" s="30">
        <v>494</v>
      </c>
      <c r="X16" s="30">
        <f t="shared" si="1"/>
        <v>3806811.7151306672</v>
      </c>
      <c r="Y16" s="30">
        <v>0</v>
      </c>
      <c r="Z16" s="30">
        <f t="shared" si="7"/>
        <v>0</v>
      </c>
    </row>
    <row r="17" spans="1:26" ht="32.25" customHeight="1" x14ac:dyDescent="0.25">
      <c r="A17" s="32"/>
      <c r="B17" s="56">
        <v>4</v>
      </c>
      <c r="C17" s="25" t="s">
        <v>44</v>
      </c>
      <c r="D17" s="26">
        <f t="shared" si="8"/>
        <v>18150.400000000001</v>
      </c>
      <c r="E17" s="26">
        <f t="shared" si="8"/>
        <v>18790</v>
      </c>
      <c r="F17" s="31">
        <v>0.98</v>
      </c>
      <c r="G17" s="27">
        <v>1</v>
      </c>
      <c r="H17" s="28"/>
      <c r="I17" s="28"/>
      <c r="J17" s="26">
        <v>1.4</v>
      </c>
      <c r="K17" s="26">
        <v>1.68</v>
      </c>
      <c r="L17" s="26">
        <v>2.23</v>
      </c>
      <c r="M17" s="26">
        <v>2.39</v>
      </c>
      <c r="N17" s="29">
        <v>2.57</v>
      </c>
      <c r="O17" s="30">
        <v>1422</v>
      </c>
      <c r="P17" s="30">
        <f t="shared" si="3"/>
        <v>45841298.807639994</v>
      </c>
      <c r="Q17" s="30">
        <v>0</v>
      </c>
      <c r="R17" s="30">
        <f t="shared" si="4"/>
        <v>0</v>
      </c>
      <c r="S17" s="30">
        <v>0</v>
      </c>
      <c r="T17" s="30">
        <f t="shared" si="5"/>
        <v>0</v>
      </c>
      <c r="U17" s="24">
        <f>1256-150</f>
        <v>1106</v>
      </c>
      <c r="V17" s="30">
        <f t="shared" si="6"/>
        <v>34228169.776371203</v>
      </c>
      <c r="W17" s="30">
        <f>1320</f>
        <v>1320</v>
      </c>
      <c r="X17" s="30">
        <f t="shared" si="1"/>
        <v>35602166.24272</v>
      </c>
      <c r="Y17" s="30">
        <v>0</v>
      </c>
      <c r="Z17" s="30">
        <f t="shared" si="7"/>
        <v>0</v>
      </c>
    </row>
    <row r="18" spans="1:26" x14ac:dyDescent="0.25">
      <c r="A18" s="32"/>
      <c r="B18" s="56">
        <v>5</v>
      </c>
      <c r="C18" s="25" t="s">
        <v>45</v>
      </c>
      <c r="D18" s="26">
        <f t="shared" si="8"/>
        <v>18150.400000000001</v>
      </c>
      <c r="E18" s="26">
        <f t="shared" si="8"/>
        <v>18790</v>
      </c>
      <c r="F18" s="26">
        <v>1.01</v>
      </c>
      <c r="G18" s="27">
        <v>1</v>
      </c>
      <c r="H18" s="28"/>
      <c r="I18" s="28"/>
      <c r="J18" s="26">
        <v>1.4</v>
      </c>
      <c r="K18" s="26">
        <v>1.68</v>
      </c>
      <c r="L18" s="26">
        <v>2.23</v>
      </c>
      <c r="M18" s="26">
        <v>2.39</v>
      </c>
      <c r="N18" s="29">
        <v>2.57</v>
      </c>
      <c r="O18" s="30">
        <v>584</v>
      </c>
      <c r="P18" s="30">
        <f t="shared" si="3"/>
        <v>19402847.16029333</v>
      </c>
      <c r="Q18" s="30">
        <v>0</v>
      </c>
      <c r="R18" s="30">
        <f t="shared" si="4"/>
        <v>0</v>
      </c>
      <c r="S18" s="30">
        <v>0</v>
      </c>
      <c r="T18" s="30">
        <f t="shared" si="5"/>
        <v>0</v>
      </c>
      <c r="U18" s="24">
        <f>469+75</f>
        <v>544</v>
      </c>
      <c r="V18" s="30">
        <f t="shared" si="6"/>
        <v>17350929.624985602</v>
      </c>
      <c r="W18" s="30">
        <v>530</v>
      </c>
      <c r="X18" s="30">
        <f t="shared" si="1"/>
        <v>14732405.372393332</v>
      </c>
      <c r="Y18" s="30">
        <v>0</v>
      </c>
      <c r="Z18" s="30">
        <f t="shared" si="7"/>
        <v>0</v>
      </c>
    </row>
    <row r="19" spans="1:26" x14ac:dyDescent="0.25">
      <c r="A19" s="32"/>
      <c r="B19" s="56">
        <v>6</v>
      </c>
      <c r="C19" s="25" t="s">
        <v>46</v>
      </c>
      <c r="D19" s="26">
        <f t="shared" si="8"/>
        <v>18150.400000000001</v>
      </c>
      <c r="E19" s="26">
        <f t="shared" si="8"/>
        <v>18790</v>
      </c>
      <c r="F19" s="31">
        <v>0.74</v>
      </c>
      <c r="G19" s="27">
        <v>1</v>
      </c>
      <c r="H19" s="28"/>
      <c r="I19" s="28"/>
      <c r="J19" s="26">
        <v>1.4</v>
      </c>
      <c r="K19" s="26">
        <v>1.68</v>
      </c>
      <c r="L19" s="26">
        <v>2.23</v>
      </c>
      <c r="M19" s="26">
        <v>2.39</v>
      </c>
      <c r="N19" s="29">
        <v>2.57</v>
      </c>
      <c r="O19" s="30">
        <v>56</v>
      </c>
      <c r="P19" s="30">
        <f t="shared" si="3"/>
        <v>1363173.0406933334</v>
      </c>
      <c r="Q19" s="30">
        <v>0</v>
      </c>
      <c r="R19" s="30">
        <f t="shared" si="4"/>
        <v>0</v>
      </c>
      <c r="S19" s="30">
        <v>0</v>
      </c>
      <c r="T19" s="30">
        <f t="shared" si="5"/>
        <v>0</v>
      </c>
      <c r="U19" s="30">
        <f>65+5</f>
        <v>70</v>
      </c>
      <c r="V19" s="30">
        <f t="shared" si="6"/>
        <v>1635807.6488319999</v>
      </c>
      <c r="W19" s="30">
        <v>7</v>
      </c>
      <c r="X19" s="30">
        <f t="shared" si="1"/>
        <v>142562.78690266667</v>
      </c>
      <c r="Y19" s="30">
        <v>0</v>
      </c>
      <c r="Z19" s="30">
        <f t="shared" si="7"/>
        <v>0</v>
      </c>
    </row>
    <row r="20" spans="1:26" ht="18" customHeight="1" x14ac:dyDescent="0.25">
      <c r="A20" s="32"/>
      <c r="B20" s="56">
        <v>7</v>
      </c>
      <c r="C20" s="25" t="s">
        <v>47</v>
      </c>
      <c r="D20" s="26">
        <f t="shared" si="8"/>
        <v>18150.400000000001</v>
      </c>
      <c r="E20" s="26">
        <f t="shared" si="8"/>
        <v>18790</v>
      </c>
      <c r="F20" s="31">
        <v>3.21</v>
      </c>
      <c r="G20" s="27">
        <v>1</v>
      </c>
      <c r="H20" s="28"/>
      <c r="I20" s="28"/>
      <c r="J20" s="26">
        <v>1.4</v>
      </c>
      <c r="K20" s="26">
        <v>1.68</v>
      </c>
      <c r="L20" s="26">
        <v>2.23</v>
      </c>
      <c r="M20" s="26">
        <v>2.39</v>
      </c>
      <c r="N20" s="29">
        <v>2.57</v>
      </c>
      <c r="O20" s="30">
        <v>26</v>
      </c>
      <c r="P20" s="30">
        <f t="shared" si="3"/>
        <v>2745425.2407399998</v>
      </c>
      <c r="Q20" s="30">
        <v>0</v>
      </c>
      <c r="R20" s="30">
        <f t="shared" si="4"/>
        <v>0</v>
      </c>
      <c r="S20" s="30">
        <v>0</v>
      </c>
      <c r="T20" s="30">
        <f t="shared" si="5"/>
        <v>0</v>
      </c>
      <c r="U20" s="30">
        <v>0</v>
      </c>
      <c r="V20" s="30">
        <f t="shared" si="6"/>
        <v>0</v>
      </c>
      <c r="W20" s="30">
        <v>2</v>
      </c>
      <c r="X20" s="30">
        <f t="shared" si="1"/>
        <v>176689.78608399996</v>
      </c>
      <c r="Y20" s="30">
        <v>0</v>
      </c>
      <c r="Z20" s="30">
        <f t="shared" si="7"/>
        <v>0</v>
      </c>
    </row>
    <row r="21" spans="1:26" ht="30" x14ac:dyDescent="0.25">
      <c r="A21" s="32"/>
      <c r="B21" s="56">
        <v>8</v>
      </c>
      <c r="C21" s="25" t="s">
        <v>48</v>
      </c>
      <c r="D21" s="26">
        <f t="shared" si="8"/>
        <v>18150.400000000001</v>
      </c>
      <c r="E21" s="26">
        <f t="shared" si="8"/>
        <v>18790</v>
      </c>
      <c r="F21" s="31">
        <v>0.71</v>
      </c>
      <c r="G21" s="27">
        <v>1</v>
      </c>
      <c r="H21" s="28"/>
      <c r="I21" s="28"/>
      <c r="J21" s="26">
        <v>1.4</v>
      </c>
      <c r="K21" s="26">
        <v>1.68</v>
      </c>
      <c r="L21" s="26">
        <v>2.23</v>
      </c>
      <c r="M21" s="26">
        <v>2.39</v>
      </c>
      <c r="N21" s="29">
        <v>2.57</v>
      </c>
      <c r="O21" s="30">
        <v>70</v>
      </c>
      <c r="P21" s="30">
        <f t="shared" si="3"/>
        <v>1634886.5859666665</v>
      </c>
      <c r="Q21" s="30">
        <v>0</v>
      </c>
      <c r="R21" s="30">
        <f t="shared" si="4"/>
        <v>0</v>
      </c>
      <c r="S21" s="30">
        <v>0</v>
      </c>
      <c r="T21" s="30">
        <f t="shared" si="5"/>
        <v>0</v>
      </c>
      <c r="U21" s="30">
        <f>180+50-35</f>
        <v>195</v>
      </c>
      <c r="V21" s="30">
        <f t="shared" si="6"/>
        <v>4372153.8413279997</v>
      </c>
      <c r="W21" s="30">
        <v>100</v>
      </c>
      <c r="X21" s="30">
        <f t="shared" si="1"/>
        <v>1954045.9208666666</v>
      </c>
      <c r="Y21" s="30">
        <v>0</v>
      </c>
      <c r="Z21" s="30">
        <f t="shared" si="7"/>
        <v>0</v>
      </c>
    </row>
    <row r="22" spans="1:26" ht="60" x14ac:dyDescent="0.25">
      <c r="A22" s="32"/>
      <c r="B22" s="56">
        <v>9</v>
      </c>
      <c r="C22" s="25" t="s">
        <v>49</v>
      </c>
      <c r="D22" s="26">
        <f t="shared" si="8"/>
        <v>18150.400000000001</v>
      </c>
      <c r="E22" s="26">
        <f t="shared" si="8"/>
        <v>18790</v>
      </c>
      <c r="F22" s="31">
        <v>0.89</v>
      </c>
      <c r="G22" s="27">
        <v>1</v>
      </c>
      <c r="H22" s="28"/>
      <c r="I22" s="28"/>
      <c r="J22" s="26">
        <v>1.4</v>
      </c>
      <c r="K22" s="26">
        <v>1.68</v>
      </c>
      <c r="L22" s="26">
        <v>2.23</v>
      </c>
      <c r="M22" s="26">
        <v>2.39</v>
      </c>
      <c r="N22" s="29">
        <v>2.57</v>
      </c>
      <c r="O22" s="30">
        <v>38</v>
      </c>
      <c r="P22" s="30">
        <f t="shared" si="3"/>
        <v>1112512.3609133333</v>
      </c>
      <c r="Q22" s="30">
        <v>0</v>
      </c>
      <c r="R22" s="30">
        <f t="shared" si="4"/>
        <v>0</v>
      </c>
      <c r="S22" s="30"/>
      <c r="T22" s="30">
        <f t="shared" si="5"/>
        <v>0</v>
      </c>
      <c r="U22" s="30">
        <f>446-95+35</f>
        <v>386</v>
      </c>
      <c r="V22" s="30">
        <f t="shared" si="6"/>
        <v>10848752.1173696</v>
      </c>
      <c r="W22" s="30">
        <v>10</v>
      </c>
      <c r="X22" s="30">
        <f t="shared" si="1"/>
        <v>244943.78444666669</v>
      </c>
      <c r="Y22" s="30">
        <v>0</v>
      </c>
      <c r="Z22" s="30">
        <f t="shared" si="7"/>
        <v>0</v>
      </c>
    </row>
    <row r="23" spans="1:26" ht="30" x14ac:dyDescent="0.25">
      <c r="A23" s="32"/>
      <c r="B23" s="56">
        <v>10</v>
      </c>
      <c r="C23" s="25" t="s">
        <v>50</v>
      </c>
      <c r="D23" s="26">
        <f t="shared" si="8"/>
        <v>18150.400000000001</v>
      </c>
      <c r="E23" s="26">
        <f t="shared" si="8"/>
        <v>18790</v>
      </c>
      <c r="F23" s="31">
        <v>0.46</v>
      </c>
      <c r="G23" s="27">
        <v>1</v>
      </c>
      <c r="H23" s="28"/>
      <c r="I23" s="28"/>
      <c r="J23" s="26">
        <v>1.4</v>
      </c>
      <c r="K23" s="26">
        <v>1.68</v>
      </c>
      <c r="L23" s="26">
        <v>2.23</v>
      </c>
      <c r="M23" s="26">
        <v>2.39</v>
      </c>
      <c r="N23" s="29">
        <v>2.57</v>
      </c>
      <c r="O23" s="30">
        <v>240</v>
      </c>
      <c r="P23" s="30">
        <f t="shared" si="3"/>
        <v>3631619.2975999997</v>
      </c>
      <c r="Q23" s="30">
        <v>0</v>
      </c>
      <c r="R23" s="30">
        <f t="shared" si="4"/>
        <v>0</v>
      </c>
      <c r="S23" s="30">
        <v>0</v>
      </c>
      <c r="T23" s="30">
        <f t="shared" si="5"/>
        <v>0</v>
      </c>
      <c r="U23" s="24">
        <f>489+260</f>
        <v>749</v>
      </c>
      <c r="V23" s="30">
        <f t="shared" si="6"/>
        <v>10880331.415609598</v>
      </c>
      <c r="W23" s="30">
        <v>166</v>
      </c>
      <c r="X23" s="30">
        <f t="shared" si="1"/>
        <v>2101562.6270053335</v>
      </c>
      <c r="Y23" s="30">
        <v>0</v>
      </c>
      <c r="Z23" s="30">
        <f t="shared" si="7"/>
        <v>0</v>
      </c>
    </row>
    <row r="24" spans="1:26" ht="30" x14ac:dyDescent="0.25">
      <c r="A24" s="32"/>
      <c r="B24" s="56">
        <v>11</v>
      </c>
      <c r="C24" s="25" t="s">
        <v>51</v>
      </c>
      <c r="D24" s="26">
        <f>D23</f>
        <v>18150.400000000001</v>
      </c>
      <c r="E24" s="26">
        <f>E23</f>
        <v>18790</v>
      </c>
      <c r="F24" s="26">
        <v>0.39</v>
      </c>
      <c r="G24" s="27">
        <v>1</v>
      </c>
      <c r="H24" s="28"/>
      <c r="I24" s="28"/>
      <c r="J24" s="26">
        <v>1.4</v>
      </c>
      <c r="K24" s="26">
        <v>1.68</v>
      </c>
      <c r="L24" s="26">
        <v>2.23</v>
      </c>
      <c r="M24" s="26">
        <v>2.39</v>
      </c>
      <c r="N24" s="29">
        <v>2.57</v>
      </c>
      <c r="O24" s="30"/>
      <c r="P24" s="30">
        <f t="shared" si="3"/>
        <v>0</v>
      </c>
      <c r="Q24" s="30">
        <v>0</v>
      </c>
      <c r="R24" s="30">
        <f t="shared" si="4"/>
        <v>0</v>
      </c>
      <c r="S24" s="30">
        <v>0</v>
      </c>
      <c r="T24" s="30">
        <f t="shared" si="5"/>
        <v>0</v>
      </c>
      <c r="U24" s="30">
        <f>230</f>
        <v>230</v>
      </c>
      <c r="V24" s="30">
        <f t="shared" si="6"/>
        <v>2832663.0521280002</v>
      </c>
      <c r="W24" s="30">
        <v>128</v>
      </c>
      <c r="X24" s="30">
        <f t="shared" si="1"/>
        <v>1373886.9347839998</v>
      </c>
      <c r="Y24" s="30">
        <v>0</v>
      </c>
      <c r="Z24" s="30">
        <f t="shared" si="7"/>
        <v>0</v>
      </c>
    </row>
    <row r="25" spans="1:26" ht="30" x14ac:dyDescent="0.25">
      <c r="A25" s="32"/>
      <c r="B25" s="56">
        <v>12</v>
      </c>
      <c r="C25" s="25" t="s">
        <v>52</v>
      </c>
      <c r="D25" s="26">
        <f t="shared" si="8"/>
        <v>18150.400000000001</v>
      </c>
      <c r="E25" s="26">
        <f t="shared" si="8"/>
        <v>18790</v>
      </c>
      <c r="F25" s="26">
        <v>0.57999999999999996</v>
      </c>
      <c r="G25" s="27">
        <v>1</v>
      </c>
      <c r="H25" s="28"/>
      <c r="I25" s="28"/>
      <c r="J25" s="26">
        <v>1.4</v>
      </c>
      <c r="K25" s="26">
        <v>1.68</v>
      </c>
      <c r="L25" s="26">
        <v>2.23</v>
      </c>
      <c r="M25" s="26">
        <v>2.39</v>
      </c>
      <c r="N25" s="29">
        <v>2.57</v>
      </c>
      <c r="O25" s="30">
        <v>5</v>
      </c>
      <c r="P25" s="30">
        <f t="shared" si="3"/>
        <v>95395.796766666681</v>
      </c>
      <c r="Q25" s="30">
        <v>0</v>
      </c>
      <c r="R25" s="30">
        <f t="shared" si="4"/>
        <v>0</v>
      </c>
      <c r="S25" s="30">
        <v>0</v>
      </c>
      <c r="T25" s="30">
        <f t="shared" si="5"/>
        <v>0</v>
      </c>
      <c r="U25" s="30">
        <f>305+90</f>
        <v>395</v>
      </c>
      <c r="V25" s="30">
        <f t="shared" si="6"/>
        <v>7234817.2267839992</v>
      </c>
      <c r="W25" s="30">
        <v>398</v>
      </c>
      <c r="X25" s="30">
        <f t="shared" si="1"/>
        <v>6353126.2024346655</v>
      </c>
      <c r="Y25" s="30">
        <v>0</v>
      </c>
      <c r="Z25" s="30">
        <f t="shared" si="7"/>
        <v>0</v>
      </c>
    </row>
    <row r="26" spans="1:26" ht="30" x14ac:dyDescent="0.25">
      <c r="A26" s="32"/>
      <c r="B26" s="56">
        <v>13</v>
      </c>
      <c r="C26" s="25" t="s">
        <v>53</v>
      </c>
      <c r="D26" s="26">
        <f t="shared" si="8"/>
        <v>18150.400000000001</v>
      </c>
      <c r="E26" s="26">
        <f t="shared" si="8"/>
        <v>18790</v>
      </c>
      <c r="F26" s="26">
        <v>1.17</v>
      </c>
      <c r="G26" s="27">
        <v>1</v>
      </c>
      <c r="H26" s="28"/>
      <c r="I26" s="28"/>
      <c r="J26" s="26">
        <v>1.4</v>
      </c>
      <c r="K26" s="26">
        <v>1.68</v>
      </c>
      <c r="L26" s="26">
        <v>2.23</v>
      </c>
      <c r="M26" s="26">
        <v>2.39</v>
      </c>
      <c r="N26" s="29">
        <v>2.57</v>
      </c>
      <c r="O26" s="30">
        <v>384</v>
      </c>
      <c r="P26" s="30">
        <f t="shared" si="3"/>
        <v>14779111.576319998</v>
      </c>
      <c r="Q26" s="30">
        <v>0</v>
      </c>
      <c r="R26" s="30">
        <f t="shared" si="4"/>
        <v>0</v>
      </c>
      <c r="S26" s="30">
        <v>8</v>
      </c>
      <c r="T26" s="30">
        <f t="shared" si="5"/>
        <v>295582.2315263999</v>
      </c>
      <c r="U26" s="30">
        <v>510</v>
      </c>
      <c r="V26" s="30">
        <f t="shared" si="6"/>
        <v>18843367.259808</v>
      </c>
      <c r="W26" s="30">
        <v>258</v>
      </c>
      <c r="X26" s="30">
        <f t="shared" si="1"/>
        <v>8307722.5587719986</v>
      </c>
      <c r="Y26" s="30">
        <v>0</v>
      </c>
      <c r="Z26" s="30">
        <f t="shared" si="7"/>
        <v>0</v>
      </c>
    </row>
    <row r="27" spans="1:26" ht="30" x14ac:dyDescent="0.25">
      <c r="A27" s="32"/>
      <c r="B27" s="56">
        <v>14</v>
      </c>
      <c r="C27" s="25" t="s">
        <v>54</v>
      </c>
      <c r="D27" s="26">
        <f t="shared" si="8"/>
        <v>18150.400000000001</v>
      </c>
      <c r="E27" s="26">
        <f t="shared" si="8"/>
        <v>18790</v>
      </c>
      <c r="F27" s="26">
        <v>2.2000000000000002</v>
      </c>
      <c r="G27" s="27">
        <v>1</v>
      </c>
      <c r="H27" s="28"/>
      <c r="I27" s="28"/>
      <c r="J27" s="26">
        <v>1.4</v>
      </c>
      <c r="K27" s="26">
        <v>1.68</v>
      </c>
      <c r="L27" s="26">
        <v>2.23</v>
      </c>
      <c r="M27" s="26">
        <v>2.39</v>
      </c>
      <c r="N27" s="29">
        <v>2.57</v>
      </c>
      <c r="O27" s="30">
        <v>55</v>
      </c>
      <c r="P27" s="30">
        <f t="shared" si="3"/>
        <v>3980307.3823333336</v>
      </c>
      <c r="Q27" s="30">
        <v>0</v>
      </c>
      <c r="R27" s="30">
        <f t="shared" si="4"/>
        <v>0</v>
      </c>
      <c r="S27" s="30">
        <v>2</v>
      </c>
      <c r="T27" s="30">
        <f t="shared" si="5"/>
        <v>138948.91225599998</v>
      </c>
      <c r="U27" s="30">
        <v>5</v>
      </c>
      <c r="V27" s="30">
        <f t="shared" si="6"/>
        <v>347372.28064000007</v>
      </c>
      <c r="W27" s="30">
        <v>140</v>
      </c>
      <c r="X27" s="30">
        <f t="shared" si="1"/>
        <v>8476706.2482666653</v>
      </c>
      <c r="Y27" s="30">
        <v>0</v>
      </c>
      <c r="Z27" s="30">
        <f t="shared" si="7"/>
        <v>0</v>
      </c>
    </row>
    <row r="28" spans="1:26" x14ac:dyDescent="0.25">
      <c r="A28" s="32">
        <v>3</v>
      </c>
      <c r="B28" s="63"/>
      <c r="C28" s="34" t="s">
        <v>55</v>
      </c>
      <c r="D28" s="26">
        <f t="shared" si="8"/>
        <v>18150.400000000001</v>
      </c>
      <c r="E28" s="26">
        <f t="shared" si="8"/>
        <v>18790</v>
      </c>
      <c r="F28" s="57">
        <v>0.34</v>
      </c>
      <c r="G28" s="27">
        <v>1</v>
      </c>
      <c r="H28" s="28"/>
      <c r="I28" s="28"/>
      <c r="J28" s="26">
        <v>1.4</v>
      </c>
      <c r="K28" s="26">
        <v>1.68</v>
      </c>
      <c r="L28" s="26">
        <v>2.23</v>
      </c>
      <c r="M28" s="26">
        <v>2.39</v>
      </c>
      <c r="N28" s="29">
        <v>2.57</v>
      </c>
      <c r="O28" s="24">
        <f t="shared" ref="O28:Z28" si="9">O29+O30</f>
        <v>0</v>
      </c>
      <c r="P28" s="24">
        <f t="shared" si="9"/>
        <v>0</v>
      </c>
      <c r="Q28" s="24">
        <f t="shared" si="9"/>
        <v>0</v>
      </c>
      <c r="R28" s="24">
        <f t="shared" si="9"/>
        <v>0</v>
      </c>
      <c r="S28" s="24">
        <f t="shared" si="9"/>
        <v>0</v>
      </c>
      <c r="T28" s="24">
        <f t="shared" si="9"/>
        <v>0</v>
      </c>
      <c r="U28" s="24">
        <f t="shared" si="9"/>
        <v>0</v>
      </c>
      <c r="V28" s="24">
        <f t="shared" si="9"/>
        <v>0</v>
      </c>
      <c r="W28" s="24">
        <f t="shared" si="9"/>
        <v>0</v>
      </c>
      <c r="X28" s="24">
        <f t="shared" si="9"/>
        <v>0</v>
      </c>
      <c r="Y28" s="24">
        <f t="shared" si="9"/>
        <v>0</v>
      </c>
      <c r="Z28" s="24">
        <f t="shared" si="9"/>
        <v>0</v>
      </c>
    </row>
    <row r="29" spans="1:26" ht="30" x14ac:dyDescent="0.25">
      <c r="A29" s="32"/>
      <c r="B29" s="56">
        <v>15</v>
      </c>
      <c r="C29" s="25" t="s">
        <v>56</v>
      </c>
      <c r="D29" s="26">
        <f t="shared" si="8"/>
        <v>18150.400000000001</v>
      </c>
      <c r="E29" s="26">
        <f t="shared" si="8"/>
        <v>18790</v>
      </c>
      <c r="F29" s="26">
        <v>1.1499999999999999</v>
      </c>
      <c r="G29" s="27">
        <v>1</v>
      </c>
      <c r="H29" s="28"/>
      <c r="I29" s="28"/>
      <c r="J29" s="26">
        <v>1.4</v>
      </c>
      <c r="K29" s="26">
        <v>1.68</v>
      </c>
      <c r="L29" s="26">
        <v>2.23</v>
      </c>
      <c r="M29" s="26">
        <v>2.39</v>
      </c>
      <c r="N29" s="29">
        <v>2.57</v>
      </c>
      <c r="O29" s="30">
        <v>0</v>
      </c>
      <c r="P29" s="30">
        <f t="shared" ref="P29:P30" si="10">(O29/12*1*$D29*$F29*$G29*$J29*P$9)+(O29/12*11*$E29*$F29*$G29*$J29*P$10)</f>
        <v>0</v>
      </c>
      <c r="Q29" s="30"/>
      <c r="R29" s="30">
        <f>(Q29/12*1*$D29*$F29*$G29*$K29*R$9)+(Q29/12*11*$E29*$F29*$G29*$K29*R$10)</f>
        <v>0</v>
      </c>
      <c r="S29" s="30">
        <v>0</v>
      </c>
      <c r="T29" s="30">
        <f>(S29/12*1*$D29*$F29*$G29*$K29*T$9)+(S29/12*11*$E29*$F29*$G29*$K29*T$10)</f>
        <v>0</v>
      </c>
      <c r="U29" s="30">
        <v>0</v>
      </c>
      <c r="V29" s="30">
        <f>(U29/12*1*$D29*$F29*$G29*$K29*V$9)+(U29/12*11*$E29*$F29*$G29*$K29*V$10)</f>
        <v>0</v>
      </c>
      <c r="W29" s="30"/>
      <c r="X29" s="30">
        <f t="shared" ref="X29:X30" si="11">(W29/12*1*$D29*$F29*$G29*$J29*X$9)+(W29/12*11*$E29*$F29*$G29*$J29*X$10)</f>
        <v>0</v>
      </c>
      <c r="Y29" s="30">
        <v>0</v>
      </c>
      <c r="Z29" s="30">
        <f t="shared" ref="Z29:Z30" si="12">(Y29/12*1*$D29*$F29*$G29*$K29*Z$9)+(Y29/12*11*$E29*$F29*$G29*$K29*Z$10)</f>
        <v>0</v>
      </c>
    </row>
    <row r="30" spans="1:26" ht="30" x14ac:dyDescent="0.25">
      <c r="A30" s="32"/>
      <c r="B30" s="56">
        <v>16</v>
      </c>
      <c r="C30" s="25" t="s">
        <v>57</v>
      </c>
      <c r="D30" s="26">
        <f t="shared" si="8"/>
        <v>18150.400000000001</v>
      </c>
      <c r="E30" s="26">
        <f t="shared" si="8"/>
        <v>18790</v>
      </c>
      <c r="F30" s="33">
        <v>0.27</v>
      </c>
      <c r="G30" s="27">
        <v>1</v>
      </c>
      <c r="H30" s="28"/>
      <c r="I30" s="28"/>
      <c r="J30" s="26">
        <v>1.4</v>
      </c>
      <c r="K30" s="26">
        <v>1.68</v>
      </c>
      <c r="L30" s="26">
        <v>2.23</v>
      </c>
      <c r="M30" s="26">
        <v>2.39</v>
      </c>
      <c r="N30" s="29">
        <v>2.57</v>
      </c>
      <c r="O30" s="30"/>
      <c r="P30" s="30">
        <f t="shared" si="10"/>
        <v>0</v>
      </c>
      <c r="Q30" s="30"/>
      <c r="R30" s="30">
        <f>(Q30/12*1*$D30*$F30*$G30*$K30*R$9)+(Q30/12*11*$E30*$F30*$G30*$K30*R$10)</f>
        <v>0</v>
      </c>
      <c r="S30" s="30"/>
      <c r="T30" s="30">
        <f>(S30/12*1*$D30*$F30*$G30*$K30*T$9)+(S30/12*11*$E30*$F30*$G30*$K30*T$10)</f>
        <v>0</v>
      </c>
      <c r="U30" s="30"/>
      <c r="V30" s="30">
        <f>(U30/12*1*$D30*$F30*$G30*$K30*V$9)+(U30/12*11*$E30*$F30*$G30*$K30*V$10)</f>
        <v>0</v>
      </c>
      <c r="W30" s="30"/>
      <c r="X30" s="30">
        <f t="shared" si="11"/>
        <v>0</v>
      </c>
      <c r="Y30" s="30"/>
      <c r="Z30" s="30">
        <f t="shared" si="12"/>
        <v>0</v>
      </c>
    </row>
    <row r="31" spans="1:26" x14ac:dyDescent="0.25">
      <c r="A31" s="32">
        <v>4</v>
      </c>
      <c r="B31" s="63"/>
      <c r="C31" s="34" t="s">
        <v>58</v>
      </c>
      <c r="D31" s="26">
        <f t="shared" si="8"/>
        <v>18150.400000000001</v>
      </c>
      <c r="E31" s="26">
        <f t="shared" si="8"/>
        <v>18790</v>
      </c>
      <c r="F31" s="57">
        <v>1.04</v>
      </c>
      <c r="G31" s="27">
        <v>1</v>
      </c>
      <c r="H31" s="28"/>
      <c r="I31" s="28"/>
      <c r="J31" s="26">
        <v>1.4</v>
      </c>
      <c r="K31" s="26">
        <v>1.68</v>
      </c>
      <c r="L31" s="26">
        <v>2.23</v>
      </c>
      <c r="M31" s="26">
        <v>2.39</v>
      </c>
      <c r="N31" s="29">
        <v>2.57</v>
      </c>
      <c r="O31" s="24">
        <f t="shared" ref="O31:Z31" si="13">SUM(O32:O36)</f>
        <v>0</v>
      </c>
      <c r="P31" s="24">
        <f t="shared" si="13"/>
        <v>0</v>
      </c>
      <c r="Q31" s="24">
        <f t="shared" si="13"/>
        <v>358</v>
      </c>
      <c r="R31" s="24">
        <f t="shared" si="13"/>
        <v>12405611.5206016</v>
      </c>
      <c r="S31" s="24">
        <f t="shared" si="13"/>
        <v>0</v>
      </c>
      <c r="T31" s="24">
        <f t="shared" si="13"/>
        <v>0</v>
      </c>
      <c r="U31" s="24">
        <f t="shared" si="13"/>
        <v>0</v>
      </c>
      <c r="V31" s="24">
        <f t="shared" si="13"/>
        <v>0</v>
      </c>
      <c r="W31" s="24">
        <f t="shared" si="13"/>
        <v>750</v>
      </c>
      <c r="X31" s="24">
        <f t="shared" si="13"/>
        <v>22738256.613174669</v>
      </c>
      <c r="Y31" s="24">
        <f t="shared" si="13"/>
        <v>10</v>
      </c>
      <c r="Z31" s="24">
        <f t="shared" si="13"/>
        <v>323800.55000000005</v>
      </c>
    </row>
    <row r="32" spans="1:26" ht="36" customHeight="1" x14ac:dyDescent="0.25">
      <c r="A32" s="32"/>
      <c r="B32" s="56">
        <v>17</v>
      </c>
      <c r="C32" s="25" t="s">
        <v>59</v>
      </c>
      <c r="D32" s="26">
        <f t="shared" ref="D32:E47" si="14">D31</f>
        <v>18150.400000000001</v>
      </c>
      <c r="E32" s="26">
        <f t="shared" si="14"/>
        <v>18790</v>
      </c>
      <c r="F32" s="26">
        <v>0.89</v>
      </c>
      <c r="G32" s="27">
        <v>1</v>
      </c>
      <c r="H32" s="28"/>
      <c r="I32" s="28"/>
      <c r="J32" s="26">
        <v>1.4</v>
      </c>
      <c r="K32" s="26">
        <v>1.68</v>
      </c>
      <c r="L32" s="26">
        <v>2.23</v>
      </c>
      <c r="M32" s="26">
        <v>2.39</v>
      </c>
      <c r="N32" s="29">
        <v>2.57</v>
      </c>
      <c r="O32" s="30">
        <v>0</v>
      </c>
      <c r="P32" s="30">
        <f>(O32/12*1*$D32*$F32*$G32*$J32*P$9)+(O32/12*11*$E32*$F32*$G32*$J32)</f>
        <v>0</v>
      </c>
      <c r="Q32" s="30">
        <v>48</v>
      </c>
      <c r="R32" s="30">
        <f>(Q32/12*1*$D32*$F32*$G32*$K32*R$9)+(Q32/12*11*$E32*$F32*$G32*$K32)</f>
        <v>1349067.6208128</v>
      </c>
      <c r="S32" s="30">
        <v>0</v>
      </c>
      <c r="T32" s="30">
        <f>(S32/12*1*$D32*$F32*$G32*$K32*T$9)+(S32/12*11*$E32*$F32*$G32*$K32)</f>
        <v>0</v>
      </c>
      <c r="U32" s="30">
        <v>0</v>
      </c>
      <c r="V32" s="30">
        <f>(U32/12*1*$D32*$F32*$G32*$K32*V$9)+(U32/12*11*$E32*$F32*$G32*$K32)</f>
        <v>0</v>
      </c>
      <c r="W32" s="30">
        <v>150</v>
      </c>
      <c r="X32" s="30">
        <f>(W32/12*1*$D32*$F32*$G32*$J32*X$9)+(W32/12*11*$E32*$F32*$G32*$J32)</f>
        <v>3513196.9292000001</v>
      </c>
      <c r="Y32" s="30"/>
      <c r="Z32" s="30">
        <f>(Y32/12*1*$D32*$F32*$G32*$K32*Z$9)+(Y32/12*11*$E32*$F32*$G32*$K32)</f>
        <v>0</v>
      </c>
    </row>
    <row r="33" spans="1:26" x14ac:dyDescent="0.25">
      <c r="A33" s="32"/>
      <c r="B33" s="56">
        <v>18</v>
      </c>
      <c r="C33" s="25" t="s">
        <v>60</v>
      </c>
      <c r="D33" s="26">
        <f t="shared" si="14"/>
        <v>18150.400000000001</v>
      </c>
      <c r="E33" s="26">
        <f t="shared" si="14"/>
        <v>18790</v>
      </c>
      <c r="F33" s="31">
        <v>2.0099999999999998</v>
      </c>
      <c r="G33" s="27">
        <v>1</v>
      </c>
      <c r="H33" s="28"/>
      <c r="I33" s="28"/>
      <c r="J33" s="26">
        <v>1.4</v>
      </c>
      <c r="K33" s="26">
        <v>1.68</v>
      </c>
      <c r="L33" s="26">
        <v>2.23</v>
      </c>
      <c r="M33" s="26">
        <v>2.39</v>
      </c>
      <c r="N33" s="29">
        <v>2.57</v>
      </c>
      <c r="O33" s="30">
        <v>0</v>
      </c>
      <c r="P33" s="30">
        <f t="shared" ref="P33:P36" si="15">(O33/12*1*$D33*$F33*$G33*$J33*P$9)+(O33/12*11*$E33*$F33*$G33*$J33*P$10)</f>
        <v>0</v>
      </c>
      <c r="Q33" s="30">
        <v>40</v>
      </c>
      <c r="R33" s="30">
        <f>(Q33/12*1*$D33*$F33*$G33*$K33*R$9)+(Q33/12*11*$E33*$F33*$G33*$K33*R$10)</f>
        <v>2538975.5784960003</v>
      </c>
      <c r="S33" s="30">
        <v>0</v>
      </c>
      <c r="T33" s="30">
        <f>(S33/12*1*$D33*$F33*$G33*$K33*T$9)+(S33/12*11*$E33*$F33*$G33*$K33*T$10)</f>
        <v>0</v>
      </c>
      <c r="U33" s="30">
        <v>0</v>
      </c>
      <c r="V33" s="30">
        <f>(U33/12*1*$D33*$F33*$G33*$K33*V$9)+(U33/12*11*$E33*$F33*$G33*$K33*V$10)</f>
        <v>0</v>
      </c>
      <c r="W33" s="30">
        <v>88</v>
      </c>
      <c r="X33" s="30">
        <f t="shared" ref="X33:X36" si="16">(W33/12*1*$D33*$F33*$G33*$J33*X$9)+(W33/12*11*$E33*$F33*$G33*$J33*X$10)</f>
        <v>4868051.3025759999</v>
      </c>
      <c r="Y33" s="30"/>
      <c r="Z33" s="30">
        <f t="shared" ref="Z33" si="17">(Y33/12*1*$D33*$F33*$G33*$K33*Z$9)+(Y33/12*11*$E33*$F33*$G33*$K33*Z$10)</f>
        <v>0</v>
      </c>
    </row>
    <row r="34" spans="1:26" x14ac:dyDescent="0.25">
      <c r="A34" s="32"/>
      <c r="B34" s="56">
        <v>19</v>
      </c>
      <c r="C34" s="25" t="s">
        <v>61</v>
      </c>
      <c r="D34" s="26">
        <f t="shared" si="14"/>
        <v>18150.400000000001</v>
      </c>
      <c r="E34" s="26">
        <f t="shared" si="14"/>
        <v>18790</v>
      </c>
      <c r="F34" s="31">
        <v>0.86</v>
      </c>
      <c r="G34" s="27">
        <v>1</v>
      </c>
      <c r="H34" s="28"/>
      <c r="I34" s="28"/>
      <c r="J34" s="26">
        <v>1.4</v>
      </c>
      <c r="K34" s="26">
        <v>1.68</v>
      </c>
      <c r="L34" s="26">
        <v>2.23</v>
      </c>
      <c r="M34" s="26">
        <v>2.39</v>
      </c>
      <c r="N34" s="29">
        <v>2.57</v>
      </c>
      <c r="O34" s="30">
        <v>0</v>
      </c>
      <c r="P34" s="30">
        <f t="shared" si="15"/>
        <v>0</v>
      </c>
      <c r="Q34" s="30">
        <v>6</v>
      </c>
      <c r="R34" s="30">
        <f>(Q34/12*1*$D34*$F34*$G34*$K34*R$9)+(Q34/12*11*$E34*$F34*$G34*$K34*R$10)</f>
        <v>162949.17891839999</v>
      </c>
      <c r="S34" s="30">
        <v>0</v>
      </c>
      <c r="T34" s="30">
        <f>(S34/12*1*$D34*$F34*$G34*$K34*T$9)+(S34/12*11*$E34*$F34*$G34*$K34*T$10)</f>
        <v>0</v>
      </c>
      <c r="U34" s="30">
        <v>0</v>
      </c>
      <c r="V34" s="30">
        <f>(U34/12*1*$D34*$F34*$G34*$K34*V$9)+(U34/12*11*$E34*$F34*$G34*$K34*V$10)</f>
        <v>0</v>
      </c>
      <c r="W34" s="30">
        <v>38</v>
      </c>
      <c r="X34" s="30">
        <f t="shared" si="16"/>
        <v>899411.55906933325</v>
      </c>
      <c r="Y34" s="30">
        <v>5</v>
      </c>
      <c r="Z34" s="30">
        <v>149312.85</v>
      </c>
    </row>
    <row r="35" spans="1:26" x14ac:dyDescent="0.25">
      <c r="A35" s="32"/>
      <c r="B35" s="56">
        <v>20</v>
      </c>
      <c r="C35" s="25" t="s">
        <v>62</v>
      </c>
      <c r="D35" s="26">
        <f t="shared" si="14"/>
        <v>18150.400000000001</v>
      </c>
      <c r="E35" s="26">
        <f t="shared" si="14"/>
        <v>18790</v>
      </c>
      <c r="F35" s="31">
        <v>1.21</v>
      </c>
      <c r="G35" s="27">
        <v>1</v>
      </c>
      <c r="H35" s="28"/>
      <c r="I35" s="28"/>
      <c r="J35" s="26">
        <v>1.4</v>
      </c>
      <c r="K35" s="26">
        <v>1.68</v>
      </c>
      <c r="L35" s="26">
        <v>2.23</v>
      </c>
      <c r="M35" s="26">
        <v>2.39</v>
      </c>
      <c r="N35" s="29">
        <v>2.57</v>
      </c>
      <c r="O35" s="30"/>
      <c r="P35" s="30">
        <f t="shared" si="15"/>
        <v>0</v>
      </c>
      <c r="Q35" s="30">
        <v>68</v>
      </c>
      <c r="R35" s="30">
        <f>(Q35/12*1*$D35*$F35*$G35*$K35*R$9)+(Q35/12*11*$E35*$F35*$G35*$K35*R$10)</f>
        <v>2598344.6591872005</v>
      </c>
      <c r="S35" s="30"/>
      <c r="T35" s="30">
        <f>(S35/12*1*$D35*$F35*$G35*$K35*T$9)+(S35/12*11*$E35*$F35*$G35*$K35*T$10)</f>
        <v>0</v>
      </c>
      <c r="U35" s="30"/>
      <c r="V35" s="30">
        <f>(U35/12*1*$D35*$F35*$G35*$K35*V$9)+(U35/12*11*$E35*$F35*$G35*$K35*V$10)</f>
        <v>0</v>
      </c>
      <c r="W35" s="30">
        <v>172</v>
      </c>
      <c r="X35" s="30">
        <f t="shared" si="16"/>
        <v>5727831.5077573331</v>
      </c>
      <c r="Y35" s="30">
        <v>3</v>
      </c>
      <c r="Z35" s="30">
        <v>126047.82</v>
      </c>
    </row>
    <row r="36" spans="1:26" ht="20.25" customHeight="1" x14ac:dyDescent="0.25">
      <c r="A36" s="32"/>
      <c r="B36" s="56">
        <v>21</v>
      </c>
      <c r="C36" s="25" t="s">
        <v>63</v>
      </c>
      <c r="D36" s="26">
        <f t="shared" si="14"/>
        <v>18150.400000000001</v>
      </c>
      <c r="E36" s="26">
        <f t="shared" si="14"/>
        <v>18790</v>
      </c>
      <c r="F36" s="31">
        <v>0.93</v>
      </c>
      <c r="G36" s="27">
        <v>1</v>
      </c>
      <c r="H36" s="28"/>
      <c r="I36" s="28"/>
      <c r="J36" s="26">
        <v>1.4</v>
      </c>
      <c r="K36" s="26">
        <v>1.68</v>
      </c>
      <c r="L36" s="26">
        <v>2.23</v>
      </c>
      <c r="M36" s="26">
        <v>2.39</v>
      </c>
      <c r="N36" s="29">
        <v>2.57</v>
      </c>
      <c r="O36" s="30"/>
      <c r="P36" s="30">
        <f t="shared" si="15"/>
        <v>0</v>
      </c>
      <c r="Q36" s="30">
        <v>196</v>
      </c>
      <c r="R36" s="30">
        <f>(Q36/12*1*$D36*$F36*$G36*$K36*R$9)+(Q36/12*11*$E36*$F36*$G36*$K36*R$10)</f>
        <v>5756274.4831871996</v>
      </c>
      <c r="S36" s="30"/>
      <c r="T36" s="30">
        <f>(S36/12*1*$D36*$F36*$G36*$K36*T$9)+(S36/12*11*$E36*$F36*$G36*$K36*T$10)</f>
        <v>0</v>
      </c>
      <c r="U36" s="30"/>
      <c r="V36" s="30">
        <f>(U36/12*1*$D36*$F36*$G36*$K36*V$9)+(U36/12*11*$E36*$F36*$G36*$K36*V$10)</f>
        <v>0</v>
      </c>
      <c r="W36" s="30">
        <v>302</v>
      </c>
      <c r="X36" s="30">
        <f t="shared" si="16"/>
        <v>7729765.3145720027</v>
      </c>
      <c r="Y36" s="30">
        <v>2</v>
      </c>
      <c r="Z36" s="30">
        <v>48439.88</v>
      </c>
    </row>
    <row r="37" spans="1:26" x14ac:dyDescent="0.25">
      <c r="A37" s="32">
        <v>5</v>
      </c>
      <c r="B37" s="63"/>
      <c r="C37" s="34" t="s">
        <v>64</v>
      </c>
      <c r="D37" s="26">
        <f t="shared" si="14"/>
        <v>18150.400000000001</v>
      </c>
      <c r="E37" s="26">
        <f t="shared" si="14"/>
        <v>18790</v>
      </c>
      <c r="F37" s="57">
        <v>1.37</v>
      </c>
      <c r="G37" s="27">
        <v>1</v>
      </c>
      <c r="H37" s="28"/>
      <c r="I37" s="28"/>
      <c r="J37" s="26">
        <v>1.4</v>
      </c>
      <c r="K37" s="26">
        <v>1.68</v>
      </c>
      <c r="L37" s="26">
        <v>2.23</v>
      </c>
      <c r="M37" s="26">
        <v>2.39</v>
      </c>
      <c r="N37" s="29">
        <v>2.57</v>
      </c>
      <c r="O37" s="24">
        <f t="shared" ref="O37:Z37" si="18">SUM(O38:O42)</f>
        <v>0</v>
      </c>
      <c r="P37" s="24">
        <f t="shared" si="18"/>
        <v>0</v>
      </c>
      <c r="Q37" s="24">
        <f t="shared" si="18"/>
        <v>35</v>
      </c>
      <c r="R37" s="24">
        <f t="shared" si="18"/>
        <v>1490542.8769280002</v>
      </c>
      <c r="S37" s="24">
        <f t="shared" si="18"/>
        <v>0</v>
      </c>
      <c r="T37" s="24">
        <f t="shared" si="18"/>
        <v>0</v>
      </c>
      <c r="U37" s="24">
        <f t="shared" si="18"/>
        <v>0</v>
      </c>
      <c r="V37" s="24">
        <f t="shared" si="18"/>
        <v>0</v>
      </c>
      <c r="W37" s="24">
        <f t="shared" si="18"/>
        <v>200</v>
      </c>
      <c r="X37" s="24">
        <f t="shared" si="18"/>
        <v>6164877.2714666668</v>
      </c>
      <c r="Y37" s="24">
        <f t="shared" si="18"/>
        <v>2</v>
      </c>
      <c r="Z37" s="24">
        <f t="shared" si="18"/>
        <v>55558.28</v>
      </c>
    </row>
    <row r="38" spans="1:26" x14ac:dyDescent="0.25">
      <c r="A38" s="32"/>
      <c r="B38" s="56">
        <v>22</v>
      </c>
      <c r="C38" s="25" t="s">
        <v>65</v>
      </c>
      <c r="D38" s="26">
        <f t="shared" si="14"/>
        <v>18150.400000000001</v>
      </c>
      <c r="E38" s="26">
        <f t="shared" si="14"/>
        <v>18790</v>
      </c>
      <c r="F38" s="31">
        <v>1.1200000000000001</v>
      </c>
      <c r="G38" s="27">
        <v>1</v>
      </c>
      <c r="H38" s="28"/>
      <c r="I38" s="28"/>
      <c r="J38" s="26">
        <v>1.4</v>
      </c>
      <c r="K38" s="26">
        <v>1.68</v>
      </c>
      <c r="L38" s="26">
        <v>2.23</v>
      </c>
      <c r="M38" s="26">
        <v>2.39</v>
      </c>
      <c r="N38" s="29">
        <v>2.57</v>
      </c>
      <c r="O38" s="30">
        <v>0</v>
      </c>
      <c r="P38" s="30">
        <f t="shared" ref="P38:P42" si="19">(O38/12*1*$D38*$F38*$G38*$J38*P$9)+(O38/12*11*$E38*$F38*$G38*$J38*P$10)</f>
        <v>0</v>
      </c>
      <c r="Q38" s="30">
        <v>28</v>
      </c>
      <c r="R38" s="30">
        <f>(Q38/12*1*$D38*$F38*$G38*$K38*R$9)+(Q38/12*11*$E38*$F38*$G38*$K38*R$10)</f>
        <v>990326.7928064001</v>
      </c>
      <c r="S38" s="30">
        <v>0</v>
      </c>
      <c r="T38" s="30">
        <f>(S38/12*1*$D38*$F38*$G38*$K38*T$9)+(S38/12*11*$E38*$F38*$G38*$K38*T$10)</f>
        <v>0</v>
      </c>
      <c r="U38" s="30">
        <v>0</v>
      </c>
      <c r="V38" s="30">
        <f>(U38/12*1*$D38*$F38*$G38*$K38*V$9)+(U38/12*11*$E38*$F38*$G38*$K38*V$10)</f>
        <v>0</v>
      </c>
      <c r="W38" s="30">
        <v>200</v>
      </c>
      <c r="X38" s="30">
        <f t="shared" ref="X38:X42" si="20">(W38/12*1*$D38*$F38*$G38*$J38*X$9)+(W38/12*11*$E38*$F38*$G38*$J38*X$10)</f>
        <v>6164877.2714666668</v>
      </c>
      <c r="Y38" s="30">
        <v>1</v>
      </c>
      <c r="Z38" s="30">
        <v>19445.400000000001</v>
      </c>
    </row>
    <row r="39" spans="1:26" x14ac:dyDescent="0.25">
      <c r="A39" s="32"/>
      <c r="B39" s="56">
        <v>23</v>
      </c>
      <c r="C39" s="25" t="s">
        <v>66</v>
      </c>
      <c r="D39" s="26">
        <f t="shared" si="14"/>
        <v>18150.400000000001</v>
      </c>
      <c r="E39" s="26">
        <f t="shared" si="14"/>
        <v>18790</v>
      </c>
      <c r="F39" s="31">
        <v>1.49</v>
      </c>
      <c r="G39" s="27">
        <v>1</v>
      </c>
      <c r="H39" s="28"/>
      <c r="I39" s="28"/>
      <c r="J39" s="26">
        <v>1.4</v>
      </c>
      <c r="K39" s="26">
        <v>1.68</v>
      </c>
      <c r="L39" s="26">
        <v>2.23</v>
      </c>
      <c r="M39" s="26">
        <v>2.39</v>
      </c>
      <c r="N39" s="29">
        <v>2.57</v>
      </c>
      <c r="O39" s="30"/>
      <c r="P39" s="30">
        <f t="shared" si="19"/>
        <v>0</v>
      </c>
      <c r="Q39" s="30"/>
      <c r="R39" s="30">
        <f>(Q39/12*1*$D39*$F39*$G39*$K39*R$9)+(Q39/12*11*$E39*$F39*$G39*$K39*R$10)</f>
        <v>0</v>
      </c>
      <c r="S39" s="30"/>
      <c r="T39" s="30">
        <f>(S39/12*1*$D39*$F39*$G39*$K39*T$9)+(S39/12*11*$E39*$F39*$G39*$K39*T$10)</f>
        <v>0</v>
      </c>
      <c r="U39" s="30"/>
      <c r="V39" s="30">
        <f>(U39/12*1*$D39*$F39*$G39*$K39*V$9)+(U39/12*11*$E39*$F39*$G39*$K39*V$10)</f>
        <v>0</v>
      </c>
      <c r="W39" s="30"/>
      <c r="X39" s="30">
        <f t="shared" si="20"/>
        <v>0</v>
      </c>
      <c r="Y39" s="30"/>
      <c r="Z39" s="30">
        <f t="shared" ref="Z39:Z42" si="21">(Y39/12*1*$D39*$F39*$G39*$K39*Z$9)+(Y39/12*11*$E39*$F39*$G39*$K39*Z$10)</f>
        <v>0</v>
      </c>
    </row>
    <row r="40" spans="1:26" x14ac:dyDescent="0.25">
      <c r="A40" s="32"/>
      <c r="B40" s="56">
        <v>24</v>
      </c>
      <c r="C40" s="25" t="s">
        <v>67</v>
      </c>
      <c r="D40" s="26">
        <f t="shared" si="14"/>
        <v>18150.400000000001</v>
      </c>
      <c r="E40" s="26">
        <f t="shared" si="14"/>
        <v>18790</v>
      </c>
      <c r="F40" s="31">
        <v>5.32</v>
      </c>
      <c r="G40" s="27">
        <v>1</v>
      </c>
      <c r="H40" s="28"/>
      <c r="I40" s="28"/>
      <c r="J40" s="26">
        <v>1.4</v>
      </c>
      <c r="K40" s="26">
        <v>1.68</v>
      </c>
      <c r="L40" s="26">
        <v>2.23</v>
      </c>
      <c r="M40" s="26">
        <v>2.39</v>
      </c>
      <c r="N40" s="29">
        <v>2.57</v>
      </c>
      <c r="O40" s="30"/>
      <c r="P40" s="30">
        <f t="shared" si="19"/>
        <v>0</v>
      </c>
      <c r="Q40" s="30">
        <v>2</v>
      </c>
      <c r="R40" s="30">
        <f>(Q40/12*1*$D40*$F40*$G40*$K40*R$9)+(Q40/12*11*$E40*$F40*$G40*$K40*R$10)</f>
        <v>336003.7332736</v>
      </c>
      <c r="S40" s="30"/>
      <c r="T40" s="30">
        <f>(S40/12*1*$D40*$F40*$G40*$K40*T$9)+(S40/12*11*$E40*$F40*$G40*$K40*T$10)</f>
        <v>0</v>
      </c>
      <c r="U40" s="30"/>
      <c r="V40" s="30">
        <f>(U40/12*1*$D40*$F40*$G40*$K40*V$9)+(U40/12*11*$E40*$F40*$G40*$K40*V$10)</f>
        <v>0</v>
      </c>
      <c r="W40" s="30"/>
      <c r="X40" s="30">
        <f t="shared" si="20"/>
        <v>0</v>
      </c>
      <c r="Y40" s="30"/>
      <c r="Z40" s="30">
        <f t="shared" si="21"/>
        <v>0</v>
      </c>
    </row>
    <row r="41" spans="1:26" x14ac:dyDescent="0.25">
      <c r="A41" s="32"/>
      <c r="B41" s="56">
        <v>25</v>
      </c>
      <c r="C41" s="25" t="s">
        <v>68</v>
      </c>
      <c r="D41" s="26">
        <f t="shared" si="14"/>
        <v>18150.400000000001</v>
      </c>
      <c r="E41" s="26">
        <f t="shared" si="14"/>
        <v>18790</v>
      </c>
      <c r="F41" s="31">
        <v>1.04</v>
      </c>
      <c r="G41" s="27">
        <v>1</v>
      </c>
      <c r="H41" s="28"/>
      <c r="I41" s="28"/>
      <c r="J41" s="26">
        <v>1.4</v>
      </c>
      <c r="K41" s="26">
        <v>1.68</v>
      </c>
      <c r="L41" s="26">
        <v>2.23</v>
      </c>
      <c r="M41" s="26">
        <v>2.39</v>
      </c>
      <c r="N41" s="29">
        <v>2.57</v>
      </c>
      <c r="O41" s="30">
        <v>0</v>
      </c>
      <c r="P41" s="30">
        <f t="shared" si="19"/>
        <v>0</v>
      </c>
      <c r="Q41" s="30">
        <v>5</v>
      </c>
      <c r="R41" s="30">
        <f>(Q41/12*1*$D41*$F41*$G41*$K41*R$9)+(Q41/12*11*$E41*$F41*$G41*$K41*R$10)</f>
        <v>164212.35084800003</v>
      </c>
      <c r="S41" s="30">
        <v>0</v>
      </c>
      <c r="T41" s="30">
        <f>(S41/12*1*$D41*$F41*$G41*$K41*T$9)+(S41/12*11*$E41*$F41*$G41*$K41*T$10)</f>
        <v>0</v>
      </c>
      <c r="U41" s="30">
        <v>0</v>
      </c>
      <c r="V41" s="30">
        <f>(U41/12*1*$D41*$F41*$G41*$K41*V$9)+(U41/12*11*$E41*$F41*$G41*$K41*V$10)</f>
        <v>0</v>
      </c>
      <c r="W41" s="30"/>
      <c r="X41" s="30">
        <f t="shared" si="20"/>
        <v>0</v>
      </c>
      <c r="Y41" s="30">
        <v>1</v>
      </c>
      <c r="Z41" s="30">
        <v>36112.879999999997</v>
      </c>
    </row>
    <row r="42" spans="1:26" ht="33.75" customHeight="1" x14ac:dyDescent="0.25">
      <c r="A42" s="32"/>
      <c r="B42" s="56">
        <v>26</v>
      </c>
      <c r="C42" s="25" t="s">
        <v>69</v>
      </c>
      <c r="D42" s="26">
        <f t="shared" si="14"/>
        <v>18150.400000000001</v>
      </c>
      <c r="E42" s="26">
        <f t="shared" si="14"/>
        <v>18790</v>
      </c>
      <c r="F42" s="31">
        <v>1.0900000000000001</v>
      </c>
      <c r="G42" s="27">
        <v>1</v>
      </c>
      <c r="H42" s="28"/>
      <c r="I42" s="28"/>
      <c r="J42" s="26">
        <v>1.4</v>
      </c>
      <c r="K42" s="26">
        <v>1.68</v>
      </c>
      <c r="L42" s="26">
        <v>2.23</v>
      </c>
      <c r="M42" s="26">
        <v>2.39</v>
      </c>
      <c r="N42" s="29">
        <v>2.57</v>
      </c>
      <c r="O42" s="30">
        <v>0</v>
      </c>
      <c r="P42" s="30">
        <f t="shared" si="19"/>
        <v>0</v>
      </c>
      <c r="Q42" s="30"/>
      <c r="R42" s="30">
        <f>(Q42/12*1*$D42*$F42*$G42*$K42*R$9)+(Q42/12*11*$E42*$F42*$G42*$K42*R$10)</f>
        <v>0</v>
      </c>
      <c r="S42" s="30">
        <v>0</v>
      </c>
      <c r="T42" s="30">
        <f>(S42/12*1*$D42*$F42*$G42*$K42*T$9)+(S42/12*11*$E42*$F42*$G42*$K42*T$10)</f>
        <v>0</v>
      </c>
      <c r="U42" s="30">
        <v>0</v>
      </c>
      <c r="V42" s="30">
        <f>(U42/12*1*$D42*$F42*$G42*$K42*V$9)+(U42/12*11*$E42*$F42*$G42*$K42*V$10)</f>
        <v>0</v>
      </c>
      <c r="W42" s="30"/>
      <c r="X42" s="30">
        <f t="shared" si="20"/>
        <v>0</v>
      </c>
      <c r="Y42" s="30">
        <v>0</v>
      </c>
      <c r="Z42" s="30">
        <f t="shared" si="21"/>
        <v>0</v>
      </c>
    </row>
    <row r="43" spans="1:26" x14ac:dyDescent="0.25">
      <c r="A43" s="32">
        <v>6</v>
      </c>
      <c r="B43" s="63"/>
      <c r="C43" s="34" t="s">
        <v>70</v>
      </c>
      <c r="D43" s="26">
        <f t="shared" si="14"/>
        <v>18150.400000000001</v>
      </c>
      <c r="E43" s="26">
        <f t="shared" si="14"/>
        <v>18790</v>
      </c>
      <c r="F43" s="58">
        <v>0.8</v>
      </c>
      <c r="G43" s="27">
        <v>1</v>
      </c>
      <c r="H43" s="28"/>
      <c r="I43" s="28"/>
      <c r="J43" s="26">
        <v>1.4</v>
      </c>
      <c r="K43" s="26">
        <v>1.68</v>
      </c>
      <c r="L43" s="26">
        <v>2.23</v>
      </c>
      <c r="M43" s="26">
        <v>2.39</v>
      </c>
      <c r="N43" s="29">
        <v>2.57</v>
      </c>
      <c r="O43" s="24">
        <f t="shared" ref="O43:Z43" si="22">SUM(O44:O46)</f>
        <v>0</v>
      </c>
      <c r="P43" s="24">
        <f t="shared" si="22"/>
        <v>0</v>
      </c>
      <c r="Q43" s="24">
        <f t="shared" si="22"/>
        <v>49</v>
      </c>
      <c r="R43" s="24">
        <f t="shared" si="22"/>
        <v>1299803.9155583999</v>
      </c>
      <c r="S43" s="24">
        <f t="shared" si="22"/>
        <v>0</v>
      </c>
      <c r="T43" s="24">
        <f t="shared" si="22"/>
        <v>0</v>
      </c>
      <c r="U43" s="24">
        <f t="shared" si="22"/>
        <v>0</v>
      </c>
      <c r="V43" s="24">
        <f t="shared" si="22"/>
        <v>0</v>
      </c>
      <c r="W43" s="24">
        <f t="shared" si="22"/>
        <v>344</v>
      </c>
      <c r="X43" s="24">
        <f t="shared" si="22"/>
        <v>6134556.8352319999</v>
      </c>
      <c r="Y43" s="24">
        <f t="shared" si="22"/>
        <v>3</v>
      </c>
      <c r="Z43" s="24">
        <f t="shared" si="22"/>
        <v>93520.78</v>
      </c>
    </row>
    <row r="44" spans="1:26" x14ac:dyDescent="0.25">
      <c r="A44" s="32"/>
      <c r="B44" s="56">
        <v>27</v>
      </c>
      <c r="C44" s="25" t="s">
        <v>71</v>
      </c>
      <c r="D44" s="26">
        <f t="shared" si="14"/>
        <v>18150.400000000001</v>
      </c>
      <c r="E44" s="26">
        <f t="shared" si="14"/>
        <v>18790</v>
      </c>
      <c r="F44" s="31">
        <v>1.72</v>
      </c>
      <c r="G44" s="27">
        <v>1</v>
      </c>
      <c r="H44" s="28"/>
      <c r="I44" s="28"/>
      <c r="J44" s="26">
        <v>1.4</v>
      </c>
      <c r="K44" s="26">
        <v>1.68</v>
      </c>
      <c r="L44" s="26">
        <v>2.23</v>
      </c>
      <c r="M44" s="26">
        <v>2.39</v>
      </c>
      <c r="N44" s="29">
        <v>2.57</v>
      </c>
      <c r="O44" s="30">
        <v>0</v>
      </c>
      <c r="P44" s="30">
        <f t="shared" ref="P44:P45" si="23">(O44/12*1*$D44*$F44*$G44*$J44*P$9)+(O44/12*11*$E44*$F44*$G44*$J44*P$10)</f>
        <v>0</v>
      </c>
      <c r="Q44" s="30">
        <v>5</v>
      </c>
      <c r="R44" s="30">
        <f>(Q44/12*1*$D44*$F44*$G44*$K44*R$9)+(Q44/12*11*$E44*$F44*$G44*$K44*R$10)</f>
        <v>271581.96486400004</v>
      </c>
      <c r="S44" s="30">
        <v>0</v>
      </c>
      <c r="T44" s="30">
        <f>(S44/12*1*$D44*$F44*$G44*$K44*T$9)+(S44/12*11*$E44*$F44*$G44*$K44*T$10)</f>
        <v>0</v>
      </c>
      <c r="U44" s="30">
        <v>0</v>
      </c>
      <c r="V44" s="30">
        <f>(U44/12*1*$D44*$F44*$G44*$K44*V$9)+(U44/12*11*$E44*$F44*$G44*$K44*V$10)</f>
        <v>0</v>
      </c>
      <c r="W44" s="30"/>
      <c r="X44" s="30">
        <f t="shared" ref="X44:X45" si="24">(W44/12*1*$D44*$F44*$G44*$J44*X$9)+(W44/12*11*$E44*$F44*$G44*$J44*X$10)</f>
        <v>0</v>
      </c>
      <c r="Y44" s="30">
        <v>1</v>
      </c>
      <c r="Z44" s="30">
        <v>59725.14</v>
      </c>
    </row>
    <row r="45" spans="1:26" ht="33.75" customHeight="1" x14ac:dyDescent="0.25">
      <c r="A45" s="32"/>
      <c r="B45" s="56">
        <v>28</v>
      </c>
      <c r="C45" s="25" t="s">
        <v>72</v>
      </c>
      <c r="D45" s="26">
        <f t="shared" si="14"/>
        <v>18150.400000000001</v>
      </c>
      <c r="E45" s="26">
        <f t="shared" si="14"/>
        <v>18790</v>
      </c>
      <c r="F45" s="31">
        <v>0.74</v>
      </c>
      <c r="G45" s="27">
        <v>1</v>
      </c>
      <c r="H45" s="28"/>
      <c r="I45" s="28"/>
      <c r="J45" s="26">
        <v>1.4</v>
      </c>
      <c r="K45" s="26">
        <v>1.68</v>
      </c>
      <c r="L45" s="26">
        <v>2.23</v>
      </c>
      <c r="M45" s="26">
        <v>2.39</v>
      </c>
      <c r="N45" s="29">
        <v>2.57</v>
      </c>
      <c r="O45" s="30">
        <v>0</v>
      </c>
      <c r="P45" s="30">
        <f t="shared" si="23"/>
        <v>0</v>
      </c>
      <c r="Q45" s="30">
        <v>44</v>
      </c>
      <c r="R45" s="30">
        <f>(Q45/12*1*$D45*$F45*$G45*$K45*R$9)+(Q45/12*11*$E45*$F45*$G45*$K45*R$10)</f>
        <v>1028221.9506943999</v>
      </c>
      <c r="S45" s="30">
        <v>0</v>
      </c>
      <c r="T45" s="30">
        <f>(S45/12*1*$D45*$F45*$G45*$K45*T$9)+(S45/12*11*$E45*$F45*$G45*$K45*T$10)</f>
        <v>0</v>
      </c>
      <c r="U45" s="30">
        <v>0</v>
      </c>
      <c r="V45" s="30">
        <f>(U45/12*1*$D45*$F45*$G45*$K45*V$9)+(U45/12*11*$E45*$F45*$G45*$K45*V$10)</f>
        <v>0</v>
      </c>
      <c r="W45" s="30">
        <v>264</v>
      </c>
      <c r="X45" s="30">
        <f t="shared" si="24"/>
        <v>5376653.677472</v>
      </c>
      <c r="Y45" s="30">
        <v>1</v>
      </c>
      <c r="Z45" s="30">
        <v>27077.49</v>
      </c>
    </row>
    <row r="46" spans="1:26" ht="27" customHeight="1" x14ac:dyDescent="0.25">
      <c r="A46" s="32"/>
      <c r="B46" s="56">
        <v>29</v>
      </c>
      <c r="C46" s="25" t="s">
        <v>73</v>
      </c>
      <c r="D46" s="26">
        <f t="shared" si="14"/>
        <v>18150.400000000001</v>
      </c>
      <c r="E46" s="26">
        <f t="shared" si="14"/>
        <v>18790</v>
      </c>
      <c r="F46" s="31">
        <v>0.36</v>
      </c>
      <c r="G46" s="27">
        <v>1</v>
      </c>
      <c r="H46" s="28"/>
      <c r="I46" s="28"/>
      <c r="J46" s="26">
        <v>1.4</v>
      </c>
      <c r="K46" s="26">
        <v>1.68</v>
      </c>
      <c r="L46" s="26">
        <v>2.23</v>
      </c>
      <c r="M46" s="26">
        <v>2.39</v>
      </c>
      <c r="N46" s="29">
        <v>2.57</v>
      </c>
      <c r="O46" s="30">
        <v>0</v>
      </c>
      <c r="P46" s="30">
        <f>(O46/12*1*$D46*$F46*$G46*$J46*P$9)+(O46/12*11*$E46*$F46*$G46*$J46)</f>
        <v>0</v>
      </c>
      <c r="Q46" s="30"/>
      <c r="R46" s="30">
        <f>(Q46/12*1*$D46*$F46*$G46*$K46*R$9)+(Q46/12*11*$E46*$F46*$G46*$K46)</f>
        <v>0</v>
      </c>
      <c r="S46" s="30">
        <v>0</v>
      </c>
      <c r="T46" s="30">
        <f>(S46/12*1*$D46*$F46*$G46*$K46*T$9)+(S46/12*11*$E46*$F46*$G46*$K46)</f>
        <v>0</v>
      </c>
      <c r="U46" s="30">
        <v>0</v>
      </c>
      <c r="V46" s="30">
        <f>(U46/12*1*$D46*$F46*$G46*$K46*V$9)+(U46/12*11*$E46*$F46*$G46*$K46)</f>
        <v>0</v>
      </c>
      <c r="W46" s="30">
        <v>80</v>
      </c>
      <c r="X46" s="30">
        <f>(W46/12*1*$D46*$F46*$G46*$J46*X$9)+(W46/12*11*$E46*$F46*$G46*$J46)</f>
        <v>757903.15776000009</v>
      </c>
      <c r="Y46" s="30">
        <v>1</v>
      </c>
      <c r="Z46" s="30">
        <v>6718.15</v>
      </c>
    </row>
    <row r="47" spans="1:26" x14ac:dyDescent="0.25">
      <c r="A47" s="32">
        <v>7</v>
      </c>
      <c r="B47" s="63"/>
      <c r="C47" s="34" t="s">
        <v>74</v>
      </c>
      <c r="D47" s="26">
        <f t="shared" si="14"/>
        <v>18150.400000000001</v>
      </c>
      <c r="E47" s="26">
        <f t="shared" si="14"/>
        <v>18790</v>
      </c>
      <c r="F47" s="57">
        <v>1.84</v>
      </c>
      <c r="G47" s="27">
        <v>1</v>
      </c>
      <c r="H47" s="28"/>
      <c r="I47" s="28"/>
      <c r="J47" s="26">
        <v>1.4</v>
      </c>
      <c r="K47" s="26">
        <v>1.68</v>
      </c>
      <c r="L47" s="26">
        <v>2.23</v>
      </c>
      <c r="M47" s="26">
        <v>2.39</v>
      </c>
      <c r="N47" s="29">
        <v>2.57</v>
      </c>
      <c r="O47" s="24">
        <f t="shared" ref="O47:Z47" si="25">O48</f>
        <v>0</v>
      </c>
      <c r="P47" s="24">
        <f t="shared" si="25"/>
        <v>0</v>
      </c>
      <c r="Q47" s="24">
        <f t="shared" si="25"/>
        <v>0</v>
      </c>
      <c r="R47" s="24">
        <f t="shared" si="25"/>
        <v>0</v>
      </c>
      <c r="S47" s="24">
        <f t="shared" si="25"/>
        <v>0</v>
      </c>
      <c r="T47" s="24">
        <f t="shared" si="25"/>
        <v>0</v>
      </c>
      <c r="U47" s="24">
        <f t="shared" si="25"/>
        <v>0</v>
      </c>
      <c r="V47" s="24">
        <f t="shared" si="25"/>
        <v>0</v>
      </c>
      <c r="W47" s="24">
        <f t="shared" si="25"/>
        <v>0</v>
      </c>
      <c r="X47" s="24">
        <f t="shared" si="25"/>
        <v>0</v>
      </c>
      <c r="Y47" s="24">
        <f t="shared" si="25"/>
        <v>1</v>
      </c>
      <c r="Z47" s="24">
        <f t="shared" si="25"/>
        <v>63892.01</v>
      </c>
    </row>
    <row r="48" spans="1:26" ht="30" x14ac:dyDescent="0.25">
      <c r="A48" s="32"/>
      <c r="B48" s="56">
        <v>30</v>
      </c>
      <c r="C48" s="25" t="s">
        <v>75</v>
      </c>
      <c r="D48" s="26">
        <f t="shared" ref="D48:E63" si="26">D47</f>
        <v>18150.400000000001</v>
      </c>
      <c r="E48" s="26">
        <f t="shared" si="26"/>
        <v>18790</v>
      </c>
      <c r="F48" s="31">
        <v>1.84</v>
      </c>
      <c r="G48" s="27">
        <v>1</v>
      </c>
      <c r="H48" s="28"/>
      <c r="I48" s="28"/>
      <c r="J48" s="26">
        <v>1.4</v>
      </c>
      <c r="K48" s="26">
        <v>1.68</v>
      </c>
      <c r="L48" s="26">
        <v>2.23</v>
      </c>
      <c r="M48" s="26">
        <v>2.39</v>
      </c>
      <c r="N48" s="29">
        <v>2.57</v>
      </c>
      <c r="O48" s="30"/>
      <c r="P48" s="30">
        <f>(O48/12*1*$D48*$F48*$G48*$J48*P$9)+(O48/12*11*$E48*$F48*$G48*$J48*P$10)</f>
        <v>0</v>
      </c>
      <c r="Q48" s="30"/>
      <c r="R48" s="30">
        <f>(Q48/12*1*$D48*$F48*$G48*$K48*R$9)+(Q48/12*11*$E48*$F48*$G48*$K48*R$10)</f>
        <v>0</v>
      </c>
      <c r="S48" s="30"/>
      <c r="T48" s="30">
        <f>(S48/12*1*$D48*$F48*$G48*$K48*T$9)+(S48/12*11*$E48*$F48*$G48*$K48*T$10)</f>
        <v>0</v>
      </c>
      <c r="U48" s="30"/>
      <c r="V48" s="30">
        <f>(U48/12*1*$D48*$F48*$G48*$K48*V$9)+(U48/12*11*$E48*$F48*$G48*$K48*V$10)</f>
        <v>0</v>
      </c>
      <c r="W48" s="30"/>
      <c r="X48" s="30">
        <f>(W48/12*1*$D48*$F48*$G48*$J48*X$9)+(W48/12*11*$E48*$F48*$G48*$J48*X$10)</f>
        <v>0</v>
      </c>
      <c r="Y48" s="30">
        <v>1</v>
      </c>
      <c r="Z48" s="30">
        <v>63892.01</v>
      </c>
    </row>
    <row r="49" spans="1:26" x14ac:dyDescent="0.25">
      <c r="A49" s="32">
        <v>8</v>
      </c>
      <c r="B49" s="63"/>
      <c r="C49" s="34" t="s">
        <v>76</v>
      </c>
      <c r="D49" s="26">
        <f t="shared" si="26"/>
        <v>18150.400000000001</v>
      </c>
      <c r="E49" s="26">
        <f t="shared" si="26"/>
        <v>18790</v>
      </c>
      <c r="F49" s="57">
        <v>4.59</v>
      </c>
      <c r="G49" s="27"/>
      <c r="H49" s="28"/>
      <c r="I49" s="28"/>
      <c r="J49" s="26">
        <v>1.4</v>
      </c>
      <c r="K49" s="26">
        <v>1.68</v>
      </c>
      <c r="L49" s="26">
        <v>2.23</v>
      </c>
      <c r="M49" s="26">
        <v>2.39</v>
      </c>
      <c r="N49" s="29">
        <v>2.57</v>
      </c>
      <c r="O49" s="24">
        <f t="shared" ref="O49:Z49" si="27">SUM(O50:O52)</f>
        <v>0</v>
      </c>
      <c r="P49" s="24">
        <f t="shared" si="27"/>
        <v>0</v>
      </c>
      <c r="Q49" s="24">
        <f t="shared" si="27"/>
        <v>0</v>
      </c>
      <c r="R49" s="24">
        <f t="shared" si="27"/>
        <v>0</v>
      </c>
      <c r="S49" s="24">
        <f t="shared" si="27"/>
        <v>0</v>
      </c>
      <c r="T49" s="24">
        <f t="shared" si="27"/>
        <v>0</v>
      </c>
      <c r="U49" s="24">
        <f t="shared" si="27"/>
        <v>0</v>
      </c>
      <c r="V49" s="24">
        <f t="shared" si="27"/>
        <v>0</v>
      </c>
      <c r="W49" s="24">
        <f t="shared" si="27"/>
        <v>0</v>
      </c>
      <c r="X49" s="24">
        <f t="shared" si="27"/>
        <v>0</v>
      </c>
      <c r="Y49" s="24">
        <f t="shared" si="27"/>
        <v>0</v>
      </c>
      <c r="Z49" s="24">
        <f t="shared" si="27"/>
        <v>0</v>
      </c>
    </row>
    <row r="50" spans="1:26" ht="30" x14ac:dyDescent="0.25">
      <c r="A50" s="32"/>
      <c r="B50" s="56">
        <v>31</v>
      </c>
      <c r="C50" s="25" t="s">
        <v>77</v>
      </c>
      <c r="D50" s="26">
        <f t="shared" si="26"/>
        <v>18150.400000000001</v>
      </c>
      <c r="E50" s="26">
        <f t="shared" si="26"/>
        <v>18790</v>
      </c>
      <c r="F50" s="31">
        <v>7.82</v>
      </c>
      <c r="G50" s="27">
        <v>1</v>
      </c>
      <c r="H50" s="28"/>
      <c r="I50" s="28"/>
      <c r="J50" s="26">
        <v>1.4</v>
      </c>
      <c r="K50" s="26">
        <v>1.68</v>
      </c>
      <c r="L50" s="26">
        <v>2.23</v>
      </c>
      <c r="M50" s="26">
        <v>2.39</v>
      </c>
      <c r="N50" s="29">
        <v>2.57</v>
      </c>
      <c r="O50" s="30">
        <v>0</v>
      </c>
      <c r="P50" s="30">
        <f t="shared" ref="P50:P52" si="28">(O50/12*1*$D50*$F50*$G50*$J50*P$9)+(O50/12*11*$E50*$F50*$G50*$J50*P$10)</f>
        <v>0</v>
      </c>
      <c r="Q50" s="30">
        <v>0</v>
      </c>
      <c r="R50" s="30">
        <f>(Q50/12*1*$D50*$F50*$G50*$K50*R$9)+(Q50/12*11*$E50*$F50*$G50*$K50*R$10)</f>
        <v>0</v>
      </c>
      <c r="S50" s="30"/>
      <c r="T50" s="30">
        <f>(S50/12*1*$D50*$F50*$G50*$K50*T$9)+(S50/12*11*$E50*$F50*$G50*$K50*T$10)</f>
        <v>0</v>
      </c>
      <c r="U50" s="30">
        <v>0</v>
      </c>
      <c r="V50" s="30">
        <f>(U50/12*1*$D50*$F50*$G50*$K50*V$9)+(U50/12*11*$E50*$F50*$G50*$K50*V$10)</f>
        <v>0</v>
      </c>
      <c r="W50" s="30">
        <v>0</v>
      </c>
      <c r="X50" s="30">
        <f t="shared" ref="X50:X52" si="29">(W50/12*1*$D50*$F50*$G50*$J50*X$9)+(W50/12*11*$E50*$F50*$G50*$J50*X$10)</f>
        <v>0</v>
      </c>
      <c r="Y50" s="30">
        <v>0</v>
      </c>
      <c r="Z50" s="30">
        <f t="shared" ref="Z50:Z52" si="30">(Y50/12*1*$D50*$F50*$G50*$K50*Z$9)+(Y50/12*11*$E50*$F50*$G50*$K50*Z$10)</f>
        <v>0</v>
      </c>
    </row>
    <row r="51" spans="1:26" ht="30" x14ac:dyDescent="0.25">
      <c r="A51" s="32"/>
      <c r="B51" s="56">
        <v>32</v>
      </c>
      <c r="C51" s="25" t="s">
        <v>78</v>
      </c>
      <c r="D51" s="26">
        <f t="shared" si="26"/>
        <v>18150.400000000001</v>
      </c>
      <c r="E51" s="26">
        <f t="shared" si="26"/>
        <v>18790</v>
      </c>
      <c r="F51" s="33">
        <v>5.68</v>
      </c>
      <c r="G51" s="27">
        <v>1</v>
      </c>
      <c r="H51" s="28"/>
      <c r="I51" s="28"/>
      <c r="J51" s="26">
        <v>1.4</v>
      </c>
      <c r="K51" s="26">
        <v>1.68</v>
      </c>
      <c r="L51" s="26">
        <v>2.23</v>
      </c>
      <c r="M51" s="26">
        <v>2.39</v>
      </c>
      <c r="N51" s="29">
        <v>2.57</v>
      </c>
      <c r="O51" s="30"/>
      <c r="P51" s="30">
        <f t="shared" si="28"/>
        <v>0</v>
      </c>
      <c r="Q51" s="30"/>
      <c r="R51" s="30">
        <f>(Q51/12*1*$D51*$F51*$G51*$K51*R$9)+(Q51/12*11*$E51*$F51*$G51*$K51*R$10)</f>
        <v>0</v>
      </c>
      <c r="S51" s="30"/>
      <c r="T51" s="30">
        <f>(S51/12*1*$D51*$F51*$G51*$K51*T$9)+(S51/12*11*$E51*$F51*$G51*$K51*T$10)</f>
        <v>0</v>
      </c>
      <c r="U51" s="30"/>
      <c r="V51" s="30">
        <f>(U51/12*1*$D51*$F51*$G51*$K51*V$9)+(U51/12*11*$E51*$F51*$G51*$K51*V$10)</f>
        <v>0</v>
      </c>
      <c r="W51" s="30"/>
      <c r="X51" s="30">
        <f t="shared" si="29"/>
        <v>0</v>
      </c>
      <c r="Y51" s="30"/>
      <c r="Z51" s="30">
        <f t="shared" si="30"/>
        <v>0</v>
      </c>
    </row>
    <row r="52" spans="1:26" ht="45" x14ac:dyDescent="0.25">
      <c r="A52" s="32"/>
      <c r="B52" s="56">
        <v>33</v>
      </c>
      <c r="C52" s="25" t="s">
        <v>79</v>
      </c>
      <c r="D52" s="26">
        <f t="shared" si="26"/>
        <v>18150.400000000001</v>
      </c>
      <c r="E52" s="26">
        <f t="shared" si="26"/>
        <v>18790</v>
      </c>
      <c r="F52" s="31">
        <v>4.37</v>
      </c>
      <c r="G52" s="27">
        <v>1</v>
      </c>
      <c r="H52" s="28"/>
      <c r="I52" s="28"/>
      <c r="J52" s="26">
        <v>1.4</v>
      </c>
      <c r="K52" s="26">
        <v>1.68</v>
      </c>
      <c r="L52" s="26">
        <v>2.23</v>
      </c>
      <c r="M52" s="26">
        <v>2.39</v>
      </c>
      <c r="N52" s="29">
        <v>2.57</v>
      </c>
      <c r="O52" s="30"/>
      <c r="P52" s="30">
        <f t="shared" si="28"/>
        <v>0</v>
      </c>
      <c r="Q52" s="30"/>
      <c r="R52" s="30">
        <f>(Q52/12*1*$D52*$F52*$G52*$K52*R$9)+(Q52/12*11*$E52*$F52*$G52*$K52*R$10)</f>
        <v>0</v>
      </c>
      <c r="S52" s="30"/>
      <c r="T52" s="30">
        <f>(S52/12*1*$D52*$F52*$G52*$K52*T$9)+(S52/12*11*$E52*$F52*$G52*$K52*T$10)</f>
        <v>0</v>
      </c>
      <c r="U52" s="30"/>
      <c r="V52" s="30">
        <f>(U52/12*1*$D52*$F52*$G52*$K52*V$9)+(U52/12*11*$E52*$F52*$G52*$K52*V$10)</f>
        <v>0</v>
      </c>
      <c r="W52" s="30"/>
      <c r="X52" s="30">
        <f t="shared" si="29"/>
        <v>0</v>
      </c>
      <c r="Y52" s="30"/>
      <c r="Z52" s="30">
        <f t="shared" si="30"/>
        <v>0</v>
      </c>
    </row>
    <row r="53" spans="1:26" x14ac:dyDescent="0.25">
      <c r="A53" s="32">
        <v>9</v>
      </c>
      <c r="B53" s="63"/>
      <c r="C53" s="34" t="s">
        <v>80</v>
      </c>
      <c r="D53" s="26">
        <f t="shared" si="26"/>
        <v>18150.400000000001</v>
      </c>
      <c r="E53" s="26">
        <f t="shared" si="26"/>
        <v>18790</v>
      </c>
      <c r="F53" s="57">
        <v>1.1499999999999999</v>
      </c>
      <c r="G53" s="27">
        <v>1</v>
      </c>
      <c r="H53" s="28"/>
      <c r="I53" s="28"/>
      <c r="J53" s="26">
        <v>1.4</v>
      </c>
      <c r="K53" s="26">
        <v>1.68</v>
      </c>
      <c r="L53" s="26">
        <v>2.23</v>
      </c>
      <c r="M53" s="26">
        <v>2.39</v>
      </c>
      <c r="N53" s="29">
        <v>2.57</v>
      </c>
      <c r="O53" s="24">
        <f t="shared" ref="O53:Z53" si="31">SUM(O54:O63)</f>
        <v>0</v>
      </c>
      <c r="P53" s="24">
        <f t="shared" si="31"/>
        <v>0</v>
      </c>
      <c r="Q53" s="24">
        <f t="shared" si="31"/>
        <v>3</v>
      </c>
      <c r="R53" s="24">
        <f t="shared" si="31"/>
        <v>105474.85612159997</v>
      </c>
      <c r="S53" s="24">
        <f t="shared" si="31"/>
        <v>0</v>
      </c>
      <c r="T53" s="24">
        <f t="shared" si="31"/>
        <v>0</v>
      </c>
      <c r="U53" s="24">
        <f t="shared" si="31"/>
        <v>0</v>
      </c>
      <c r="V53" s="24">
        <f t="shared" si="31"/>
        <v>0</v>
      </c>
      <c r="W53" s="24">
        <f t="shared" si="31"/>
        <v>0</v>
      </c>
      <c r="X53" s="24">
        <f t="shared" si="31"/>
        <v>0</v>
      </c>
      <c r="Y53" s="24">
        <f t="shared" si="31"/>
        <v>0</v>
      </c>
      <c r="Z53" s="24">
        <f t="shared" si="31"/>
        <v>0</v>
      </c>
    </row>
    <row r="54" spans="1:26" ht="30" x14ac:dyDescent="0.25">
      <c r="A54" s="32"/>
      <c r="B54" s="56">
        <v>34</v>
      </c>
      <c r="C54" s="25" t="s">
        <v>81</v>
      </c>
      <c r="D54" s="26">
        <f t="shared" si="26"/>
        <v>18150.400000000001</v>
      </c>
      <c r="E54" s="26">
        <f t="shared" si="26"/>
        <v>18790</v>
      </c>
      <c r="F54" s="31">
        <v>0.97</v>
      </c>
      <c r="G54" s="27">
        <v>1</v>
      </c>
      <c r="H54" s="28"/>
      <c r="I54" s="28"/>
      <c r="J54" s="26">
        <v>1.4</v>
      </c>
      <c r="K54" s="26">
        <v>1.68</v>
      </c>
      <c r="L54" s="26">
        <v>2.23</v>
      </c>
      <c r="M54" s="26">
        <v>2.39</v>
      </c>
      <c r="N54" s="29">
        <v>2.57</v>
      </c>
      <c r="O54" s="30"/>
      <c r="P54" s="30">
        <f t="shared" ref="P54:P63" si="32">(O54/12*1*$D54*$F54*$G54*$J54*P$9)+(O54/12*11*$E54*$F54*$G54*$J54*P$10)</f>
        <v>0</v>
      </c>
      <c r="Q54" s="30">
        <v>1</v>
      </c>
      <c r="R54" s="30">
        <f t="shared" ref="R54:R63" si="33">(Q54/12*1*$D54*$F54*$G54*$K54*R$9)+(Q54/12*11*$E54*$F54*$G54*$K54*R$10)</f>
        <v>30631.91929279999</v>
      </c>
      <c r="S54" s="30"/>
      <c r="T54" s="30">
        <f t="shared" ref="T54:T63" si="34">(S54/12*1*$D54*$F54*$G54*$K54*T$9)+(S54/12*11*$E54*$F54*$G54*$K54*T$10)</f>
        <v>0</v>
      </c>
      <c r="U54" s="30"/>
      <c r="V54" s="30">
        <f t="shared" ref="V54:V63" si="35">(U54/12*1*$D54*$F54*$G54*$K54*V$9)+(U54/12*11*$E54*$F54*$G54*$K54*V$10)</f>
        <v>0</v>
      </c>
      <c r="W54" s="30"/>
      <c r="X54" s="30">
        <f t="shared" ref="X54:X63" si="36">(W54/12*1*$D54*$F54*$G54*$J54*X$9)+(W54/12*11*$E54*$F54*$G54*$J54*X$10)</f>
        <v>0</v>
      </c>
      <c r="Y54" s="30"/>
      <c r="Z54" s="30">
        <f t="shared" ref="Z54:Z63" si="37">(Y54/12*1*$D54*$F54*$G54*$K54*Z$9)+(Y54/12*11*$E54*$F54*$G54*$K54*Z$10)</f>
        <v>0</v>
      </c>
    </row>
    <row r="55" spans="1:26" ht="30" x14ac:dyDescent="0.25">
      <c r="A55" s="32"/>
      <c r="B55" s="56">
        <v>35</v>
      </c>
      <c r="C55" s="25" t="s">
        <v>82</v>
      </c>
      <c r="D55" s="26">
        <f t="shared" si="26"/>
        <v>18150.400000000001</v>
      </c>
      <c r="E55" s="26">
        <f t="shared" si="26"/>
        <v>18790</v>
      </c>
      <c r="F55" s="31">
        <v>1.1100000000000001</v>
      </c>
      <c r="G55" s="27">
        <v>1</v>
      </c>
      <c r="H55" s="28"/>
      <c r="I55" s="28"/>
      <c r="J55" s="26">
        <v>1.4</v>
      </c>
      <c r="K55" s="26">
        <v>1.68</v>
      </c>
      <c r="L55" s="26">
        <v>2.23</v>
      </c>
      <c r="M55" s="26">
        <v>2.39</v>
      </c>
      <c r="N55" s="29">
        <v>2.57</v>
      </c>
      <c r="O55" s="30"/>
      <c r="P55" s="30">
        <f t="shared" si="32"/>
        <v>0</v>
      </c>
      <c r="Q55" s="30"/>
      <c r="R55" s="30">
        <f t="shared" si="33"/>
        <v>0</v>
      </c>
      <c r="S55" s="30"/>
      <c r="T55" s="30">
        <f t="shared" si="34"/>
        <v>0</v>
      </c>
      <c r="U55" s="30"/>
      <c r="V55" s="30">
        <f t="shared" si="35"/>
        <v>0</v>
      </c>
      <c r="W55" s="30"/>
      <c r="X55" s="30">
        <f t="shared" si="36"/>
        <v>0</v>
      </c>
      <c r="Y55" s="30"/>
      <c r="Z55" s="30">
        <f t="shared" si="37"/>
        <v>0</v>
      </c>
    </row>
    <row r="56" spans="1:26" ht="30" x14ac:dyDescent="0.25">
      <c r="A56" s="32"/>
      <c r="B56" s="56">
        <v>36</v>
      </c>
      <c r="C56" s="25" t="s">
        <v>83</v>
      </c>
      <c r="D56" s="26">
        <f t="shared" si="26"/>
        <v>18150.400000000001</v>
      </c>
      <c r="E56" s="26">
        <f t="shared" si="26"/>
        <v>18790</v>
      </c>
      <c r="F56" s="31">
        <v>1.97</v>
      </c>
      <c r="G56" s="27">
        <v>1</v>
      </c>
      <c r="H56" s="28"/>
      <c r="I56" s="28"/>
      <c r="J56" s="26">
        <v>1.4</v>
      </c>
      <c r="K56" s="26">
        <v>1.68</v>
      </c>
      <c r="L56" s="26">
        <v>2.23</v>
      </c>
      <c r="M56" s="26">
        <v>2.39</v>
      </c>
      <c r="N56" s="29">
        <v>2.57</v>
      </c>
      <c r="O56" s="30"/>
      <c r="P56" s="30">
        <f t="shared" si="32"/>
        <v>0</v>
      </c>
      <c r="Q56" s="30"/>
      <c r="R56" s="30">
        <f t="shared" si="33"/>
        <v>0</v>
      </c>
      <c r="S56" s="30"/>
      <c r="T56" s="30">
        <f t="shared" si="34"/>
        <v>0</v>
      </c>
      <c r="U56" s="30"/>
      <c r="V56" s="30">
        <f t="shared" si="35"/>
        <v>0</v>
      </c>
      <c r="W56" s="30"/>
      <c r="X56" s="30">
        <f t="shared" si="36"/>
        <v>0</v>
      </c>
      <c r="Y56" s="30"/>
      <c r="Z56" s="30">
        <f t="shared" si="37"/>
        <v>0</v>
      </c>
    </row>
    <row r="57" spans="1:26" ht="30" x14ac:dyDescent="0.25">
      <c r="A57" s="32"/>
      <c r="B57" s="56">
        <v>37</v>
      </c>
      <c r="C57" s="25" t="s">
        <v>84</v>
      </c>
      <c r="D57" s="26">
        <f t="shared" si="26"/>
        <v>18150.400000000001</v>
      </c>
      <c r="E57" s="26">
        <f t="shared" si="26"/>
        <v>18790</v>
      </c>
      <c r="F57" s="31">
        <v>2.78</v>
      </c>
      <c r="G57" s="27">
        <v>1</v>
      </c>
      <c r="H57" s="28"/>
      <c r="I57" s="28"/>
      <c r="J57" s="26">
        <v>1.4</v>
      </c>
      <c r="K57" s="26">
        <v>1.68</v>
      </c>
      <c r="L57" s="26">
        <v>2.23</v>
      </c>
      <c r="M57" s="26">
        <v>2.39</v>
      </c>
      <c r="N57" s="29">
        <v>2.57</v>
      </c>
      <c r="O57" s="30"/>
      <c r="P57" s="30">
        <f t="shared" si="32"/>
        <v>0</v>
      </c>
      <c r="Q57" s="30"/>
      <c r="R57" s="30">
        <f t="shared" si="33"/>
        <v>0</v>
      </c>
      <c r="S57" s="30"/>
      <c r="T57" s="30">
        <f t="shared" si="34"/>
        <v>0</v>
      </c>
      <c r="U57" s="30"/>
      <c r="V57" s="30">
        <f t="shared" si="35"/>
        <v>0</v>
      </c>
      <c r="W57" s="30"/>
      <c r="X57" s="30">
        <f t="shared" si="36"/>
        <v>0</v>
      </c>
      <c r="Y57" s="30"/>
      <c r="Z57" s="30">
        <f t="shared" si="37"/>
        <v>0</v>
      </c>
    </row>
    <row r="58" spans="1:26" ht="30" x14ac:dyDescent="0.25">
      <c r="A58" s="32"/>
      <c r="B58" s="56">
        <v>38</v>
      </c>
      <c r="C58" s="25" t="s">
        <v>85</v>
      </c>
      <c r="D58" s="26">
        <f t="shared" si="26"/>
        <v>18150.400000000001</v>
      </c>
      <c r="E58" s="26">
        <f t="shared" si="26"/>
        <v>18790</v>
      </c>
      <c r="F58" s="31">
        <v>1.1499999999999999</v>
      </c>
      <c r="G58" s="27">
        <v>1</v>
      </c>
      <c r="H58" s="28"/>
      <c r="I58" s="28"/>
      <c r="J58" s="26">
        <v>1.4</v>
      </c>
      <c r="K58" s="26">
        <v>1.68</v>
      </c>
      <c r="L58" s="26">
        <v>2.23</v>
      </c>
      <c r="M58" s="26">
        <v>2.39</v>
      </c>
      <c r="N58" s="29">
        <v>2.57</v>
      </c>
      <c r="O58" s="30"/>
      <c r="P58" s="30">
        <f t="shared" si="32"/>
        <v>0</v>
      </c>
      <c r="Q58" s="30">
        <v>1</v>
      </c>
      <c r="R58" s="30">
        <f t="shared" si="33"/>
        <v>36316.192975999991</v>
      </c>
      <c r="S58" s="30"/>
      <c r="T58" s="30">
        <f t="shared" si="34"/>
        <v>0</v>
      </c>
      <c r="U58" s="30"/>
      <c r="V58" s="30">
        <f t="shared" si="35"/>
        <v>0</v>
      </c>
      <c r="W58" s="30"/>
      <c r="X58" s="30">
        <f t="shared" si="36"/>
        <v>0</v>
      </c>
      <c r="Y58" s="30"/>
      <c r="Z58" s="30">
        <f t="shared" si="37"/>
        <v>0</v>
      </c>
    </row>
    <row r="59" spans="1:26" ht="30" x14ac:dyDescent="0.25">
      <c r="A59" s="32"/>
      <c r="B59" s="56">
        <v>39</v>
      </c>
      <c r="C59" s="25" t="s">
        <v>86</v>
      </c>
      <c r="D59" s="26">
        <f t="shared" si="26"/>
        <v>18150.400000000001</v>
      </c>
      <c r="E59" s="26">
        <f t="shared" si="26"/>
        <v>18790</v>
      </c>
      <c r="F59" s="31">
        <v>1.22</v>
      </c>
      <c r="G59" s="27">
        <v>1</v>
      </c>
      <c r="H59" s="28"/>
      <c r="I59" s="28"/>
      <c r="J59" s="26">
        <v>1.4</v>
      </c>
      <c r="K59" s="26">
        <v>1.68</v>
      </c>
      <c r="L59" s="26">
        <v>2.23</v>
      </c>
      <c r="M59" s="26">
        <v>2.39</v>
      </c>
      <c r="N59" s="29">
        <v>2.57</v>
      </c>
      <c r="O59" s="30"/>
      <c r="P59" s="30">
        <f t="shared" si="32"/>
        <v>0</v>
      </c>
      <c r="Q59" s="30">
        <v>1</v>
      </c>
      <c r="R59" s="30">
        <f t="shared" si="33"/>
        <v>38526.743852799991</v>
      </c>
      <c r="S59" s="30"/>
      <c r="T59" s="30">
        <f t="shared" si="34"/>
        <v>0</v>
      </c>
      <c r="U59" s="30"/>
      <c r="V59" s="30">
        <f t="shared" si="35"/>
        <v>0</v>
      </c>
      <c r="W59" s="30"/>
      <c r="X59" s="30">
        <f t="shared" si="36"/>
        <v>0</v>
      </c>
      <c r="Y59" s="30"/>
      <c r="Z59" s="30">
        <f t="shared" si="37"/>
        <v>0</v>
      </c>
    </row>
    <row r="60" spans="1:26" ht="30" x14ac:dyDescent="0.25">
      <c r="A60" s="32"/>
      <c r="B60" s="56">
        <v>40</v>
      </c>
      <c r="C60" s="25" t="s">
        <v>87</v>
      </c>
      <c r="D60" s="26">
        <f t="shared" si="26"/>
        <v>18150.400000000001</v>
      </c>
      <c r="E60" s="26">
        <f t="shared" si="26"/>
        <v>18790</v>
      </c>
      <c r="F60" s="31">
        <v>1.78</v>
      </c>
      <c r="G60" s="27">
        <v>1</v>
      </c>
      <c r="H60" s="28"/>
      <c r="I60" s="28"/>
      <c r="J60" s="26">
        <v>1.4</v>
      </c>
      <c r="K60" s="26">
        <v>1.68</v>
      </c>
      <c r="L60" s="26">
        <v>2.23</v>
      </c>
      <c r="M60" s="26">
        <v>2.39</v>
      </c>
      <c r="N60" s="29">
        <v>2.57</v>
      </c>
      <c r="O60" s="30"/>
      <c r="P60" s="30">
        <f t="shared" si="32"/>
        <v>0</v>
      </c>
      <c r="Q60" s="30"/>
      <c r="R60" s="30">
        <f t="shared" si="33"/>
        <v>0</v>
      </c>
      <c r="S60" s="30"/>
      <c r="T60" s="30">
        <f t="shared" si="34"/>
        <v>0</v>
      </c>
      <c r="U60" s="30"/>
      <c r="V60" s="30">
        <f t="shared" si="35"/>
        <v>0</v>
      </c>
      <c r="W60" s="30"/>
      <c r="X60" s="30">
        <f t="shared" si="36"/>
        <v>0</v>
      </c>
      <c r="Y60" s="30"/>
      <c r="Z60" s="30">
        <f t="shared" si="37"/>
        <v>0</v>
      </c>
    </row>
    <row r="61" spans="1:26" ht="29.25" customHeight="1" x14ac:dyDescent="0.25">
      <c r="A61" s="32"/>
      <c r="B61" s="56">
        <v>41</v>
      </c>
      <c r="C61" s="59" t="s">
        <v>88</v>
      </c>
      <c r="D61" s="26">
        <f t="shared" si="26"/>
        <v>18150.400000000001</v>
      </c>
      <c r="E61" s="26">
        <f t="shared" si="26"/>
        <v>18790</v>
      </c>
      <c r="F61" s="31">
        <v>2.23</v>
      </c>
      <c r="G61" s="27">
        <v>1</v>
      </c>
      <c r="H61" s="28"/>
      <c r="I61" s="28"/>
      <c r="J61" s="26">
        <v>1.4</v>
      </c>
      <c r="K61" s="26">
        <v>1.68</v>
      </c>
      <c r="L61" s="26">
        <v>2.23</v>
      </c>
      <c r="M61" s="26">
        <v>2.39</v>
      </c>
      <c r="N61" s="29">
        <v>2.57</v>
      </c>
      <c r="O61" s="30"/>
      <c r="P61" s="30">
        <f t="shared" si="32"/>
        <v>0</v>
      </c>
      <c r="Q61" s="30"/>
      <c r="R61" s="30">
        <f t="shared" si="33"/>
        <v>0</v>
      </c>
      <c r="S61" s="30"/>
      <c r="T61" s="30">
        <f t="shared" si="34"/>
        <v>0</v>
      </c>
      <c r="U61" s="30"/>
      <c r="V61" s="30">
        <f t="shared" si="35"/>
        <v>0</v>
      </c>
      <c r="W61" s="30"/>
      <c r="X61" s="30">
        <f t="shared" si="36"/>
        <v>0</v>
      </c>
      <c r="Y61" s="30"/>
      <c r="Z61" s="30">
        <f t="shared" si="37"/>
        <v>0</v>
      </c>
    </row>
    <row r="62" spans="1:26" ht="30" x14ac:dyDescent="0.25">
      <c r="A62" s="32"/>
      <c r="B62" s="56">
        <v>42</v>
      </c>
      <c r="C62" s="25" t="s">
        <v>89</v>
      </c>
      <c r="D62" s="26">
        <f t="shared" si="26"/>
        <v>18150.400000000001</v>
      </c>
      <c r="E62" s="26">
        <f t="shared" si="26"/>
        <v>18790</v>
      </c>
      <c r="F62" s="31">
        <v>2.36</v>
      </c>
      <c r="G62" s="27">
        <v>1</v>
      </c>
      <c r="H62" s="28"/>
      <c r="I62" s="28"/>
      <c r="J62" s="26">
        <v>1.4</v>
      </c>
      <c r="K62" s="26">
        <v>1.68</v>
      </c>
      <c r="L62" s="26">
        <v>2.23</v>
      </c>
      <c r="M62" s="26">
        <v>2.39</v>
      </c>
      <c r="N62" s="29">
        <v>2.57</v>
      </c>
      <c r="O62" s="30"/>
      <c r="P62" s="30">
        <f t="shared" si="32"/>
        <v>0</v>
      </c>
      <c r="Q62" s="30"/>
      <c r="R62" s="30">
        <f t="shared" si="33"/>
        <v>0</v>
      </c>
      <c r="S62" s="30"/>
      <c r="T62" s="30">
        <f t="shared" si="34"/>
        <v>0</v>
      </c>
      <c r="U62" s="30"/>
      <c r="V62" s="30">
        <f t="shared" si="35"/>
        <v>0</v>
      </c>
      <c r="W62" s="30"/>
      <c r="X62" s="30">
        <f t="shared" si="36"/>
        <v>0</v>
      </c>
      <c r="Y62" s="30"/>
      <c r="Z62" s="30">
        <f t="shared" si="37"/>
        <v>0</v>
      </c>
    </row>
    <row r="63" spans="1:26" ht="30" x14ac:dyDescent="0.25">
      <c r="A63" s="32"/>
      <c r="B63" s="56">
        <v>43</v>
      </c>
      <c r="C63" s="25" t="s">
        <v>90</v>
      </c>
      <c r="D63" s="26">
        <f t="shared" si="26"/>
        <v>18150.400000000001</v>
      </c>
      <c r="E63" s="26">
        <f t="shared" si="26"/>
        <v>18790</v>
      </c>
      <c r="F63" s="31">
        <v>4.28</v>
      </c>
      <c r="G63" s="27">
        <v>1</v>
      </c>
      <c r="H63" s="28"/>
      <c r="I63" s="28"/>
      <c r="J63" s="26">
        <v>1.4</v>
      </c>
      <c r="K63" s="26">
        <v>1.68</v>
      </c>
      <c r="L63" s="26">
        <v>2.23</v>
      </c>
      <c r="M63" s="26">
        <v>2.39</v>
      </c>
      <c r="N63" s="29">
        <v>2.57</v>
      </c>
      <c r="O63" s="30"/>
      <c r="P63" s="30">
        <f t="shared" si="32"/>
        <v>0</v>
      </c>
      <c r="Q63" s="30"/>
      <c r="R63" s="30">
        <f t="shared" si="33"/>
        <v>0</v>
      </c>
      <c r="S63" s="30"/>
      <c r="T63" s="30">
        <f t="shared" si="34"/>
        <v>0</v>
      </c>
      <c r="U63" s="30"/>
      <c r="V63" s="30">
        <f t="shared" si="35"/>
        <v>0</v>
      </c>
      <c r="W63" s="30"/>
      <c r="X63" s="30">
        <f t="shared" si="36"/>
        <v>0</v>
      </c>
      <c r="Y63" s="30"/>
      <c r="Z63" s="30">
        <f t="shared" si="37"/>
        <v>0</v>
      </c>
    </row>
    <row r="64" spans="1:26" x14ac:dyDescent="0.25">
      <c r="A64" s="32">
        <v>10</v>
      </c>
      <c r="B64" s="63"/>
      <c r="C64" s="34" t="s">
        <v>91</v>
      </c>
      <c r="D64" s="26">
        <f t="shared" ref="D64:E79" si="38">D63</f>
        <v>18150.400000000001</v>
      </c>
      <c r="E64" s="26">
        <f t="shared" si="38"/>
        <v>18790</v>
      </c>
      <c r="F64" s="57">
        <v>1.1000000000000001</v>
      </c>
      <c r="G64" s="27">
        <v>1</v>
      </c>
      <c r="H64" s="28"/>
      <c r="I64" s="28"/>
      <c r="J64" s="26">
        <v>1.4</v>
      </c>
      <c r="K64" s="26">
        <v>1.68</v>
      </c>
      <c r="L64" s="26">
        <v>2.23</v>
      </c>
      <c r="M64" s="26">
        <v>2.39</v>
      </c>
      <c r="N64" s="29">
        <v>2.57</v>
      </c>
      <c r="O64" s="24">
        <f t="shared" ref="O64:Z64" si="39">SUM(O65:O71)</f>
        <v>40</v>
      </c>
      <c r="P64" s="24">
        <f t="shared" si="39"/>
        <v>7013235.8174666669</v>
      </c>
      <c r="Q64" s="24">
        <f t="shared" si="39"/>
        <v>0</v>
      </c>
      <c r="R64" s="24">
        <f t="shared" si="39"/>
        <v>0</v>
      </c>
      <c r="S64" s="24">
        <f t="shared" si="39"/>
        <v>0</v>
      </c>
      <c r="T64" s="24">
        <f t="shared" si="39"/>
        <v>0</v>
      </c>
      <c r="U64" s="24">
        <f t="shared" si="39"/>
        <v>0</v>
      </c>
      <c r="V64" s="24">
        <f t="shared" si="39"/>
        <v>0</v>
      </c>
      <c r="W64" s="24">
        <f t="shared" si="39"/>
        <v>10</v>
      </c>
      <c r="X64" s="24">
        <f t="shared" si="39"/>
        <v>222926.36562</v>
      </c>
      <c r="Y64" s="24">
        <f t="shared" si="39"/>
        <v>0</v>
      </c>
      <c r="Z64" s="24">
        <f t="shared" si="39"/>
        <v>0</v>
      </c>
    </row>
    <row r="65" spans="1:26" x14ac:dyDescent="0.25">
      <c r="A65" s="32"/>
      <c r="B65" s="56">
        <v>44</v>
      </c>
      <c r="C65" s="25" t="s">
        <v>92</v>
      </c>
      <c r="D65" s="26">
        <f t="shared" si="38"/>
        <v>18150.400000000001</v>
      </c>
      <c r="E65" s="26">
        <f t="shared" si="38"/>
        <v>18790</v>
      </c>
      <c r="F65" s="31">
        <v>2.95</v>
      </c>
      <c r="G65" s="27">
        <v>1</v>
      </c>
      <c r="H65" s="28"/>
      <c r="I65" s="28"/>
      <c r="J65" s="26">
        <v>1.4</v>
      </c>
      <c r="K65" s="26">
        <v>1.68</v>
      </c>
      <c r="L65" s="26">
        <v>2.23</v>
      </c>
      <c r="M65" s="26">
        <v>2.39</v>
      </c>
      <c r="N65" s="29">
        <v>2.57</v>
      </c>
      <c r="O65" s="30"/>
      <c r="P65" s="30">
        <f t="shared" ref="P65:P71" si="40">(O65/12*1*$D65*$F65*$G65*$J65*P$9)+(O65/12*11*$E65*$F65*$G65*$J65*P$10)</f>
        <v>0</v>
      </c>
      <c r="Q65" s="30">
        <v>0</v>
      </c>
      <c r="R65" s="30">
        <f t="shared" ref="R65:R71" si="41">(Q65/12*1*$D65*$F65*$G65*$K65*R$9)+(Q65/12*11*$E65*$F65*$G65*$K65*R$10)</f>
        <v>0</v>
      </c>
      <c r="S65" s="30">
        <v>0</v>
      </c>
      <c r="T65" s="30">
        <f t="shared" ref="T65:T71" si="42">(S65/12*1*$D65*$F65*$G65*$K65*T$9)+(S65/12*11*$E65*$F65*$G65*$K65*T$10)</f>
        <v>0</v>
      </c>
      <c r="U65" s="30">
        <v>0</v>
      </c>
      <c r="V65" s="30">
        <f t="shared" ref="V65:V71" si="43">(U65/12*1*$D65*$F65*$G65*$K65*V$9)+(U65/12*11*$E65*$F65*$G65*$K65*V$10)</f>
        <v>0</v>
      </c>
      <c r="W65" s="30">
        <v>0</v>
      </c>
      <c r="X65" s="30">
        <f t="shared" ref="X65:X71" si="44">(W65/12*1*$D65*$F65*$G65*$J65*X$9)+(W65/12*11*$E65*$F65*$G65*$J65*X$10)</f>
        <v>0</v>
      </c>
      <c r="Y65" s="30">
        <v>0</v>
      </c>
      <c r="Z65" s="30">
        <f t="shared" ref="Z65:Z71" si="45">(Y65/12*1*$D65*$F65*$G65*$K65*Z$9)+(Y65/12*11*$E65*$F65*$G65*$K65*Z$10)</f>
        <v>0</v>
      </c>
    </row>
    <row r="66" spans="1:26" x14ac:dyDescent="0.25">
      <c r="A66" s="32"/>
      <c r="B66" s="56">
        <v>45</v>
      </c>
      <c r="C66" s="25" t="s">
        <v>93</v>
      </c>
      <c r="D66" s="26">
        <f t="shared" si="38"/>
        <v>18150.400000000001</v>
      </c>
      <c r="E66" s="26">
        <f t="shared" si="38"/>
        <v>18790</v>
      </c>
      <c r="F66" s="31">
        <v>5.33</v>
      </c>
      <c r="G66" s="27">
        <v>1</v>
      </c>
      <c r="H66" s="28"/>
      <c r="I66" s="28"/>
      <c r="J66" s="26">
        <v>1.4</v>
      </c>
      <c r="K66" s="26">
        <v>1.68</v>
      </c>
      <c r="L66" s="26">
        <v>2.23</v>
      </c>
      <c r="M66" s="26">
        <v>2.39</v>
      </c>
      <c r="N66" s="29">
        <v>2.57</v>
      </c>
      <c r="O66" s="30">
        <v>40</v>
      </c>
      <c r="P66" s="30">
        <f t="shared" si="40"/>
        <v>7013235.8174666669</v>
      </c>
      <c r="Q66" s="30"/>
      <c r="R66" s="30">
        <f t="shared" si="41"/>
        <v>0</v>
      </c>
      <c r="S66" s="30"/>
      <c r="T66" s="30">
        <f t="shared" si="42"/>
        <v>0</v>
      </c>
      <c r="U66" s="30"/>
      <c r="V66" s="30">
        <f t="shared" si="43"/>
        <v>0</v>
      </c>
      <c r="W66" s="30"/>
      <c r="X66" s="30">
        <f t="shared" si="44"/>
        <v>0</v>
      </c>
      <c r="Y66" s="30"/>
      <c r="Z66" s="30">
        <f t="shared" si="45"/>
        <v>0</v>
      </c>
    </row>
    <row r="67" spans="1:26" x14ac:dyDescent="0.25">
      <c r="A67" s="32"/>
      <c r="B67" s="56">
        <v>46</v>
      </c>
      <c r="C67" s="25" t="s">
        <v>94</v>
      </c>
      <c r="D67" s="26">
        <f t="shared" si="38"/>
        <v>18150.400000000001</v>
      </c>
      <c r="E67" s="26">
        <f t="shared" si="38"/>
        <v>18790</v>
      </c>
      <c r="F67" s="31">
        <v>0.77</v>
      </c>
      <c r="G67" s="27">
        <v>1</v>
      </c>
      <c r="H67" s="28"/>
      <c r="I67" s="28"/>
      <c r="J67" s="26">
        <v>1.4</v>
      </c>
      <c r="K67" s="26">
        <v>1.68</v>
      </c>
      <c r="L67" s="26">
        <v>2.23</v>
      </c>
      <c r="M67" s="26">
        <v>2.39</v>
      </c>
      <c r="N67" s="29">
        <v>2.57</v>
      </c>
      <c r="O67" s="30"/>
      <c r="P67" s="30">
        <f t="shared" si="40"/>
        <v>0</v>
      </c>
      <c r="Q67" s="30"/>
      <c r="R67" s="30">
        <f t="shared" si="41"/>
        <v>0</v>
      </c>
      <c r="S67" s="30"/>
      <c r="T67" s="30">
        <f t="shared" si="42"/>
        <v>0</v>
      </c>
      <c r="U67" s="30"/>
      <c r="V67" s="30">
        <f t="shared" si="43"/>
        <v>0</v>
      </c>
      <c r="W67" s="30">
        <v>8</v>
      </c>
      <c r="X67" s="30">
        <f t="shared" si="44"/>
        <v>169534.12496533335</v>
      </c>
      <c r="Y67" s="30"/>
      <c r="Z67" s="30">
        <f t="shared" si="45"/>
        <v>0</v>
      </c>
    </row>
    <row r="68" spans="1:26" x14ac:dyDescent="0.25">
      <c r="A68" s="32"/>
      <c r="B68" s="56">
        <v>47</v>
      </c>
      <c r="C68" s="25" t="s">
        <v>95</v>
      </c>
      <c r="D68" s="26">
        <f t="shared" si="38"/>
        <v>18150.400000000001</v>
      </c>
      <c r="E68" s="26">
        <f t="shared" si="38"/>
        <v>18790</v>
      </c>
      <c r="F68" s="31">
        <v>0.97</v>
      </c>
      <c r="G68" s="27">
        <v>1</v>
      </c>
      <c r="H68" s="28"/>
      <c r="I68" s="28"/>
      <c r="J68" s="26">
        <v>1.4</v>
      </c>
      <c r="K68" s="26">
        <v>1.68</v>
      </c>
      <c r="L68" s="26">
        <v>2.23</v>
      </c>
      <c r="M68" s="26">
        <v>2.39</v>
      </c>
      <c r="N68" s="29">
        <v>2.57</v>
      </c>
      <c r="O68" s="30"/>
      <c r="P68" s="30">
        <f t="shared" si="40"/>
        <v>0</v>
      </c>
      <c r="Q68" s="30"/>
      <c r="R68" s="30">
        <f t="shared" si="41"/>
        <v>0</v>
      </c>
      <c r="S68" s="30"/>
      <c r="T68" s="30">
        <f t="shared" si="42"/>
        <v>0</v>
      </c>
      <c r="U68" s="30"/>
      <c r="V68" s="30">
        <f t="shared" si="43"/>
        <v>0</v>
      </c>
      <c r="W68" s="30">
        <v>2</v>
      </c>
      <c r="X68" s="30">
        <f t="shared" si="44"/>
        <v>53392.240654666653</v>
      </c>
      <c r="Y68" s="30"/>
      <c r="Z68" s="30">
        <f t="shared" si="45"/>
        <v>0</v>
      </c>
    </row>
    <row r="69" spans="1:26" ht="36" customHeight="1" x14ac:dyDescent="0.25">
      <c r="A69" s="32"/>
      <c r="B69" s="56">
        <v>48</v>
      </c>
      <c r="C69" s="25" t="s">
        <v>96</v>
      </c>
      <c r="D69" s="26">
        <f t="shared" si="38"/>
        <v>18150.400000000001</v>
      </c>
      <c r="E69" s="26">
        <f t="shared" si="38"/>
        <v>18790</v>
      </c>
      <c r="F69" s="31">
        <v>0.88</v>
      </c>
      <c r="G69" s="27">
        <v>1</v>
      </c>
      <c r="H69" s="28"/>
      <c r="I69" s="28"/>
      <c r="J69" s="26">
        <v>1.4</v>
      </c>
      <c r="K69" s="26">
        <v>1.68</v>
      </c>
      <c r="L69" s="26">
        <v>2.23</v>
      </c>
      <c r="M69" s="26">
        <v>2.39</v>
      </c>
      <c r="N69" s="29">
        <v>2.57</v>
      </c>
      <c r="O69" s="30"/>
      <c r="P69" s="30">
        <f t="shared" si="40"/>
        <v>0</v>
      </c>
      <c r="Q69" s="30"/>
      <c r="R69" s="30">
        <f t="shared" si="41"/>
        <v>0</v>
      </c>
      <c r="S69" s="30"/>
      <c r="T69" s="30">
        <f t="shared" si="42"/>
        <v>0</v>
      </c>
      <c r="U69" s="30"/>
      <c r="V69" s="30">
        <f t="shared" si="43"/>
        <v>0</v>
      </c>
      <c r="W69" s="30"/>
      <c r="X69" s="30">
        <f t="shared" si="44"/>
        <v>0</v>
      </c>
      <c r="Y69" s="30"/>
      <c r="Z69" s="30">
        <f t="shared" si="45"/>
        <v>0</v>
      </c>
    </row>
    <row r="70" spans="1:26" ht="36" customHeight="1" x14ac:dyDescent="0.25">
      <c r="A70" s="32"/>
      <c r="B70" s="56">
        <v>49</v>
      </c>
      <c r="C70" s="25" t="s">
        <v>97</v>
      </c>
      <c r="D70" s="26">
        <f t="shared" si="38"/>
        <v>18150.400000000001</v>
      </c>
      <c r="E70" s="26">
        <f t="shared" si="38"/>
        <v>18790</v>
      </c>
      <c r="F70" s="31">
        <v>1.05</v>
      </c>
      <c r="G70" s="27">
        <v>1</v>
      </c>
      <c r="H70" s="28"/>
      <c r="I70" s="28"/>
      <c r="J70" s="26">
        <v>1.4</v>
      </c>
      <c r="K70" s="26">
        <v>1.68</v>
      </c>
      <c r="L70" s="26">
        <v>2.23</v>
      </c>
      <c r="M70" s="26">
        <v>2.39</v>
      </c>
      <c r="N70" s="29">
        <v>2.57</v>
      </c>
      <c r="O70" s="30"/>
      <c r="P70" s="30">
        <f t="shared" si="40"/>
        <v>0</v>
      </c>
      <c r="Q70" s="30"/>
      <c r="R70" s="30">
        <f t="shared" si="41"/>
        <v>0</v>
      </c>
      <c r="S70" s="30"/>
      <c r="T70" s="30">
        <f t="shared" si="42"/>
        <v>0</v>
      </c>
      <c r="U70" s="30"/>
      <c r="V70" s="30">
        <f t="shared" si="43"/>
        <v>0</v>
      </c>
      <c r="W70" s="30"/>
      <c r="X70" s="30">
        <f t="shared" si="44"/>
        <v>0</v>
      </c>
      <c r="Y70" s="30"/>
      <c r="Z70" s="30">
        <f t="shared" si="45"/>
        <v>0</v>
      </c>
    </row>
    <row r="71" spans="1:26" ht="22.5" customHeight="1" x14ac:dyDescent="0.25">
      <c r="A71" s="32"/>
      <c r="B71" s="56">
        <v>50</v>
      </c>
      <c r="C71" s="25" t="s">
        <v>98</v>
      </c>
      <c r="D71" s="26">
        <f t="shared" si="38"/>
        <v>18150.400000000001</v>
      </c>
      <c r="E71" s="26">
        <f t="shared" si="38"/>
        <v>18790</v>
      </c>
      <c r="F71" s="31">
        <v>1.25</v>
      </c>
      <c r="G71" s="27">
        <v>1</v>
      </c>
      <c r="H71" s="28"/>
      <c r="I71" s="28"/>
      <c r="J71" s="26">
        <v>1.4</v>
      </c>
      <c r="K71" s="26">
        <v>1.68</v>
      </c>
      <c r="L71" s="26">
        <v>2.23</v>
      </c>
      <c r="M71" s="26">
        <v>2.39</v>
      </c>
      <c r="N71" s="29">
        <v>2.57</v>
      </c>
      <c r="O71" s="30"/>
      <c r="P71" s="30">
        <f t="shared" si="40"/>
        <v>0</v>
      </c>
      <c r="Q71" s="30"/>
      <c r="R71" s="30">
        <f t="shared" si="41"/>
        <v>0</v>
      </c>
      <c r="S71" s="30"/>
      <c r="T71" s="30">
        <f t="shared" si="42"/>
        <v>0</v>
      </c>
      <c r="U71" s="30"/>
      <c r="V71" s="30">
        <f t="shared" si="43"/>
        <v>0</v>
      </c>
      <c r="W71" s="30"/>
      <c r="X71" s="30">
        <f t="shared" si="44"/>
        <v>0</v>
      </c>
      <c r="Y71" s="30"/>
      <c r="Z71" s="30">
        <f t="shared" si="45"/>
        <v>0</v>
      </c>
    </row>
    <row r="72" spans="1:26" x14ac:dyDescent="0.25">
      <c r="A72" s="32">
        <v>11</v>
      </c>
      <c r="B72" s="63"/>
      <c r="C72" s="34" t="s">
        <v>99</v>
      </c>
      <c r="D72" s="26">
        <f t="shared" si="38"/>
        <v>18150.400000000001</v>
      </c>
      <c r="E72" s="26">
        <f t="shared" si="38"/>
        <v>18790</v>
      </c>
      <c r="F72" s="57">
        <v>1.48</v>
      </c>
      <c r="G72" s="27">
        <v>1</v>
      </c>
      <c r="H72" s="28"/>
      <c r="I72" s="28"/>
      <c r="J72" s="26">
        <v>1.4</v>
      </c>
      <c r="K72" s="26">
        <v>1.68</v>
      </c>
      <c r="L72" s="26">
        <v>2.23</v>
      </c>
      <c r="M72" s="26">
        <v>2.39</v>
      </c>
      <c r="N72" s="29">
        <v>2.57</v>
      </c>
      <c r="O72" s="24">
        <f t="shared" ref="O72:Z72" si="46">SUM(O73:O76)</f>
        <v>0</v>
      </c>
      <c r="P72" s="24">
        <f t="shared" si="46"/>
        <v>0</v>
      </c>
      <c r="Q72" s="24">
        <f t="shared" si="46"/>
        <v>7</v>
      </c>
      <c r="R72" s="24">
        <f t="shared" si="46"/>
        <v>325582.5648544</v>
      </c>
      <c r="S72" s="24">
        <f t="shared" si="46"/>
        <v>0</v>
      </c>
      <c r="T72" s="24">
        <f t="shared" si="46"/>
        <v>0</v>
      </c>
      <c r="U72" s="24">
        <f t="shared" si="46"/>
        <v>0</v>
      </c>
      <c r="V72" s="24">
        <f t="shared" si="46"/>
        <v>0</v>
      </c>
      <c r="W72" s="24">
        <f t="shared" si="46"/>
        <v>0</v>
      </c>
      <c r="X72" s="24">
        <f t="shared" si="46"/>
        <v>0</v>
      </c>
      <c r="Y72" s="24">
        <f t="shared" si="46"/>
        <v>3</v>
      </c>
      <c r="Z72" s="24">
        <f t="shared" si="46"/>
        <v>78649.679999999993</v>
      </c>
    </row>
    <row r="73" spans="1:26" x14ac:dyDescent="0.25">
      <c r="A73" s="32"/>
      <c r="B73" s="56">
        <v>51</v>
      </c>
      <c r="C73" s="25" t="s">
        <v>100</v>
      </c>
      <c r="D73" s="26">
        <f t="shared" si="38"/>
        <v>18150.400000000001</v>
      </c>
      <c r="E73" s="26">
        <f t="shared" si="38"/>
        <v>18790</v>
      </c>
      <c r="F73" s="31">
        <v>1.51</v>
      </c>
      <c r="G73" s="27">
        <v>1</v>
      </c>
      <c r="H73" s="28"/>
      <c r="I73" s="28"/>
      <c r="J73" s="26">
        <v>1.4</v>
      </c>
      <c r="K73" s="26">
        <v>1.68</v>
      </c>
      <c r="L73" s="26">
        <v>2.23</v>
      </c>
      <c r="M73" s="26">
        <v>2.39</v>
      </c>
      <c r="N73" s="29">
        <v>2.57</v>
      </c>
      <c r="O73" s="30">
        <v>0</v>
      </c>
      <c r="P73" s="30">
        <f t="shared" ref="P73:P76" si="47">(O73/12*1*$D73*$F73*$G73*$J73*P$9)+(O73/12*11*$E73*$F73*$G73*$J73*P$10)</f>
        <v>0</v>
      </c>
      <c r="Q73" s="30">
        <v>5</v>
      </c>
      <c r="R73" s="30">
        <f>(Q73/12*1*$D73*$F73*$G73*$K73*R$9)+(Q73/12*11*$E73*$F73*$G73*$K73*R$10)</f>
        <v>238423.70171200001</v>
      </c>
      <c r="S73" s="30">
        <v>0</v>
      </c>
      <c r="T73" s="30">
        <f>(S73/12*1*$D73*$F73*$G73*$K73*T$9)+(S73/12*11*$E73*$F73*$G73*$K73*T$10)</f>
        <v>0</v>
      </c>
      <c r="U73" s="30">
        <v>0</v>
      </c>
      <c r="V73" s="30">
        <f>(U73/12*1*$D73*$F73*$G73*$K73*V$9)+(U73/12*11*$E73*$F73*$G73*$K73*V$10)</f>
        <v>0</v>
      </c>
      <c r="W73" s="30">
        <v>0</v>
      </c>
      <c r="X73" s="30">
        <f t="shared" ref="X73:X76" si="48">(W73/12*1*$D73*$F73*$G73*$J73*X$9)+(W73/12*11*$E73*$F73*$G73*$J73*X$10)</f>
        <v>0</v>
      </c>
      <c r="Y73" s="30">
        <v>3</v>
      </c>
      <c r="Z73" s="30">
        <v>78649.679999999993</v>
      </c>
    </row>
    <row r="74" spans="1:26" ht="22.5" customHeight="1" x14ac:dyDescent="0.25">
      <c r="A74" s="32"/>
      <c r="B74" s="56">
        <v>52</v>
      </c>
      <c r="C74" s="25" t="s">
        <v>101</v>
      </c>
      <c r="D74" s="26">
        <f t="shared" si="38"/>
        <v>18150.400000000001</v>
      </c>
      <c r="E74" s="26">
        <f t="shared" si="38"/>
        <v>18790</v>
      </c>
      <c r="F74" s="31">
        <v>2.2599999999999998</v>
      </c>
      <c r="G74" s="27">
        <v>1</v>
      </c>
      <c r="H74" s="28"/>
      <c r="I74" s="28"/>
      <c r="J74" s="26">
        <v>1.4</v>
      </c>
      <c r="K74" s="26">
        <v>1.68</v>
      </c>
      <c r="L74" s="26">
        <v>2.23</v>
      </c>
      <c r="M74" s="26">
        <v>2.39</v>
      </c>
      <c r="N74" s="29">
        <v>2.57</v>
      </c>
      <c r="O74" s="30"/>
      <c r="P74" s="30">
        <f t="shared" si="47"/>
        <v>0</v>
      </c>
      <c r="Q74" s="30"/>
      <c r="R74" s="30">
        <f>(Q74/12*1*$D74*$F74*$G74*$K74*R$9)+(Q74/12*11*$E74*$F74*$G74*$K74*R$10)</f>
        <v>0</v>
      </c>
      <c r="S74" s="30"/>
      <c r="T74" s="30">
        <f>(S74/12*1*$D74*$F74*$G74*$K74*T$9)+(S74/12*11*$E74*$F74*$G74*$K74*T$10)</f>
        <v>0</v>
      </c>
      <c r="U74" s="30"/>
      <c r="V74" s="30">
        <f>(U74/12*1*$D74*$F74*$G74*$K74*V$9)+(U74/12*11*$E74*$F74*$G74*$K74*V$10)</f>
        <v>0</v>
      </c>
      <c r="W74" s="30"/>
      <c r="X74" s="30">
        <f t="shared" si="48"/>
        <v>0</v>
      </c>
      <c r="Y74" s="30"/>
      <c r="Z74" s="30">
        <f t="shared" ref="Z74:Z76" si="49">(Y74/12*1*$D74*$F74*$G74*$K74*Z$9)+(Y74/12*11*$E74*$F74*$G74*$K74*Z$10)</f>
        <v>0</v>
      </c>
    </row>
    <row r="75" spans="1:26" ht="27.75" customHeight="1" x14ac:dyDescent="0.25">
      <c r="A75" s="32"/>
      <c r="B75" s="56">
        <v>53</v>
      </c>
      <c r="C75" s="25" t="s">
        <v>102</v>
      </c>
      <c r="D75" s="26">
        <f t="shared" si="38"/>
        <v>18150.400000000001</v>
      </c>
      <c r="E75" s="26">
        <f t="shared" si="38"/>
        <v>18790</v>
      </c>
      <c r="F75" s="31">
        <v>1.38</v>
      </c>
      <c r="G75" s="27">
        <v>1</v>
      </c>
      <c r="H75" s="28"/>
      <c r="I75" s="28"/>
      <c r="J75" s="26">
        <v>1.4</v>
      </c>
      <c r="K75" s="26">
        <v>1.68</v>
      </c>
      <c r="L75" s="26">
        <v>2.23</v>
      </c>
      <c r="M75" s="26">
        <v>2.39</v>
      </c>
      <c r="N75" s="29">
        <v>2.57</v>
      </c>
      <c r="O75" s="30"/>
      <c r="P75" s="30">
        <f t="shared" si="47"/>
        <v>0</v>
      </c>
      <c r="Q75" s="30">
        <v>2</v>
      </c>
      <c r="R75" s="30">
        <f>(Q75/12*1*$D75*$F75*$G75*$K75*R$9)+(Q75/12*11*$E75*$F75*$G75*$K75*R$10)</f>
        <v>87158.863142399976</v>
      </c>
      <c r="S75" s="30"/>
      <c r="T75" s="30">
        <f>(S75/12*1*$D75*$F75*$G75*$K75*T$9)+(S75/12*11*$E75*$F75*$G75*$K75*T$10)</f>
        <v>0</v>
      </c>
      <c r="U75" s="30"/>
      <c r="V75" s="30">
        <f>(U75/12*1*$D75*$F75*$G75*$K75*V$9)+(U75/12*11*$E75*$F75*$G75*$K75*V$10)</f>
        <v>0</v>
      </c>
      <c r="W75" s="30"/>
      <c r="X75" s="30">
        <f t="shared" si="48"/>
        <v>0</v>
      </c>
      <c r="Y75" s="30"/>
      <c r="Z75" s="30">
        <f t="shared" si="49"/>
        <v>0</v>
      </c>
    </row>
    <row r="76" spans="1:26" ht="22.5" customHeight="1" x14ac:dyDescent="0.25">
      <c r="A76" s="32"/>
      <c r="B76" s="56">
        <v>54</v>
      </c>
      <c r="C76" s="25" t="s">
        <v>103</v>
      </c>
      <c r="D76" s="26">
        <f t="shared" si="38"/>
        <v>18150.400000000001</v>
      </c>
      <c r="E76" s="26">
        <f t="shared" si="38"/>
        <v>18790</v>
      </c>
      <c r="F76" s="31">
        <v>2.82</v>
      </c>
      <c r="G76" s="27">
        <v>1</v>
      </c>
      <c r="H76" s="28"/>
      <c r="I76" s="28"/>
      <c r="J76" s="26">
        <v>1.4</v>
      </c>
      <c r="K76" s="26">
        <v>1.68</v>
      </c>
      <c r="L76" s="26">
        <v>2.23</v>
      </c>
      <c r="M76" s="26">
        <v>2.39</v>
      </c>
      <c r="N76" s="29">
        <v>2.57</v>
      </c>
      <c r="O76" s="30"/>
      <c r="P76" s="30">
        <f t="shared" si="47"/>
        <v>0</v>
      </c>
      <c r="Q76" s="30"/>
      <c r="R76" s="30">
        <f>(Q76/12*1*$D76*$F76*$G76*$K76*R$9)+(Q76/12*11*$E76*$F76*$G76*$K76*R$10)</f>
        <v>0</v>
      </c>
      <c r="S76" s="30"/>
      <c r="T76" s="30">
        <f>(S76/12*1*$D76*$F76*$G76*$K76*T$9)+(S76/12*11*$E76*$F76*$G76*$K76*T$10)</f>
        <v>0</v>
      </c>
      <c r="U76" s="30"/>
      <c r="V76" s="30">
        <f>(U76/12*1*$D76*$F76*$G76*$K76*V$9)+(U76/12*11*$E76*$F76*$G76*$K76*V$10)</f>
        <v>0</v>
      </c>
      <c r="W76" s="30"/>
      <c r="X76" s="30">
        <f t="shared" si="48"/>
        <v>0</v>
      </c>
      <c r="Y76" s="30"/>
      <c r="Z76" s="30">
        <f t="shared" si="49"/>
        <v>0</v>
      </c>
    </row>
    <row r="77" spans="1:26" x14ac:dyDescent="0.25">
      <c r="A77" s="32">
        <v>12</v>
      </c>
      <c r="B77" s="63"/>
      <c r="C77" s="34" t="s">
        <v>104</v>
      </c>
      <c r="D77" s="26">
        <f t="shared" si="38"/>
        <v>18150.400000000001</v>
      </c>
      <c r="E77" s="26">
        <f t="shared" si="38"/>
        <v>18790</v>
      </c>
      <c r="F77" s="57">
        <v>0.65</v>
      </c>
      <c r="G77" s="27">
        <v>1</v>
      </c>
      <c r="H77" s="28"/>
      <c r="I77" s="28"/>
      <c r="J77" s="26">
        <v>1.4</v>
      </c>
      <c r="K77" s="26">
        <v>1.68</v>
      </c>
      <c r="L77" s="26">
        <v>2.23</v>
      </c>
      <c r="M77" s="26">
        <v>2.39</v>
      </c>
      <c r="N77" s="29">
        <v>2.57</v>
      </c>
      <c r="O77" s="24">
        <f t="shared" ref="O77:Z77" si="50">SUM(O78:O88)</f>
        <v>5</v>
      </c>
      <c r="P77" s="24">
        <f t="shared" si="50"/>
        <v>161186.00143333332</v>
      </c>
      <c r="Q77" s="24">
        <f t="shared" si="50"/>
        <v>2680</v>
      </c>
      <c r="R77" s="24">
        <f t="shared" si="50"/>
        <v>61629526.859219201</v>
      </c>
      <c r="S77" s="24">
        <f t="shared" si="50"/>
        <v>0</v>
      </c>
      <c r="T77" s="24">
        <f t="shared" si="50"/>
        <v>0</v>
      </c>
      <c r="U77" s="24">
        <f t="shared" si="50"/>
        <v>0</v>
      </c>
      <c r="V77" s="24">
        <f t="shared" si="50"/>
        <v>0</v>
      </c>
      <c r="W77" s="24">
        <f t="shared" si="50"/>
        <v>18</v>
      </c>
      <c r="X77" s="24">
        <f t="shared" si="50"/>
        <v>1291321.6141840001</v>
      </c>
      <c r="Y77" s="24">
        <f t="shared" si="50"/>
        <v>1506</v>
      </c>
      <c r="Z77" s="24">
        <f t="shared" si="50"/>
        <v>28237296.080000002</v>
      </c>
    </row>
    <row r="78" spans="1:26" x14ac:dyDescent="0.25">
      <c r="A78" s="32"/>
      <c r="B78" s="56">
        <v>55</v>
      </c>
      <c r="C78" s="25" t="s">
        <v>105</v>
      </c>
      <c r="D78" s="26">
        <f t="shared" si="38"/>
        <v>18150.400000000001</v>
      </c>
      <c r="E78" s="26">
        <f t="shared" si="38"/>
        <v>18790</v>
      </c>
      <c r="F78" s="31">
        <v>0.57999999999999996</v>
      </c>
      <c r="G78" s="27">
        <v>1</v>
      </c>
      <c r="H78" s="28"/>
      <c r="I78" s="28"/>
      <c r="J78" s="26">
        <v>1.4</v>
      </c>
      <c r="K78" s="26">
        <v>1.68</v>
      </c>
      <c r="L78" s="26">
        <v>2.23</v>
      </c>
      <c r="M78" s="26">
        <v>2.39</v>
      </c>
      <c r="N78" s="29">
        <v>2.57</v>
      </c>
      <c r="O78" s="30">
        <v>0</v>
      </c>
      <c r="P78" s="30">
        <f t="shared" ref="P78:P88" si="51">(O78/12*1*$D78*$F78*$G78*$J78*P$9)+(O78/12*11*$E78*$F78*$G78*$J78*P$10)</f>
        <v>0</v>
      </c>
      <c r="Q78" s="30">
        <v>322</v>
      </c>
      <c r="R78" s="30">
        <f t="shared" ref="R78:R88" si="52">(Q78/12*1*$D78*$F78*$G78*$K78*R$9)+(Q78/12*11*$E78*$F78*$G78*$K78*R$10)</f>
        <v>5897749.7393023996</v>
      </c>
      <c r="S78" s="30">
        <v>0</v>
      </c>
      <c r="T78" s="30">
        <f t="shared" ref="T78:T88" si="53">(S78/12*1*$D78*$F78*$G78*$K78*T$9)+(S78/12*11*$E78*$F78*$G78*$K78*T$10)</f>
        <v>0</v>
      </c>
      <c r="U78" s="30">
        <v>0</v>
      </c>
      <c r="V78" s="30">
        <f t="shared" ref="V78:V88" si="54">(U78/12*1*$D78*$F78*$G78*$K78*V$9)+(U78/12*11*$E78*$F78*$G78*$K78*V$10)</f>
        <v>0</v>
      </c>
      <c r="W78" s="30">
        <v>0</v>
      </c>
      <c r="X78" s="30">
        <f t="shared" ref="X78:X88" si="55">(W78/12*1*$D78*$F78*$G78*$J78*X$9)+(W78/12*11*$E78*$F78*$G78*$J78*X$10)</f>
        <v>0</v>
      </c>
      <c r="Y78" s="30">
        <v>126</v>
      </c>
      <c r="Z78" s="30">
        <v>2370004.54</v>
      </c>
    </row>
    <row r="79" spans="1:26" x14ac:dyDescent="0.25">
      <c r="A79" s="32"/>
      <c r="B79" s="56">
        <v>56</v>
      </c>
      <c r="C79" s="25" t="s">
        <v>106</v>
      </c>
      <c r="D79" s="26">
        <f t="shared" si="38"/>
        <v>18150.400000000001</v>
      </c>
      <c r="E79" s="26">
        <f t="shared" si="38"/>
        <v>18790</v>
      </c>
      <c r="F79" s="31">
        <v>0.62</v>
      </c>
      <c r="G79" s="27">
        <v>1</v>
      </c>
      <c r="H79" s="28"/>
      <c r="I79" s="28"/>
      <c r="J79" s="26">
        <v>1.4</v>
      </c>
      <c r="K79" s="26">
        <v>1.68</v>
      </c>
      <c r="L79" s="26">
        <v>2.23</v>
      </c>
      <c r="M79" s="26">
        <v>2.39</v>
      </c>
      <c r="N79" s="29">
        <v>2.57</v>
      </c>
      <c r="O79" s="30"/>
      <c r="P79" s="30">
        <f t="shared" si="51"/>
        <v>0</v>
      </c>
      <c r="Q79" s="30">
        <f>366+100</f>
        <v>466</v>
      </c>
      <c r="R79" s="30">
        <f t="shared" si="52"/>
        <v>9123890.8475008011</v>
      </c>
      <c r="S79" s="30"/>
      <c r="T79" s="30">
        <f t="shared" si="53"/>
        <v>0</v>
      </c>
      <c r="U79" s="30"/>
      <c r="V79" s="30">
        <f t="shared" si="54"/>
        <v>0</v>
      </c>
      <c r="W79" s="30"/>
      <c r="X79" s="30">
        <f t="shared" si="55"/>
        <v>0</v>
      </c>
      <c r="Y79" s="30">
        <v>518</v>
      </c>
      <c r="Z79" s="30">
        <v>10533443.779999999</v>
      </c>
    </row>
    <row r="80" spans="1:26" x14ac:dyDescent="0.25">
      <c r="A80" s="32"/>
      <c r="B80" s="56">
        <v>57</v>
      </c>
      <c r="C80" s="25" t="s">
        <v>107</v>
      </c>
      <c r="D80" s="26">
        <f t="shared" ref="D80:E95" si="56">D79</f>
        <v>18150.400000000001</v>
      </c>
      <c r="E80" s="26">
        <f t="shared" si="56"/>
        <v>18790</v>
      </c>
      <c r="F80" s="31">
        <v>1.4</v>
      </c>
      <c r="G80" s="27">
        <v>1</v>
      </c>
      <c r="H80" s="28"/>
      <c r="I80" s="28"/>
      <c r="J80" s="26">
        <v>1.4</v>
      </c>
      <c r="K80" s="26">
        <v>1.68</v>
      </c>
      <c r="L80" s="26">
        <v>2.23</v>
      </c>
      <c r="M80" s="26">
        <v>2.39</v>
      </c>
      <c r="N80" s="29">
        <v>2.57</v>
      </c>
      <c r="O80" s="30">
        <v>0</v>
      </c>
      <c r="P80" s="30">
        <f t="shared" si="51"/>
        <v>0</v>
      </c>
      <c r="Q80" s="30">
        <v>6</v>
      </c>
      <c r="R80" s="30">
        <f t="shared" si="52"/>
        <v>265266.105216</v>
      </c>
      <c r="S80" s="30">
        <v>0</v>
      </c>
      <c r="T80" s="30">
        <f t="shared" si="53"/>
        <v>0</v>
      </c>
      <c r="U80" s="30">
        <v>0</v>
      </c>
      <c r="V80" s="30">
        <f t="shared" si="54"/>
        <v>0</v>
      </c>
      <c r="W80" s="30">
        <v>0</v>
      </c>
      <c r="X80" s="30">
        <f t="shared" si="55"/>
        <v>0</v>
      </c>
      <c r="Y80" s="30">
        <v>4</v>
      </c>
      <c r="Z80" s="30">
        <v>194453.96</v>
      </c>
    </row>
    <row r="81" spans="1:26" x14ac:dyDescent="0.25">
      <c r="A81" s="32"/>
      <c r="B81" s="56">
        <v>58</v>
      </c>
      <c r="C81" s="25" t="s">
        <v>108</v>
      </c>
      <c r="D81" s="26">
        <f t="shared" si="56"/>
        <v>18150.400000000001</v>
      </c>
      <c r="E81" s="26">
        <f t="shared" si="56"/>
        <v>18790</v>
      </c>
      <c r="F81" s="31">
        <v>1.27</v>
      </c>
      <c r="G81" s="27">
        <v>1</v>
      </c>
      <c r="H81" s="28"/>
      <c r="I81" s="28"/>
      <c r="J81" s="26">
        <v>1.4</v>
      </c>
      <c r="K81" s="26">
        <v>1.68</v>
      </c>
      <c r="L81" s="26">
        <v>2.23</v>
      </c>
      <c r="M81" s="26">
        <v>2.39</v>
      </c>
      <c r="N81" s="29">
        <v>2.57</v>
      </c>
      <c r="O81" s="30"/>
      <c r="P81" s="30">
        <f t="shared" si="51"/>
        <v>0</v>
      </c>
      <c r="Q81" s="30">
        <v>48</v>
      </c>
      <c r="R81" s="30">
        <f t="shared" si="52"/>
        <v>1925074.0207103998</v>
      </c>
      <c r="S81" s="30"/>
      <c r="T81" s="30">
        <f t="shared" si="53"/>
        <v>0</v>
      </c>
      <c r="U81" s="30"/>
      <c r="V81" s="30">
        <f t="shared" si="54"/>
        <v>0</v>
      </c>
      <c r="W81" s="30">
        <v>2</v>
      </c>
      <c r="X81" s="30">
        <f t="shared" si="55"/>
        <v>69905.304774666656</v>
      </c>
      <c r="Y81" s="30">
        <v>24</v>
      </c>
      <c r="Z81" s="30">
        <v>1074985.27</v>
      </c>
    </row>
    <row r="82" spans="1:26" x14ac:dyDescent="0.25">
      <c r="A82" s="32"/>
      <c r="B82" s="56">
        <v>59</v>
      </c>
      <c r="C82" s="25" t="s">
        <v>109</v>
      </c>
      <c r="D82" s="26">
        <f t="shared" si="56"/>
        <v>18150.400000000001</v>
      </c>
      <c r="E82" s="26">
        <f t="shared" si="56"/>
        <v>18790</v>
      </c>
      <c r="F82" s="31">
        <v>3.12</v>
      </c>
      <c r="G82" s="27">
        <v>1</v>
      </c>
      <c r="H82" s="28"/>
      <c r="I82" s="28"/>
      <c r="J82" s="26">
        <v>1.4</v>
      </c>
      <c r="K82" s="26">
        <v>1.68</v>
      </c>
      <c r="L82" s="26">
        <v>2.23</v>
      </c>
      <c r="M82" s="26">
        <v>2.39</v>
      </c>
      <c r="N82" s="29">
        <v>2.57</v>
      </c>
      <c r="O82" s="30"/>
      <c r="P82" s="30">
        <f t="shared" si="51"/>
        <v>0</v>
      </c>
      <c r="Q82" s="30"/>
      <c r="R82" s="30">
        <f t="shared" si="52"/>
        <v>0</v>
      </c>
      <c r="S82" s="30"/>
      <c r="T82" s="30">
        <f t="shared" si="53"/>
        <v>0</v>
      </c>
      <c r="U82" s="30"/>
      <c r="V82" s="30">
        <f t="shared" si="54"/>
        <v>0</v>
      </c>
      <c r="W82" s="30">
        <v>14</v>
      </c>
      <c r="X82" s="30">
        <f t="shared" si="55"/>
        <v>1202151.0679359999</v>
      </c>
      <c r="Y82" s="30">
        <v>1</v>
      </c>
      <c r="Z82" s="30">
        <v>108338.63</v>
      </c>
    </row>
    <row r="83" spans="1:26" x14ac:dyDescent="0.25">
      <c r="A83" s="32"/>
      <c r="B83" s="56">
        <v>60</v>
      </c>
      <c r="C83" s="25" t="s">
        <v>110</v>
      </c>
      <c r="D83" s="26">
        <f t="shared" si="56"/>
        <v>18150.400000000001</v>
      </c>
      <c r="E83" s="26">
        <f t="shared" si="56"/>
        <v>18790</v>
      </c>
      <c r="F83" s="31">
        <v>4.51</v>
      </c>
      <c r="G83" s="27">
        <v>1</v>
      </c>
      <c r="H83" s="28"/>
      <c r="I83" s="28"/>
      <c r="J83" s="26">
        <v>1.4</v>
      </c>
      <c r="K83" s="26">
        <v>1.68</v>
      </c>
      <c r="L83" s="26">
        <v>2.23</v>
      </c>
      <c r="M83" s="26">
        <v>2.39</v>
      </c>
      <c r="N83" s="29">
        <v>2.57</v>
      </c>
      <c r="O83" s="30"/>
      <c r="P83" s="30">
        <f t="shared" si="51"/>
        <v>0</v>
      </c>
      <c r="Q83" s="30">
        <v>2</v>
      </c>
      <c r="R83" s="30">
        <f t="shared" si="52"/>
        <v>284845.27012479998</v>
      </c>
      <c r="S83" s="30"/>
      <c r="T83" s="30">
        <f t="shared" si="53"/>
        <v>0</v>
      </c>
      <c r="U83" s="30"/>
      <c r="V83" s="30">
        <f t="shared" si="54"/>
        <v>0</v>
      </c>
      <c r="W83" s="30"/>
      <c r="X83" s="30">
        <f t="shared" si="55"/>
        <v>0</v>
      </c>
      <c r="Y83" s="30"/>
      <c r="Z83" s="30">
        <f t="shared" ref="Z83:Z88" si="57">(Y83/12*1*$D83*$F83*$G83*$K83*Z$9)+(Y83/12*11*$E83*$F83*$G83*$K83*Z$10)</f>
        <v>0</v>
      </c>
    </row>
    <row r="84" spans="1:26" ht="40.5" customHeight="1" x14ac:dyDescent="0.25">
      <c r="A84" s="32"/>
      <c r="B84" s="56">
        <v>61</v>
      </c>
      <c r="C84" s="25" t="s">
        <v>111</v>
      </c>
      <c r="D84" s="26">
        <f t="shared" si="56"/>
        <v>18150.400000000001</v>
      </c>
      <c r="E84" s="26">
        <f t="shared" si="56"/>
        <v>18790</v>
      </c>
      <c r="F84" s="31">
        <v>1.18</v>
      </c>
      <c r="G84" s="27">
        <v>1</v>
      </c>
      <c r="H84" s="28"/>
      <c r="I84" s="28"/>
      <c r="J84" s="26">
        <v>1.4</v>
      </c>
      <c r="K84" s="26">
        <v>1.68</v>
      </c>
      <c r="L84" s="26">
        <v>2.23</v>
      </c>
      <c r="M84" s="26">
        <v>2.39</v>
      </c>
      <c r="N84" s="29">
        <v>2.57</v>
      </c>
      <c r="O84" s="30"/>
      <c r="P84" s="30">
        <f t="shared" si="51"/>
        <v>0</v>
      </c>
      <c r="Q84" s="30">
        <v>141</v>
      </c>
      <c r="R84" s="30">
        <f t="shared" si="52"/>
        <v>5254163.6411711993</v>
      </c>
      <c r="S84" s="30">
        <v>0</v>
      </c>
      <c r="T84" s="30">
        <f t="shared" si="53"/>
        <v>0</v>
      </c>
      <c r="U84" s="30">
        <v>0</v>
      </c>
      <c r="V84" s="30">
        <f t="shared" si="54"/>
        <v>0</v>
      </c>
      <c r="W84" s="30"/>
      <c r="X84" s="30">
        <f t="shared" si="55"/>
        <v>0</v>
      </c>
      <c r="Y84" s="30">
        <v>17</v>
      </c>
      <c r="Z84" s="30">
        <v>687091.75</v>
      </c>
    </row>
    <row r="85" spans="1:26" ht="22.5" customHeight="1" x14ac:dyDescent="0.25">
      <c r="A85" s="32"/>
      <c r="B85" s="56">
        <v>62</v>
      </c>
      <c r="C85" s="25" t="s">
        <v>112</v>
      </c>
      <c r="D85" s="26">
        <f t="shared" si="56"/>
        <v>18150.400000000001</v>
      </c>
      <c r="E85" s="26">
        <f t="shared" si="56"/>
        <v>18790</v>
      </c>
      <c r="F85" s="31">
        <v>0.98</v>
      </c>
      <c r="G85" s="27">
        <v>1</v>
      </c>
      <c r="H85" s="28"/>
      <c r="I85" s="28"/>
      <c r="J85" s="26">
        <v>1.4</v>
      </c>
      <c r="K85" s="26">
        <v>1.68</v>
      </c>
      <c r="L85" s="26">
        <v>2.23</v>
      </c>
      <c r="M85" s="26">
        <v>2.39</v>
      </c>
      <c r="N85" s="29">
        <v>2.57</v>
      </c>
      <c r="O85" s="30">
        <v>5</v>
      </c>
      <c r="P85" s="30">
        <f t="shared" si="51"/>
        <v>161186.00143333332</v>
      </c>
      <c r="Q85" s="30">
        <f>903-100</f>
        <v>803</v>
      </c>
      <c r="R85" s="30">
        <f t="shared" si="52"/>
        <v>24851012.9569856</v>
      </c>
      <c r="S85" s="30"/>
      <c r="T85" s="30">
        <f t="shared" si="53"/>
        <v>0</v>
      </c>
      <c r="U85" s="30"/>
      <c r="V85" s="30">
        <f t="shared" si="54"/>
        <v>0</v>
      </c>
      <c r="W85" s="30"/>
      <c r="X85" s="30">
        <f t="shared" si="55"/>
        <v>0</v>
      </c>
      <c r="Y85" s="30">
        <v>53</v>
      </c>
      <c r="Z85" s="30">
        <v>1717706.72</v>
      </c>
    </row>
    <row r="86" spans="1:26" ht="30" x14ac:dyDescent="0.25">
      <c r="A86" s="32"/>
      <c r="B86" s="56">
        <v>63</v>
      </c>
      <c r="C86" s="25" t="s">
        <v>113</v>
      </c>
      <c r="D86" s="26">
        <f t="shared" si="56"/>
        <v>18150.400000000001</v>
      </c>
      <c r="E86" s="26">
        <f t="shared" si="56"/>
        <v>18790</v>
      </c>
      <c r="F86" s="31">
        <v>0.35</v>
      </c>
      <c r="G86" s="27">
        <v>1</v>
      </c>
      <c r="H86" s="28"/>
      <c r="I86" s="28"/>
      <c r="J86" s="26">
        <v>1.4</v>
      </c>
      <c r="K86" s="26">
        <v>1.68</v>
      </c>
      <c r="L86" s="26">
        <v>2.23</v>
      </c>
      <c r="M86" s="26">
        <v>2.39</v>
      </c>
      <c r="N86" s="29">
        <v>2.57</v>
      </c>
      <c r="O86" s="30">
        <v>0</v>
      </c>
      <c r="P86" s="30">
        <f t="shared" si="51"/>
        <v>0</v>
      </c>
      <c r="Q86" s="30">
        <v>12</v>
      </c>
      <c r="R86" s="30">
        <f t="shared" si="52"/>
        <v>132633.052608</v>
      </c>
      <c r="S86" s="30">
        <v>0</v>
      </c>
      <c r="T86" s="30">
        <f t="shared" si="53"/>
        <v>0</v>
      </c>
      <c r="U86" s="30">
        <v>0</v>
      </c>
      <c r="V86" s="30">
        <f t="shared" si="54"/>
        <v>0</v>
      </c>
      <c r="W86" s="30">
        <v>2</v>
      </c>
      <c r="X86" s="30">
        <f t="shared" si="55"/>
        <v>19265.241473333332</v>
      </c>
      <c r="Y86" s="30">
        <v>108</v>
      </c>
      <c r="Z86" s="30">
        <v>1273948.5</v>
      </c>
    </row>
    <row r="87" spans="1:26" ht="30" x14ac:dyDescent="0.25">
      <c r="A87" s="32"/>
      <c r="B87" s="56">
        <v>64</v>
      </c>
      <c r="C87" s="25" t="s">
        <v>114</v>
      </c>
      <c r="D87" s="26">
        <f t="shared" si="56"/>
        <v>18150.400000000001</v>
      </c>
      <c r="E87" s="26">
        <f t="shared" si="56"/>
        <v>18790</v>
      </c>
      <c r="F87" s="31">
        <v>0.5</v>
      </c>
      <c r="G87" s="27">
        <v>1</v>
      </c>
      <c r="H87" s="28"/>
      <c r="I87" s="28"/>
      <c r="J87" s="26">
        <v>1.4</v>
      </c>
      <c r="K87" s="26">
        <v>1.68</v>
      </c>
      <c r="L87" s="26">
        <v>2.23</v>
      </c>
      <c r="M87" s="26">
        <v>2.39</v>
      </c>
      <c r="N87" s="29">
        <v>2.57</v>
      </c>
      <c r="O87" s="30"/>
      <c r="P87" s="30">
        <f t="shared" si="51"/>
        <v>0</v>
      </c>
      <c r="Q87" s="30">
        <v>880</v>
      </c>
      <c r="R87" s="30">
        <f t="shared" si="52"/>
        <v>13894891.225599999</v>
      </c>
      <c r="S87" s="30"/>
      <c r="T87" s="30">
        <f t="shared" si="53"/>
        <v>0</v>
      </c>
      <c r="U87" s="30"/>
      <c r="V87" s="30">
        <f t="shared" si="54"/>
        <v>0</v>
      </c>
      <c r="W87" s="30"/>
      <c r="X87" s="30">
        <f t="shared" si="55"/>
        <v>0</v>
      </c>
      <c r="Y87" s="30">
        <v>655</v>
      </c>
      <c r="Z87" s="30">
        <v>10277322.93</v>
      </c>
    </row>
    <row r="88" spans="1:26" x14ac:dyDescent="0.25">
      <c r="A88" s="32"/>
      <c r="B88" s="56">
        <v>65</v>
      </c>
      <c r="C88" s="25" t="s">
        <v>115</v>
      </c>
      <c r="D88" s="26">
        <f t="shared" si="56"/>
        <v>18150.400000000001</v>
      </c>
      <c r="E88" s="26">
        <f t="shared" si="56"/>
        <v>18790</v>
      </c>
      <c r="F88" s="33">
        <v>2.2999999999999998</v>
      </c>
      <c r="G88" s="27">
        <v>1</v>
      </c>
      <c r="H88" s="28"/>
      <c r="I88" s="28"/>
      <c r="J88" s="26">
        <v>1.4</v>
      </c>
      <c r="K88" s="26">
        <v>1.68</v>
      </c>
      <c r="L88" s="26">
        <v>2.23</v>
      </c>
      <c r="M88" s="26">
        <v>2.39</v>
      </c>
      <c r="N88" s="29">
        <v>2.57</v>
      </c>
      <c r="O88" s="30"/>
      <c r="P88" s="30">
        <f t="shared" si="51"/>
        <v>0</v>
      </c>
      <c r="Q88" s="30"/>
      <c r="R88" s="30">
        <f t="shared" si="52"/>
        <v>0</v>
      </c>
      <c r="S88" s="30"/>
      <c r="T88" s="30">
        <f t="shared" si="53"/>
        <v>0</v>
      </c>
      <c r="U88" s="30"/>
      <c r="V88" s="30">
        <f t="shared" si="54"/>
        <v>0</v>
      </c>
      <c r="W88" s="30"/>
      <c r="X88" s="30">
        <f t="shared" si="55"/>
        <v>0</v>
      </c>
      <c r="Y88" s="30"/>
      <c r="Z88" s="30">
        <f t="shared" si="57"/>
        <v>0</v>
      </c>
    </row>
    <row r="89" spans="1:26" x14ac:dyDescent="0.25">
      <c r="A89" s="32">
        <v>13</v>
      </c>
      <c r="B89" s="63"/>
      <c r="C89" s="34" t="s">
        <v>116</v>
      </c>
      <c r="D89" s="26">
        <f t="shared" si="56"/>
        <v>18150.400000000001</v>
      </c>
      <c r="E89" s="26">
        <f t="shared" si="56"/>
        <v>18790</v>
      </c>
      <c r="F89" s="57">
        <v>1.49</v>
      </c>
      <c r="G89" s="27">
        <v>1</v>
      </c>
      <c r="H89" s="28"/>
      <c r="I89" s="28"/>
      <c r="J89" s="26">
        <v>1.4</v>
      </c>
      <c r="K89" s="26">
        <v>1.68</v>
      </c>
      <c r="L89" s="26">
        <v>2.23</v>
      </c>
      <c r="M89" s="26">
        <v>2.39</v>
      </c>
      <c r="N89" s="29">
        <v>2.57</v>
      </c>
      <c r="O89" s="24">
        <f t="shared" ref="O89:Z89" si="58">SUM(O90:O96)</f>
        <v>0</v>
      </c>
      <c r="P89" s="24">
        <f t="shared" si="58"/>
        <v>0</v>
      </c>
      <c r="Q89" s="24">
        <f t="shared" si="58"/>
        <v>1018</v>
      </c>
      <c r="R89" s="24">
        <f t="shared" si="58"/>
        <v>48207061.935289599</v>
      </c>
      <c r="S89" s="24">
        <f t="shared" si="58"/>
        <v>0</v>
      </c>
      <c r="T89" s="24">
        <f t="shared" si="58"/>
        <v>0</v>
      </c>
      <c r="U89" s="24">
        <f t="shared" si="58"/>
        <v>0</v>
      </c>
      <c r="V89" s="24">
        <f t="shared" si="58"/>
        <v>0</v>
      </c>
      <c r="W89" s="24">
        <f t="shared" si="58"/>
        <v>614</v>
      </c>
      <c r="X89" s="24">
        <f t="shared" si="58"/>
        <v>19454591.275242671</v>
      </c>
      <c r="Y89" s="24">
        <f t="shared" si="58"/>
        <v>0</v>
      </c>
      <c r="Z89" s="24">
        <f t="shared" si="58"/>
        <v>0</v>
      </c>
    </row>
    <row r="90" spans="1:26" ht="41.25" customHeight="1" x14ac:dyDescent="0.25">
      <c r="A90" s="32"/>
      <c r="B90" s="56">
        <v>66</v>
      </c>
      <c r="C90" s="25" t="s">
        <v>117</v>
      </c>
      <c r="D90" s="26">
        <f t="shared" si="56"/>
        <v>18150.400000000001</v>
      </c>
      <c r="E90" s="26">
        <f t="shared" si="56"/>
        <v>18790</v>
      </c>
      <c r="F90" s="31">
        <v>1.42</v>
      </c>
      <c r="G90" s="27">
        <v>1</v>
      </c>
      <c r="H90" s="28"/>
      <c r="I90" s="28"/>
      <c r="J90" s="26">
        <v>1.4</v>
      </c>
      <c r="K90" s="26">
        <v>1.68</v>
      </c>
      <c r="L90" s="26">
        <v>2.23</v>
      </c>
      <c r="M90" s="26">
        <v>2.39</v>
      </c>
      <c r="N90" s="29">
        <v>2.57</v>
      </c>
      <c r="O90" s="30">
        <v>0</v>
      </c>
      <c r="P90" s="30">
        <f t="shared" ref="P90:P96" si="59">(O90/12*1*$D90*$F90*$G90*$J90*P$9)+(O90/12*11*$E90*$F90*$G90*$J90*P$10)</f>
        <v>0</v>
      </c>
      <c r="Q90" s="30">
        <v>590</v>
      </c>
      <c r="R90" s="30">
        <f t="shared" ref="R90:R96" si="60">(Q90/12*1*$D90*$F90*$G90*$K90*R$9)+(Q90/12*11*$E90*$F90*$G90*$K90*R$10)</f>
        <v>26457136.065471992</v>
      </c>
      <c r="S90" s="30">
        <v>0</v>
      </c>
      <c r="T90" s="30">
        <f t="shared" ref="T90:T96" si="61">(S90/12*1*$D90*$F90*$G90*$K90*T$9)+(S90/12*11*$E90*$F90*$G90*$K90*T$10)</f>
        <v>0</v>
      </c>
      <c r="U90" s="30">
        <v>0</v>
      </c>
      <c r="V90" s="30">
        <f t="shared" ref="V90:V96" si="62">(U90/12*1*$D90*$F90*$G90*$K90*V$9)+(U90/12*11*$E90*$F90*$G90*$K90*V$10)</f>
        <v>0</v>
      </c>
      <c r="W90" s="30">
        <v>50</v>
      </c>
      <c r="X90" s="30">
        <f t="shared" ref="X90:X96" si="63">(W90/12*1*$D90*$F90*$G90*$J90*X$9)+(W90/12*11*$E90*$F90*$G90*$J90*X$10)</f>
        <v>1954045.9208666666</v>
      </c>
      <c r="Y90" s="30">
        <v>0</v>
      </c>
      <c r="Z90" s="30">
        <f t="shared" ref="Z90:Z96" si="64">(Y90/12*1*$D90*$F90*$G90*$K90*Z$9)+(Y90/12*11*$E90*$F90*$G90*$K90*Z$10)</f>
        <v>0</v>
      </c>
    </row>
    <row r="91" spans="1:26" ht="41.25" customHeight="1" x14ac:dyDescent="0.25">
      <c r="A91" s="32"/>
      <c r="B91" s="56">
        <v>67</v>
      </c>
      <c r="C91" s="25" t="s">
        <v>118</v>
      </c>
      <c r="D91" s="26">
        <f t="shared" si="56"/>
        <v>18150.400000000001</v>
      </c>
      <c r="E91" s="26">
        <f t="shared" si="56"/>
        <v>18790</v>
      </c>
      <c r="F91" s="31">
        <v>2.81</v>
      </c>
      <c r="G91" s="27">
        <v>1</v>
      </c>
      <c r="H91" s="28"/>
      <c r="I91" s="28"/>
      <c r="J91" s="26">
        <v>1.4</v>
      </c>
      <c r="K91" s="26">
        <v>1.68</v>
      </c>
      <c r="L91" s="26">
        <v>2.23</v>
      </c>
      <c r="M91" s="26">
        <v>2.39</v>
      </c>
      <c r="N91" s="29">
        <v>2.57</v>
      </c>
      <c r="O91" s="30"/>
      <c r="P91" s="30">
        <f t="shared" si="59"/>
        <v>0</v>
      </c>
      <c r="Q91" s="30">
        <v>120</v>
      </c>
      <c r="R91" s="30">
        <f t="shared" si="60"/>
        <v>10648539.366527999</v>
      </c>
      <c r="S91" s="30"/>
      <c r="T91" s="30">
        <f t="shared" si="61"/>
        <v>0</v>
      </c>
      <c r="U91" s="30"/>
      <c r="V91" s="30">
        <f t="shared" si="62"/>
        <v>0</v>
      </c>
      <c r="W91" s="30"/>
      <c r="X91" s="30">
        <f t="shared" si="63"/>
        <v>0</v>
      </c>
      <c r="Y91" s="30"/>
      <c r="Z91" s="30">
        <f t="shared" si="64"/>
        <v>0</v>
      </c>
    </row>
    <row r="92" spans="1:26" ht="41.25" customHeight="1" x14ac:dyDescent="0.25">
      <c r="A92" s="32"/>
      <c r="B92" s="56">
        <v>68</v>
      </c>
      <c r="C92" s="25" t="s">
        <v>119</v>
      </c>
      <c r="D92" s="26">
        <f t="shared" si="56"/>
        <v>18150.400000000001</v>
      </c>
      <c r="E92" s="26">
        <f t="shared" si="56"/>
        <v>18790</v>
      </c>
      <c r="F92" s="31">
        <v>3.48</v>
      </c>
      <c r="G92" s="27">
        <v>1</v>
      </c>
      <c r="H92" s="28"/>
      <c r="I92" s="28"/>
      <c r="J92" s="26">
        <v>1.4</v>
      </c>
      <c r="K92" s="26">
        <v>1.68</v>
      </c>
      <c r="L92" s="26">
        <v>2.23</v>
      </c>
      <c r="M92" s="26">
        <v>2.39</v>
      </c>
      <c r="N92" s="29">
        <v>2.57</v>
      </c>
      <c r="O92" s="30"/>
      <c r="P92" s="30">
        <f t="shared" si="59"/>
        <v>0</v>
      </c>
      <c r="Q92" s="30"/>
      <c r="R92" s="30">
        <f t="shared" si="60"/>
        <v>0</v>
      </c>
      <c r="S92" s="30"/>
      <c r="T92" s="30">
        <f t="shared" si="61"/>
        <v>0</v>
      </c>
      <c r="U92" s="30"/>
      <c r="V92" s="30">
        <f t="shared" si="62"/>
        <v>0</v>
      </c>
      <c r="W92" s="30"/>
      <c r="X92" s="30">
        <f t="shared" si="63"/>
        <v>0</v>
      </c>
      <c r="Y92" s="30"/>
      <c r="Z92" s="30">
        <f t="shared" si="64"/>
        <v>0</v>
      </c>
    </row>
    <row r="93" spans="1:26" x14ac:dyDescent="0.25">
      <c r="A93" s="32"/>
      <c r="B93" s="56">
        <v>69</v>
      </c>
      <c r="C93" s="25" t="s">
        <v>120</v>
      </c>
      <c r="D93" s="26">
        <f t="shared" si="56"/>
        <v>18150.400000000001</v>
      </c>
      <c r="E93" s="26">
        <f t="shared" si="56"/>
        <v>18790</v>
      </c>
      <c r="F93" s="31">
        <v>1.1200000000000001</v>
      </c>
      <c r="G93" s="27">
        <v>1</v>
      </c>
      <c r="H93" s="28"/>
      <c r="I93" s="28"/>
      <c r="J93" s="26">
        <v>1.4</v>
      </c>
      <c r="K93" s="26">
        <v>1.68</v>
      </c>
      <c r="L93" s="26">
        <v>2.23</v>
      </c>
      <c r="M93" s="26">
        <v>2.39</v>
      </c>
      <c r="N93" s="29">
        <v>2.57</v>
      </c>
      <c r="O93" s="30">
        <v>0</v>
      </c>
      <c r="P93" s="30">
        <f t="shared" si="59"/>
        <v>0</v>
      </c>
      <c r="Q93" s="30">
        <v>290</v>
      </c>
      <c r="R93" s="30">
        <f t="shared" si="60"/>
        <v>10256956.068352003</v>
      </c>
      <c r="S93" s="30">
        <v>0</v>
      </c>
      <c r="T93" s="30">
        <f t="shared" si="61"/>
        <v>0</v>
      </c>
      <c r="U93" s="30">
        <v>0</v>
      </c>
      <c r="V93" s="30">
        <f t="shared" si="62"/>
        <v>0</v>
      </c>
      <c r="W93" s="30">
        <v>550</v>
      </c>
      <c r="X93" s="30">
        <f t="shared" si="63"/>
        <v>16953412.496533338</v>
      </c>
      <c r="Y93" s="30"/>
      <c r="Z93" s="30">
        <f t="shared" si="64"/>
        <v>0</v>
      </c>
    </row>
    <row r="94" spans="1:26" x14ac:dyDescent="0.25">
      <c r="A94" s="32"/>
      <c r="B94" s="56">
        <v>70</v>
      </c>
      <c r="C94" s="25" t="s">
        <v>121</v>
      </c>
      <c r="D94" s="26">
        <f t="shared" si="56"/>
        <v>18150.400000000001</v>
      </c>
      <c r="E94" s="26">
        <f t="shared" si="56"/>
        <v>18790</v>
      </c>
      <c r="F94" s="31">
        <v>2.0099999999999998</v>
      </c>
      <c r="G94" s="27">
        <v>1</v>
      </c>
      <c r="H94" s="28"/>
      <c r="I94" s="28"/>
      <c r="J94" s="26">
        <v>1.4</v>
      </c>
      <c r="K94" s="26">
        <v>1.68</v>
      </c>
      <c r="L94" s="26">
        <v>2.23</v>
      </c>
      <c r="M94" s="26">
        <v>2.39</v>
      </c>
      <c r="N94" s="29">
        <v>2.57</v>
      </c>
      <c r="O94" s="30"/>
      <c r="P94" s="30">
        <f t="shared" si="59"/>
        <v>0</v>
      </c>
      <c r="Q94" s="30">
        <v>2</v>
      </c>
      <c r="R94" s="30">
        <f t="shared" si="60"/>
        <v>126948.77892479996</v>
      </c>
      <c r="S94" s="30"/>
      <c r="T94" s="30">
        <f t="shared" si="61"/>
        <v>0</v>
      </c>
      <c r="U94" s="30"/>
      <c r="V94" s="30">
        <f t="shared" si="62"/>
        <v>0</v>
      </c>
      <c r="W94" s="30"/>
      <c r="X94" s="30">
        <f t="shared" si="63"/>
        <v>0</v>
      </c>
      <c r="Y94" s="30"/>
      <c r="Z94" s="30">
        <f t="shared" si="64"/>
        <v>0</v>
      </c>
    </row>
    <row r="95" spans="1:26" ht="30" x14ac:dyDescent="0.25">
      <c r="A95" s="32"/>
      <c r="B95" s="56">
        <v>71</v>
      </c>
      <c r="C95" s="25" t="s">
        <v>122</v>
      </c>
      <c r="D95" s="26">
        <f t="shared" si="56"/>
        <v>18150.400000000001</v>
      </c>
      <c r="E95" s="26">
        <f t="shared" si="56"/>
        <v>18790</v>
      </c>
      <c r="F95" s="31">
        <v>1.42</v>
      </c>
      <c r="G95" s="27">
        <v>1</v>
      </c>
      <c r="H95" s="28"/>
      <c r="I95" s="28"/>
      <c r="J95" s="26">
        <v>1.4</v>
      </c>
      <c r="K95" s="26">
        <v>1.68</v>
      </c>
      <c r="L95" s="26">
        <v>2.23</v>
      </c>
      <c r="M95" s="26">
        <v>2.39</v>
      </c>
      <c r="N95" s="29">
        <v>2.57</v>
      </c>
      <c r="O95" s="30"/>
      <c r="P95" s="30">
        <f t="shared" si="59"/>
        <v>0</v>
      </c>
      <c r="Q95" s="30">
        <v>16</v>
      </c>
      <c r="R95" s="30">
        <f t="shared" si="60"/>
        <v>717481.65601279994</v>
      </c>
      <c r="S95" s="30"/>
      <c r="T95" s="30">
        <f t="shared" si="61"/>
        <v>0</v>
      </c>
      <c r="U95" s="30"/>
      <c r="V95" s="30">
        <f t="shared" si="62"/>
        <v>0</v>
      </c>
      <c r="W95" s="30">
        <v>14</v>
      </c>
      <c r="X95" s="30">
        <f t="shared" si="63"/>
        <v>547132.85784266668</v>
      </c>
      <c r="Y95" s="30"/>
      <c r="Z95" s="30">
        <f t="shared" si="64"/>
        <v>0</v>
      </c>
    </row>
    <row r="96" spans="1:26" ht="30" x14ac:dyDescent="0.25">
      <c r="A96" s="32"/>
      <c r="B96" s="56">
        <v>72</v>
      </c>
      <c r="C96" s="25" t="s">
        <v>123</v>
      </c>
      <c r="D96" s="26">
        <f t="shared" ref="D96:E111" si="65">D95</f>
        <v>18150.400000000001</v>
      </c>
      <c r="E96" s="26">
        <f t="shared" si="65"/>
        <v>18790</v>
      </c>
      <c r="F96" s="31">
        <v>2.38</v>
      </c>
      <c r="G96" s="27">
        <v>1</v>
      </c>
      <c r="H96" s="28"/>
      <c r="I96" s="28"/>
      <c r="J96" s="26">
        <v>1.4</v>
      </c>
      <c r="K96" s="26">
        <v>1.68</v>
      </c>
      <c r="L96" s="26">
        <v>2.23</v>
      </c>
      <c r="M96" s="26">
        <v>2.39</v>
      </c>
      <c r="N96" s="29">
        <v>2.57</v>
      </c>
      <c r="O96" s="30"/>
      <c r="P96" s="30">
        <f t="shared" si="59"/>
        <v>0</v>
      </c>
      <c r="Q96" s="30"/>
      <c r="R96" s="30">
        <f t="shared" si="60"/>
        <v>0</v>
      </c>
      <c r="S96" s="30"/>
      <c r="T96" s="30">
        <f t="shared" si="61"/>
        <v>0</v>
      </c>
      <c r="U96" s="30"/>
      <c r="V96" s="30">
        <f t="shared" si="62"/>
        <v>0</v>
      </c>
      <c r="W96" s="30"/>
      <c r="X96" s="30">
        <f t="shared" si="63"/>
        <v>0</v>
      </c>
      <c r="Y96" s="30"/>
      <c r="Z96" s="30">
        <f t="shared" si="64"/>
        <v>0</v>
      </c>
    </row>
    <row r="97" spans="1:26" x14ac:dyDescent="0.25">
      <c r="A97" s="32">
        <v>14</v>
      </c>
      <c r="B97" s="63"/>
      <c r="C97" s="34" t="s">
        <v>124</v>
      </c>
      <c r="D97" s="26">
        <f t="shared" si="65"/>
        <v>18150.400000000001</v>
      </c>
      <c r="E97" s="26">
        <f t="shared" si="65"/>
        <v>18790</v>
      </c>
      <c r="F97" s="58">
        <v>1.36</v>
      </c>
      <c r="G97" s="27">
        <v>1</v>
      </c>
      <c r="H97" s="28"/>
      <c r="I97" s="28"/>
      <c r="J97" s="26">
        <v>1.4</v>
      </c>
      <c r="K97" s="26">
        <v>1.68</v>
      </c>
      <c r="L97" s="26">
        <v>2.23</v>
      </c>
      <c r="M97" s="26">
        <v>2.39</v>
      </c>
      <c r="N97" s="29">
        <v>2.57</v>
      </c>
      <c r="O97" s="24">
        <f t="shared" ref="O97:Z97" si="66">SUM(O98:O100)</f>
        <v>0</v>
      </c>
      <c r="P97" s="24">
        <f t="shared" si="66"/>
        <v>0</v>
      </c>
      <c r="Q97" s="24">
        <f t="shared" si="66"/>
        <v>51</v>
      </c>
      <c r="R97" s="24">
        <f t="shared" si="66"/>
        <v>2518133.2416575998</v>
      </c>
      <c r="S97" s="24">
        <f t="shared" si="66"/>
        <v>5</v>
      </c>
      <c r="T97" s="24">
        <f t="shared" si="66"/>
        <v>322108.84204799996</v>
      </c>
      <c r="U97" s="24">
        <f t="shared" si="66"/>
        <v>0</v>
      </c>
      <c r="V97" s="24">
        <f t="shared" si="66"/>
        <v>0</v>
      </c>
      <c r="W97" s="24">
        <f t="shared" si="66"/>
        <v>159</v>
      </c>
      <c r="X97" s="24">
        <f t="shared" si="66"/>
        <v>5343627.5492319996</v>
      </c>
      <c r="Y97" s="24">
        <f t="shared" si="66"/>
        <v>0</v>
      </c>
      <c r="Z97" s="24">
        <f t="shared" si="66"/>
        <v>0</v>
      </c>
    </row>
    <row r="98" spans="1:26" ht="30" x14ac:dyDescent="0.25">
      <c r="A98" s="32"/>
      <c r="B98" s="56">
        <v>73</v>
      </c>
      <c r="C98" s="25" t="s">
        <v>125</v>
      </c>
      <c r="D98" s="26">
        <f t="shared" si="65"/>
        <v>18150.400000000001</v>
      </c>
      <c r="E98" s="26">
        <f t="shared" si="65"/>
        <v>18790</v>
      </c>
      <c r="F98" s="31">
        <v>0.84</v>
      </c>
      <c r="G98" s="27">
        <v>1</v>
      </c>
      <c r="H98" s="28"/>
      <c r="I98" s="28"/>
      <c r="J98" s="26">
        <v>1.4</v>
      </c>
      <c r="K98" s="26">
        <v>1.68</v>
      </c>
      <c r="L98" s="26">
        <v>2.23</v>
      </c>
      <c r="M98" s="26">
        <v>2.39</v>
      </c>
      <c r="N98" s="29">
        <v>2.57</v>
      </c>
      <c r="O98" s="30">
        <v>0</v>
      </c>
      <c r="P98" s="30">
        <f t="shared" ref="P98:P100" si="67">(O98/12*1*$D98*$F98*$G98*$J98*P$9)+(O98/12*11*$E98*$F98*$G98*$J98*P$10)</f>
        <v>0</v>
      </c>
      <c r="Q98" s="30">
        <v>10</v>
      </c>
      <c r="R98" s="30">
        <f>(Q98/12*1*$D98*$F98*$G98*$K98*R$9)+(Q98/12*11*$E98*$F98*$G98*$K98*R$10)</f>
        <v>265266.105216</v>
      </c>
      <c r="S98" s="30">
        <v>0</v>
      </c>
      <c r="T98" s="30">
        <f>(S98/12*1*$D98*$F98*$G98*$K98*T$9)+(S98/12*11*$E98*$F98*$G98*$K98*T$10)</f>
        <v>0</v>
      </c>
      <c r="U98" s="30">
        <v>0</v>
      </c>
      <c r="V98" s="30">
        <f>(U98/12*1*$D98*$F98*$G98*$K98*V$9)+(U98/12*11*$E98*$F98*$G98*$K98*V$10)</f>
        <v>0</v>
      </c>
      <c r="W98" s="30">
        <v>95</v>
      </c>
      <c r="X98" s="30">
        <f t="shared" ref="X98:X100" si="68">(W98/12*1*$D98*$F98*$G98*$J98*X$9)+(W98/12*11*$E98*$F98*$G98*$J98*X$10)</f>
        <v>2196237.5279600001</v>
      </c>
      <c r="Y98" s="30">
        <v>0</v>
      </c>
      <c r="Z98" s="30">
        <f t="shared" ref="Z98:Z100" si="69">(Y98/12*1*$D98*$F98*$G98*$K98*Z$9)+(Y98/12*11*$E98*$F98*$G98*$K98*Z$10)</f>
        <v>0</v>
      </c>
    </row>
    <row r="99" spans="1:26" ht="30" x14ac:dyDescent="0.25">
      <c r="A99" s="32"/>
      <c r="B99" s="56">
        <v>74</v>
      </c>
      <c r="C99" s="25" t="s">
        <v>126</v>
      </c>
      <c r="D99" s="26">
        <f t="shared" si="65"/>
        <v>18150.400000000001</v>
      </c>
      <c r="E99" s="26">
        <f t="shared" si="65"/>
        <v>18790</v>
      </c>
      <c r="F99" s="31">
        <v>1.74</v>
      </c>
      <c r="G99" s="27">
        <v>1</v>
      </c>
      <c r="H99" s="28"/>
      <c r="I99" s="28"/>
      <c r="J99" s="26">
        <v>1.4</v>
      </c>
      <c r="K99" s="26">
        <v>1.68</v>
      </c>
      <c r="L99" s="26">
        <v>2.23</v>
      </c>
      <c r="M99" s="26">
        <v>2.39</v>
      </c>
      <c r="N99" s="29">
        <v>2.57</v>
      </c>
      <c r="O99" s="30">
        <v>0</v>
      </c>
      <c r="P99" s="30">
        <f t="shared" si="67"/>
        <v>0</v>
      </c>
      <c r="Q99" s="30">
        <v>41</v>
      </c>
      <c r="R99" s="30">
        <f>(Q99/12*1*$D99*$F99*$G99*$K99*R$9)+(Q99/12*11*$E99*$F99*$G99*$K99*R$10)</f>
        <v>2252867.1364415996</v>
      </c>
      <c r="S99" s="30">
        <f>4-1</f>
        <v>3</v>
      </c>
      <c r="T99" s="30">
        <f>(S99/12*1*$D99*$F99*$G99*$K99*T$9)+(S99/12*11*$E99*$F99*$G99*$K99*T$10)</f>
        <v>164843.93681280001</v>
      </c>
      <c r="U99" s="30">
        <v>0</v>
      </c>
      <c r="V99" s="30">
        <f>(U99/12*1*$D99*$F99*$G99*$K99*V$9)+(U99/12*11*$E99*$F99*$G99*$K99*V$10)</f>
        <v>0</v>
      </c>
      <c r="W99" s="30">
        <v>60</v>
      </c>
      <c r="X99" s="30">
        <f t="shared" si="68"/>
        <v>2873273.1568799997</v>
      </c>
      <c r="Y99" s="30">
        <v>0</v>
      </c>
      <c r="Z99" s="30">
        <f t="shared" si="69"/>
        <v>0</v>
      </c>
    </row>
    <row r="100" spans="1:26" ht="30" x14ac:dyDescent="0.25">
      <c r="A100" s="32"/>
      <c r="B100" s="56">
        <v>75</v>
      </c>
      <c r="C100" s="25" t="s">
        <v>127</v>
      </c>
      <c r="D100" s="26">
        <f t="shared" si="65"/>
        <v>18150.400000000001</v>
      </c>
      <c r="E100" s="26">
        <f t="shared" si="65"/>
        <v>18790</v>
      </c>
      <c r="F100" s="31">
        <v>2.4900000000000002</v>
      </c>
      <c r="G100" s="27">
        <v>1</v>
      </c>
      <c r="H100" s="28"/>
      <c r="I100" s="28"/>
      <c r="J100" s="26">
        <v>1.4</v>
      </c>
      <c r="K100" s="26">
        <v>1.68</v>
      </c>
      <c r="L100" s="26">
        <v>2.23</v>
      </c>
      <c r="M100" s="26">
        <v>2.39</v>
      </c>
      <c r="N100" s="29">
        <v>2.57</v>
      </c>
      <c r="O100" s="30">
        <v>0</v>
      </c>
      <c r="P100" s="30">
        <f t="shared" si="67"/>
        <v>0</v>
      </c>
      <c r="Q100" s="30"/>
      <c r="R100" s="30">
        <f>(Q100/12*1*$D100*$F100*$G100*$K100*R$9)+(Q100/12*11*$E100*$F100*$G100*$K100*R$10)</f>
        <v>0</v>
      </c>
      <c r="S100" s="30">
        <f>4-2</f>
        <v>2</v>
      </c>
      <c r="T100" s="30">
        <f>(S100/12*1*$D100*$F100*$G100*$K100*T$9)+(S100/12*11*$E100*$F100*$G100*$K100*T$10)</f>
        <v>157264.90523519999</v>
      </c>
      <c r="U100" s="30">
        <v>0</v>
      </c>
      <c r="V100" s="30">
        <f>(U100/12*1*$D100*$F100*$G100*$K100*V$9)+(U100/12*11*$E100*$F100*$G100*$K100*V$10)</f>
        <v>0</v>
      </c>
      <c r="W100" s="30">
        <v>4</v>
      </c>
      <c r="X100" s="30">
        <f t="shared" si="68"/>
        <v>274116.86439199996</v>
      </c>
      <c r="Y100" s="30">
        <v>0</v>
      </c>
      <c r="Z100" s="30">
        <f t="shared" si="69"/>
        <v>0</v>
      </c>
    </row>
    <row r="101" spans="1:26" x14ac:dyDescent="0.25">
      <c r="A101" s="32">
        <v>15</v>
      </c>
      <c r="B101" s="63"/>
      <c r="C101" s="34" t="s">
        <v>128</v>
      </c>
      <c r="D101" s="26">
        <f t="shared" si="65"/>
        <v>18150.400000000001</v>
      </c>
      <c r="E101" s="26">
        <f t="shared" si="65"/>
        <v>18790</v>
      </c>
      <c r="F101" s="57">
        <v>1.1200000000000001</v>
      </c>
      <c r="G101" s="27">
        <v>1</v>
      </c>
      <c r="H101" s="28"/>
      <c r="I101" s="28"/>
      <c r="J101" s="26">
        <v>1.4</v>
      </c>
      <c r="K101" s="26">
        <v>1.68</v>
      </c>
      <c r="L101" s="26">
        <v>2.23</v>
      </c>
      <c r="M101" s="26">
        <v>2.39</v>
      </c>
      <c r="N101" s="29">
        <v>2.57</v>
      </c>
      <c r="O101" s="24">
        <f t="shared" ref="O101:Z101" si="70">SUM(O102:O118)</f>
        <v>1283</v>
      </c>
      <c r="P101" s="24">
        <f t="shared" si="70"/>
        <v>49903514.994783327</v>
      </c>
      <c r="Q101" s="24">
        <f t="shared" si="70"/>
        <v>1236</v>
      </c>
      <c r="R101" s="24">
        <f t="shared" si="70"/>
        <v>66243262.332083195</v>
      </c>
      <c r="S101" s="24">
        <f t="shared" si="70"/>
        <v>0</v>
      </c>
      <c r="T101" s="24">
        <f t="shared" si="70"/>
        <v>0</v>
      </c>
      <c r="U101" s="24">
        <f t="shared" si="70"/>
        <v>0</v>
      </c>
      <c r="V101" s="24">
        <f t="shared" si="70"/>
        <v>0</v>
      </c>
      <c r="W101" s="24">
        <f t="shared" si="70"/>
        <v>156</v>
      </c>
      <c r="X101" s="24">
        <f t="shared" si="70"/>
        <v>7666465.2354453327</v>
      </c>
      <c r="Y101" s="24">
        <f t="shared" si="70"/>
        <v>7</v>
      </c>
      <c r="Z101" s="24">
        <f t="shared" si="70"/>
        <v>233778.76</v>
      </c>
    </row>
    <row r="102" spans="1:26" x14ac:dyDescent="0.25">
      <c r="A102" s="32"/>
      <c r="B102" s="56">
        <v>76</v>
      </c>
      <c r="C102" s="25" t="s">
        <v>129</v>
      </c>
      <c r="D102" s="26">
        <f t="shared" si="65"/>
        <v>18150.400000000001</v>
      </c>
      <c r="E102" s="26">
        <f t="shared" si="65"/>
        <v>18790</v>
      </c>
      <c r="F102" s="31">
        <v>0.98</v>
      </c>
      <c r="G102" s="27">
        <v>1</v>
      </c>
      <c r="H102" s="28"/>
      <c r="I102" s="28"/>
      <c r="J102" s="26">
        <v>1.4</v>
      </c>
      <c r="K102" s="26">
        <v>1.68</v>
      </c>
      <c r="L102" s="26">
        <v>2.23</v>
      </c>
      <c r="M102" s="26">
        <v>2.39</v>
      </c>
      <c r="N102" s="29">
        <v>2.57</v>
      </c>
      <c r="O102" s="30"/>
      <c r="P102" s="30">
        <f t="shared" ref="P102:P108" si="71">(O102/12*1*$D102*$F102*$G102*$J102*P$9)+(O102/12*11*$E102*$F102*$G102*$J102*P$10)</f>
        <v>0</v>
      </c>
      <c r="Q102" s="30">
        <v>10</v>
      </c>
      <c r="R102" s="30">
        <f t="shared" ref="R102:R108" si="72">(Q102/12*1*$D102*$F102*$G102*$K102*R$9)+(Q102/12*11*$E102*$F102*$G102*$K102*R$10)</f>
        <v>309477.122752</v>
      </c>
      <c r="S102" s="30">
        <v>0</v>
      </c>
      <c r="T102" s="30">
        <f t="shared" ref="T102:T108" si="73">(S102/12*1*$D102*$F102*$G102*$K102*T$9)+(S102/12*11*$E102*$F102*$G102*$K102*T$10)</f>
        <v>0</v>
      </c>
      <c r="U102" s="30">
        <v>0</v>
      </c>
      <c r="V102" s="30">
        <f t="shared" ref="V102:V108" si="74">(U102/12*1*$D102*$F102*$G102*$K102*V$9)+(U102/12*11*$E102*$F102*$G102*$K102*V$10)</f>
        <v>0</v>
      </c>
      <c r="W102" s="30">
        <v>0</v>
      </c>
      <c r="X102" s="30">
        <f t="shared" ref="X102:X108" si="75">(W102/12*1*$D102*$F102*$G102*$J102*X$9)+(W102/12*11*$E102*$F102*$G102*$J102*X$10)</f>
        <v>0</v>
      </c>
      <c r="Y102" s="30"/>
      <c r="Z102" s="30">
        <f t="shared" ref="Z102:Z108" si="76">(Y102/12*1*$D102*$F102*$G102*$K102*Z$9)+(Y102/12*11*$E102*$F102*$G102*$K102*Z$10)</f>
        <v>0</v>
      </c>
    </row>
    <row r="103" spans="1:26" x14ac:dyDescent="0.25">
      <c r="A103" s="32"/>
      <c r="B103" s="56">
        <v>77</v>
      </c>
      <c r="C103" s="25" t="s">
        <v>130</v>
      </c>
      <c r="D103" s="26">
        <f t="shared" si="65"/>
        <v>18150.400000000001</v>
      </c>
      <c r="E103" s="26">
        <f t="shared" si="65"/>
        <v>18790</v>
      </c>
      <c r="F103" s="31">
        <v>1.55</v>
      </c>
      <c r="G103" s="27">
        <v>1</v>
      </c>
      <c r="H103" s="28"/>
      <c r="I103" s="28"/>
      <c r="J103" s="26">
        <v>1.4</v>
      </c>
      <c r="K103" s="26">
        <v>1.68</v>
      </c>
      <c r="L103" s="26">
        <v>2.23</v>
      </c>
      <c r="M103" s="26">
        <v>2.39</v>
      </c>
      <c r="N103" s="29">
        <v>2.57</v>
      </c>
      <c r="O103" s="30"/>
      <c r="P103" s="30">
        <f t="shared" si="71"/>
        <v>0</v>
      </c>
      <c r="Q103" s="30">
        <f>402-70</f>
        <v>332</v>
      </c>
      <c r="R103" s="30">
        <f t="shared" si="72"/>
        <v>16250706.874304002</v>
      </c>
      <c r="S103" s="30"/>
      <c r="T103" s="30">
        <f t="shared" si="73"/>
        <v>0</v>
      </c>
      <c r="U103" s="30"/>
      <c r="V103" s="30">
        <f t="shared" si="74"/>
        <v>0</v>
      </c>
      <c r="W103" s="30"/>
      <c r="X103" s="30">
        <f t="shared" si="75"/>
        <v>0</v>
      </c>
      <c r="Y103" s="30">
        <v>3</v>
      </c>
      <c r="Z103" s="30">
        <v>170032.17</v>
      </c>
    </row>
    <row r="104" spans="1:26" x14ac:dyDescent="0.25">
      <c r="A104" s="32"/>
      <c r="B104" s="56">
        <v>78</v>
      </c>
      <c r="C104" s="25" t="s">
        <v>131</v>
      </c>
      <c r="D104" s="26">
        <f t="shared" si="65"/>
        <v>18150.400000000001</v>
      </c>
      <c r="E104" s="26">
        <f t="shared" si="65"/>
        <v>18790</v>
      </c>
      <c r="F104" s="31">
        <v>0.84</v>
      </c>
      <c r="G104" s="27">
        <v>1</v>
      </c>
      <c r="H104" s="28"/>
      <c r="I104" s="28"/>
      <c r="J104" s="26">
        <v>1.4</v>
      </c>
      <c r="K104" s="26">
        <v>1.68</v>
      </c>
      <c r="L104" s="26">
        <v>2.23</v>
      </c>
      <c r="M104" s="26">
        <v>2.39</v>
      </c>
      <c r="N104" s="29">
        <v>2.57</v>
      </c>
      <c r="O104" s="30">
        <v>10</v>
      </c>
      <c r="P104" s="30">
        <f t="shared" si="71"/>
        <v>276318.85959999997</v>
      </c>
      <c r="Q104" s="30">
        <v>10</v>
      </c>
      <c r="R104" s="30">
        <f t="shared" si="72"/>
        <v>265266.105216</v>
      </c>
      <c r="S104" s="30">
        <v>0</v>
      </c>
      <c r="T104" s="30">
        <f t="shared" si="73"/>
        <v>0</v>
      </c>
      <c r="U104" s="30">
        <v>0</v>
      </c>
      <c r="V104" s="30">
        <f t="shared" si="74"/>
        <v>0</v>
      </c>
      <c r="W104" s="30">
        <v>0</v>
      </c>
      <c r="X104" s="30">
        <f t="shared" si="75"/>
        <v>0</v>
      </c>
      <c r="Y104" s="30"/>
      <c r="Z104" s="30">
        <f t="shared" si="76"/>
        <v>0</v>
      </c>
    </row>
    <row r="105" spans="1:26" ht="30" x14ac:dyDescent="0.25">
      <c r="A105" s="32"/>
      <c r="B105" s="56">
        <v>79</v>
      </c>
      <c r="C105" s="25" t="s">
        <v>132</v>
      </c>
      <c r="D105" s="26">
        <f t="shared" si="65"/>
        <v>18150.400000000001</v>
      </c>
      <c r="E105" s="26">
        <f t="shared" si="65"/>
        <v>18790</v>
      </c>
      <c r="F105" s="31">
        <v>1.33</v>
      </c>
      <c r="G105" s="27">
        <v>1</v>
      </c>
      <c r="H105" s="28"/>
      <c r="I105" s="28"/>
      <c r="J105" s="26">
        <v>1.4</v>
      </c>
      <c r="K105" s="26">
        <v>1.68</v>
      </c>
      <c r="L105" s="26">
        <v>2.23</v>
      </c>
      <c r="M105" s="26">
        <v>2.39</v>
      </c>
      <c r="N105" s="29">
        <v>2.57</v>
      </c>
      <c r="O105" s="30"/>
      <c r="P105" s="30">
        <f t="shared" si="71"/>
        <v>0</v>
      </c>
      <c r="Q105" s="30">
        <v>14</v>
      </c>
      <c r="R105" s="30">
        <f t="shared" si="72"/>
        <v>588006.53322879993</v>
      </c>
      <c r="S105" s="30"/>
      <c r="T105" s="30">
        <f t="shared" si="73"/>
        <v>0</v>
      </c>
      <c r="U105" s="30"/>
      <c r="V105" s="30">
        <f t="shared" si="74"/>
        <v>0</v>
      </c>
      <c r="W105" s="30"/>
      <c r="X105" s="30">
        <f t="shared" si="75"/>
        <v>0</v>
      </c>
      <c r="Y105" s="30"/>
      <c r="Z105" s="30">
        <f t="shared" si="76"/>
        <v>0</v>
      </c>
    </row>
    <row r="106" spans="1:26" x14ac:dyDescent="0.25">
      <c r="A106" s="32"/>
      <c r="B106" s="56">
        <v>80</v>
      </c>
      <c r="C106" s="25" t="s">
        <v>133</v>
      </c>
      <c r="D106" s="26">
        <f t="shared" si="65"/>
        <v>18150.400000000001</v>
      </c>
      <c r="E106" s="26">
        <f t="shared" si="65"/>
        <v>18790</v>
      </c>
      <c r="F106" s="31">
        <v>0.96</v>
      </c>
      <c r="G106" s="27">
        <v>1</v>
      </c>
      <c r="H106" s="28"/>
      <c r="I106" s="28"/>
      <c r="J106" s="26">
        <v>1.4</v>
      </c>
      <c r="K106" s="26">
        <v>1.68</v>
      </c>
      <c r="L106" s="26">
        <v>2.23</v>
      </c>
      <c r="M106" s="26">
        <v>2.39</v>
      </c>
      <c r="N106" s="29">
        <v>2.57</v>
      </c>
      <c r="O106" s="30"/>
      <c r="P106" s="30">
        <f t="shared" si="71"/>
        <v>0</v>
      </c>
      <c r="Q106" s="30">
        <v>65</v>
      </c>
      <c r="R106" s="30">
        <f t="shared" si="72"/>
        <v>1970548.2101759999</v>
      </c>
      <c r="S106" s="30">
        <v>0</v>
      </c>
      <c r="T106" s="30">
        <f t="shared" si="73"/>
        <v>0</v>
      </c>
      <c r="U106" s="30">
        <v>0</v>
      </c>
      <c r="V106" s="30">
        <f t="shared" si="74"/>
        <v>0</v>
      </c>
      <c r="W106" s="30">
        <v>0</v>
      </c>
      <c r="X106" s="30">
        <f t="shared" si="75"/>
        <v>0</v>
      </c>
      <c r="Y106" s="30">
        <v>3</v>
      </c>
      <c r="Z106" s="30">
        <v>50898.74</v>
      </c>
    </row>
    <row r="107" spans="1:26" ht="30.75" customHeight="1" x14ac:dyDescent="0.25">
      <c r="A107" s="32"/>
      <c r="B107" s="56">
        <v>81</v>
      </c>
      <c r="C107" s="25" t="s">
        <v>134</v>
      </c>
      <c r="D107" s="26">
        <f t="shared" si="65"/>
        <v>18150.400000000001</v>
      </c>
      <c r="E107" s="26">
        <f t="shared" si="65"/>
        <v>18790</v>
      </c>
      <c r="F107" s="55">
        <v>2.0099999999999998</v>
      </c>
      <c r="G107" s="27">
        <v>1</v>
      </c>
      <c r="H107" s="28"/>
      <c r="I107" s="28"/>
      <c r="J107" s="26">
        <v>1.4</v>
      </c>
      <c r="K107" s="26">
        <v>1.68</v>
      </c>
      <c r="L107" s="26">
        <v>2.23</v>
      </c>
      <c r="M107" s="26">
        <v>2.39</v>
      </c>
      <c r="N107" s="29">
        <v>2.57</v>
      </c>
      <c r="O107" s="30">
        <v>340</v>
      </c>
      <c r="P107" s="30">
        <f t="shared" si="71"/>
        <v>22480512.934599992</v>
      </c>
      <c r="Q107" s="30">
        <v>20</v>
      </c>
      <c r="R107" s="30">
        <f t="shared" si="72"/>
        <v>1269487.7892480001</v>
      </c>
      <c r="S107" s="30"/>
      <c r="T107" s="30">
        <f t="shared" si="73"/>
        <v>0</v>
      </c>
      <c r="U107" s="30"/>
      <c r="V107" s="30">
        <f t="shared" si="74"/>
        <v>0</v>
      </c>
      <c r="W107" s="30"/>
      <c r="X107" s="30">
        <f t="shared" si="75"/>
        <v>0</v>
      </c>
      <c r="Y107" s="30"/>
      <c r="Z107" s="30">
        <f t="shared" si="76"/>
        <v>0</v>
      </c>
    </row>
    <row r="108" spans="1:26" ht="30" customHeight="1" x14ac:dyDescent="0.25">
      <c r="A108" s="32"/>
      <c r="B108" s="56">
        <v>82</v>
      </c>
      <c r="C108" s="25" t="s">
        <v>135</v>
      </c>
      <c r="D108" s="26">
        <f t="shared" si="65"/>
        <v>18150.400000000001</v>
      </c>
      <c r="E108" s="26">
        <f t="shared" si="65"/>
        <v>18790</v>
      </c>
      <c r="F108" s="31">
        <v>1.02</v>
      </c>
      <c r="G108" s="27">
        <v>1</v>
      </c>
      <c r="H108" s="28"/>
      <c r="I108" s="28"/>
      <c r="J108" s="26">
        <v>1.4</v>
      </c>
      <c r="K108" s="26">
        <v>1.68</v>
      </c>
      <c r="L108" s="26">
        <v>2.23</v>
      </c>
      <c r="M108" s="26">
        <v>2.39</v>
      </c>
      <c r="N108" s="29">
        <v>2.57</v>
      </c>
      <c r="O108" s="30">
        <v>26</v>
      </c>
      <c r="P108" s="30">
        <f t="shared" si="71"/>
        <v>872378.11387999984</v>
      </c>
      <c r="Q108" s="30">
        <v>38</v>
      </c>
      <c r="R108" s="30">
        <f t="shared" si="72"/>
        <v>1224013.5997823998</v>
      </c>
      <c r="S108" s="30">
        <v>0</v>
      </c>
      <c r="T108" s="30">
        <f t="shared" si="73"/>
        <v>0</v>
      </c>
      <c r="U108" s="30">
        <v>0</v>
      </c>
      <c r="V108" s="30">
        <f t="shared" si="74"/>
        <v>0</v>
      </c>
      <c r="W108" s="30">
        <v>0</v>
      </c>
      <c r="X108" s="30">
        <f t="shared" si="75"/>
        <v>0</v>
      </c>
      <c r="Y108" s="30"/>
      <c r="Z108" s="30">
        <f t="shared" si="76"/>
        <v>0</v>
      </c>
    </row>
    <row r="109" spans="1:26" ht="30" customHeight="1" x14ac:dyDescent="0.25">
      <c r="A109" s="32"/>
      <c r="B109" s="56">
        <v>83</v>
      </c>
      <c r="C109" s="25" t="s">
        <v>136</v>
      </c>
      <c r="D109" s="26">
        <f t="shared" si="65"/>
        <v>18150.400000000001</v>
      </c>
      <c r="E109" s="26">
        <f t="shared" si="65"/>
        <v>18790</v>
      </c>
      <c r="F109" s="31">
        <v>1.95</v>
      </c>
      <c r="G109" s="27">
        <v>1</v>
      </c>
      <c r="H109" s="28"/>
      <c r="I109" s="28"/>
      <c r="J109" s="26">
        <v>1.4</v>
      </c>
      <c r="K109" s="26">
        <v>1.68</v>
      </c>
      <c r="L109" s="26">
        <v>2.23</v>
      </c>
      <c r="M109" s="26">
        <v>2.39</v>
      </c>
      <c r="N109" s="29">
        <v>2.57</v>
      </c>
      <c r="O109" s="30"/>
      <c r="P109" s="30">
        <f t="shared" ref="P109:P110" si="77">(O109/12*1*$D109*$F109*$G109*$J109*P$9)+(O109/12*11*$E109*$F109*$G109*$J109)</f>
        <v>0</v>
      </c>
      <c r="Q109" s="30"/>
      <c r="R109" s="30">
        <f>(Q109/12*1*$D109*$F109*$G109*$K109*R$9)+(Q109/12*11*$E109*$F109*$G109*$K109)</f>
        <v>0</v>
      </c>
      <c r="S109" s="30"/>
      <c r="T109" s="30">
        <f>(S109/12*1*$D109*$F109*$G109*$K109*T$9)+(S109/12*11*$E109*$F109*$G109*$K109)</f>
        <v>0</v>
      </c>
      <c r="U109" s="30"/>
      <c r="V109" s="30">
        <f>(U109/12*1*$D109*$F109*$G109*$K109*V$9)+(U109/12*11*$E109*$F109*$G109*$K109)</f>
        <v>0</v>
      </c>
      <c r="W109" s="30"/>
      <c r="X109" s="30">
        <f t="shared" ref="X109:X110" si="78">(W109/12*1*$D109*$F109*$G109*$J109*X$9)+(W109/12*11*$E109*$F109*$G109*$J109)</f>
        <v>0</v>
      </c>
      <c r="Y109" s="30"/>
      <c r="Z109" s="30">
        <f t="shared" ref="Z109:Z110" si="79">(Y109/12*1*$D109*$F109*$G109*$K109*Z$9)+(Y109/12*11*$E109*$F109*$G109*$K109)</f>
        <v>0</v>
      </c>
    </row>
    <row r="110" spans="1:26" ht="45" x14ac:dyDescent="0.25">
      <c r="A110" s="32"/>
      <c r="B110" s="56">
        <v>84</v>
      </c>
      <c r="C110" s="25" t="s">
        <v>137</v>
      </c>
      <c r="D110" s="26">
        <f>D108</f>
        <v>18150.400000000001</v>
      </c>
      <c r="E110" s="26">
        <f>E108</f>
        <v>18790</v>
      </c>
      <c r="F110" s="31">
        <v>4.32</v>
      </c>
      <c r="G110" s="27">
        <v>1</v>
      </c>
      <c r="H110" s="28"/>
      <c r="I110" s="28"/>
      <c r="J110" s="26">
        <v>1.4</v>
      </c>
      <c r="K110" s="26">
        <v>1.68</v>
      </c>
      <c r="L110" s="26">
        <v>2.23</v>
      </c>
      <c r="M110" s="26">
        <v>2.39</v>
      </c>
      <c r="N110" s="29">
        <v>2.57</v>
      </c>
      <c r="O110" s="30"/>
      <c r="P110" s="30">
        <f t="shared" si="77"/>
        <v>0</v>
      </c>
      <c r="Q110" s="30">
        <v>20</v>
      </c>
      <c r="R110" s="30">
        <f>(Q110/12*1*$D110*$F110*$G110*$K110*R$9)+(Q110/12*11*$E110*$F110*$G110*$K110)</f>
        <v>2728451.3679360002</v>
      </c>
      <c r="S110" s="30"/>
      <c r="T110" s="30">
        <f>(S110/12*1*$D110*$F110*$G110*$K110*T$9)+(S110/12*11*$E110*$F110*$G110*$K110)</f>
        <v>0</v>
      </c>
      <c r="U110" s="30"/>
      <c r="V110" s="30">
        <f>(U110/12*1*$D110*$F110*$G110*$K110*V$9)+(U110/12*11*$E110*$F110*$G110*$K110)</f>
        <v>0</v>
      </c>
      <c r="W110" s="30"/>
      <c r="X110" s="30">
        <f t="shared" si="78"/>
        <v>0</v>
      </c>
      <c r="Y110" s="30"/>
      <c r="Z110" s="30">
        <f t="shared" si="79"/>
        <v>0</v>
      </c>
    </row>
    <row r="111" spans="1:26" ht="30" x14ac:dyDescent="0.25">
      <c r="A111" s="32"/>
      <c r="B111" s="56">
        <v>85</v>
      </c>
      <c r="C111" s="25" t="s">
        <v>138</v>
      </c>
      <c r="D111" s="26">
        <f t="shared" si="65"/>
        <v>18150.400000000001</v>
      </c>
      <c r="E111" s="26">
        <f t="shared" si="65"/>
        <v>18790</v>
      </c>
      <c r="F111" s="31">
        <v>0.74</v>
      </c>
      <c r="G111" s="27">
        <v>1</v>
      </c>
      <c r="H111" s="28"/>
      <c r="I111" s="28"/>
      <c r="J111" s="26">
        <v>1.4</v>
      </c>
      <c r="K111" s="26">
        <v>1.68</v>
      </c>
      <c r="L111" s="26">
        <v>2.23</v>
      </c>
      <c r="M111" s="26">
        <v>2.39</v>
      </c>
      <c r="N111" s="29">
        <v>2.57</v>
      </c>
      <c r="O111" s="30">
        <v>400</v>
      </c>
      <c r="P111" s="30">
        <f t="shared" ref="P111:P118" si="80">(O111/12*1*$D111*$F111*$G111*$J111*P$9)+(O111/12*11*$E111*$F111*$G111*$J111*P$10)</f>
        <v>9736950.2906666677</v>
      </c>
      <c r="Q111" s="30">
        <v>101</v>
      </c>
      <c r="R111" s="30">
        <f t="shared" ref="R111:R118" si="81">(Q111/12*1*$D111*$F111*$G111*$K111*R$9)+(Q111/12*11*$E111*$F111*$G111*$K111*R$10)</f>
        <v>2360236.7504575998</v>
      </c>
      <c r="S111" s="30">
        <v>0</v>
      </c>
      <c r="T111" s="30">
        <f t="shared" ref="T111:T118" si="82">(S111/12*1*$D111*$F111*$G111*$K111*T$9)+(S111/12*11*$E111*$F111*$G111*$K111*T$10)</f>
        <v>0</v>
      </c>
      <c r="U111" s="30">
        <v>0</v>
      </c>
      <c r="V111" s="30">
        <f t="shared" ref="V111:V118" si="83">(U111/12*1*$D111*$F111*$G111*$K111*V$9)+(U111/12*11*$E111*$F111*$G111*$K111*V$10)</f>
        <v>0</v>
      </c>
      <c r="W111" s="30">
        <v>2</v>
      </c>
      <c r="X111" s="30">
        <f t="shared" ref="X111:X118" si="84">(W111/12*1*$D111*$F111*$G111*$J111*X$9)+(W111/12*11*$E111*$F111*$G111*$J111*X$10)</f>
        <v>40732.224829333332</v>
      </c>
      <c r="Y111" s="30">
        <v>1</v>
      </c>
      <c r="Z111" s="30">
        <v>12847.85</v>
      </c>
    </row>
    <row r="112" spans="1:26" ht="30" x14ac:dyDescent="0.25">
      <c r="A112" s="32"/>
      <c r="B112" s="56">
        <v>86</v>
      </c>
      <c r="C112" s="25" t="s">
        <v>139</v>
      </c>
      <c r="D112" s="26">
        <f t="shared" ref="D112:E127" si="85">D111</f>
        <v>18150.400000000001</v>
      </c>
      <c r="E112" s="26">
        <f t="shared" si="85"/>
        <v>18790</v>
      </c>
      <c r="F112" s="31">
        <v>0.99</v>
      </c>
      <c r="G112" s="27">
        <v>1</v>
      </c>
      <c r="H112" s="28"/>
      <c r="I112" s="28"/>
      <c r="J112" s="26">
        <v>1.4</v>
      </c>
      <c r="K112" s="26">
        <v>1.68</v>
      </c>
      <c r="L112" s="26">
        <v>2.23</v>
      </c>
      <c r="M112" s="26">
        <v>2.39</v>
      </c>
      <c r="N112" s="29">
        <v>2.57</v>
      </c>
      <c r="O112" s="30">
        <v>502</v>
      </c>
      <c r="P112" s="30">
        <f t="shared" si="80"/>
        <v>16348207.95762</v>
      </c>
      <c r="Q112" s="30">
        <v>20</v>
      </c>
      <c r="R112" s="30">
        <f t="shared" si="81"/>
        <v>625270.10515200009</v>
      </c>
      <c r="S112" s="30"/>
      <c r="T112" s="30">
        <f t="shared" si="82"/>
        <v>0</v>
      </c>
      <c r="U112" s="30"/>
      <c r="V112" s="30">
        <f t="shared" si="83"/>
        <v>0</v>
      </c>
      <c r="W112" s="30"/>
      <c r="X112" s="30">
        <f t="shared" si="84"/>
        <v>0</v>
      </c>
      <c r="Y112" s="30"/>
      <c r="Z112" s="30">
        <f t="shared" ref="Z112:Z118" si="86">(Y112/12*1*$D112*$F112*$G112*$K112*Z$9)+(Y112/12*11*$E112*$F112*$G112*$K112*Z$10)</f>
        <v>0</v>
      </c>
    </row>
    <row r="113" spans="1:26" ht="30" x14ac:dyDescent="0.25">
      <c r="A113" s="32"/>
      <c r="B113" s="56">
        <v>87</v>
      </c>
      <c r="C113" s="25" t="s">
        <v>140</v>
      </c>
      <c r="D113" s="26">
        <f t="shared" si="85"/>
        <v>18150.400000000001</v>
      </c>
      <c r="E113" s="26">
        <f t="shared" si="85"/>
        <v>18790</v>
      </c>
      <c r="F113" s="31">
        <v>1.1499999999999999</v>
      </c>
      <c r="G113" s="27">
        <v>1</v>
      </c>
      <c r="H113" s="28"/>
      <c r="I113" s="28"/>
      <c r="J113" s="26">
        <v>1.4</v>
      </c>
      <c r="K113" s="26">
        <v>1.68</v>
      </c>
      <c r="L113" s="26">
        <v>2.23</v>
      </c>
      <c r="M113" s="26">
        <v>2.39</v>
      </c>
      <c r="N113" s="29">
        <v>2.57</v>
      </c>
      <c r="O113" s="30">
        <v>5</v>
      </c>
      <c r="P113" s="30">
        <f t="shared" si="80"/>
        <v>189146.83841666664</v>
      </c>
      <c r="Q113" s="30">
        <v>128</v>
      </c>
      <c r="R113" s="30">
        <f t="shared" si="81"/>
        <v>4648472.7009279989</v>
      </c>
      <c r="S113" s="30"/>
      <c r="T113" s="30">
        <f t="shared" si="82"/>
        <v>0</v>
      </c>
      <c r="U113" s="30"/>
      <c r="V113" s="30">
        <f t="shared" si="83"/>
        <v>0</v>
      </c>
      <c r="W113" s="30"/>
      <c r="X113" s="30">
        <f t="shared" si="84"/>
        <v>0</v>
      </c>
      <c r="Y113" s="30"/>
      <c r="Z113" s="30">
        <f t="shared" si="86"/>
        <v>0</v>
      </c>
    </row>
    <row r="114" spans="1:26" x14ac:dyDescent="0.25">
      <c r="A114" s="32"/>
      <c r="B114" s="56">
        <v>88</v>
      </c>
      <c r="C114" s="25" t="s">
        <v>141</v>
      </c>
      <c r="D114" s="26">
        <f t="shared" si="85"/>
        <v>18150.400000000001</v>
      </c>
      <c r="E114" s="26">
        <f t="shared" si="85"/>
        <v>18790</v>
      </c>
      <c r="F114" s="31">
        <v>2.82</v>
      </c>
      <c r="G114" s="27">
        <v>1</v>
      </c>
      <c r="H114" s="28"/>
      <c r="I114" s="28"/>
      <c r="J114" s="26">
        <v>1.4</v>
      </c>
      <c r="K114" s="26">
        <v>1.68</v>
      </c>
      <c r="L114" s="26">
        <v>2.23</v>
      </c>
      <c r="M114" s="26">
        <v>2.39</v>
      </c>
      <c r="N114" s="29">
        <v>2.57</v>
      </c>
      <c r="O114" s="30"/>
      <c r="P114" s="30">
        <f t="shared" si="80"/>
        <v>0</v>
      </c>
      <c r="Q114" s="30">
        <v>70</v>
      </c>
      <c r="R114" s="30">
        <f t="shared" si="81"/>
        <v>6233753.4725759989</v>
      </c>
      <c r="S114" s="30"/>
      <c r="T114" s="30">
        <f t="shared" si="82"/>
        <v>0</v>
      </c>
      <c r="U114" s="30"/>
      <c r="V114" s="30">
        <f t="shared" si="83"/>
        <v>0</v>
      </c>
      <c r="W114" s="30">
        <v>4</v>
      </c>
      <c r="X114" s="30">
        <f t="shared" si="84"/>
        <v>310445.6054559999</v>
      </c>
      <c r="Y114" s="30"/>
      <c r="Z114" s="30">
        <f t="shared" si="86"/>
        <v>0</v>
      </c>
    </row>
    <row r="115" spans="1:26" ht="28.5" customHeight="1" x14ac:dyDescent="0.25">
      <c r="A115" s="32"/>
      <c r="B115" s="56">
        <v>89</v>
      </c>
      <c r="C115" s="25" t="s">
        <v>142</v>
      </c>
      <c r="D115" s="26">
        <f t="shared" si="85"/>
        <v>18150.400000000001</v>
      </c>
      <c r="E115" s="26">
        <f t="shared" si="85"/>
        <v>18790</v>
      </c>
      <c r="F115" s="31">
        <v>2.52</v>
      </c>
      <c r="G115" s="27">
        <v>1</v>
      </c>
      <c r="H115" s="28"/>
      <c r="I115" s="28"/>
      <c r="J115" s="26">
        <v>1.4</v>
      </c>
      <c r="K115" s="26">
        <v>1.68</v>
      </c>
      <c r="L115" s="26">
        <v>2.23</v>
      </c>
      <c r="M115" s="26">
        <v>2.39</v>
      </c>
      <c r="N115" s="29">
        <v>2.57</v>
      </c>
      <c r="O115" s="30"/>
      <c r="P115" s="30">
        <f t="shared" si="80"/>
        <v>0</v>
      </c>
      <c r="Q115" s="30">
        <v>150</v>
      </c>
      <c r="R115" s="30">
        <f t="shared" si="81"/>
        <v>11936974.734719999</v>
      </c>
      <c r="S115" s="30">
        <v>0</v>
      </c>
      <c r="T115" s="30">
        <f t="shared" si="82"/>
        <v>0</v>
      </c>
      <c r="U115" s="30">
        <v>0</v>
      </c>
      <c r="V115" s="30">
        <f t="shared" si="83"/>
        <v>0</v>
      </c>
      <c r="W115" s="30">
        <v>84</v>
      </c>
      <c r="X115" s="30">
        <f t="shared" si="84"/>
        <v>5825809.0215360001</v>
      </c>
      <c r="Y115" s="30">
        <v>0</v>
      </c>
      <c r="Z115" s="30">
        <f t="shared" si="86"/>
        <v>0</v>
      </c>
    </row>
    <row r="116" spans="1:26" ht="28.5" customHeight="1" x14ac:dyDescent="0.25">
      <c r="A116" s="32"/>
      <c r="B116" s="56">
        <v>90</v>
      </c>
      <c r="C116" s="25" t="s">
        <v>142</v>
      </c>
      <c r="D116" s="26">
        <f t="shared" si="85"/>
        <v>18150.400000000001</v>
      </c>
      <c r="E116" s="26">
        <f t="shared" si="85"/>
        <v>18790</v>
      </c>
      <c r="F116" s="31">
        <v>3.12</v>
      </c>
      <c r="G116" s="27">
        <v>1</v>
      </c>
      <c r="H116" s="28"/>
      <c r="I116" s="28"/>
      <c r="J116" s="26">
        <v>1.4</v>
      </c>
      <c r="K116" s="26">
        <v>1.68</v>
      </c>
      <c r="L116" s="26">
        <v>2.23</v>
      </c>
      <c r="M116" s="26">
        <v>2.39</v>
      </c>
      <c r="N116" s="29">
        <v>2.57</v>
      </c>
      <c r="O116" s="30"/>
      <c r="P116" s="30">
        <f t="shared" si="80"/>
        <v>0</v>
      </c>
      <c r="Q116" s="30">
        <v>126</v>
      </c>
      <c r="R116" s="30">
        <f t="shared" si="81"/>
        <v>12414453.7241088</v>
      </c>
      <c r="S116" s="30"/>
      <c r="T116" s="30">
        <f t="shared" si="82"/>
        <v>0</v>
      </c>
      <c r="U116" s="30"/>
      <c r="V116" s="30">
        <f t="shared" si="83"/>
        <v>0</v>
      </c>
      <c r="W116" s="30"/>
      <c r="X116" s="30">
        <f t="shared" si="84"/>
        <v>0</v>
      </c>
      <c r="Y116" s="30"/>
      <c r="Z116" s="30">
        <f t="shared" si="86"/>
        <v>0</v>
      </c>
    </row>
    <row r="117" spans="1:26" ht="28.5" customHeight="1" x14ac:dyDescent="0.25">
      <c r="A117" s="32"/>
      <c r="B117" s="56">
        <v>91</v>
      </c>
      <c r="C117" s="34" t="s">
        <v>383</v>
      </c>
      <c r="D117" s="26">
        <f t="shared" si="85"/>
        <v>18150.400000000001</v>
      </c>
      <c r="E117" s="26">
        <f t="shared" si="85"/>
        <v>18790</v>
      </c>
      <c r="F117" s="31">
        <v>4.51</v>
      </c>
      <c r="G117" s="27">
        <v>1</v>
      </c>
      <c r="H117" s="28"/>
      <c r="I117" s="28"/>
      <c r="J117" s="26">
        <v>1.4</v>
      </c>
      <c r="K117" s="26">
        <v>1.68</v>
      </c>
      <c r="L117" s="26">
        <v>2.23</v>
      </c>
      <c r="M117" s="26">
        <v>2.39</v>
      </c>
      <c r="N117" s="29">
        <v>2.57</v>
      </c>
      <c r="O117" s="30"/>
      <c r="P117" s="30">
        <f t="shared" si="80"/>
        <v>0</v>
      </c>
      <c r="Q117" s="30"/>
      <c r="R117" s="30">
        <f t="shared" si="81"/>
        <v>0</v>
      </c>
      <c r="S117" s="30"/>
      <c r="T117" s="30">
        <f t="shared" si="82"/>
        <v>0</v>
      </c>
      <c r="U117" s="30"/>
      <c r="V117" s="30">
        <f t="shared" si="83"/>
        <v>0</v>
      </c>
      <c r="W117" s="30"/>
      <c r="X117" s="30">
        <f t="shared" si="84"/>
        <v>0</v>
      </c>
      <c r="Y117" s="30"/>
      <c r="Z117" s="30">
        <f t="shared" si="86"/>
        <v>0</v>
      </c>
    </row>
    <row r="118" spans="1:26" x14ac:dyDescent="0.25">
      <c r="A118" s="32"/>
      <c r="B118" s="56">
        <v>92</v>
      </c>
      <c r="C118" s="25" t="s">
        <v>143</v>
      </c>
      <c r="D118" s="26">
        <f t="shared" si="85"/>
        <v>18150.400000000001</v>
      </c>
      <c r="E118" s="26">
        <f t="shared" si="85"/>
        <v>18790</v>
      </c>
      <c r="F118" s="31">
        <v>0.82</v>
      </c>
      <c r="G118" s="27">
        <v>1</v>
      </c>
      <c r="H118" s="28"/>
      <c r="I118" s="28"/>
      <c r="J118" s="26">
        <v>1.4</v>
      </c>
      <c r="K118" s="26">
        <v>1.68</v>
      </c>
      <c r="L118" s="26">
        <v>2.23</v>
      </c>
      <c r="M118" s="26">
        <v>2.39</v>
      </c>
      <c r="N118" s="29">
        <v>2.57</v>
      </c>
      <c r="O118" s="30"/>
      <c r="P118" s="30">
        <f t="shared" si="80"/>
        <v>0</v>
      </c>
      <c r="Q118" s="30">
        <v>132</v>
      </c>
      <c r="R118" s="30">
        <f t="shared" si="81"/>
        <v>3418143.2414976</v>
      </c>
      <c r="S118" s="30">
        <v>0</v>
      </c>
      <c r="T118" s="30">
        <f t="shared" si="82"/>
        <v>0</v>
      </c>
      <c r="U118" s="30">
        <v>0</v>
      </c>
      <c r="V118" s="30">
        <f t="shared" si="83"/>
        <v>0</v>
      </c>
      <c r="W118" s="30">
        <v>66</v>
      </c>
      <c r="X118" s="30">
        <f t="shared" si="84"/>
        <v>1489478.3836239998</v>
      </c>
      <c r="Y118" s="30">
        <v>0</v>
      </c>
      <c r="Z118" s="30">
        <f t="shared" si="86"/>
        <v>0</v>
      </c>
    </row>
    <row r="119" spans="1:26" x14ac:dyDescent="0.25">
      <c r="A119" s="32">
        <v>16</v>
      </c>
      <c r="B119" s="63"/>
      <c r="C119" s="60" t="s">
        <v>144</v>
      </c>
      <c r="D119" s="26">
        <f t="shared" si="85"/>
        <v>18150.400000000001</v>
      </c>
      <c r="E119" s="26">
        <f t="shared" si="85"/>
        <v>18790</v>
      </c>
      <c r="F119" s="57">
        <v>1.2</v>
      </c>
      <c r="G119" s="27">
        <v>1</v>
      </c>
      <c r="H119" s="28"/>
      <c r="I119" s="28"/>
      <c r="J119" s="26">
        <v>1.4</v>
      </c>
      <c r="K119" s="26">
        <v>1.68</v>
      </c>
      <c r="L119" s="26">
        <v>2.23</v>
      </c>
      <c r="M119" s="26">
        <v>2.39</v>
      </c>
      <c r="N119" s="29">
        <v>2.57</v>
      </c>
      <c r="O119" s="24">
        <f t="shared" ref="O119:Z119" si="87">SUM(O120:O131)</f>
        <v>351</v>
      </c>
      <c r="P119" s="24">
        <f t="shared" si="87"/>
        <v>14670557.738619998</v>
      </c>
      <c r="Q119" s="24">
        <f t="shared" si="87"/>
        <v>333</v>
      </c>
      <c r="R119" s="24">
        <f t="shared" si="87"/>
        <v>7659242.9951296002</v>
      </c>
      <c r="S119" s="24">
        <f t="shared" si="87"/>
        <v>0</v>
      </c>
      <c r="T119" s="24">
        <f t="shared" si="87"/>
        <v>0</v>
      </c>
      <c r="U119" s="24">
        <f t="shared" si="87"/>
        <v>0</v>
      </c>
      <c r="V119" s="24">
        <f t="shared" si="87"/>
        <v>0</v>
      </c>
      <c r="W119" s="24">
        <f t="shared" si="87"/>
        <v>6</v>
      </c>
      <c r="X119" s="24">
        <f t="shared" si="87"/>
        <v>107369.61401600001</v>
      </c>
      <c r="Y119" s="24">
        <f t="shared" si="87"/>
        <v>1</v>
      </c>
      <c r="Z119" s="24">
        <f t="shared" si="87"/>
        <v>17014.72</v>
      </c>
    </row>
    <row r="120" spans="1:26" ht="33.75" customHeight="1" x14ac:dyDescent="0.25">
      <c r="A120" s="32"/>
      <c r="B120" s="56">
        <v>93</v>
      </c>
      <c r="C120" s="25" t="s">
        <v>145</v>
      </c>
      <c r="D120" s="26">
        <f t="shared" si="85"/>
        <v>18150.400000000001</v>
      </c>
      <c r="E120" s="26">
        <f t="shared" si="85"/>
        <v>18790</v>
      </c>
      <c r="F120" s="31">
        <v>0.98</v>
      </c>
      <c r="G120" s="27">
        <v>1</v>
      </c>
      <c r="H120" s="28"/>
      <c r="I120" s="28"/>
      <c r="J120" s="26">
        <v>1.4</v>
      </c>
      <c r="K120" s="26">
        <v>1.68</v>
      </c>
      <c r="L120" s="26">
        <v>2.23</v>
      </c>
      <c r="M120" s="26">
        <v>2.39</v>
      </c>
      <c r="N120" s="29">
        <v>2.57</v>
      </c>
      <c r="O120" s="30">
        <v>151</v>
      </c>
      <c r="P120" s="30">
        <f t="shared" ref="P120:P121" si="88">(O120/12*1*$D120*$F120*$G120*$J120*P$9)+(O120/12*11*$E120*$F120*$G120*$J120*P$10)</f>
        <v>4867817.2432866665</v>
      </c>
      <c r="Q120" s="30">
        <v>3</v>
      </c>
      <c r="R120" s="30">
        <f>(Q120/12*1*$D120*$F120*$G120*$K120*R$9)+(Q120/12*11*$E120*$F120*$G120*$K120*R$10)</f>
        <v>92843.136825599999</v>
      </c>
      <c r="S120" s="30">
        <v>0</v>
      </c>
      <c r="T120" s="30">
        <f>(S120/12*1*$D120*$F120*$G120*$K120*T$9)+(S120/12*11*$E120*$F120*$G120*$K120*T$10)</f>
        <v>0</v>
      </c>
      <c r="U120" s="30">
        <v>0</v>
      </c>
      <c r="V120" s="30">
        <f>(U120/12*1*$D120*$F120*$G120*$K120*V$9)+(U120/12*11*$E120*$F120*$G120*$K120*V$10)</f>
        <v>0</v>
      </c>
      <c r="W120" s="30">
        <v>0</v>
      </c>
      <c r="X120" s="30">
        <f t="shared" ref="X120:X121" si="89">(W120/12*1*$D120*$F120*$G120*$J120*X$9)+(W120/12*11*$E120*$F120*$G120*$J120*X$10)</f>
        <v>0</v>
      </c>
      <c r="Y120" s="30">
        <v>1</v>
      </c>
      <c r="Z120" s="30">
        <v>17014.72</v>
      </c>
    </row>
    <row r="121" spans="1:26" ht="33.75" customHeight="1" x14ac:dyDescent="0.25">
      <c r="A121" s="32"/>
      <c r="B121" s="56">
        <v>94</v>
      </c>
      <c r="C121" s="25" t="s">
        <v>146</v>
      </c>
      <c r="D121" s="26">
        <f t="shared" si="85"/>
        <v>18150.400000000001</v>
      </c>
      <c r="E121" s="26">
        <f t="shared" si="85"/>
        <v>18790</v>
      </c>
      <c r="F121" s="31">
        <v>1.49</v>
      </c>
      <c r="G121" s="27">
        <v>1</v>
      </c>
      <c r="H121" s="28"/>
      <c r="I121" s="28"/>
      <c r="J121" s="26">
        <v>1.4</v>
      </c>
      <c r="K121" s="26">
        <v>1.68</v>
      </c>
      <c r="L121" s="26">
        <v>2.23</v>
      </c>
      <c r="M121" s="26">
        <v>2.39</v>
      </c>
      <c r="N121" s="29">
        <v>2.57</v>
      </c>
      <c r="O121" s="30">
        <v>200</v>
      </c>
      <c r="P121" s="30">
        <f t="shared" si="88"/>
        <v>9802740.4953333326</v>
      </c>
      <c r="Q121" s="30"/>
      <c r="R121" s="30">
        <f>(Q121/12*1*$D121*$F121*$G121*$K121*R$9)+(Q121/12*11*$E121*$F121*$G121*$K121*R$10)</f>
        <v>0</v>
      </c>
      <c r="S121" s="30"/>
      <c r="T121" s="30">
        <f>(S121/12*1*$D121*$F121*$G121*$K121*T$9)+(S121/12*11*$E121*$F121*$G121*$K121*T$10)</f>
        <v>0</v>
      </c>
      <c r="U121" s="30"/>
      <c r="V121" s="30">
        <f>(U121/12*1*$D121*$F121*$G121*$K121*V$9)+(U121/12*11*$E121*$F121*$G121*$K121*V$10)</f>
        <v>0</v>
      </c>
      <c r="W121" s="30"/>
      <c r="X121" s="30">
        <f t="shared" si="89"/>
        <v>0</v>
      </c>
      <c r="Y121" s="30"/>
      <c r="Z121" s="30">
        <f t="shared" ref="Z121" si="90">(Y121/12*1*$D121*$F121*$G121*$K121*Z$9)+(Y121/12*11*$E121*$F121*$G121*$K121*Z$10)</f>
        <v>0</v>
      </c>
    </row>
    <row r="122" spans="1:26" ht="38.25" customHeight="1" x14ac:dyDescent="0.25">
      <c r="A122" s="32"/>
      <c r="B122" s="56">
        <v>95</v>
      </c>
      <c r="C122" s="25" t="s">
        <v>147</v>
      </c>
      <c r="D122" s="26">
        <f t="shared" si="85"/>
        <v>18150.400000000001</v>
      </c>
      <c r="E122" s="26">
        <f t="shared" si="85"/>
        <v>18790</v>
      </c>
      <c r="F122" s="31">
        <v>0.68</v>
      </c>
      <c r="G122" s="27">
        <v>1</v>
      </c>
      <c r="H122" s="28"/>
      <c r="I122" s="28"/>
      <c r="J122" s="26">
        <v>1.4</v>
      </c>
      <c r="K122" s="26">
        <v>1.68</v>
      </c>
      <c r="L122" s="26">
        <v>2.23</v>
      </c>
      <c r="M122" s="26">
        <v>2.39</v>
      </c>
      <c r="N122" s="29">
        <v>2.57</v>
      </c>
      <c r="O122" s="30"/>
      <c r="P122" s="30">
        <f>(O122/12*1*$D122*$F122*$G122*$J122*P$9)+(O122/12*11*$E122*$F122*$G122*$J122)</f>
        <v>0</v>
      </c>
      <c r="Q122" s="30">
        <v>300</v>
      </c>
      <c r="R122" s="30">
        <f>(Q122/12*1*$D122*$F122*$G122*$K122*R$9)+(Q122/12*11*$E122*$F122*$G122*$K122)</f>
        <v>6442176.8409600006</v>
      </c>
      <c r="S122" s="30">
        <v>0</v>
      </c>
      <c r="T122" s="30">
        <f>(S122/12*1*$D122*$F122*$G122*$K122*T$9)+(S122/12*11*$E122*$F122*$G122*$K122)</f>
        <v>0</v>
      </c>
      <c r="U122" s="30">
        <v>0</v>
      </c>
      <c r="V122" s="30">
        <f>(U122/12*1*$D122*$F122*$G122*$K122*V$9)+(U122/12*11*$E122*$F122*$G122*$K122)</f>
        <v>0</v>
      </c>
      <c r="W122" s="30">
        <v>6</v>
      </c>
      <c r="X122" s="30">
        <f>(W122/12*1*$D122*$F122*$G122*$J122*X$9)+(W122/12*11*$E122*$F122*$G122*$J122)</f>
        <v>107369.61401600001</v>
      </c>
      <c r="Y122" s="30">
        <v>0</v>
      </c>
      <c r="Z122" s="30">
        <f>(Y122/12*1*$D122*$F122*$G122*$K122*Z$9)+(Y122/12*11*$E122*$F122*$G122*$K122)</f>
        <v>0</v>
      </c>
    </row>
    <row r="123" spans="1:26" ht="38.25" customHeight="1" x14ac:dyDescent="0.25">
      <c r="A123" s="32"/>
      <c r="B123" s="56">
        <v>96</v>
      </c>
      <c r="C123" s="25" t="s">
        <v>148</v>
      </c>
      <c r="D123" s="26">
        <f t="shared" si="85"/>
        <v>18150.400000000001</v>
      </c>
      <c r="E123" s="26">
        <f t="shared" si="85"/>
        <v>18790</v>
      </c>
      <c r="F123" s="31">
        <v>1.01</v>
      </c>
      <c r="G123" s="27">
        <v>1</v>
      </c>
      <c r="H123" s="28"/>
      <c r="I123" s="28"/>
      <c r="J123" s="26">
        <v>1.4</v>
      </c>
      <c r="K123" s="26">
        <v>1.68</v>
      </c>
      <c r="L123" s="26">
        <v>2.23</v>
      </c>
      <c r="M123" s="26">
        <v>2.39</v>
      </c>
      <c r="N123" s="29">
        <v>2.57</v>
      </c>
      <c r="O123" s="30"/>
      <c r="P123" s="30">
        <f t="shared" ref="P123:P131" si="91">(O123/12*1*$D123*$F123*$G123*$J123*P$9)+(O123/12*11*$E123*$F123*$G123*$J123*P$10)</f>
        <v>0</v>
      </c>
      <c r="Q123" s="30">
        <v>20</v>
      </c>
      <c r="R123" s="30">
        <f t="shared" ref="R123:R131" si="92">(Q123/12*1*$D123*$F123*$G123*$K123*R$9)+(Q123/12*11*$E123*$F123*$G123*$K123*R$10)</f>
        <v>637901.82444800006</v>
      </c>
      <c r="S123" s="30"/>
      <c r="T123" s="30">
        <f t="shared" ref="T123:T131" si="93">(S123/12*1*$D123*$F123*$G123*$K123*T$9)+(S123/12*11*$E123*$F123*$G123*$K123*T$10)</f>
        <v>0</v>
      </c>
      <c r="U123" s="30"/>
      <c r="V123" s="30">
        <f t="shared" ref="V123:V131" si="94">(U123/12*1*$D123*$F123*$G123*$K123*V$9)+(U123/12*11*$E123*$F123*$G123*$K123*V$10)</f>
        <v>0</v>
      </c>
      <c r="W123" s="30"/>
      <c r="X123" s="30">
        <f t="shared" ref="X123:X131" si="95">(W123/12*1*$D123*$F123*$G123*$J123*X$9)+(W123/12*11*$E123*$F123*$G123*$J123*X$10)</f>
        <v>0</v>
      </c>
      <c r="Y123" s="30"/>
      <c r="Z123" s="30">
        <f t="shared" ref="Z123:Z131" si="96">(Y123/12*1*$D123*$F123*$G123*$K123*Z$9)+(Y123/12*11*$E123*$F123*$G123*$K123*Z$10)</f>
        <v>0</v>
      </c>
    </row>
    <row r="124" spans="1:26" x14ac:dyDescent="0.25">
      <c r="A124" s="32"/>
      <c r="B124" s="56">
        <v>97</v>
      </c>
      <c r="C124" s="25" t="s">
        <v>149</v>
      </c>
      <c r="D124" s="26">
        <f t="shared" si="85"/>
        <v>18150.400000000001</v>
      </c>
      <c r="E124" s="26">
        <f t="shared" si="85"/>
        <v>18790</v>
      </c>
      <c r="F124" s="31">
        <v>0.4</v>
      </c>
      <c r="G124" s="27">
        <v>1</v>
      </c>
      <c r="H124" s="28"/>
      <c r="I124" s="28"/>
      <c r="J124" s="26">
        <v>1.4</v>
      </c>
      <c r="K124" s="26">
        <v>1.68</v>
      </c>
      <c r="L124" s="26">
        <v>2.23</v>
      </c>
      <c r="M124" s="26">
        <v>2.39</v>
      </c>
      <c r="N124" s="29">
        <v>2.57</v>
      </c>
      <c r="O124" s="30"/>
      <c r="P124" s="30">
        <f t="shared" si="91"/>
        <v>0</v>
      </c>
      <c r="Q124" s="30"/>
      <c r="R124" s="30">
        <f t="shared" si="92"/>
        <v>0</v>
      </c>
      <c r="S124" s="30">
        <v>0</v>
      </c>
      <c r="T124" s="30">
        <f t="shared" si="93"/>
        <v>0</v>
      </c>
      <c r="U124" s="30">
        <v>0</v>
      </c>
      <c r="V124" s="30">
        <f t="shared" si="94"/>
        <v>0</v>
      </c>
      <c r="W124" s="30">
        <v>0</v>
      </c>
      <c r="X124" s="30">
        <f t="shared" si="95"/>
        <v>0</v>
      </c>
      <c r="Y124" s="30">
        <v>0</v>
      </c>
      <c r="Z124" s="30">
        <f t="shared" si="96"/>
        <v>0</v>
      </c>
    </row>
    <row r="125" spans="1:26" ht="36.75" customHeight="1" x14ac:dyDescent="0.25">
      <c r="A125" s="32"/>
      <c r="B125" s="56">
        <v>98</v>
      </c>
      <c r="C125" s="25" t="s">
        <v>150</v>
      </c>
      <c r="D125" s="26">
        <f t="shared" si="85"/>
        <v>18150.400000000001</v>
      </c>
      <c r="E125" s="26">
        <f t="shared" si="85"/>
        <v>18790</v>
      </c>
      <c r="F125" s="31">
        <v>1.54</v>
      </c>
      <c r="G125" s="27">
        <v>1</v>
      </c>
      <c r="H125" s="28"/>
      <c r="I125" s="28"/>
      <c r="J125" s="26">
        <v>1.4</v>
      </c>
      <c r="K125" s="26">
        <v>1.68</v>
      </c>
      <c r="L125" s="26">
        <v>2.23</v>
      </c>
      <c r="M125" s="26">
        <v>2.39</v>
      </c>
      <c r="N125" s="29">
        <v>2.57</v>
      </c>
      <c r="O125" s="30"/>
      <c r="P125" s="30">
        <f t="shared" si="91"/>
        <v>0</v>
      </c>
      <c r="Q125" s="30">
        <v>10</v>
      </c>
      <c r="R125" s="30">
        <f t="shared" si="92"/>
        <v>486321.19289599999</v>
      </c>
      <c r="S125" s="30">
        <v>0</v>
      </c>
      <c r="T125" s="30">
        <f t="shared" si="93"/>
        <v>0</v>
      </c>
      <c r="U125" s="30">
        <v>0</v>
      </c>
      <c r="V125" s="30">
        <f t="shared" si="94"/>
        <v>0</v>
      </c>
      <c r="W125" s="30">
        <v>0</v>
      </c>
      <c r="X125" s="30">
        <f t="shared" si="95"/>
        <v>0</v>
      </c>
      <c r="Y125" s="30">
        <v>0</v>
      </c>
      <c r="Z125" s="30">
        <f t="shared" si="96"/>
        <v>0</v>
      </c>
    </row>
    <row r="126" spans="1:26" ht="30" x14ac:dyDescent="0.25">
      <c r="A126" s="32"/>
      <c r="B126" s="56">
        <v>99</v>
      </c>
      <c r="C126" s="25" t="s">
        <v>151</v>
      </c>
      <c r="D126" s="26">
        <f t="shared" si="85"/>
        <v>18150.400000000001</v>
      </c>
      <c r="E126" s="26">
        <f t="shared" si="85"/>
        <v>18790</v>
      </c>
      <c r="F126" s="31">
        <v>4.13</v>
      </c>
      <c r="G126" s="27">
        <v>1</v>
      </c>
      <c r="H126" s="28"/>
      <c r="I126" s="28"/>
      <c r="J126" s="26">
        <v>1.4</v>
      </c>
      <c r="K126" s="26">
        <v>1.68</v>
      </c>
      <c r="L126" s="26">
        <v>2.23</v>
      </c>
      <c r="M126" s="26">
        <v>2.39</v>
      </c>
      <c r="N126" s="29">
        <v>2.57</v>
      </c>
      <c r="O126" s="30"/>
      <c r="P126" s="30">
        <f t="shared" si="91"/>
        <v>0</v>
      </c>
      <c r="Q126" s="30">
        <v>0</v>
      </c>
      <c r="R126" s="30">
        <f t="shared" si="92"/>
        <v>0</v>
      </c>
      <c r="S126" s="30">
        <v>0</v>
      </c>
      <c r="T126" s="30">
        <f t="shared" si="93"/>
        <v>0</v>
      </c>
      <c r="U126" s="30">
        <v>0</v>
      </c>
      <c r="V126" s="30">
        <f t="shared" si="94"/>
        <v>0</v>
      </c>
      <c r="W126" s="30">
        <v>0</v>
      </c>
      <c r="X126" s="30">
        <f t="shared" si="95"/>
        <v>0</v>
      </c>
      <c r="Y126" s="30">
        <v>0</v>
      </c>
      <c r="Z126" s="30">
        <f t="shared" si="96"/>
        <v>0</v>
      </c>
    </row>
    <row r="127" spans="1:26" ht="30" x14ac:dyDescent="0.25">
      <c r="A127" s="32"/>
      <c r="B127" s="56">
        <v>100</v>
      </c>
      <c r="C127" s="25" t="s">
        <v>152</v>
      </c>
      <c r="D127" s="26">
        <f t="shared" si="85"/>
        <v>18150.400000000001</v>
      </c>
      <c r="E127" s="26">
        <f t="shared" si="85"/>
        <v>18790</v>
      </c>
      <c r="F127" s="31">
        <v>5.82</v>
      </c>
      <c r="G127" s="27">
        <v>1</v>
      </c>
      <c r="H127" s="28"/>
      <c r="I127" s="28"/>
      <c r="J127" s="26">
        <v>1.4</v>
      </c>
      <c r="K127" s="26">
        <v>1.68</v>
      </c>
      <c r="L127" s="26">
        <v>2.23</v>
      </c>
      <c r="M127" s="26">
        <v>2.39</v>
      </c>
      <c r="N127" s="29">
        <v>2.57</v>
      </c>
      <c r="O127" s="30"/>
      <c r="P127" s="30">
        <f t="shared" si="91"/>
        <v>0</v>
      </c>
      <c r="Q127" s="30">
        <v>0</v>
      </c>
      <c r="R127" s="30">
        <f t="shared" si="92"/>
        <v>0</v>
      </c>
      <c r="S127" s="30">
        <v>0</v>
      </c>
      <c r="T127" s="30">
        <f t="shared" si="93"/>
        <v>0</v>
      </c>
      <c r="U127" s="30">
        <v>0</v>
      </c>
      <c r="V127" s="30">
        <f t="shared" si="94"/>
        <v>0</v>
      </c>
      <c r="W127" s="30">
        <v>0</v>
      </c>
      <c r="X127" s="30">
        <f t="shared" si="95"/>
        <v>0</v>
      </c>
      <c r="Y127" s="30">
        <v>0</v>
      </c>
      <c r="Z127" s="30">
        <f t="shared" si="96"/>
        <v>0</v>
      </c>
    </row>
    <row r="128" spans="1:26" ht="36" customHeight="1" x14ac:dyDescent="0.25">
      <c r="A128" s="32"/>
      <c r="B128" s="56">
        <v>101</v>
      </c>
      <c r="C128" s="25" t="s">
        <v>153</v>
      </c>
      <c r="D128" s="26">
        <f t="shared" ref="D128:E143" si="97">D127</f>
        <v>18150.400000000001</v>
      </c>
      <c r="E128" s="26">
        <f t="shared" si="97"/>
        <v>18790</v>
      </c>
      <c r="F128" s="31">
        <v>1.41</v>
      </c>
      <c r="G128" s="27">
        <v>1</v>
      </c>
      <c r="H128" s="28"/>
      <c r="I128" s="28"/>
      <c r="J128" s="26">
        <v>1.4</v>
      </c>
      <c r="K128" s="26">
        <v>1.68</v>
      </c>
      <c r="L128" s="26">
        <v>2.23</v>
      </c>
      <c r="M128" s="26">
        <v>2.39</v>
      </c>
      <c r="N128" s="29">
        <v>2.57</v>
      </c>
      <c r="O128" s="30"/>
      <c r="P128" s="30">
        <f t="shared" si="91"/>
        <v>0</v>
      </c>
      <c r="Q128" s="30"/>
      <c r="R128" s="30">
        <f t="shared" si="92"/>
        <v>0</v>
      </c>
      <c r="S128" s="30"/>
      <c r="T128" s="30">
        <f t="shared" si="93"/>
        <v>0</v>
      </c>
      <c r="U128" s="30"/>
      <c r="V128" s="30">
        <f t="shared" si="94"/>
        <v>0</v>
      </c>
      <c r="W128" s="30"/>
      <c r="X128" s="30">
        <f t="shared" si="95"/>
        <v>0</v>
      </c>
      <c r="Y128" s="30"/>
      <c r="Z128" s="30">
        <f t="shared" si="96"/>
        <v>0</v>
      </c>
    </row>
    <row r="129" spans="1:26" ht="30" x14ac:dyDescent="0.25">
      <c r="A129" s="32"/>
      <c r="B129" s="56">
        <v>102</v>
      </c>
      <c r="C129" s="25" t="s">
        <v>154</v>
      </c>
      <c r="D129" s="26">
        <f t="shared" si="97"/>
        <v>18150.400000000001</v>
      </c>
      <c r="E129" s="26">
        <f t="shared" si="97"/>
        <v>18790</v>
      </c>
      <c r="F129" s="31">
        <v>2.19</v>
      </c>
      <c r="G129" s="27">
        <v>1</v>
      </c>
      <c r="H129" s="28"/>
      <c r="I129" s="28"/>
      <c r="J129" s="26">
        <v>1.4</v>
      </c>
      <c r="K129" s="26">
        <v>1.68</v>
      </c>
      <c r="L129" s="26">
        <v>2.23</v>
      </c>
      <c r="M129" s="26">
        <v>2.39</v>
      </c>
      <c r="N129" s="29">
        <v>2.57</v>
      </c>
      <c r="O129" s="30">
        <v>0</v>
      </c>
      <c r="P129" s="30">
        <f t="shared" si="91"/>
        <v>0</v>
      </c>
      <c r="Q129" s="30">
        <v>0</v>
      </c>
      <c r="R129" s="30">
        <f t="shared" si="92"/>
        <v>0</v>
      </c>
      <c r="S129" s="30">
        <v>0</v>
      </c>
      <c r="T129" s="30">
        <f t="shared" si="93"/>
        <v>0</v>
      </c>
      <c r="U129" s="30">
        <v>0</v>
      </c>
      <c r="V129" s="30">
        <f t="shared" si="94"/>
        <v>0</v>
      </c>
      <c r="W129" s="30">
        <v>0</v>
      </c>
      <c r="X129" s="30">
        <f t="shared" si="95"/>
        <v>0</v>
      </c>
      <c r="Y129" s="30">
        <v>0</v>
      </c>
      <c r="Z129" s="30">
        <f t="shared" si="96"/>
        <v>0</v>
      </c>
    </row>
    <row r="130" spans="1:26" ht="30" x14ac:dyDescent="0.25">
      <c r="A130" s="32"/>
      <c r="B130" s="56">
        <v>103</v>
      </c>
      <c r="C130" s="25" t="s">
        <v>155</v>
      </c>
      <c r="D130" s="26">
        <f t="shared" si="97"/>
        <v>18150.400000000001</v>
      </c>
      <c r="E130" s="26">
        <f t="shared" si="97"/>
        <v>18790</v>
      </c>
      <c r="F130" s="31">
        <v>2.42</v>
      </c>
      <c r="G130" s="27">
        <v>1</v>
      </c>
      <c r="H130" s="28"/>
      <c r="I130" s="28"/>
      <c r="J130" s="26">
        <v>1.4</v>
      </c>
      <c r="K130" s="26">
        <v>1.68</v>
      </c>
      <c r="L130" s="26">
        <v>2.23</v>
      </c>
      <c r="M130" s="26">
        <v>2.39</v>
      </c>
      <c r="N130" s="29">
        <v>2.57</v>
      </c>
      <c r="O130" s="30">
        <v>0</v>
      </c>
      <c r="P130" s="30">
        <f t="shared" si="91"/>
        <v>0</v>
      </c>
      <c r="Q130" s="30">
        <v>0</v>
      </c>
      <c r="R130" s="30">
        <f t="shared" si="92"/>
        <v>0</v>
      </c>
      <c r="S130" s="30">
        <v>0</v>
      </c>
      <c r="T130" s="30">
        <f t="shared" si="93"/>
        <v>0</v>
      </c>
      <c r="U130" s="30">
        <v>0</v>
      </c>
      <c r="V130" s="30">
        <f t="shared" si="94"/>
        <v>0</v>
      </c>
      <c r="W130" s="30">
        <v>0</v>
      </c>
      <c r="X130" s="30">
        <f t="shared" si="95"/>
        <v>0</v>
      </c>
      <c r="Y130" s="30">
        <v>0</v>
      </c>
      <c r="Z130" s="30">
        <f t="shared" si="96"/>
        <v>0</v>
      </c>
    </row>
    <row r="131" spans="1:26" ht="30" x14ac:dyDescent="0.25">
      <c r="A131" s="32"/>
      <c r="B131" s="56">
        <v>104</v>
      </c>
      <c r="C131" s="25" t="s">
        <v>156</v>
      </c>
      <c r="D131" s="26">
        <f t="shared" si="97"/>
        <v>18150.400000000001</v>
      </c>
      <c r="E131" s="26">
        <f t="shared" si="97"/>
        <v>18790</v>
      </c>
      <c r="F131" s="26">
        <v>1.02</v>
      </c>
      <c r="G131" s="27">
        <v>1</v>
      </c>
      <c r="H131" s="28"/>
      <c r="I131" s="28"/>
      <c r="J131" s="26">
        <v>1.4</v>
      </c>
      <c r="K131" s="26">
        <v>1.68</v>
      </c>
      <c r="L131" s="26">
        <v>2.23</v>
      </c>
      <c r="M131" s="26">
        <v>2.39</v>
      </c>
      <c r="N131" s="29">
        <v>2.57</v>
      </c>
      <c r="O131" s="30"/>
      <c r="P131" s="30">
        <f t="shared" si="91"/>
        <v>0</v>
      </c>
      <c r="Q131" s="30"/>
      <c r="R131" s="30">
        <f t="shared" si="92"/>
        <v>0</v>
      </c>
      <c r="S131" s="30">
        <v>0</v>
      </c>
      <c r="T131" s="30">
        <f t="shared" si="93"/>
        <v>0</v>
      </c>
      <c r="U131" s="30">
        <v>0</v>
      </c>
      <c r="V131" s="30">
        <f t="shared" si="94"/>
        <v>0</v>
      </c>
      <c r="W131" s="30">
        <v>0</v>
      </c>
      <c r="X131" s="30">
        <f t="shared" si="95"/>
        <v>0</v>
      </c>
      <c r="Y131" s="30">
        <v>0</v>
      </c>
      <c r="Z131" s="30">
        <f t="shared" si="96"/>
        <v>0</v>
      </c>
    </row>
    <row r="132" spans="1:26" x14ac:dyDescent="0.25">
      <c r="A132" s="32">
        <v>17</v>
      </c>
      <c r="B132" s="24"/>
      <c r="C132" s="34" t="s">
        <v>157</v>
      </c>
      <c r="D132" s="26">
        <f t="shared" si="97"/>
        <v>18150.400000000001</v>
      </c>
      <c r="E132" s="26">
        <f t="shared" si="97"/>
        <v>18790</v>
      </c>
      <c r="F132" s="57">
        <v>2.96</v>
      </c>
      <c r="G132" s="27">
        <v>1</v>
      </c>
      <c r="H132" s="28"/>
      <c r="I132" s="39">
        <v>1.1200000000000001</v>
      </c>
      <c r="J132" s="26">
        <v>1.4</v>
      </c>
      <c r="K132" s="26">
        <v>1.68</v>
      </c>
      <c r="L132" s="26">
        <v>2.23</v>
      </c>
      <c r="M132" s="26">
        <v>2.39</v>
      </c>
      <c r="N132" s="29">
        <v>2.57</v>
      </c>
      <c r="O132" s="24">
        <f t="shared" ref="O132:Z132" si="98">SUM(O133:O139)</f>
        <v>1750</v>
      </c>
      <c r="P132" s="24">
        <f t="shared" si="98"/>
        <v>190172178.75639665</v>
      </c>
      <c r="Q132" s="24">
        <f t="shared" si="98"/>
        <v>29</v>
      </c>
      <c r="R132" s="24">
        <f t="shared" si="98"/>
        <v>1865073.3540543998</v>
      </c>
      <c r="S132" s="24">
        <f t="shared" si="98"/>
        <v>0</v>
      </c>
      <c r="T132" s="24">
        <f t="shared" si="98"/>
        <v>0</v>
      </c>
      <c r="U132" s="24">
        <f t="shared" si="98"/>
        <v>0</v>
      </c>
      <c r="V132" s="24">
        <f t="shared" si="98"/>
        <v>0</v>
      </c>
      <c r="W132" s="24">
        <f t="shared" si="98"/>
        <v>0</v>
      </c>
      <c r="X132" s="24">
        <f t="shared" si="98"/>
        <v>0</v>
      </c>
      <c r="Y132" s="24">
        <f t="shared" si="98"/>
        <v>5</v>
      </c>
      <c r="Z132" s="24">
        <f t="shared" si="98"/>
        <v>811656.13</v>
      </c>
    </row>
    <row r="133" spans="1:26" ht="35.25" customHeight="1" x14ac:dyDescent="0.25">
      <c r="A133" s="32">
        <v>1.1499999999999999</v>
      </c>
      <c r="B133" s="56">
        <v>105</v>
      </c>
      <c r="C133" s="25" t="s">
        <v>158</v>
      </c>
      <c r="D133" s="26">
        <f t="shared" si="97"/>
        <v>18150.400000000001</v>
      </c>
      <c r="E133" s="26">
        <f t="shared" si="97"/>
        <v>18790</v>
      </c>
      <c r="F133" s="31">
        <v>4.21</v>
      </c>
      <c r="G133" s="27">
        <v>1.1000000000000001</v>
      </c>
      <c r="H133" s="27">
        <v>1.1000000000000001</v>
      </c>
      <c r="I133" s="28"/>
      <c r="J133" s="26">
        <v>1.4</v>
      </c>
      <c r="K133" s="26">
        <v>1.68</v>
      </c>
      <c r="L133" s="26">
        <v>2.23</v>
      </c>
      <c r="M133" s="26">
        <v>2.39</v>
      </c>
      <c r="N133" s="29">
        <v>2.57</v>
      </c>
      <c r="O133" s="30">
        <v>330</v>
      </c>
      <c r="P133" s="30">
        <f t="shared" ref="P133:P139" si="99">(O133/12*1*$D133*$F133*$G133*$J133*P$9)+(O133/12*11*$E133*$F133*$G133*$J133*P$10)</f>
        <v>50271282.238869995</v>
      </c>
      <c r="Q133" s="30">
        <v>0</v>
      </c>
      <c r="R133" s="30">
        <f t="shared" ref="R133:R139" si="100">(Q133/12*1*$D133*$F133*$G133*$K133*R$9)+(Q133/12*11*$E133*$F133*$G133*$K133*R$10)</f>
        <v>0</v>
      </c>
      <c r="S133" s="30">
        <v>0</v>
      </c>
      <c r="T133" s="30">
        <f t="shared" ref="T133:T139" si="101">(S133/12*1*$D133*$F133*$G133*$K133*T$9)+(S133/12*11*$E133*$F133*$G133*$K133*T$10)</f>
        <v>0</v>
      </c>
      <c r="U133" s="30">
        <v>0</v>
      </c>
      <c r="V133" s="30">
        <f t="shared" ref="V133:V139" si="102">(U133/12*1*$D133*$F133*$G133*$K133*V$9)+(U133/12*11*$E133*$F133*$G133*$K133*V$10)</f>
        <v>0</v>
      </c>
      <c r="W133" s="30">
        <v>0</v>
      </c>
      <c r="X133" s="30">
        <f t="shared" ref="X133:X139" si="103">(W133/12*1*$D133*$F133*$G133*$J133*X$9)+(W133/12*11*$E133*$F133*$G133*$J133*X$10)</f>
        <v>0</v>
      </c>
      <c r="Y133" s="30"/>
      <c r="Z133" s="30">
        <f t="shared" ref="Z133:Z138" si="104">(Y133/12*1*$D133*$F133*$G133*$K133*Z$9)+(Y133/12*11*$E133*$F133*$G133*$K133*Z$10)</f>
        <v>0</v>
      </c>
    </row>
    <row r="134" spans="1:26" ht="27" customHeight="1" x14ac:dyDescent="0.25">
      <c r="A134" s="32">
        <v>1.2</v>
      </c>
      <c r="B134" s="56">
        <v>106</v>
      </c>
      <c r="C134" s="59" t="s">
        <v>159</v>
      </c>
      <c r="D134" s="64">
        <f t="shared" si="97"/>
        <v>18150.400000000001</v>
      </c>
      <c r="E134" s="64">
        <f t="shared" si="97"/>
        <v>18790</v>
      </c>
      <c r="F134" s="65">
        <v>14.49</v>
      </c>
      <c r="G134" s="27">
        <v>1.1499999999999999</v>
      </c>
      <c r="H134" s="27">
        <v>1.1499999999999999</v>
      </c>
      <c r="I134" s="28"/>
      <c r="J134" s="26">
        <v>1.4</v>
      </c>
      <c r="K134" s="26">
        <v>1.68</v>
      </c>
      <c r="L134" s="26">
        <v>2.23</v>
      </c>
      <c r="M134" s="26">
        <v>2.39</v>
      </c>
      <c r="N134" s="29">
        <v>2.57</v>
      </c>
      <c r="O134" s="30">
        <v>20</v>
      </c>
      <c r="P134" s="30">
        <f>(O134/12*1*$D134*$F134*$G134*$J134*P$9)+(O134/12*11*$E134*$F134*$H134*$J134*P$10)</f>
        <v>10962950.754630001</v>
      </c>
      <c r="Q134" s="30">
        <v>0</v>
      </c>
      <c r="R134" s="30">
        <f t="shared" si="100"/>
        <v>0</v>
      </c>
      <c r="S134" s="30">
        <v>0</v>
      </c>
      <c r="T134" s="30">
        <f t="shared" si="101"/>
        <v>0</v>
      </c>
      <c r="U134" s="30">
        <v>0</v>
      </c>
      <c r="V134" s="30">
        <f t="shared" si="102"/>
        <v>0</v>
      </c>
      <c r="W134" s="30">
        <v>0</v>
      </c>
      <c r="X134" s="30">
        <f t="shared" si="103"/>
        <v>0</v>
      </c>
      <c r="Y134" s="30"/>
      <c r="Z134" s="30">
        <f>(Y134/12*1*$D134*$F134*$G134*$K134*Z$9)+(Y134/12*11*$E134*$F134*$H134*$K134*Z$10)</f>
        <v>0</v>
      </c>
    </row>
    <row r="135" spans="1:26" ht="45" x14ac:dyDescent="0.25">
      <c r="A135" s="32">
        <v>1.2</v>
      </c>
      <c r="B135" s="56">
        <v>107</v>
      </c>
      <c r="C135" s="59" t="s">
        <v>160</v>
      </c>
      <c r="D135" s="64">
        <f t="shared" si="97"/>
        <v>18150.400000000001</v>
      </c>
      <c r="E135" s="64">
        <f t="shared" si="97"/>
        <v>18790</v>
      </c>
      <c r="F135" s="65">
        <v>7.4</v>
      </c>
      <c r="G135" s="27">
        <v>1.1499999999999999</v>
      </c>
      <c r="H135" s="27">
        <v>1.1499999999999999</v>
      </c>
      <c r="I135" s="28"/>
      <c r="J135" s="26">
        <v>1.4</v>
      </c>
      <c r="K135" s="26">
        <v>1.68</v>
      </c>
      <c r="L135" s="26">
        <v>2.23</v>
      </c>
      <c r="M135" s="26">
        <v>2.39</v>
      </c>
      <c r="N135" s="29">
        <v>2.57</v>
      </c>
      <c r="O135" s="30">
        <v>219</v>
      </c>
      <c r="P135" s="30">
        <f>(O135/12*1*$D135*$F135*$G135*$J135*P$9)+(O135/12*11*$E135*$F135*$H135*$J135*P$10)</f>
        <v>61306273.267609991</v>
      </c>
      <c r="Q135" s="30">
        <v>2</v>
      </c>
      <c r="R135" s="30">
        <f t="shared" si="100"/>
        <v>537479.65604479995</v>
      </c>
      <c r="S135" s="30">
        <v>0</v>
      </c>
      <c r="T135" s="30">
        <f t="shared" si="101"/>
        <v>0</v>
      </c>
      <c r="U135" s="30">
        <v>0</v>
      </c>
      <c r="V135" s="30">
        <f t="shared" si="102"/>
        <v>0</v>
      </c>
      <c r="W135" s="30">
        <v>0</v>
      </c>
      <c r="X135" s="30">
        <f t="shared" si="103"/>
        <v>0</v>
      </c>
      <c r="Y135" s="30">
        <v>2</v>
      </c>
      <c r="Z135" s="30">
        <v>606891.73</v>
      </c>
    </row>
    <row r="136" spans="1:26" ht="30" x14ac:dyDescent="0.25">
      <c r="A136" s="32"/>
      <c r="B136" s="56">
        <v>108</v>
      </c>
      <c r="C136" s="25" t="s">
        <v>161</v>
      </c>
      <c r="D136" s="26">
        <f t="shared" si="97"/>
        <v>18150.400000000001</v>
      </c>
      <c r="E136" s="26">
        <f t="shared" si="97"/>
        <v>18790</v>
      </c>
      <c r="F136" s="31">
        <v>1.92</v>
      </c>
      <c r="G136" s="27">
        <v>1</v>
      </c>
      <c r="H136" s="28"/>
      <c r="I136" s="28"/>
      <c r="J136" s="26">
        <v>1.4</v>
      </c>
      <c r="K136" s="26">
        <v>1.68</v>
      </c>
      <c r="L136" s="26">
        <v>2.23</v>
      </c>
      <c r="M136" s="26">
        <v>2.39</v>
      </c>
      <c r="N136" s="29">
        <v>2.57</v>
      </c>
      <c r="O136" s="30">
        <v>465</v>
      </c>
      <c r="P136" s="30">
        <f t="shared" si="99"/>
        <v>29368747.363200001</v>
      </c>
      <c r="Q136" s="30"/>
      <c r="R136" s="30">
        <f t="shared" si="100"/>
        <v>0</v>
      </c>
      <c r="S136" s="30">
        <v>0</v>
      </c>
      <c r="T136" s="30">
        <f t="shared" si="101"/>
        <v>0</v>
      </c>
      <c r="U136" s="30">
        <v>0</v>
      </c>
      <c r="V136" s="30">
        <f t="shared" si="102"/>
        <v>0</v>
      </c>
      <c r="W136" s="30">
        <v>0</v>
      </c>
      <c r="X136" s="30">
        <f t="shared" si="103"/>
        <v>0</v>
      </c>
      <c r="Y136" s="30"/>
      <c r="Z136" s="30">
        <f t="shared" si="104"/>
        <v>0</v>
      </c>
    </row>
    <row r="137" spans="1:26" ht="30" x14ac:dyDescent="0.25">
      <c r="A137" s="32"/>
      <c r="B137" s="56">
        <v>109</v>
      </c>
      <c r="C137" s="25" t="s">
        <v>162</v>
      </c>
      <c r="D137" s="26">
        <f t="shared" si="97"/>
        <v>18150.400000000001</v>
      </c>
      <c r="E137" s="26">
        <f t="shared" si="97"/>
        <v>18790</v>
      </c>
      <c r="F137" s="31">
        <v>1.39</v>
      </c>
      <c r="G137" s="27">
        <v>1</v>
      </c>
      <c r="H137" s="28"/>
      <c r="I137" s="28"/>
      <c r="J137" s="26">
        <v>1.4</v>
      </c>
      <c r="K137" s="26">
        <v>1.68</v>
      </c>
      <c r="L137" s="26">
        <v>2.23</v>
      </c>
      <c r="M137" s="26">
        <v>2.39</v>
      </c>
      <c r="N137" s="29">
        <v>2.57</v>
      </c>
      <c r="O137" s="30">
        <v>490</v>
      </c>
      <c r="P137" s="30">
        <f t="shared" si="99"/>
        <v>22404854.199233335</v>
      </c>
      <c r="Q137" s="30">
        <v>22</v>
      </c>
      <c r="R137" s="30">
        <f t="shared" si="100"/>
        <v>965694.94017919991</v>
      </c>
      <c r="S137" s="30">
        <v>0</v>
      </c>
      <c r="T137" s="30">
        <f t="shared" si="101"/>
        <v>0</v>
      </c>
      <c r="U137" s="30">
        <v>0</v>
      </c>
      <c r="V137" s="30">
        <f t="shared" si="102"/>
        <v>0</v>
      </c>
      <c r="W137" s="30">
        <v>0</v>
      </c>
      <c r="X137" s="30">
        <f t="shared" si="103"/>
        <v>0</v>
      </c>
      <c r="Y137" s="30">
        <v>2</v>
      </c>
      <c r="Z137" s="30">
        <v>101723.56</v>
      </c>
    </row>
    <row r="138" spans="1:26" ht="30" x14ac:dyDescent="0.25">
      <c r="A138" s="32"/>
      <c r="B138" s="56">
        <v>110</v>
      </c>
      <c r="C138" s="25" t="s">
        <v>163</v>
      </c>
      <c r="D138" s="26">
        <f t="shared" si="97"/>
        <v>18150.400000000001</v>
      </c>
      <c r="E138" s="26">
        <f t="shared" si="97"/>
        <v>18790</v>
      </c>
      <c r="F138" s="31">
        <v>1.89</v>
      </c>
      <c r="G138" s="27">
        <v>1</v>
      </c>
      <c r="H138" s="28"/>
      <c r="I138" s="28"/>
      <c r="J138" s="26">
        <v>1.4</v>
      </c>
      <c r="K138" s="26">
        <v>1.68</v>
      </c>
      <c r="L138" s="26">
        <v>2.23</v>
      </c>
      <c r="M138" s="26">
        <v>2.39</v>
      </c>
      <c r="N138" s="29">
        <v>2.57</v>
      </c>
      <c r="O138" s="30">
        <v>144</v>
      </c>
      <c r="P138" s="30">
        <f t="shared" si="99"/>
        <v>8952731.0510399994</v>
      </c>
      <c r="Q138" s="30">
        <v>2</v>
      </c>
      <c r="R138" s="30">
        <f t="shared" si="100"/>
        <v>119369.74734719997</v>
      </c>
      <c r="S138" s="30"/>
      <c r="T138" s="30">
        <f t="shared" si="101"/>
        <v>0</v>
      </c>
      <c r="U138" s="30"/>
      <c r="V138" s="30">
        <f t="shared" si="102"/>
        <v>0</v>
      </c>
      <c r="W138" s="30"/>
      <c r="X138" s="30">
        <f t="shared" si="103"/>
        <v>0</v>
      </c>
      <c r="Y138" s="30"/>
      <c r="Z138" s="30">
        <f t="shared" si="104"/>
        <v>0</v>
      </c>
    </row>
    <row r="139" spans="1:26" ht="30" x14ac:dyDescent="0.25">
      <c r="A139" s="32"/>
      <c r="B139" s="56">
        <v>111</v>
      </c>
      <c r="C139" s="25" t="s">
        <v>164</v>
      </c>
      <c r="D139" s="26">
        <f t="shared" si="97"/>
        <v>18150.400000000001</v>
      </c>
      <c r="E139" s="26">
        <f t="shared" si="97"/>
        <v>18790</v>
      </c>
      <c r="F139" s="31">
        <v>2.56</v>
      </c>
      <c r="G139" s="27">
        <v>1</v>
      </c>
      <c r="H139" s="28"/>
      <c r="I139" s="28"/>
      <c r="J139" s="26">
        <v>1.4</v>
      </c>
      <c r="K139" s="26">
        <v>1.68</v>
      </c>
      <c r="L139" s="26">
        <v>2.23</v>
      </c>
      <c r="M139" s="26">
        <v>2.39</v>
      </c>
      <c r="N139" s="29">
        <v>2.57</v>
      </c>
      <c r="O139" s="30">
        <v>82</v>
      </c>
      <c r="P139" s="30">
        <f t="shared" si="99"/>
        <v>6905339.8818133324</v>
      </c>
      <c r="Q139" s="30">
        <v>3</v>
      </c>
      <c r="R139" s="30">
        <f t="shared" si="100"/>
        <v>242529.01048319999</v>
      </c>
      <c r="S139" s="30"/>
      <c r="T139" s="30">
        <f t="shared" si="101"/>
        <v>0</v>
      </c>
      <c r="U139" s="30"/>
      <c r="V139" s="30">
        <f t="shared" si="102"/>
        <v>0</v>
      </c>
      <c r="W139" s="30"/>
      <c r="X139" s="30">
        <f t="shared" si="103"/>
        <v>0</v>
      </c>
      <c r="Y139" s="30">
        <v>1</v>
      </c>
      <c r="Z139" s="30">
        <v>103040.84</v>
      </c>
    </row>
    <row r="140" spans="1:26" x14ac:dyDescent="0.25">
      <c r="A140" s="32">
        <v>18</v>
      </c>
      <c r="B140" s="34"/>
      <c r="C140" s="34" t="s">
        <v>165</v>
      </c>
      <c r="D140" s="26">
        <f t="shared" si="97"/>
        <v>18150.400000000001</v>
      </c>
      <c r="E140" s="26">
        <f t="shared" si="97"/>
        <v>18790</v>
      </c>
      <c r="F140" s="57">
        <v>1.69</v>
      </c>
      <c r="G140" s="27">
        <v>1</v>
      </c>
      <c r="H140" s="28"/>
      <c r="I140" s="28"/>
      <c r="J140" s="26">
        <v>1.4</v>
      </c>
      <c r="K140" s="26">
        <v>1.68</v>
      </c>
      <c r="L140" s="26">
        <v>2.23</v>
      </c>
      <c r="M140" s="26">
        <v>2.39</v>
      </c>
      <c r="N140" s="29">
        <v>2.57</v>
      </c>
      <c r="O140" s="24">
        <f t="shared" ref="O140:Z140" si="105">SUM(O141:O143)</f>
        <v>0</v>
      </c>
      <c r="P140" s="24">
        <f t="shared" si="105"/>
        <v>0</v>
      </c>
      <c r="Q140" s="24">
        <f t="shared" si="105"/>
        <v>8</v>
      </c>
      <c r="R140" s="24">
        <f t="shared" si="105"/>
        <v>425688.94027519994</v>
      </c>
      <c r="S140" s="24">
        <f t="shared" si="105"/>
        <v>0</v>
      </c>
      <c r="T140" s="24">
        <f t="shared" si="105"/>
        <v>0</v>
      </c>
      <c r="U140" s="24">
        <f t="shared" si="105"/>
        <v>0</v>
      </c>
      <c r="V140" s="24">
        <f t="shared" si="105"/>
        <v>0</v>
      </c>
      <c r="W140" s="24">
        <f t="shared" si="105"/>
        <v>2</v>
      </c>
      <c r="X140" s="24">
        <f t="shared" si="105"/>
        <v>94124.465483999986</v>
      </c>
      <c r="Y140" s="24">
        <f t="shared" si="105"/>
        <v>0</v>
      </c>
      <c r="Z140" s="24">
        <f t="shared" si="105"/>
        <v>0</v>
      </c>
    </row>
    <row r="141" spans="1:26" x14ac:dyDescent="0.25">
      <c r="A141" s="32"/>
      <c r="B141" s="61">
        <v>112</v>
      </c>
      <c r="C141" s="25" t="s">
        <v>166</v>
      </c>
      <c r="D141" s="26">
        <f t="shared" si="97"/>
        <v>18150.400000000001</v>
      </c>
      <c r="E141" s="26">
        <f t="shared" si="97"/>
        <v>18790</v>
      </c>
      <c r="F141" s="31">
        <v>1.66</v>
      </c>
      <c r="G141" s="27">
        <v>1</v>
      </c>
      <c r="H141" s="28"/>
      <c r="I141" s="28"/>
      <c r="J141" s="26">
        <v>1.4</v>
      </c>
      <c r="K141" s="26">
        <v>1.68</v>
      </c>
      <c r="L141" s="26">
        <v>2.23</v>
      </c>
      <c r="M141" s="26">
        <v>2.39</v>
      </c>
      <c r="N141" s="29">
        <v>2.57</v>
      </c>
      <c r="O141" s="30">
        <v>0</v>
      </c>
      <c r="P141" s="30">
        <f t="shared" ref="P141:P143" si="106">(O141/12*1*$D141*$F141*$G141*$J141*P$9)+(O141/12*11*$E141*$F141*$G141*$J141*P$10)</f>
        <v>0</v>
      </c>
      <c r="Q141" s="30">
        <v>4</v>
      </c>
      <c r="R141" s="30">
        <f>(Q141/12*1*$D141*$F141*$G141*$K141*R$9)+(Q141/12*11*$E141*$F141*$G141*$K141*R$10)</f>
        <v>209686.54031359995</v>
      </c>
      <c r="S141" s="30">
        <v>0</v>
      </c>
      <c r="T141" s="30">
        <f>(S141/12*1*$D141*$F141*$G141*$K141*T$9)+(S141/12*11*$E141*$F141*$G141*$K141*T$10)</f>
        <v>0</v>
      </c>
      <c r="U141" s="30">
        <v>0</v>
      </c>
      <c r="V141" s="30">
        <f>(U141/12*1*$D141*$F141*$G141*$K141*V$9)+(U141/12*11*$E141*$F141*$G141*$K141*V$10)</f>
        <v>0</v>
      </c>
      <c r="W141" s="30"/>
      <c r="X141" s="30">
        <f t="shared" ref="X141:X143" si="107">(W141/12*1*$D141*$F141*$G141*$J141*X$9)+(W141/12*11*$E141*$F141*$G141*$J141*X$10)</f>
        <v>0</v>
      </c>
      <c r="Y141" s="30">
        <v>0</v>
      </c>
      <c r="Z141" s="30">
        <f t="shared" ref="Z141:Z143" si="108">(Y141/12*1*$D141*$F141*$G141*$K141*Z$9)+(Y141/12*11*$E141*$F141*$G141*$K141*Z$10)</f>
        <v>0</v>
      </c>
    </row>
    <row r="142" spans="1:26" ht="30" x14ac:dyDescent="0.25">
      <c r="A142" s="32"/>
      <c r="B142" s="61">
        <v>113</v>
      </c>
      <c r="C142" s="25" t="s">
        <v>167</v>
      </c>
      <c r="D142" s="26">
        <f t="shared" si="97"/>
        <v>18150.400000000001</v>
      </c>
      <c r="E142" s="26">
        <f t="shared" si="97"/>
        <v>18790</v>
      </c>
      <c r="F142" s="31">
        <v>1.82</v>
      </c>
      <c r="G142" s="27">
        <v>1</v>
      </c>
      <c r="H142" s="28"/>
      <c r="I142" s="28"/>
      <c r="J142" s="26">
        <v>1.4</v>
      </c>
      <c r="K142" s="26">
        <v>1.68</v>
      </c>
      <c r="L142" s="26">
        <v>2.23</v>
      </c>
      <c r="M142" s="26">
        <v>2.39</v>
      </c>
      <c r="N142" s="29">
        <v>2.57</v>
      </c>
      <c r="O142" s="30"/>
      <c r="P142" s="30">
        <f t="shared" si="106"/>
        <v>0</v>
      </c>
      <c r="Q142" s="30"/>
      <c r="R142" s="30">
        <f>(Q142/12*1*$D142*$F142*$G142*$K142*R$9)+(Q142/12*11*$E142*$F142*$G142*$K142*R$10)</f>
        <v>0</v>
      </c>
      <c r="S142" s="30"/>
      <c r="T142" s="30">
        <f>(S142/12*1*$D142*$F142*$G142*$K142*T$9)+(S142/12*11*$E142*$F142*$G142*$K142*T$10)</f>
        <v>0</v>
      </c>
      <c r="U142" s="30"/>
      <c r="V142" s="30">
        <f>(U142/12*1*$D142*$F142*$G142*$K142*V$9)+(U142/12*11*$E142*$F142*$G142*$K142*V$10)</f>
        <v>0</v>
      </c>
      <c r="W142" s="30"/>
      <c r="X142" s="30">
        <f t="shared" si="107"/>
        <v>0</v>
      </c>
      <c r="Y142" s="30"/>
      <c r="Z142" s="30">
        <f t="shared" si="108"/>
        <v>0</v>
      </c>
    </row>
    <row r="143" spans="1:26" ht="31.5" customHeight="1" x14ac:dyDescent="0.25">
      <c r="A143" s="32"/>
      <c r="B143" s="56">
        <v>114</v>
      </c>
      <c r="C143" s="25" t="s">
        <v>168</v>
      </c>
      <c r="D143" s="26">
        <f t="shared" si="97"/>
        <v>18150.400000000001</v>
      </c>
      <c r="E143" s="26">
        <f t="shared" si="97"/>
        <v>18790</v>
      </c>
      <c r="F143" s="55">
        <v>1.71</v>
      </c>
      <c r="G143" s="27">
        <v>1</v>
      </c>
      <c r="H143" s="28"/>
      <c r="I143" s="28"/>
      <c r="J143" s="26">
        <v>1.4</v>
      </c>
      <c r="K143" s="26">
        <v>1.68</v>
      </c>
      <c r="L143" s="26">
        <v>2.23</v>
      </c>
      <c r="M143" s="26">
        <v>2.39</v>
      </c>
      <c r="N143" s="29">
        <v>2.57</v>
      </c>
      <c r="O143" s="30">
        <v>0</v>
      </c>
      <c r="P143" s="30">
        <f t="shared" si="106"/>
        <v>0</v>
      </c>
      <c r="Q143" s="30">
        <v>4</v>
      </c>
      <c r="R143" s="30">
        <f>(Q143/12*1*$D143*$F143*$G143*$K143*R$9)+(Q143/12*11*$E143*$F143*$G143*$K143*R$10)</f>
        <v>216002.39996159996</v>
      </c>
      <c r="S143" s="30">
        <v>0</v>
      </c>
      <c r="T143" s="30">
        <f>(S143/12*1*$D143*$F143*$G143*$K143*T$9)+(S143/12*11*$E143*$F143*$G143*$K143*T$10)</f>
        <v>0</v>
      </c>
      <c r="U143" s="30">
        <v>0</v>
      </c>
      <c r="V143" s="30">
        <f>(U143/12*1*$D143*$F143*$G143*$K143*V$9)+(U143/12*11*$E143*$F143*$G143*$K143*V$10)</f>
        <v>0</v>
      </c>
      <c r="W143" s="30">
        <v>2</v>
      </c>
      <c r="X143" s="30">
        <f t="shared" si="107"/>
        <v>94124.465483999986</v>
      </c>
      <c r="Y143" s="30"/>
      <c r="Z143" s="30">
        <f t="shared" si="108"/>
        <v>0</v>
      </c>
    </row>
    <row r="144" spans="1:26" ht="31.5" customHeight="1" x14ac:dyDescent="0.25">
      <c r="A144" s="32">
        <v>19</v>
      </c>
      <c r="B144" s="34"/>
      <c r="C144" s="34" t="s">
        <v>169</v>
      </c>
      <c r="D144" s="26">
        <f t="shared" ref="D144:E159" si="109">D143</f>
        <v>18150.400000000001</v>
      </c>
      <c r="E144" s="26">
        <f t="shared" si="109"/>
        <v>18790</v>
      </c>
      <c r="F144" s="57">
        <v>2.2400000000000002</v>
      </c>
      <c r="G144" s="27">
        <v>1</v>
      </c>
      <c r="H144" s="28"/>
      <c r="I144" s="28"/>
      <c r="J144" s="26">
        <v>1.4</v>
      </c>
      <c r="K144" s="26">
        <v>1.68</v>
      </c>
      <c r="L144" s="26">
        <v>2.23</v>
      </c>
      <c r="M144" s="26">
        <v>2.39</v>
      </c>
      <c r="N144" s="29">
        <v>2.57</v>
      </c>
      <c r="O144" s="24">
        <f t="shared" ref="O144:Z144" si="110">SUM(O145:O173)</f>
        <v>0</v>
      </c>
      <c r="P144" s="24">
        <f t="shared" si="110"/>
        <v>0</v>
      </c>
      <c r="Q144" s="24">
        <f t="shared" si="110"/>
        <v>28</v>
      </c>
      <c r="R144" s="24">
        <f t="shared" si="110"/>
        <v>1904863.2698367999</v>
      </c>
      <c r="S144" s="24">
        <f t="shared" si="110"/>
        <v>1829</v>
      </c>
      <c r="T144" s="24">
        <f t="shared" si="110"/>
        <v>149533977.23306561</v>
      </c>
      <c r="U144" s="24">
        <f t="shared" si="110"/>
        <v>0</v>
      </c>
      <c r="V144" s="24">
        <f t="shared" si="110"/>
        <v>0</v>
      </c>
      <c r="W144" s="24">
        <f t="shared" si="110"/>
        <v>141</v>
      </c>
      <c r="X144" s="24">
        <f t="shared" si="110"/>
        <v>4156338.2390039992</v>
      </c>
      <c r="Y144" s="24">
        <f t="shared" si="110"/>
        <v>1</v>
      </c>
      <c r="Z144" s="24">
        <f t="shared" si="110"/>
        <v>9330.76</v>
      </c>
    </row>
    <row r="145" spans="1:26" ht="33" customHeight="1" x14ac:dyDescent="0.25">
      <c r="A145" s="32"/>
      <c r="B145" s="56">
        <v>115</v>
      </c>
      <c r="C145" s="25" t="s">
        <v>170</v>
      </c>
      <c r="D145" s="26">
        <f t="shared" si="109"/>
        <v>18150.400000000001</v>
      </c>
      <c r="E145" s="26">
        <f t="shared" si="109"/>
        <v>18790</v>
      </c>
      <c r="F145" s="26">
        <v>2.06</v>
      </c>
      <c r="G145" s="27">
        <v>1</v>
      </c>
      <c r="H145" s="28"/>
      <c r="I145" s="28"/>
      <c r="J145" s="26">
        <v>1.4</v>
      </c>
      <c r="K145" s="26">
        <v>1.68</v>
      </c>
      <c r="L145" s="26">
        <v>2.23</v>
      </c>
      <c r="M145" s="26">
        <v>2.39</v>
      </c>
      <c r="N145" s="29">
        <v>2.57</v>
      </c>
      <c r="O145" s="30"/>
      <c r="P145" s="30">
        <f t="shared" ref="P145:P169" si="111">(O145/12*1*$D145*$F145*$G145*$J145*P$9)+(O145/12*11*$E145*$F145*$G145*$J145*P$10)</f>
        <v>0</v>
      </c>
      <c r="Q145" s="30"/>
      <c r="R145" s="30">
        <f t="shared" ref="R145:R169" si="112">(Q145/12*1*$D145*$F145*$G145*$K145*R$9)+(Q145/12*11*$E145*$F145*$G145*$K145*R$10)</f>
        <v>0</v>
      </c>
      <c r="S145" s="30">
        <f>44-10-1</f>
        <v>33</v>
      </c>
      <c r="T145" s="30">
        <f t="shared" ref="T145:T169" si="113">(S145/12*1*$D145*$F145*$G145*$K145*T$9)+(S145/12*11*$E145*$F145*$G145*$K145*T$10)</f>
        <v>2146760.6943552</v>
      </c>
      <c r="U145" s="30"/>
      <c r="V145" s="30">
        <f t="shared" ref="V145:V169" si="114">(U145/12*1*$D145*$F145*$G145*$K145*V$9)+(U145/12*11*$E145*$F145*$G145*$K145*V$10)</f>
        <v>0</v>
      </c>
      <c r="W145" s="30">
        <v>2</v>
      </c>
      <c r="X145" s="30">
        <f t="shared" ref="X145:X169" si="115">(W145/12*1*$D145*$F145*$G145*$J145*X$9)+(W145/12*11*$E145*$F145*$G145*$J145*X$10)</f>
        <v>113389.70695733333</v>
      </c>
      <c r="Y145" s="30"/>
      <c r="Z145" s="30">
        <f t="shared" ref="Z145:Z169" si="116">(Y145/12*1*$D145*$F145*$G145*$K145*Z$9)+(Y145/12*11*$E145*$F145*$G145*$K145*Z$10)</f>
        <v>0</v>
      </c>
    </row>
    <row r="146" spans="1:26" ht="27.75" customHeight="1" x14ac:dyDescent="0.25">
      <c r="A146" s="32"/>
      <c r="B146" s="56">
        <v>116</v>
      </c>
      <c r="C146" s="25" t="s">
        <v>171</v>
      </c>
      <c r="D146" s="26">
        <f t="shared" si="109"/>
        <v>18150.400000000001</v>
      </c>
      <c r="E146" s="26">
        <f t="shared" si="109"/>
        <v>18790</v>
      </c>
      <c r="F146" s="26">
        <v>3.66</v>
      </c>
      <c r="G146" s="27">
        <v>1</v>
      </c>
      <c r="H146" s="28"/>
      <c r="I146" s="28"/>
      <c r="J146" s="26">
        <v>1.4</v>
      </c>
      <c r="K146" s="26">
        <v>1.68</v>
      </c>
      <c r="L146" s="26">
        <v>2.23</v>
      </c>
      <c r="M146" s="26">
        <v>2.39</v>
      </c>
      <c r="N146" s="29">
        <v>2.57</v>
      </c>
      <c r="O146" s="30"/>
      <c r="P146" s="30">
        <f t="shared" si="111"/>
        <v>0</v>
      </c>
      <c r="Q146" s="30"/>
      <c r="R146" s="30">
        <f t="shared" si="112"/>
        <v>0</v>
      </c>
      <c r="S146" s="30">
        <v>2</v>
      </c>
      <c r="T146" s="30">
        <f t="shared" si="113"/>
        <v>231160.46311679998</v>
      </c>
      <c r="U146" s="30"/>
      <c r="V146" s="30">
        <f t="shared" si="114"/>
        <v>0</v>
      </c>
      <c r="W146" s="30"/>
      <c r="X146" s="30">
        <f t="shared" si="115"/>
        <v>0</v>
      </c>
      <c r="Y146" s="30"/>
      <c r="Z146" s="30">
        <f t="shared" si="116"/>
        <v>0</v>
      </c>
    </row>
    <row r="147" spans="1:26" ht="45" x14ac:dyDescent="0.25">
      <c r="A147" s="32"/>
      <c r="B147" s="56">
        <v>117</v>
      </c>
      <c r="C147" s="25" t="s">
        <v>172</v>
      </c>
      <c r="D147" s="26">
        <f t="shared" si="109"/>
        <v>18150.400000000001</v>
      </c>
      <c r="E147" s="26">
        <f t="shared" si="109"/>
        <v>18790</v>
      </c>
      <c r="F147" s="35">
        <v>1.73</v>
      </c>
      <c r="G147" s="27">
        <v>1</v>
      </c>
      <c r="H147" s="28"/>
      <c r="I147" s="28"/>
      <c r="J147" s="26">
        <v>1.4</v>
      </c>
      <c r="K147" s="26">
        <v>1.68</v>
      </c>
      <c r="L147" s="26">
        <v>2.23</v>
      </c>
      <c r="M147" s="26">
        <v>2.39</v>
      </c>
      <c r="N147" s="29">
        <v>2.57</v>
      </c>
      <c r="O147" s="24"/>
      <c r="P147" s="30">
        <f t="shared" si="111"/>
        <v>0</v>
      </c>
      <c r="Q147" s="30">
        <v>4</v>
      </c>
      <c r="R147" s="30">
        <f t="shared" si="112"/>
        <v>218528.74382079992</v>
      </c>
      <c r="S147" s="30">
        <f>14</f>
        <v>14</v>
      </c>
      <c r="T147" s="30">
        <f t="shared" si="113"/>
        <v>764850.60337279993</v>
      </c>
      <c r="U147" s="24"/>
      <c r="V147" s="30">
        <f t="shared" si="114"/>
        <v>0</v>
      </c>
      <c r="W147" s="30">
        <v>8</v>
      </c>
      <c r="X147" s="30">
        <f t="shared" si="115"/>
        <v>380901.34570133325</v>
      </c>
      <c r="Y147" s="24"/>
      <c r="Z147" s="30">
        <f t="shared" si="116"/>
        <v>0</v>
      </c>
    </row>
    <row r="148" spans="1:26" ht="45" x14ac:dyDescent="0.25">
      <c r="A148" s="32"/>
      <c r="B148" s="56">
        <v>118</v>
      </c>
      <c r="C148" s="25" t="s">
        <v>173</v>
      </c>
      <c r="D148" s="26">
        <f t="shared" si="109"/>
        <v>18150.400000000001</v>
      </c>
      <c r="E148" s="26">
        <f t="shared" si="109"/>
        <v>18790</v>
      </c>
      <c r="F148" s="35">
        <v>2.4500000000000002</v>
      </c>
      <c r="G148" s="27">
        <v>1</v>
      </c>
      <c r="H148" s="28"/>
      <c r="I148" s="28"/>
      <c r="J148" s="26">
        <v>1.4</v>
      </c>
      <c r="K148" s="26">
        <v>1.68</v>
      </c>
      <c r="L148" s="26">
        <v>2.23</v>
      </c>
      <c r="M148" s="26">
        <v>2.39</v>
      </c>
      <c r="N148" s="29">
        <v>2.57</v>
      </c>
      <c r="O148" s="24"/>
      <c r="P148" s="30">
        <f t="shared" si="111"/>
        <v>0</v>
      </c>
      <c r="Q148" s="30">
        <v>2</v>
      </c>
      <c r="R148" s="30">
        <f t="shared" si="112"/>
        <v>154738.56137599997</v>
      </c>
      <c r="S148" s="30">
        <f>14+17</f>
        <v>31</v>
      </c>
      <c r="T148" s="30">
        <f t="shared" si="113"/>
        <v>2398447.7013280005</v>
      </c>
      <c r="U148" s="24"/>
      <c r="V148" s="30">
        <f t="shared" si="114"/>
        <v>0</v>
      </c>
      <c r="W148" s="24">
        <v>22</v>
      </c>
      <c r="X148" s="30">
        <f t="shared" si="115"/>
        <v>1483423.5934466664</v>
      </c>
      <c r="Y148" s="24"/>
      <c r="Z148" s="30">
        <f t="shared" si="116"/>
        <v>0</v>
      </c>
    </row>
    <row r="149" spans="1:26" ht="45" x14ac:dyDescent="0.25">
      <c r="A149" s="32"/>
      <c r="B149" s="56">
        <v>119</v>
      </c>
      <c r="C149" s="25" t="s">
        <v>174</v>
      </c>
      <c r="D149" s="26">
        <f t="shared" si="109"/>
        <v>18150.400000000001</v>
      </c>
      <c r="E149" s="26">
        <f t="shared" si="109"/>
        <v>18790</v>
      </c>
      <c r="F149" s="35">
        <v>3.82</v>
      </c>
      <c r="G149" s="27">
        <v>1</v>
      </c>
      <c r="H149" s="28"/>
      <c r="I149" s="28"/>
      <c r="J149" s="26">
        <v>1.4</v>
      </c>
      <c r="K149" s="26">
        <v>1.68</v>
      </c>
      <c r="L149" s="26">
        <v>2.23</v>
      </c>
      <c r="M149" s="26">
        <v>2.39</v>
      </c>
      <c r="N149" s="29">
        <v>2.57</v>
      </c>
      <c r="O149" s="24"/>
      <c r="P149" s="30">
        <f t="shared" si="111"/>
        <v>0</v>
      </c>
      <c r="Q149" s="24"/>
      <c r="R149" s="30">
        <f t="shared" si="112"/>
        <v>0</v>
      </c>
      <c r="S149" s="30">
        <v>64</v>
      </c>
      <c r="T149" s="30">
        <f t="shared" si="113"/>
        <v>7720506.8337151986</v>
      </c>
      <c r="U149" s="24"/>
      <c r="V149" s="30">
        <f t="shared" si="114"/>
        <v>0</v>
      </c>
      <c r="W149" s="30"/>
      <c r="X149" s="30">
        <f t="shared" si="115"/>
        <v>0</v>
      </c>
      <c r="Y149" s="24"/>
      <c r="Z149" s="30">
        <f t="shared" si="116"/>
        <v>0</v>
      </c>
    </row>
    <row r="150" spans="1:26" ht="45" x14ac:dyDescent="0.25">
      <c r="A150" s="32"/>
      <c r="B150" s="56">
        <v>120</v>
      </c>
      <c r="C150" s="25" t="s">
        <v>175</v>
      </c>
      <c r="D150" s="26">
        <f t="shared" si="109"/>
        <v>18150.400000000001</v>
      </c>
      <c r="E150" s="26">
        <f t="shared" si="109"/>
        <v>18790</v>
      </c>
      <c r="F150" s="31">
        <v>1.8</v>
      </c>
      <c r="G150" s="27">
        <v>1</v>
      </c>
      <c r="H150" s="28"/>
      <c r="I150" s="28"/>
      <c r="J150" s="26">
        <v>1.4</v>
      </c>
      <c r="K150" s="26">
        <v>1.68</v>
      </c>
      <c r="L150" s="26">
        <v>2.23</v>
      </c>
      <c r="M150" s="26">
        <v>2.39</v>
      </c>
      <c r="N150" s="29">
        <v>2.57</v>
      </c>
      <c r="O150" s="30">
        <v>0</v>
      </c>
      <c r="P150" s="30">
        <f t="shared" si="111"/>
        <v>0</v>
      </c>
      <c r="Q150" s="30">
        <v>2</v>
      </c>
      <c r="R150" s="30">
        <f t="shared" si="112"/>
        <v>113685.47366399998</v>
      </c>
      <c r="S150" s="30">
        <f>4-3</f>
        <v>1</v>
      </c>
      <c r="T150" s="30">
        <f t="shared" si="113"/>
        <v>56842.736831999988</v>
      </c>
      <c r="U150" s="30">
        <v>0</v>
      </c>
      <c r="V150" s="30">
        <f t="shared" si="114"/>
        <v>0</v>
      </c>
      <c r="W150" s="30">
        <v>0</v>
      </c>
      <c r="X150" s="30">
        <f t="shared" si="115"/>
        <v>0</v>
      </c>
      <c r="Y150" s="30">
        <v>0</v>
      </c>
      <c r="Z150" s="30">
        <f t="shared" si="116"/>
        <v>0</v>
      </c>
    </row>
    <row r="151" spans="1:26" ht="45" x14ac:dyDescent="0.25">
      <c r="A151" s="32"/>
      <c r="B151" s="56">
        <v>121</v>
      </c>
      <c r="C151" s="25" t="s">
        <v>176</v>
      </c>
      <c r="D151" s="26">
        <f t="shared" si="109"/>
        <v>18150.400000000001</v>
      </c>
      <c r="E151" s="26">
        <f t="shared" si="109"/>
        <v>18790</v>
      </c>
      <c r="F151" s="31">
        <v>2.46</v>
      </c>
      <c r="G151" s="27">
        <v>1</v>
      </c>
      <c r="H151" s="28"/>
      <c r="I151" s="28"/>
      <c r="J151" s="26">
        <v>1.4</v>
      </c>
      <c r="K151" s="26">
        <v>1.68</v>
      </c>
      <c r="L151" s="26">
        <v>2.23</v>
      </c>
      <c r="M151" s="26">
        <v>2.39</v>
      </c>
      <c r="N151" s="29">
        <v>2.57</v>
      </c>
      <c r="O151" s="30"/>
      <c r="P151" s="30">
        <f t="shared" si="111"/>
        <v>0</v>
      </c>
      <c r="Q151" s="30">
        <v>10</v>
      </c>
      <c r="R151" s="30">
        <f t="shared" si="112"/>
        <v>776850.73670400016</v>
      </c>
      <c r="S151" s="30">
        <f>60-6</f>
        <v>54</v>
      </c>
      <c r="T151" s="30">
        <f t="shared" si="113"/>
        <v>4194993.9782015998</v>
      </c>
      <c r="U151" s="30"/>
      <c r="V151" s="30">
        <f t="shared" si="114"/>
        <v>0</v>
      </c>
      <c r="W151" s="30"/>
      <c r="X151" s="30">
        <f t="shared" si="115"/>
        <v>0</v>
      </c>
      <c r="Y151" s="30"/>
      <c r="Z151" s="30">
        <f t="shared" si="116"/>
        <v>0</v>
      </c>
    </row>
    <row r="152" spans="1:26" ht="30" x14ac:dyDescent="0.25">
      <c r="A152" s="32"/>
      <c r="B152" s="56">
        <v>122</v>
      </c>
      <c r="C152" s="25" t="s">
        <v>177</v>
      </c>
      <c r="D152" s="26">
        <f t="shared" si="109"/>
        <v>18150.400000000001</v>
      </c>
      <c r="E152" s="26">
        <f t="shared" si="109"/>
        <v>18790</v>
      </c>
      <c r="F152" s="31">
        <v>1.29</v>
      </c>
      <c r="G152" s="27">
        <v>1</v>
      </c>
      <c r="H152" s="28"/>
      <c r="I152" s="28"/>
      <c r="J152" s="26">
        <v>1.4</v>
      </c>
      <c r="K152" s="26">
        <v>1.68</v>
      </c>
      <c r="L152" s="26">
        <v>2.23</v>
      </c>
      <c r="M152" s="26">
        <v>2.39</v>
      </c>
      <c r="N152" s="29">
        <v>2.57</v>
      </c>
      <c r="O152" s="30"/>
      <c r="P152" s="30">
        <f t="shared" si="111"/>
        <v>0</v>
      </c>
      <c r="Q152" s="30"/>
      <c r="R152" s="30">
        <f t="shared" si="112"/>
        <v>0</v>
      </c>
      <c r="S152" s="30">
        <f>4+7+6</f>
        <v>17</v>
      </c>
      <c r="T152" s="30">
        <f t="shared" si="113"/>
        <v>692534.01040320005</v>
      </c>
      <c r="U152" s="30"/>
      <c r="V152" s="30">
        <f t="shared" si="114"/>
        <v>0</v>
      </c>
      <c r="W152" s="30"/>
      <c r="X152" s="30">
        <f t="shared" si="115"/>
        <v>0</v>
      </c>
      <c r="Y152" s="30"/>
      <c r="Z152" s="30">
        <f t="shared" si="116"/>
        <v>0</v>
      </c>
    </row>
    <row r="153" spans="1:26" ht="30" x14ac:dyDescent="0.25">
      <c r="A153" s="32"/>
      <c r="B153" s="56">
        <v>123</v>
      </c>
      <c r="C153" s="25" t="s">
        <v>178</v>
      </c>
      <c r="D153" s="26">
        <f t="shared" si="109"/>
        <v>18150.400000000001</v>
      </c>
      <c r="E153" s="26">
        <f t="shared" si="109"/>
        <v>18790</v>
      </c>
      <c r="F153" s="31">
        <v>1.36</v>
      </c>
      <c r="G153" s="27">
        <v>1</v>
      </c>
      <c r="H153" s="28"/>
      <c r="I153" s="28"/>
      <c r="J153" s="26">
        <v>1.4</v>
      </c>
      <c r="K153" s="26">
        <v>1.68</v>
      </c>
      <c r="L153" s="26">
        <v>2.23</v>
      </c>
      <c r="M153" s="26">
        <v>2.39</v>
      </c>
      <c r="N153" s="29">
        <v>2.57</v>
      </c>
      <c r="O153" s="30"/>
      <c r="P153" s="30">
        <f t="shared" si="111"/>
        <v>0</v>
      </c>
      <c r="Q153" s="30"/>
      <c r="R153" s="30">
        <f t="shared" si="112"/>
        <v>0</v>
      </c>
      <c r="S153" s="30">
        <f>30-9</f>
        <v>21</v>
      </c>
      <c r="T153" s="30">
        <f t="shared" si="113"/>
        <v>901904.75773439999</v>
      </c>
      <c r="U153" s="30"/>
      <c r="V153" s="30">
        <f t="shared" si="114"/>
        <v>0</v>
      </c>
      <c r="W153" s="30"/>
      <c r="X153" s="30">
        <f t="shared" si="115"/>
        <v>0</v>
      </c>
      <c r="Y153" s="30"/>
      <c r="Z153" s="30">
        <f t="shared" si="116"/>
        <v>0</v>
      </c>
    </row>
    <row r="154" spans="1:26" ht="30" x14ac:dyDescent="0.25">
      <c r="A154" s="32"/>
      <c r="B154" s="56">
        <v>124</v>
      </c>
      <c r="C154" s="25" t="s">
        <v>179</v>
      </c>
      <c r="D154" s="26">
        <f t="shared" si="109"/>
        <v>18150.400000000001</v>
      </c>
      <c r="E154" s="26">
        <f t="shared" si="109"/>
        <v>18790</v>
      </c>
      <c r="F154" s="31">
        <v>1.9</v>
      </c>
      <c r="G154" s="27">
        <v>1</v>
      </c>
      <c r="H154" s="28"/>
      <c r="I154" s="28"/>
      <c r="J154" s="26">
        <v>1.4</v>
      </c>
      <c r="K154" s="26">
        <v>1.68</v>
      </c>
      <c r="L154" s="26">
        <v>2.23</v>
      </c>
      <c r="M154" s="26">
        <v>2.39</v>
      </c>
      <c r="N154" s="29">
        <v>2.57</v>
      </c>
      <c r="O154" s="30"/>
      <c r="P154" s="30">
        <f t="shared" si="111"/>
        <v>0</v>
      </c>
      <c r="Q154" s="30"/>
      <c r="R154" s="30">
        <f t="shared" si="112"/>
        <v>0</v>
      </c>
      <c r="S154" s="36">
        <f>10+6</f>
        <v>16</v>
      </c>
      <c r="T154" s="30">
        <f t="shared" si="113"/>
        <v>960010.66649599979</v>
      </c>
      <c r="U154" s="30"/>
      <c r="V154" s="30">
        <f t="shared" si="114"/>
        <v>0</v>
      </c>
      <c r="W154" s="30"/>
      <c r="X154" s="30">
        <f t="shared" si="115"/>
        <v>0</v>
      </c>
      <c r="Y154" s="30"/>
      <c r="Z154" s="30">
        <f t="shared" si="116"/>
        <v>0</v>
      </c>
    </row>
    <row r="155" spans="1:26" ht="45" x14ac:dyDescent="0.25">
      <c r="A155" s="32"/>
      <c r="B155" s="56">
        <v>125</v>
      </c>
      <c r="C155" s="25" t="s">
        <v>180</v>
      </c>
      <c r="D155" s="26">
        <f t="shared" si="109"/>
        <v>18150.400000000001</v>
      </c>
      <c r="E155" s="26">
        <f t="shared" si="109"/>
        <v>18790</v>
      </c>
      <c r="F155" s="31">
        <v>2.29</v>
      </c>
      <c r="G155" s="27">
        <v>1</v>
      </c>
      <c r="H155" s="28"/>
      <c r="I155" s="28"/>
      <c r="J155" s="26">
        <v>1.4</v>
      </c>
      <c r="K155" s="26">
        <v>1.68</v>
      </c>
      <c r="L155" s="26">
        <v>2.23</v>
      </c>
      <c r="M155" s="26">
        <v>2.39</v>
      </c>
      <c r="N155" s="29">
        <v>2.57</v>
      </c>
      <c r="O155" s="30"/>
      <c r="P155" s="30">
        <f t="shared" si="111"/>
        <v>0</v>
      </c>
      <c r="Q155" s="30"/>
      <c r="R155" s="30">
        <f t="shared" si="112"/>
        <v>0</v>
      </c>
      <c r="S155" s="30">
        <f>138+48-4</f>
        <v>182</v>
      </c>
      <c r="T155" s="30">
        <f t="shared" si="113"/>
        <v>13161619.920467198</v>
      </c>
      <c r="U155" s="30"/>
      <c r="V155" s="30">
        <f t="shared" si="114"/>
        <v>0</v>
      </c>
      <c r="W155" s="30"/>
      <c r="X155" s="30">
        <f t="shared" si="115"/>
        <v>0</v>
      </c>
      <c r="Y155" s="30"/>
      <c r="Z155" s="30">
        <f t="shared" si="116"/>
        <v>0</v>
      </c>
    </row>
    <row r="156" spans="1:26" ht="34.5" customHeight="1" x14ac:dyDescent="0.25">
      <c r="A156" s="32"/>
      <c r="B156" s="56">
        <v>126</v>
      </c>
      <c r="C156" s="25" t="s">
        <v>181</v>
      </c>
      <c r="D156" s="26">
        <f t="shared" si="109"/>
        <v>18150.400000000001</v>
      </c>
      <c r="E156" s="26">
        <f t="shared" si="109"/>
        <v>18790</v>
      </c>
      <c r="F156" s="31">
        <v>3.12</v>
      </c>
      <c r="G156" s="27">
        <v>1</v>
      </c>
      <c r="H156" s="28"/>
      <c r="I156" s="28"/>
      <c r="J156" s="26">
        <v>1.4</v>
      </c>
      <c r="K156" s="26">
        <v>1.68</v>
      </c>
      <c r="L156" s="26">
        <v>2.23</v>
      </c>
      <c r="M156" s="26">
        <v>2.39</v>
      </c>
      <c r="N156" s="29">
        <v>2.57</v>
      </c>
      <c r="O156" s="30">
        <v>0</v>
      </c>
      <c r="P156" s="30">
        <f t="shared" si="111"/>
        <v>0</v>
      </c>
      <c r="Q156" s="30">
        <v>0</v>
      </c>
      <c r="R156" s="30">
        <f t="shared" si="112"/>
        <v>0</v>
      </c>
      <c r="S156" s="30">
        <f>6-2</f>
        <v>4</v>
      </c>
      <c r="T156" s="30">
        <f t="shared" si="113"/>
        <v>394109.64203519991</v>
      </c>
      <c r="U156" s="30">
        <v>0</v>
      </c>
      <c r="V156" s="30">
        <f t="shared" si="114"/>
        <v>0</v>
      </c>
      <c r="W156" s="30"/>
      <c r="X156" s="30">
        <f t="shared" si="115"/>
        <v>0</v>
      </c>
      <c r="Y156" s="30">
        <v>0</v>
      </c>
      <c r="Z156" s="30">
        <f t="shared" si="116"/>
        <v>0</v>
      </c>
    </row>
    <row r="157" spans="1:26" ht="45" x14ac:dyDescent="0.25">
      <c r="A157" s="32"/>
      <c r="B157" s="56">
        <v>127</v>
      </c>
      <c r="C157" s="25" t="s">
        <v>182</v>
      </c>
      <c r="D157" s="26">
        <f t="shared" si="109"/>
        <v>18150.400000000001</v>
      </c>
      <c r="E157" s="26">
        <f t="shared" si="109"/>
        <v>18790</v>
      </c>
      <c r="F157" s="31">
        <v>2.0299999999999998</v>
      </c>
      <c r="G157" s="27">
        <v>1</v>
      </c>
      <c r="H157" s="28"/>
      <c r="I157" s="28"/>
      <c r="J157" s="26">
        <v>1.4</v>
      </c>
      <c r="K157" s="26">
        <v>1.68</v>
      </c>
      <c r="L157" s="26">
        <v>2.23</v>
      </c>
      <c r="M157" s="26">
        <v>2.39</v>
      </c>
      <c r="N157" s="29">
        <v>2.57</v>
      </c>
      <c r="O157" s="24"/>
      <c r="P157" s="30">
        <f t="shared" si="111"/>
        <v>0</v>
      </c>
      <c r="Q157" s="24">
        <v>10</v>
      </c>
      <c r="R157" s="30">
        <f t="shared" si="112"/>
        <v>641059.75427199993</v>
      </c>
      <c r="S157" s="30">
        <v>1</v>
      </c>
      <c r="T157" s="30">
        <f t="shared" si="113"/>
        <v>64105.975427199985</v>
      </c>
      <c r="U157" s="24"/>
      <c r="V157" s="30">
        <f t="shared" si="114"/>
        <v>0</v>
      </c>
      <c r="W157" s="24">
        <v>8</v>
      </c>
      <c r="X157" s="30">
        <f t="shared" si="115"/>
        <v>446953.60218133329</v>
      </c>
      <c r="Y157" s="24"/>
      <c r="Z157" s="30">
        <f t="shared" si="116"/>
        <v>0</v>
      </c>
    </row>
    <row r="158" spans="1:26" ht="30" x14ac:dyDescent="0.25">
      <c r="A158" s="32"/>
      <c r="B158" s="56">
        <v>128</v>
      </c>
      <c r="C158" s="25" t="s">
        <v>183</v>
      </c>
      <c r="D158" s="26">
        <f t="shared" si="109"/>
        <v>18150.400000000001</v>
      </c>
      <c r="E158" s="26">
        <f t="shared" si="109"/>
        <v>18790</v>
      </c>
      <c r="F158" s="31">
        <v>2.57</v>
      </c>
      <c r="G158" s="27">
        <v>1</v>
      </c>
      <c r="H158" s="28"/>
      <c r="I158" s="28"/>
      <c r="J158" s="26">
        <v>1.4</v>
      </c>
      <c r="K158" s="26">
        <v>1.68</v>
      </c>
      <c r="L158" s="26">
        <v>2.23</v>
      </c>
      <c r="M158" s="26">
        <v>2.39</v>
      </c>
      <c r="N158" s="29">
        <v>2.57</v>
      </c>
      <c r="O158" s="30"/>
      <c r="P158" s="30">
        <f t="shared" si="111"/>
        <v>0</v>
      </c>
      <c r="Q158" s="30"/>
      <c r="R158" s="30">
        <f t="shared" si="112"/>
        <v>0</v>
      </c>
      <c r="S158" s="30">
        <v>28</v>
      </c>
      <c r="T158" s="30">
        <f t="shared" si="113"/>
        <v>2272446.3013503999</v>
      </c>
      <c r="U158" s="30"/>
      <c r="V158" s="30">
        <f t="shared" si="114"/>
        <v>0</v>
      </c>
      <c r="W158" s="30">
        <v>6</v>
      </c>
      <c r="X158" s="30">
        <f t="shared" si="115"/>
        <v>424385.74788399995</v>
      </c>
      <c r="Y158" s="30"/>
      <c r="Z158" s="30">
        <f t="shared" si="116"/>
        <v>0</v>
      </c>
    </row>
    <row r="159" spans="1:26" ht="30" x14ac:dyDescent="0.25">
      <c r="A159" s="32"/>
      <c r="B159" s="56">
        <v>129</v>
      </c>
      <c r="C159" s="25" t="s">
        <v>184</v>
      </c>
      <c r="D159" s="26">
        <f t="shared" si="109"/>
        <v>18150.400000000001</v>
      </c>
      <c r="E159" s="26">
        <f t="shared" si="109"/>
        <v>18790</v>
      </c>
      <c r="F159" s="33">
        <v>2.48</v>
      </c>
      <c r="G159" s="27">
        <v>1</v>
      </c>
      <c r="H159" s="28"/>
      <c r="I159" s="28"/>
      <c r="J159" s="26">
        <v>1.4</v>
      </c>
      <c r="K159" s="26">
        <v>1.68</v>
      </c>
      <c r="L159" s="26">
        <v>2.23</v>
      </c>
      <c r="M159" s="26">
        <v>2.39</v>
      </c>
      <c r="N159" s="29">
        <v>2.57</v>
      </c>
      <c r="O159" s="30"/>
      <c r="P159" s="30">
        <f t="shared" si="111"/>
        <v>0</v>
      </c>
      <c r="Q159" s="30"/>
      <c r="R159" s="30">
        <f t="shared" si="112"/>
        <v>0</v>
      </c>
      <c r="S159" s="30">
        <f>126</f>
        <v>126</v>
      </c>
      <c r="T159" s="30">
        <f t="shared" si="113"/>
        <v>9867899.1140351985</v>
      </c>
      <c r="U159" s="30"/>
      <c r="V159" s="30">
        <f t="shared" si="114"/>
        <v>0</v>
      </c>
      <c r="W159" s="30"/>
      <c r="X159" s="30">
        <f t="shared" si="115"/>
        <v>0</v>
      </c>
      <c r="Y159" s="30"/>
      <c r="Z159" s="30">
        <f t="shared" si="116"/>
        <v>0</v>
      </c>
    </row>
    <row r="160" spans="1:26" ht="45" x14ac:dyDescent="0.25">
      <c r="A160" s="32"/>
      <c r="B160" s="56">
        <v>130</v>
      </c>
      <c r="C160" s="25" t="s">
        <v>185</v>
      </c>
      <c r="D160" s="26">
        <f t="shared" ref="D160:E175" si="117">D159</f>
        <v>18150.400000000001</v>
      </c>
      <c r="E160" s="26">
        <f t="shared" si="117"/>
        <v>18790</v>
      </c>
      <c r="F160" s="28">
        <v>0.5</v>
      </c>
      <c r="G160" s="27">
        <v>1</v>
      </c>
      <c r="H160" s="28"/>
      <c r="I160" s="28"/>
      <c r="J160" s="26">
        <v>1.4</v>
      </c>
      <c r="K160" s="26">
        <v>1.68</v>
      </c>
      <c r="L160" s="26">
        <v>2.23</v>
      </c>
      <c r="M160" s="26">
        <v>2.39</v>
      </c>
      <c r="N160" s="29">
        <v>2.57</v>
      </c>
      <c r="O160" s="30"/>
      <c r="P160" s="30">
        <f t="shared" si="111"/>
        <v>0</v>
      </c>
      <c r="Q160" s="30"/>
      <c r="R160" s="30">
        <f t="shared" si="112"/>
        <v>0</v>
      </c>
      <c r="S160" s="30">
        <v>10</v>
      </c>
      <c r="T160" s="30">
        <f t="shared" si="113"/>
        <v>157896.49119999999</v>
      </c>
      <c r="U160" s="30"/>
      <c r="V160" s="30">
        <f t="shared" si="114"/>
        <v>0</v>
      </c>
      <c r="W160" s="30">
        <v>95</v>
      </c>
      <c r="X160" s="30">
        <f t="shared" si="115"/>
        <v>1307284.2428333333</v>
      </c>
      <c r="Y160" s="30">
        <v>1</v>
      </c>
      <c r="Z160" s="30">
        <v>9330.76</v>
      </c>
    </row>
    <row r="161" spans="1:26" ht="45" x14ac:dyDescent="0.25">
      <c r="A161" s="32"/>
      <c r="B161" s="56">
        <v>131</v>
      </c>
      <c r="C161" s="25" t="s">
        <v>186</v>
      </c>
      <c r="D161" s="26">
        <f t="shared" si="117"/>
        <v>18150.400000000001</v>
      </c>
      <c r="E161" s="26">
        <f t="shared" si="117"/>
        <v>18790</v>
      </c>
      <c r="F161" s="31">
        <v>1.91</v>
      </c>
      <c r="G161" s="27">
        <v>1</v>
      </c>
      <c r="H161" s="28"/>
      <c r="I161" s="28"/>
      <c r="J161" s="26">
        <v>1.4</v>
      </c>
      <c r="K161" s="26">
        <v>1.68</v>
      </c>
      <c r="L161" s="26">
        <v>2.23</v>
      </c>
      <c r="M161" s="26">
        <v>2.39</v>
      </c>
      <c r="N161" s="29">
        <v>2.57</v>
      </c>
      <c r="O161" s="30"/>
      <c r="P161" s="30">
        <f t="shared" si="111"/>
        <v>0</v>
      </c>
      <c r="Q161" s="30"/>
      <c r="R161" s="30">
        <f t="shared" si="112"/>
        <v>0</v>
      </c>
      <c r="S161" s="30"/>
      <c r="T161" s="30">
        <f t="shared" si="113"/>
        <v>0</v>
      </c>
      <c r="U161" s="30"/>
      <c r="V161" s="30">
        <f t="shared" si="114"/>
        <v>0</v>
      </c>
      <c r="W161" s="30"/>
      <c r="X161" s="30">
        <f t="shared" si="115"/>
        <v>0</v>
      </c>
      <c r="Y161" s="30"/>
      <c r="Z161" s="30">
        <f t="shared" si="116"/>
        <v>0</v>
      </c>
    </row>
    <row r="162" spans="1:26" ht="28.5" customHeight="1" x14ac:dyDescent="0.25">
      <c r="A162" s="32"/>
      <c r="B162" s="56">
        <v>132</v>
      </c>
      <c r="C162" s="25" t="s">
        <v>187</v>
      </c>
      <c r="D162" s="26">
        <f t="shared" si="117"/>
        <v>18150.400000000001</v>
      </c>
      <c r="E162" s="26">
        <f t="shared" si="117"/>
        <v>18790</v>
      </c>
      <c r="F162" s="31">
        <v>2.88</v>
      </c>
      <c r="G162" s="27">
        <v>1</v>
      </c>
      <c r="H162" s="28"/>
      <c r="I162" s="28"/>
      <c r="J162" s="26">
        <v>1.4</v>
      </c>
      <c r="K162" s="26">
        <v>1.68</v>
      </c>
      <c r="L162" s="26">
        <v>2.23</v>
      </c>
      <c r="M162" s="26">
        <v>2.39</v>
      </c>
      <c r="N162" s="29">
        <v>2.57</v>
      </c>
      <c r="O162" s="30"/>
      <c r="P162" s="30">
        <f t="shared" si="111"/>
        <v>0</v>
      </c>
      <c r="Q162" s="30"/>
      <c r="R162" s="30">
        <f t="shared" si="112"/>
        <v>0</v>
      </c>
      <c r="S162" s="30">
        <v>1</v>
      </c>
      <c r="T162" s="30">
        <f t="shared" si="113"/>
        <v>90948.378931199986</v>
      </c>
      <c r="U162" s="30"/>
      <c r="V162" s="30">
        <f t="shared" si="114"/>
        <v>0</v>
      </c>
      <c r="W162" s="30"/>
      <c r="X162" s="30">
        <f t="shared" si="115"/>
        <v>0</v>
      </c>
      <c r="Y162" s="30"/>
      <c r="Z162" s="30">
        <f t="shared" si="116"/>
        <v>0</v>
      </c>
    </row>
    <row r="163" spans="1:26" ht="28.5" customHeight="1" x14ac:dyDescent="0.25">
      <c r="A163" s="32"/>
      <c r="B163" s="56">
        <v>133</v>
      </c>
      <c r="C163" s="25" t="s">
        <v>188</v>
      </c>
      <c r="D163" s="26">
        <f t="shared" si="117"/>
        <v>18150.400000000001</v>
      </c>
      <c r="E163" s="26">
        <f t="shared" si="117"/>
        <v>18790</v>
      </c>
      <c r="F163" s="31">
        <v>4.25</v>
      </c>
      <c r="G163" s="27">
        <v>1</v>
      </c>
      <c r="H163" s="28"/>
      <c r="I163" s="28"/>
      <c r="J163" s="26">
        <v>1.4</v>
      </c>
      <c r="K163" s="26">
        <v>1.68</v>
      </c>
      <c r="L163" s="26">
        <v>2.23</v>
      </c>
      <c r="M163" s="26">
        <v>2.39</v>
      </c>
      <c r="N163" s="29">
        <v>2.57</v>
      </c>
      <c r="O163" s="30"/>
      <c r="P163" s="30">
        <f t="shared" si="111"/>
        <v>0</v>
      </c>
      <c r="Q163" s="30"/>
      <c r="R163" s="30">
        <f t="shared" si="112"/>
        <v>0</v>
      </c>
      <c r="S163" s="30"/>
      <c r="T163" s="30">
        <f t="shared" si="113"/>
        <v>0</v>
      </c>
      <c r="U163" s="30"/>
      <c r="V163" s="30">
        <f t="shared" si="114"/>
        <v>0</v>
      </c>
      <c r="W163" s="30"/>
      <c r="X163" s="30">
        <f t="shared" si="115"/>
        <v>0</v>
      </c>
      <c r="Y163" s="30"/>
      <c r="Z163" s="30">
        <f t="shared" si="116"/>
        <v>0</v>
      </c>
    </row>
    <row r="164" spans="1:26" ht="45" x14ac:dyDescent="0.25">
      <c r="A164" s="32"/>
      <c r="B164" s="56">
        <v>134</v>
      </c>
      <c r="C164" s="25" t="s">
        <v>189</v>
      </c>
      <c r="D164" s="26">
        <f t="shared" si="117"/>
        <v>18150.400000000001</v>
      </c>
      <c r="E164" s="26">
        <f t="shared" si="117"/>
        <v>18790</v>
      </c>
      <c r="F164" s="31">
        <v>2.56</v>
      </c>
      <c r="G164" s="27">
        <v>1</v>
      </c>
      <c r="H164" s="28"/>
      <c r="I164" s="28"/>
      <c r="J164" s="26">
        <v>1.4</v>
      </c>
      <c r="K164" s="26">
        <v>1.68</v>
      </c>
      <c r="L164" s="26">
        <v>2.23</v>
      </c>
      <c r="M164" s="26">
        <v>2.39</v>
      </c>
      <c r="N164" s="29">
        <v>2.57</v>
      </c>
      <c r="O164" s="30"/>
      <c r="P164" s="30">
        <f t="shared" si="111"/>
        <v>0</v>
      </c>
      <c r="Q164" s="30"/>
      <c r="R164" s="30">
        <f t="shared" si="112"/>
        <v>0</v>
      </c>
      <c r="S164" s="30">
        <v>1</v>
      </c>
      <c r="T164" s="30">
        <f t="shared" si="113"/>
        <v>80843.003494399978</v>
      </c>
      <c r="U164" s="30"/>
      <c r="V164" s="30">
        <f t="shared" si="114"/>
        <v>0</v>
      </c>
      <c r="W164" s="30"/>
      <c r="X164" s="30">
        <f t="shared" si="115"/>
        <v>0</v>
      </c>
      <c r="Y164" s="30"/>
      <c r="Z164" s="30">
        <f t="shared" si="116"/>
        <v>0</v>
      </c>
    </row>
    <row r="165" spans="1:26" ht="45" x14ac:dyDescent="0.25">
      <c r="A165" s="32"/>
      <c r="B165" s="56">
        <v>135</v>
      </c>
      <c r="C165" s="25" t="s">
        <v>190</v>
      </c>
      <c r="D165" s="26">
        <f t="shared" si="117"/>
        <v>18150.400000000001</v>
      </c>
      <c r="E165" s="26">
        <f t="shared" si="117"/>
        <v>18790</v>
      </c>
      <c r="F165" s="31">
        <v>3.6</v>
      </c>
      <c r="G165" s="27">
        <v>1</v>
      </c>
      <c r="H165" s="28"/>
      <c r="I165" s="28"/>
      <c r="J165" s="26">
        <v>1.4</v>
      </c>
      <c r="K165" s="26">
        <v>1.68</v>
      </c>
      <c r="L165" s="26">
        <v>2.23</v>
      </c>
      <c r="M165" s="26">
        <v>2.39</v>
      </c>
      <c r="N165" s="29">
        <v>2.57</v>
      </c>
      <c r="O165" s="30"/>
      <c r="P165" s="30">
        <f t="shared" si="111"/>
        <v>0</v>
      </c>
      <c r="Q165" s="30"/>
      <c r="R165" s="30">
        <f t="shared" si="112"/>
        <v>0</v>
      </c>
      <c r="S165" s="30">
        <f>6</f>
        <v>6</v>
      </c>
      <c r="T165" s="30">
        <f t="shared" si="113"/>
        <v>682112.84198399994</v>
      </c>
      <c r="U165" s="30"/>
      <c r="V165" s="30">
        <f t="shared" si="114"/>
        <v>0</v>
      </c>
      <c r="W165" s="30"/>
      <c r="X165" s="30">
        <f t="shared" si="115"/>
        <v>0</v>
      </c>
      <c r="Y165" s="30"/>
      <c r="Z165" s="30">
        <f t="shared" si="116"/>
        <v>0</v>
      </c>
    </row>
    <row r="166" spans="1:26" ht="26.25" customHeight="1" x14ac:dyDescent="0.25">
      <c r="A166" s="32"/>
      <c r="B166" s="56">
        <v>136</v>
      </c>
      <c r="C166" s="25" t="s">
        <v>191</v>
      </c>
      <c r="D166" s="26">
        <f t="shared" si="117"/>
        <v>18150.400000000001</v>
      </c>
      <c r="E166" s="26">
        <f t="shared" si="117"/>
        <v>18790</v>
      </c>
      <c r="F166" s="31">
        <v>4.2699999999999996</v>
      </c>
      <c r="G166" s="27">
        <v>1</v>
      </c>
      <c r="H166" s="28"/>
      <c r="I166" s="28"/>
      <c r="J166" s="26">
        <v>1.4</v>
      </c>
      <c r="K166" s="26">
        <v>1.68</v>
      </c>
      <c r="L166" s="26">
        <v>2.23</v>
      </c>
      <c r="M166" s="26">
        <v>2.39</v>
      </c>
      <c r="N166" s="29">
        <v>2.57</v>
      </c>
      <c r="O166" s="30">
        <v>0</v>
      </c>
      <c r="P166" s="30">
        <f t="shared" si="111"/>
        <v>0</v>
      </c>
      <c r="Q166" s="30"/>
      <c r="R166" s="30">
        <f t="shared" si="112"/>
        <v>0</v>
      </c>
      <c r="S166" s="30"/>
      <c r="T166" s="30">
        <f t="shared" si="113"/>
        <v>0</v>
      </c>
      <c r="U166" s="30">
        <v>0</v>
      </c>
      <c r="V166" s="30">
        <f t="shared" si="114"/>
        <v>0</v>
      </c>
      <c r="W166" s="30">
        <v>0</v>
      </c>
      <c r="X166" s="30">
        <f t="shared" si="115"/>
        <v>0</v>
      </c>
      <c r="Y166" s="30">
        <v>0</v>
      </c>
      <c r="Z166" s="30">
        <f t="shared" si="116"/>
        <v>0</v>
      </c>
    </row>
    <row r="167" spans="1:26" ht="45" x14ac:dyDescent="0.25">
      <c r="A167" s="32"/>
      <c r="B167" s="56">
        <v>137</v>
      </c>
      <c r="C167" s="25" t="s">
        <v>192</v>
      </c>
      <c r="D167" s="26">
        <f t="shared" si="117"/>
        <v>18150.400000000001</v>
      </c>
      <c r="E167" s="26">
        <f t="shared" si="117"/>
        <v>18790</v>
      </c>
      <c r="F167" s="31">
        <v>3.46</v>
      </c>
      <c r="G167" s="27">
        <v>1</v>
      </c>
      <c r="H167" s="28"/>
      <c r="I167" s="28"/>
      <c r="J167" s="26">
        <v>1.4</v>
      </c>
      <c r="K167" s="26">
        <v>1.68</v>
      </c>
      <c r="L167" s="26">
        <v>2.23</v>
      </c>
      <c r="M167" s="26">
        <v>2.39</v>
      </c>
      <c r="N167" s="29">
        <v>2.57</v>
      </c>
      <c r="O167" s="30">
        <v>0</v>
      </c>
      <c r="P167" s="30">
        <f t="shared" si="111"/>
        <v>0</v>
      </c>
      <c r="Q167" s="30">
        <v>0</v>
      </c>
      <c r="R167" s="30">
        <f t="shared" si="112"/>
        <v>0</v>
      </c>
      <c r="S167" s="30">
        <f>24+9</f>
        <v>33</v>
      </c>
      <c r="T167" s="30">
        <f t="shared" si="113"/>
        <v>3605724.2730431999</v>
      </c>
      <c r="U167" s="30">
        <v>0</v>
      </c>
      <c r="V167" s="30">
        <f t="shared" si="114"/>
        <v>0</v>
      </c>
      <c r="W167" s="30">
        <v>0</v>
      </c>
      <c r="X167" s="30">
        <f t="shared" si="115"/>
        <v>0</v>
      </c>
      <c r="Y167" s="30">
        <v>0</v>
      </c>
      <c r="Z167" s="30">
        <f t="shared" si="116"/>
        <v>0</v>
      </c>
    </row>
    <row r="168" spans="1:26" ht="60" x14ac:dyDescent="0.25">
      <c r="A168" s="32"/>
      <c r="B168" s="56">
        <v>138</v>
      </c>
      <c r="C168" s="25" t="s">
        <v>193</v>
      </c>
      <c r="D168" s="26">
        <f t="shared" si="117"/>
        <v>18150.400000000001</v>
      </c>
      <c r="E168" s="26">
        <f t="shared" si="117"/>
        <v>18790</v>
      </c>
      <c r="F168" s="31">
        <v>2.0499999999999998</v>
      </c>
      <c r="G168" s="27">
        <v>1</v>
      </c>
      <c r="H168" s="28"/>
      <c r="I168" s="28"/>
      <c r="J168" s="26">
        <v>1.4</v>
      </c>
      <c r="K168" s="26">
        <v>1.68</v>
      </c>
      <c r="L168" s="26">
        <v>2.23</v>
      </c>
      <c r="M168" s="26">
        <v>2.39</v>
      </c>
      <c r="N168" s="29">
        <v>2.57</v>
      </c>
      <c r="O168" s="30">
        <v>0</v>
      </c>
      <c r="P168" s="30">
        <f t="shared" si="111"/>
        <v>0</v>
      </c>
      <c r="Q168" s="30"/>
      <c r="R168" s="30">
        <f t="shared" si="112"/>
        <v>0</v>
      </c>
      <c r="S168" s="30">
        <v>496</v>
      </c>
      <c r="T168" s="30">
        <f t="shared" si="113"/>
        <v>32109830.450432003</v>
      </c>
      <c r="U168" s="30">
        <v>0</v>
      </c>
      <c r="V168" s="30">
        <f t="shared" si="114"/>
        <v>0</v>
      </c>
      <c r="W168" s="30"/>
      <c r="X168" s="30">
        <f t="shared" si="115"/>
        <v>0</v>
      </c>
      <c r="Y168" s="30">
        <v>0</v>
      </c>
      <c r="Z168" s="30">
        <f t="shared" si="116"/>
        <v>0</v>
      </c>
    </row>
    <row r="169" spans="1:26" ht="60" x14ac:dyDescent="0.25">
      <c r="A169" s="32"/>
      <c r="B169" s="56">
        <v>139</v>
      </c>
      <c r="C169" s="25" t="s">
        <v>194</v>
      </c>
      <c r="D169" s="26">
        <f t="shared" si="117"/>
        <v>18150.400000000001</v>
      </c>
      <c r="E169" s="26">
        <f t="shared" si="117"/>
        <v>18790</v>
      </c>
      <c r="F169" s="31">
        <v>2.8</v>
      </c>
      <c r="G169" s="27">
        <v>1</v>
      </c>
      <c r="H169" s="28"/>
      <c r="I169" s="28"/>
      <c r="J169" s="26">
        <v>1.4</v>
      </c>
      <c r="K169" s="26">
        <v>1.68</v>
      </c>
      <c r="L169" s="26">
        <v>2.23</v>
      </c>
      <c r="M169" s="26">
        <v>2.39</v>
      </c>
      <c r="N169" s="29">
        <v>2.57</v>
      </c>
      <c r="O169" s="30"/>
      <c r="P169" s="30">
        <f t="shared" si="111"/>
        <v>0</v>
      </c>
      <c r="Q169" s="30"/>
      <c r="R169" s="30">
        <f t="shared" si="112"/>
        <v>0</v>
      </c>
      <c r="S169" s="30">
        <f>730-80</f>
        <v>650</v>
      </c>
      <c r="T169" s="30">
        <f t="shared" si="113"/>
        <v>57474322.796799995</v>
      </c>
      <c r="U169" s="30"/>
      <c r="V169" s="30">
        <f t="shared" si="114"/>
        <v>0</v>
      </c>
      <c r="W169" s="30"/>
      <c r="X169" s="30">
        <f t="shared" si="115"/>
        <v>0</v>
      </c>
      <c r="Y169" s="30"/>
      <c r="Z169" s="30">
        <f t="shared" si="116"/>
        <v>0</v>
      </c>
    </row>
    <row r="170" spans="1:26" ht="60" x14ac:dyDescent="0.25">
      <c r="A170" s="32"/>
      <c r="B170" s="56">
        <v>140</v>
      </c>
      <c r="C170" s="25" t="s">
        <v>195</v>
      </c>
      <c r="D170" s="26">
        <f t="shared" si="117"/>
        <v>18150.400000000001</v>
      </c>
      <c r="E170" s="26">
        <f t="shared" si="117"/>
        <v>18790</v>
      </c>
      <c r="F170" s="31">
        <v>7.92</v>
      </c>
      <c r="G170" s="27">
        <v>1</v>
      </c>
      <c r="H170" s="28"/>
      <c r="I170" s="28"/>
      <c r="J170" s="26">
        <v>1.4</v>
      </c>
      <c r="K170" s="26">
        <v>1.68</v>
      </c>
      <c r="L170" s="26">
        <v>2.23</v>
      </c>
      <c r="M170" s="26">
        <v>2.39</v>
      </c>
      <c r="N170" s="29">
        <v>2.57</v>
      </c>
      <c r="O170" s="30"/>
      <c r="P170" s="30">
        <f>(O170/12*1*$D170*$F170*$G170*$J170*P$9)+(O170/12*11*$E170*$F170*$G170*$J170)</f>
        <v>0</v>
      </c>
      <c r="Q170" s="30"/>
      <c r="R170" s="30">
        <f>(Q170/12*1*$D170*$F170*$G170*$K170*R$9)+(Q170/12*11*$E170*$F170*$G170*$K170)</f>
        <v>0</v>
      </c>
      <c r="S170" s="30">
        <f>53-15</f>
        <v>38</v>
      </c>
      <c r="T170" s="30">
        <f>(S170/12*1*$D170*$F170*$G170*$K170*T$9)+(S170/12*11*$E170*$F170*$G170*$K170)</f>
        <v>9504105.5983103979</v>
      </c>
      <c r="U170" s="30"/>
      <c r="V170" s="30">
        <f>(U170/12*1*$D170*$F170*$G170*$K170*V$9)+(U170/12*11*$E170*$F170*$G170*$K170)</f>
        <v>0</v>
      </c>
      <c r="W170" s="30"/>
      <c r="X170" s="30">
        <f>(W170/12*1*$D170*$F170*$G170*$J170*X$9)+(W170/12*11*$E170*$F170*$G170*$J170)</f>
        <v>0</v>
      </c>
      <c r="Y170" s="30"/>
      <c r="Z170" s="30">
        <f>(Y170/12*1*$D170*$F170*$G170*$K170*Z$9)+(Y170/12*11*$E170*$F170*$G170*$K170)</f>
        <v>0</v>
      </c>
    </row>
    <row r="171" spans="1:26" x14ac:dyDescent="0.25">
      <c r="A171" s="32"/>
      <c r="B171" s="56">
        <v>141</v>
      </c>
      <c r="C171" s="25" t="s">
        <v>196</v>
      </c>
      <c r="D171" s="26">
        <f t="shared" si="117"/>
        <v>18150.400000000001</v>
      </c>
      <c r="E171" s="26">
        <f t="shared" si="117"/>
        <v>18790</v>
      </c>
      <c r="F171" s="31">
        <v>2</v>
      </c>
      <c r="G171" s="27">
        <v>1</v>
      </c>
      <c r="H171" s="28"/>
      <c r="I171" s="28"/>
      <c r="J171" s="26">
        <v>1.4</v>
      </c>
      <c r="K171" s="26">
        <v>1.68</v>
      </c>
      <c r="L171" s="26">
        <v>2.23</v>
      </c>
      <c r="M171" s="26">
        <v>2.39</v>
      </c>
      <c r="N171" s="29">
        <v>2.57</v>
      </c>
      <c r="O171" s="30">
        <v>0</v>
      </c>
      <c r="P171" s="30">
        <f t="shared" ref="P171:P173" si="118">(O171/12*1*$D171*$F171*$G171*$J171*P$9)+(O171/12*11*$E171*$F171*$G171*$J171*P$10)</f>
        <v>0</v>
      </c>
      <c r="Q171" s="30">
        <v>0</v>
      </c>
      <c r="R171" s="30">
        <f>(Q171/12*1*$D171*$F171*$G171*$K171*R$9)+(Q171/12*11*$E171*$F171*$G171*$K171*R$10)</f>
        <v>0</v>
      </c>
      <c r="S171" s="30"/>
      <c r="T171" s="30">
        <f>(S171/12*1*$D171*$F171*$G171*$K171*T$9)+(S171/12*11*$E171*$F171*$G171*$K171*T$10)</f>
        <v>0</v>
      </c>
      <c r="U171" s="30">
        <v>0</v>
      </c>
      <c r="V171" s="30">
        <f>(U171/12*1*$D171*$F171*$G171*$K171*V$9)+(U171/12*11*$E171*$F171*$G171*$K171*V$10)</f>
        <v>0</v>
      </c>
      <c r="W171" s="30">
        <v>0</v>
      </c>
      <c r="X171" s="30">
        <f t="shared" ref="X171:X173" si="119">(W171/12*1*$D171*$F171*$G171*$J171*X$9)+(W171/12*11*$E171*$F171*$G171*$J171*X$10)</f>
        <v>0</v>
      </c>
      <c r="Y171" s="30">
        <v>0</v>
      </c>
      <c r="Z171" s="30">
        <f t="shared" ref="Z171:Z173" si="120">(Y171/12*1*$D171*$F171*$G171*$K171*Z$9)+(Y171/12*11*$E171*$F171*$G171*$K171*Z$10)</f>
        <v>0</v>
      </c>
    </row>
    <row r="172" spans="1:26" x14ac:dyDescent="0.25">
      <c r="A172" s="32"/>
      <c r="B172" s="56">
        <v>142</v>
      </c>
      <c r="C172" s="25" t="s">
        <v>197</v>
      </c>
      <c r="D172" s="26">
        <f t="shared" si="117"/>
        <v>18150.400000000001</v>
      </c>
      <c r="E172" s="26">
        <f t="shared" si="117"/>
        <v>18790</v>
      </c>
      <c r="F172" s="31">
        <v>2.21</v>
      </c>
      <c r="G172" s="27">
        <v>1</v>
      </c>
      <c r="H172" s="28"/>
      <c r="I172" s="28"/>
      <c r="J172" s="26">
        <v>1.4</v>
      </c>
      <c r="K172" s="26">
        <v>1.68</v>
      </c>
      <c r="L172" s="26">
        <v>2.23</v>
      </c>
      <c r="M172" s="26">
        <v>2.39</v>
      </c>
      <c r="N172" s="29">
        <v>2.57</v>
      </c>
      <c r="O172" s="30">
        <v>0</v>
      </c>
      <c r="P172" s="30">
        <f t="shared" si="118"/>
        <v>0</v>
      </c>
      <c r="Q172" s="30">
        <v>0</v>
      </c>
      <c r="R172" s="30">
        <f>(Q172/12*1*$D172*$F172*$G172*$K172*R$9)+(Q172/12*11*$E172*$F172*$G172*$K172*R$10)</f>
        <v>0</v>
      </c>
      <c r="S172" s="30"/>
      <c r="T172" s="30">
        <f>(S172/12*1*$D172*$F172*$G172*$K172*T$9)+(S172/12*11*$E172*$F172*$G172*$K172*T$10)</f>
        <v>0</v>
      </c>
      <c r="U172" s="30">
        <v>0</v>
      </c>
      <c r="V172" s="30">
        <f>(U172/12*1*$D172*$F172*$G172*$K172*V$9)+(U172/12*11*$E172*$F172*$G172*$K172*V$10)</f>
        <v>0</v>
      </c>
      <c r="W172" s="30">
        <v>0</v>
      </c>
      <c r="X172" s="30">
        <f t="shared" si="119"/>
        <v>0</v>
      </c>
      <c r="Y172" s="30">
        <v>0</v>
      </c>
      <c r="Z172" s="30">
        <f t="shared" si="120"/>
        <v>0</v>
      </c>
    </row>
    <row r="173" spans="1:26" x14ac:dyDescent="0.25">
      <c r="A173" s="32"/>
      <c r="B173" s="56">
        <v>143</v>
      </c>
      <c r="C173" s="25" t="s">
        <v>198</v>
      </c>
      <c r="D173" s="26">
        <f t="shared" si="117"/>
        <v>18150.400000000001</v>
      </c>
      <c r="E173" s="26">
        <f t="shared" si="117"/>
        <v>18790</v>
      </c>
      <c r="F173" s="31">
        <v>3.53</v>
      </c>
      <c r="G173" s="27">
        <v>1</v>
      </c>
      <c r="H173" s="28"/>
      <c r="I173" s="28"/>
      <c r="J173" s="26">
        <v>1.4</v>
      </c>
      <c r="K173" s="26">
        <v>1.68</v>
      </c>
      <c r="L173" s="26">
        <v>2.23</v>
      </c>
      <c r="M173" s="26">
        <v>2.39</v>
      </c>
      <c r="N173" s="29">
        <v>2.57</v>
      </c>
      <c r="O173" s="30">
        <v>0</v>
      </c>
      <c r="P173" s="30">
        <f t="shared" si="118"/>
        <v>0</v>
      </c>
      <c r="Q173" s="30">
        <v>0</v>
      </c>
      <c r="R173" s="30">
        <f>(Q173/12*1*$D173*$F173*$G173*$K173*R$9)+(Q173/12*11*$E173*$F173*$G173*$K173*R$10)</f>
        <v>0</v>
      </c>
      <c r="S173" s="30"/>
      <c r="T173" s="30">
        <f>(S173/12*1*$D173*$F173*$G173*$K173*T$9)+(S173/12*11*$E173*$F173*$G173*$K173*T$10)</f>
        <v>0</v>
      </c>
      <c r="U173" s="30">
        <v>0</v>
      </c>
      <c r="V173" s="30">
        <f>(U173/12*1*$D173*$F173*$G173*$K173*V$9)+(U173/12*11*$E173*$F173*$G173*$K173*V$10)</f>
        <v>0</v>
      </c>
      <c r="W173" s="30">
        <v>0</v>
      </c>
      <c r="X173" s="30">
        <f t="shared" si="119"/>
        <v>0</v>
      </c>
      <c r="Y173" s="30">
        <v>0</v>
      </c>
      <c r="Z173" s="30">
        <f t="shared" si="120"/>
        <v>0</v>
      </c>
    </row>
    <row r="174" spans="1:26" x14ac:dyDescent="0.25">
      <c r="A174" s="32">
        <v>20</v>
      </c>
      <c r="B174" s="63"/>
      <c r="C174" s="34" t="s">
        <v>199</v>
      </c>
      <c r="D174" s="26">
        <f t="shared" si="117"/>
        <v>18150.400000000001</v>
      </c>
      <c r="E174" s="26">
        <f t="shared" si="117"/>
        <v>18790</v>
      </c>
      <c r="F174" s="57">
        <v>0.87</v>
      </c>
      <c r="G174" s="27">
        <v>1</v>
      </c>
      <c r="H174" s="28"/>
      <c r="I174" s="28"/>
      <c r="J174" s="26">
        <v>1.4</v>
      </c>
      <c r="K174" s="26">
        <v>1.68</v>
      </c>
      <c r="L174" s="26">
        <v>2.23</v>
      </c>
      <c r="M174" s="26">
        <v>2.39</v>
      </c>
      <c r="N174" s="29">
        <v>2.57</v>
      </c>
      <c r="O174" s="24">
        <f t="shared" ref="O174:Z174" si="121">SUM(O175:O184)</f>
        <v>0</v>
      </c>
      <c r="P174" s="24">
        <f t="shared" si="121"/>
        <v>0</v>
      </c>
      <c r="Q174" s="24">
        <f t="shared" si="121"/>
        <v>1</v>
      </c>
      <c r="R174" s="24">
        <f t="shared" si="121"/>
        <v>28737.161398399996</v>
      </c>
      <c r="S174" s="24">
        <f t="shared" si="121"/>
        <v>0</v>
      </c>
      <c r="T174" s="24">
        <f t="shared" si="121"/>
        <v>0</v>
      </c>
      <c r="U174" s="24">
        <f t="shared" si="121"/>
        <v>0</v>
      </c>
      <c r="V174" s="24">
        <f t="shared" si="121"/>
        <v>0</v>
      </c>
      <c r="W174" s="24">
        <f t="shared" si="121"/>
        <v>0</v>
      </c>
      <c r="X174" s="24">
        <f t="shared" si="121"/>
        <v>0</v>
      </c>
      <c r="Y174" s="24">
        <f t="shared" si="121"/>
        <v>2</v>
      </c>
      <c r="Z174" s="24">
        <f t="shared" si="121"/>
        <v>25316.87</v>
      </c>
    </row>
    <row r="175" spans="1:26" ht="45" x14ac:dyDescent="0.25">
      <c r="A175" s="32"/>
      <c r="B175" s="56">
        <v>144</v>
      </c>
      <c r="C175" s="25" t="s">
        <v>200</v>
      </c>
      <c r="D175" s="26">
        <f t="shared" si="117"/>
        <v>18150.400000000001</v>
      </c>
      <c r="E175" s="26">
        <f t="shared" si="117"/>
        <v>18790</v>
      </c>
      <c r="F175" s="31">
        <v>0.66</v>
      </c>
      <c r="G175" s="27">
        <v>1</v>
      </c>
      <c r="H175" s="28"/>
      <c r="I175" s="28"/>
      <c r="J175" s="26">
        <v>1.4</v>
      </c>
      <c r="K175" s="26">
        <v>1.68</v>
      </c>
      <c r="L175" s="26">
        <v>2.23</v>
      </c>
      <c r="M175" s="26">
        <v>2.39</v>
      </c>
      <c r="N175" s="29">
        <v>2.57</v>
      </c>
      <c r="O175" s="30">
        <v>0</v>
      </c>
      <c r="P175" s="30">
        <f t="shared" ref="P175:P183" si="122">(O175/12*1*$D175*$F175*$G175*$J175*P$9)+(O175/12*11*$E175*$F175*$G175*$J175*P$10)</f>
        <v>0</v>
      </c>
      <c r="Q175" s="30">
        <v>0</v>
      </c>
      <c r="R175" s="30">
        <f t="shared" ref="R175:R183" si="123">(Q175/12*1*$D175*$F175*$G175*$K175*R$9)+(Q175/12*11*$E175*$F175*$G175*$K175*R$10)</f>
        <v>0</v>
      </c>
      <c r="S175" s="30">
        <v>0</v>
      </c>
      <c r="T175" s="30">
        <f t="shared" ref="T175:T183" si="124">(S175/12*1*$D175*$F175*$G175*$K175*T$9)+(S175/12*11*$E175*$F175*$G175*$K175*T$10)</f>
        <v>0</v>
      </c>
      <c r="U175" s="30">
        <v>0</v>
      </c>
      <c r="V175" s="30">
        <f t="shared" ref="V175:V183" si="125">(U175/12*1*$D175*$F175*$G175*$K175*V$9)+(U175/12*11*$E175*$F175*$G175*$K175*V$10)</f>
        <v>0</v>
      </c>
      <c r="W175" s="30"/>
      <c r="X175" s="30">
        <f t="shared" ref="X175:X183" si="126">(W175/12*1*$D175*$F175*$G175*$J175*X$9)+(W175/12*11*$E175*$F175*$G175*$J175*X$10)</f>
        <v>0</v>
      </c>
      <c r="Y175" s="30">
        <v>0</v>
      </c>
      <c r="Z175" s="30">
        <f t="shared" ref="Z175:Z183" si="127">(Y175/12*1*$D175*$F175*$G175*$K175*Z$9)+(Y175/12*11*$E175*$F175*$G175*$K175*Z$10)</f>
        <v>0</v>
      </c>
    </row>
    <row r="176" spans="1:26" ht="30" x14ac:dyDescent="0.25">
      <c r="A176" s="32"/>
      <c r="B176" s="56">
        <v>145</v>
      </c>
      <c r="C176" s="25" t="s">
        <v>201</v>
      </c>
      <c r="D176" s="26">
        <f t="shared" ref="D176:E191" si="128">D175</f>
        <v>18150.400000000001</v>
      </c>
      <c r="E176" s="26">
        <f t="shared" si="128"/>
        <v>18790</v>
      </c>
      <c r="F176" s="31">
        <v>0.47</v>
      </c>
      <c r="G176" s="27">
        <v>1</v>
      </c>
      <c r="H176" s="28"/>
      <c r="I176" s="28"/>
      <c r="J176" s="26">
        <v>1.4</v>
      </c>
      <c r="K176" s="26">
        <v>1.68</v>
      </c>
      <c r="L176" s="26">
        <v>2.23</v>
      </c>
      <c r="M176" s="26">
        <v>2.39</v>
      </c>
      <c r="N176" s="29">
        <v>2.57</v>
      </c>
      <c r="O176" s="30">
        <v>0</v>
      </c>
      <c r="P176" s="30">
        <f t="shared" si="122"/>
        <v>0</v>
      </c>
      <c r="Q176" s="30">
        <v>0</v>
      </c>
      <c r="R176" s="30">
        <f t="shared" si="123"/>
        <v>0</v>
      </c>
      <c r="S176" s="30">
        <v>0</v>
      </c>
      <c r="T176" s="30">
        <f t="shared" si="124"/>
        <v>0</v>
      </c>
      <c r="U176" s="30">
        <v>0</v>
      </c>
      <c r="V176" s="30">
        <f t="shared" si="125"/>
        <v>0</v>
      </c>
      <c r="W176" s="30"/>
      <c r="X176" s="30">
        <f t="shared" si="126"/>
        <v>0</v>
      </c>
      <c r="Y176" s="30">
        <v>0</v>
      </c>
      <c r="Z176" s="30">
        <f t="shared" si="127"/>
        <v>0</v>
      </c>
    </row>
    <row r="177" spans="1:26" x14ac:dyDescent="0.25">
      <c r="A177" s="32"/>
      <c r="B177" s="56">
        <v>146</v>
      </c>
      <c r="C177" s="25" t="s">
        <v>202</v>
      </c>
      <c r="D177" s="26">
        <f t="shared" si="128"/>
        <v>18150.400000000001</v>
      </c>
      <c r="E177" s="26">
        <f t="shared" si="128"/>
        <v>18790</v>
      </c>
      <c r="F177" s="31">
        <v>0.61</v>
      </c>
      <c r="G177" s="27">
        <v>1</v>
      </c>
      <c r="H177" s="28"/>
      <c r="I177" s="28"/>
      <c r="J177" s="26">
        <v>1.4</v>
      </c>
      <c r="K177" s="26">
        <v>1.68</v>
      </c>
      <c r="L177" s="26">
        <v>2.23</v>
      </c>
      <c r="M177" s="26">
        <v>2.39</v>
      </c>
      <c r="N177" s="29">
        <v>2.57</v>
      </c>
      <c r="O177" s="30">
        <v>0</v>
      </c>
      <c r="P177" s="30">
        <f t="shared" si="122"/>
        <v>0</v>
      </c>
      <c r="Q177" s="30">
        <v>0</v>
      </c>
      <c r="R177" s="30">
        <f t="shared" si="123"/>
        <v>0</v>
      </c>
      <c r="S177" s="30">
        <v>0</v>
      </c>
      <c r="T177" s="30">
        <f t="shared" si="124"/>
        <v>0</v>
      </c>
      <c r="U177" s="30">
        <v>0</v>
      </c>
      <c r="V177" s="30">
        <f t="shared" si="125"/>
        <v>0</v>
      </c>
      <c r="W177" s="30"/>
      <c r="X177" s="30">
        <f t="shared" si="126"/>
        <v>0</v>
      </c>
      <c r="Y177" s="30">
        <v>0</v>
      </c>
      <c r="Z177" s="30">
        <f t="shared" si="127"/>
        <v>0</v>
      </c>
    </row>
    <row r="178" spans="1:26" ht="60" x14ac:dyDescent="0.25">
      <c r="A178" s="32"/>
      <c r="B178" s="56">
        <v>147</v>
      </c>
      <c r="C178" s="25" t="s">
        <v>203</v>
      </c>
      <c r="D178" s="26">
        <f t="shared" si="128"/>
        <v>18150.400000000001</v>
      </c>
      <c r="E178" s="26">
        <f t="shared" si="128"/>
        <v>18790</v>
      </c>
      <c r="F178" s="31">
        <v>0.71</v>
      </c>
      <c r="G178" s="27">
        <v>1</v>
      </c>
      <c r="H178" s="28"/>
      <c r="I178" s="28"/>
      <c r="J178" s="26">
        <v>1.4</v>
      </c>
      <c r="K178" s="26">
        <v>1.68</v>
      </c>
      <c r="L178" s="26">
        <v>2.23</v>
      </c>
      <c r="M178" s="26">
        <v>2.39</v>
      </c>
      <c r="N178" s="29">
        <v>2.57</v>
      </c>
      <c r="O178" s="30"/>
      <c r="P178" s="30">
        <f t="shared" si="122"/>
        <v>0</v>
      </c>
      <c r="Q178" s="30"/>
      <c r="R178" s="30">
        <f t="shared" si="123"/>
        <v>0</v>
      </c>
      <c r="S178" s="30">
        <v>0</v>
      </c>
      <c r="T178" s="30">
        <f t="shared" si="124"/>
        <v>0</v>
      </c>
      <c r="U178" s="30">
        <v>0</v>
      </c>
      <c r="V178" s="30">
        <f t="shared" si="125"/>
        <v>0</v>
      </c>
      <c r="W178" s="30"/>
      <c r="X178" s="30">
        <f t="shared" si="126"/>
        <v>0</v>
      </c>
      <c r="Y178" s="30">
        <v>2</v>
      </c>
      <c r="Z178" s="30">
        <v>25316.87</v>
      </c>
    </row>
    <row r="179" spans="1:26" ht="45" x14ac:dyDescent="0.25">
      <c r="A179" s="32"/>
      <c r="B179" s="56">
        <v>148</v>
      </c>
      <c r="C179" s="25" t="s">
        <v>204</v>
      </c>
      <c r="D179" s="26">
        <f t="shared" si="128"/>
        <v>18150.400000000001</v>
      </c>
      <c r="E179" s="26">
        <f t="shared" si="128"/>
        <v>18790</v>
      </c>
      <c r="F179" s="31">
        <v>0.84</v>
      </c>
      <c r="G179" s="27">
        <v>1</v>
      </c>
      <c r="H179" s="28"/>
      <c r="I179" s="28"/>
      <c r="J179" s="26">
        <v>1.4</v>
      </c>
      <c r="K179" s="26">
        <v>1.68</v>
      </c>
      <c r="L179" s="26">
        <v>2.23</v>
      </c>
      <c r="M179" s="26">
        <v>2.39</v>
      </c>
      <c r="N179" s="29">
        <v>2.57</v>
      </c>
      <c r="O179" s="30">
        <v>0</v>
      </c>
      <c r="P179" s="30">
        <f t="shared" si="122"/>
        <v>0</v>
      </c>
      <c r="Q179" s="30">
        <v>0</v>
      </c>
      <c r="R179" s="30">
        <f t="shared" si="123"/>
        <v>0</v>
      </c>
      <c r="S179" s="30">
        <v>0</v>
      </c>
      <c r="T179" s="30">
        <f t="shared" si="124"/>
        <v>0</v>
      </c>
      <c r="U179" s="30">
        <v>0</v>
      </c>
      <c r="V179" s="30">
        <f t="shared" si="125"/>
        <v>0</v>
      </c>
      <c r="W179" s="30"/>
      <c r="X179" s="30">
        <f t="shared" si="126"/>
        <v>0</v>
      </c>
      <c r="Y179" s="30">
        <v>0</v>
      </c>
      <c r="Z179" s="30">
        <f t="shared" si="127"/>
        <v>0</v>
      </c>
    </row>
    <row r="180" spans="1:26" ht="45" x14ac:dyDescent="0.25">
      <c r="A180" s="32"/>
      <c r="B180" s="56">
        <v>149</v>
      </c>
      <c r="C180" s="25" t="s">
        <v>205</v>
      </c>
      <c r="D180" s="26">
        <f t="shared" si="128"/>
        <v>18150.400000000001</v>
      </c>
      <c r="E180" s="26">
        <f t="shared" si="128"/>
        <v>18790</v>
      </c>
      <c r="F180" s="31">
        <v>0.91</v>
      </c>
      <c r="G180" s="27">
        <v>1</v>
      </c>
      <c r="H180" s="28"/>
      <c r="I180" s="28"/>
      <c r="J180" s="26">
        <v>1.4</v>
      </c>
      <c r="K180" s="26">
        <v>1.68</v>
      </c>
      <c r="L180" s="26">
        <v>2.23</v>
      </c>
      <c r="M180" s="26">
        <v>2.39</v>
      </c>
      <c r="N180" s="29">
        <v>2.57</v>
      </c>
      <c r="O180" s="30">
        <v>0</v>
      </c>
      <c r="P180" s="30">
        <f t="shared" si="122"/>
        <v>0</v>
      </c>
      <c r="Q180" s="30">
        <v>1</v>
      </c>
      <c r="R180" s="30">
        <f t="shared" si="123"/>
        <v>28737.161398399996</v>
      </c>
      <c r="S180" s="30">
        <v>0</v>
      </c>
      <c r="T180" s="30">
        <f t="shared" si="124"/>
        <v>0</v>
      </c>
      <c r="U180" s="30">
        <v>0</v>
      </c>
      <c r="V180" s="30">
        <f t="shared" si="125"/>
        <v>0</v>
      </c>
      <c r="W180" s="30">
        <v>0</v>
      </c>
      <c r="X180" s="30">
        <f t="shared" si="126"/>
        <v>0</v>
      </c>
      <c r="Y180" s="30">
        <v>0</v>
      </c>
      <c r="Z180" s="30">
        <f t="shared" si="127"/>
        <v>0</v>
      </c>
    </row>
    <row r="181" spans="1:26" ht="45" x14ac:dyDescent="0.25">
      <c r="A181" s="32"/>
      <c r="B181" s="56">
        <v>150</v>
      </c>
      <c r="C181" s="25" t="s">
        <v>206</v>
      </c>
      <c r="D181" s="26">
        <f t="shared" si="128"/>
        <v>18150.400000000001</v>
      </c>
      <c r="E181" s="26">
        <f t="shared" si="128"/>
        <v>18790</v>
      </c>
      <c r="F181" s="31">
        <v>1.1000000000000001</v>
      </c>
      <c r="G181" s="27">
        <v>1</v>
      </c>
      <c r="H181" s="28"/>
      <c r="I181" s="28"/>
      <c r="J181" s="26">
        <v>1.4</v>
      </c>
      <c r="K181" s="26">
        <v>1.68</v>
      </c>
      <c r="L181" s="26">
        <v>2.23</v>
      </c>
      <c r="M181" s="26">
        <v>2.39</v>
      </c>
      <c r="N181" s="29">
        <v>2.57</v>
      </c>
      <c r="O181" s="30">
        <v>0</v>
      </c>
      <c r="P181" s="30">
        <f t="shared" si="122"/>
        <v>0</v>
      </c>
      <c r="Q181" s="30"/>
      <c r="R181" s="30">
        <f t="shared" si="123"/>
        <v>0</v>
      </c>
      <c r="S181" s="30">
        <v>0</v>
      </c>
      <c r="T181" s="30">
        <f t="shared" si="124"/>
        <v>0</v>
      </c>
      <c r="U181" s="30">
        <v>0</v>
      </c>
      <c r="V181" s="30">
        <f t="shared" si="125"/>
        <v>0</v>
      </c>
      <c r="W181" s="30">
        <v>0</v>
      </c>
      <c r="X181" s="30">
        <f t="shared" si="126"/>
        <v>0</v>
      </c>
      <c r="Y181" s="30">
        <v>0</v>
      </c>
      <c r="Z181" s="30">
        <f t="shared" si="127"/>
        <v>0</v>
      </c>
    </row>
    <row r="182" spans="1:26" ht="45" x14ac:dyDescent="0.25">
      <c r="A182" s="32"/>
      <c r="B182" s="56">
        <v>151</v>
      </c>
      <c r="C182" s="25" t="s">
        <v>207</v>
      </c>
      <c r="D182" s="26">
        <f t="shared" si="128"/>
        <v>18150.400000000001</v>
      </c>
      <c r="E182" s="26">
        <f t="shared" si="128"/>
        <v>18790</v>
      </c>
      <c r="F182" s="31">
        <v>1.35</v>
      </c>
      <c r="G182" s="27">
        <v>1</v>
      </c>
      <c r="H182" s="28"/>
      <c r="I182" s="28"/>
      <c r="J182" s="26">
        <v>1.4</v>
      </c>
      <c r="K182" s="26">
        <v>1.68</v>
      </c>
      <c r="L182" s="26">
        <v>2.23</v>
      </c>
      <c r="M182" s="26">
        <v>2.39</v>
      </c>
      <c r="N182" s="29">
        <v>2.57</v>
      </c>
      <c r="O182" s="30">
        <v>0</v>
      </c>
      <c r="P182" s="30">
        <f t="shared" si="122"/>
        <v>0</v>
      </c>
      <c r="Q182" s="30">
        <v>0</v>
      </c>
      <c r="R182" s="30">
        <f t="shared" si="123"/>
        <v>0</v>
      </c>
      <c r="S182" s="30">
        <v>0</v>
      </c>
      <c r="T182" s="30">
        <f t="shared" si="124"/>
        <v>0</v>
      </c>
      <c r="U182" s="30">
        <v>0</v>
      </c>
      <c r="V182" s="30">
        <f t="shared" si="125"/>
        <v>0</v>
      </c>
      <c r="W182" s="30">
        <v>0</v>
      </c>
      <c r="X182" s="30">
        <f t="shared" si="126"/>
        <v>0</v>
      </c>
      <c r="Y182" s="30">
        <v>0</v>
      </c>
      <c r="Z182" s="30">
        <f t="shared" si="127"/>
        <v>0</v>
      </c>
    </row>
    <row r="183" spans="1:26" ht="45" x14ac:dyDescent="0.25">
      <c r="A183" s="32"/>
      <c r="B183" s="56">
        <v>152</v>
      </c>
      <c r="C183" s="25" t="s">
        <v>208</v>
      </c>
      <c r="D183" s="26">
        <f t="shared" si="128"/>
        <v>18150.400000000001</v>
      </c>
      <c r="E183" s="26">
        <f t="shared" si="128"/>
        <v>18790</v>
      </c>
      <c r="F183" s="31">
        <v>1.96</v>
      </c>
      <c r="G183" s="27">
        <v>1</v>
      </c>
      <c r="H183" s="28"/>
      <c r="I183" s="28"/>
      <c r="J183" s="26">
        <v>1.4</v>
      </c>
      <c r="K183" s="26">
        <v>1.68</v>
      </c>
      <c r="L183" s="26">
        <v>2.23</v>
      </c>
      <c r="M183" s="26">
        <v>2.39</v>
      </c>
      <c r="N183" s="29">
        <v>2.57</v>
      </c>
      <c r="O183" s="30"/>
      <c r="P183" s="30">
        <f t="shared" si="122"/>
        <v>0</v>
      </c>
      <c r="Q183" s="30"/>
      <c r="R183" s="30">
        <f t="shared" si="123"/>
        <v>0</v>
      </c>
      <c r="S183" s="30"/>
      <c r="T183" s="30">
        <f t="shared" si="124"/>
        <v>0</v>
      </c>
      <c r="U183" s="30"/>
      <c r="V183" s="30">
        <f t="shared" si="125"/>
        <v>0</v>
      </c>
      <c r="W183" s="30"/>
      <c r="X183" s="30">
        <f t="shared" si="126"/>
        <v>0</v>
      </c>
      <c r="Y183" s="30"/>
      <c r="Z183" s="30">
        <f t="shared" si="127"/>
        <v>0</v>
      </c>
    </row>
    <row r="184" spans="1:26" ht="18.75" customHeight="1" x14ac:dyDescent="0.25">
      <c r="A184" s="32"/>
      <c r="B184" s="56">
        <v>153</v>
      </c>
      <c r="C184" s="25" t="s">
        <v>209</v>
      </c>
      <c r="D184" s="26">
        <f t="shared" si="128"/>
        <v>18150.400000000001</v>
      </c>
      <c r="E184" s="26">
        <f t="shared" si="128"/>
        <v>18790</v>
      </c>
      <c r="F184" s="31">
        <v>25</v>
      </c>
      <c r="G184" s="27">
        <v>1</v>
      </c>
      <c r="H184" s="28"/>
      <c r="I184" s="28"/>
      <c r="J184" s="26">
        <v>1.4</v>
      </c>
      <c r="K184" s="26">
        <v>1.68</v>
      </c>
      <c r="L184" s="26">
        <v>2.23</v>
      </c>
      <c r="M184" s="26">
        <v>2.39</v>
      </c>
      <c r="N184" s="29">
        <v>2.57</v>
      </c>
      <c r="O184" s="30"/>
      <c r="P184" s="30">
        <f>(O184/12*1*$D184*$F184*$G184*$J184*P$9)+(O184/12*11*$E184*$F184*$G184*$J184)</f>
        <v>0</v>
      </c>
      <c r="Q184" s="30"/>
      <c r="R184" s="30">
        <f>(Q184/12*1*$D184*$F184*$G184*$K184*R$9)+(Q184/12*11*$E184*$F184*$G184*$K184)</f>
        <v>0</v>
      </c>
      <c r="S184" s="30"/>
      <c r="T184" s="30">
        <f>(S184/12*1*$D184*$F184*$G184*$K184*T$9)+(S184/12*11*$E184*$F184*$G184*$K184)</f>
        <v>0</v>
      </c>
      <c r="U184" s="30"/>
      <c r="V184" s="30">
        <f>(U184/12*1*$D184*$F184*$G184*$K184*V$9)+(U184/12*11*$E184*$F184*$G184*$K184)</f>
        <v>0</v>
      </c>
      <c r="W184" s="30"/>
      <c r="X184" s="30">
        <f>(W184/12*1*$D184*$F184*$G184*$J184*X$9)+(W184/12*11*$E184*$F184*$G184*$J184)</f>
        <v>0</v>
      </c>
      <c r="Y184" s="30"/>
      <c r="Z184" s="30">
        <f>(Y184/12*1*$D184*$F184*$G184*$K184*Z$9)+(Y184/12*11*$E184*$F184*$G184*$K184)</f>
        <v>0</v>
      </c>
    </row>
    <row r="185" spans="1:26" x14ac:dyDescent="0.25">
      <c r="A185" s="32">
        <v>21</v>
      </c>
      <c r="B185" s="63"/>
      <c r="C185" s="34" t="s">
        <v>210</v>
      </c>
      <c r="D185" s="26">
        <f t="shared" si="128"/>
        <v>18150.400000000001</v>
      </c>
      <c r="E185" s="26">
        <f t="shared" si="128"/>
        <v>18790</v>
      </c>
      <c r="F185" s="57">
        <v>0.92</v>
      </c>
      <c r="G185" s="27">
        <v>1</v>
      </c>
      <c r="H185" s="28"/>
      <c r="I185" s="39">
        <v>0.8</v>
      </c>
      <c r="J185" s="26">
        <v>1.4</v>
      </c>
      <c r="K185" s="26">
        <v>1.68</v>
      </c>
      <c r="L185" s="26">
        <v>2.23</v>
      </c>
      <c r="M185" s="26">
        <v>2.39</v>
      </c>
      <c r="N185" s="29">
        <v>2.57</v>
      </c>
      <c r="O185" s="24">
        <f t="shared" ref="O185:Z185" si="129">SUM(O186:O193)</f>
        <v>0</v>
      </c>
      <c r="P185" s="24">
        <f t="shared" si="129"/>
        <v>0</v>
      </c>
      <c r="Q185" s="24">
        <f t="shared" si="129"/>
        <v>0</v>
      </c>
      <c r="R185" s="24">
        <f t="shared" si="129"/>
        <v>0</v>
      </c>
      <c r="S185" s="24">
        <f t="shared" si="129"/>
        <v>0</v>
      </c>
      <c r="T185" s="24">
        <f t="shared" si="129"/>
        <v>0</v>
      </c>
      <c r="U185" s="24">
        <f t="shared" si="129"/>
        <v>0</v>
      </c>
      <c r="V185" s="24">
        <f t="shared" si="129"/>
        <v>0</v>
      </c>
      <c r="W185" s="24">
        <f t="shared" si="129"/>
        <v>0</v>
      </c>
      <c r="X185" s="24">
        <f t="shared" si="129"/>
        <v>0</v>
      </c>
      <c r="Y185" s="24">
        <f t="shared" si="129"/>
        <v>0</v>
      </c>
      <c r="Z185" s="24">
        <f t="shared" si="129"/>
        <v>0</v>
      </c>
    </row>
    <row r="186" spans="1:26" ht="25.5" customHeight="1" x14ac:dyDescent="0.25">
      <c r="A186" s="32"/>
      <c r="B186" s="56">
        <v>154</v>
      </c>
      <c r="C186" s="25" t="s">
        <v>211</v>
      </c>
      <c r="D186" s="26">
        <f t="shared" si="128"/>
        <v>18150.400000000001</v>
      </c>
      <c r="E186" s="26">
        <f t="shared" si="128"/>
        <v>18790</v>
      </c>
      <c r="F186" s="31">
        <v>0.49</v>
      </c>
      <c r="G186" s="27">
        <v>1</v>
      </c>
      <c r="H186" s="28"/>
      <c r="I186" s="28"/>
      <c r="J186" s="26">
        <v>1.4</v>
      </c>
      <c r="K186" s="26">
        <v>1.68</v>
      </c>
      <c r="L186" s="26">
        <v>2.23</v>
      </c>
      <c r="M186" s="26">
        <v>2.39</v>
      </c>
      <c r="N186" s="29">
        <v>2.57</v>
      </c>
      <c r="O186" s="30">
        <v>0</v>
      </c>
      <c r="P186" s="30">
        <f t="shared" ref="P186:P189" si="130">(O186/12*1*$D186*$F186*$G186*$J186*P$9)+(O186/12*11*$E186*$F186*$G186*$J186*P$10)</f>
        <v>0</v>
      </c>
      <c r="Q186" s="30">
        <v>0</v>
      </c>
      <c r="R186" s="30">
        <f>(Q186/12*1*$D186*$F186*$G186*$K186*R$9)+(Q186/12*11*$E186*$F186*$G186*$K186*R$10)</f>
        <v>0</v>
      </c>
      <c r="S186" s="30">
        <v>0</v>
      </c>
      <c r="T186" s="30">
        <f>(S186/12*1*$D186*$F186*$G186*$K186*T$9)+(S186/12*11*$E186*$F186*$G186*$K186*T$10)</f>
        <v>0</v>
      </c>
      <c r="U186" s="30">
        <v>0</v>
      </c>
      <c r="V186" s="30">
        <f>(U186/12*1*$D186*$F186*$G186*$K186*V$9)+(U186/12*11*$E186*$F186*$G186*$K186*V$10)</f>
        <v>0</v>
      </c>
      <c r="W186" s="30">
        <v>0</v>
      </c>
      <c r="X186" s="30">
        <f t="shared" ref="X186:X189" si="131">(W186/12*1*$D186*$F186*$G186*$J186*X$9)+(W186/12*11*$E186*$F186*$G186*$J186*X$10)</f>
        <v>0</v>
      </c>
      <c r="Y186" s="30">
        <v>0</v>
      </c>
      <c r="Z186" s="30">
        <f t="shared" ref="Z186:Z189" si="132">(Y186/12*1*$D186*$F186*$G186*$K186*Z$9)+(Y186/12*11*$E186*$F186*$G186*$K186*Z$10)</f>
        <v>0</v>
      </c>
    </row>
    <row r="187" spans="1:26" ht="30.75" customHeight="1" x14ac:dyDescent="0.25">
      <c r="A187" s="32"/>
      <c r="B187" s="56">
        <v>155</v>
      </c>
      <c r="C187" s="25" t="s">
        <v>212</v>
      </c>
      <c r="D187" s="26">
        <f t="shared" si="128"/>
        <v>18150.400000000001</v>
      </c>
      <c r="E187" s="26">
        <f t="shared" si="128"/>
        <v>18790</v>
      </c>
      <c r="F187" s="31">
        <v>0.79</v>
      </c>
      <c r="G187" s="27">
        <v>1</v>
      </c>
      <c r="H187" s="28"/>
      <c r="I187" s="28"/>
      <c r="J187" s="26">
        <v>1.4</v>
      </c>
      <c r="K187" s="26">
        <v>1.68</v>
      </c>
      <c r="L187" s="26">
        <v>2.23</v>
      </c>
      <c r="M187" s="26">
        <v>2.39</v>
      </c>
      <c r="N187" s="29">
        <v>2.57</v>
      </c>
      <c r="O187" s="30">
        <v>0</v>
      </c>
      <c r="P187" s="30">
        <f t="shared" si="130"/>
        <v>0</v>
      </c>
      <c r="Q187" s="30">
        <v>0</v>
      </c>
      <c r="R187" s="30">
        <f>(Q187/12*1*$D187*$F187*$G187*$K187*R$9)+(Q187/12*11*$E187*$F187*$G187*$K187*R$10)</f>
        <v>0</v>
      </c>
      <c r="S187" s="30">
        <v>0</v>
      </c>
      <c r="T187" s="30">
        <f>(S187/12*1*$D187*$F187*$G187*$K187*T$9)+(S187/12*11*$E187*$F187*$G187*$K187*T$10)</f>
        <v>0</v>
      </c>
      <c r="U187" s="30">
        <v>0</v>
      </c>
      <c r="V187" s="30">
        <f>(U187/12*1*$D187*$F187*$G187*$K187*V$9)+(U187/12*11*$E187*$F187*$G187*$K187*V$10)</f>
        <v>0</v>
      </c>
      <c r="W187" s="30">
        <v>0</v>
      </c>
      <c r="X187" s="30">
        <f t="shared" si="131"/>
        <v>0</v>
      </c>
      <c r="Y187" s="30">
        <v>0</v>
      </c>
      <c r="Z187" s="30">
        <f t="shared" si="132"/>
        <v>0</v>
      </c>
    </row>
    <row r="188" spans="1:26" ht="30.75" customHeight="1" x14ac:dyDescent="0.25">
      <c r="A188" s="32"/>
      <c r="B188" s="56">
        <v>156</v>
      </c>
      <c r="C188" s="25" t="s">
        <v>213</v>
      </c>
      <c r="D188" s="26">
        <f t="shared" si="128"/>
        <v>18150.400000000001</v>
      </c>
      <c r="E188" s="26">
        <f t="shared" si="128"/>
        <v>18790</v>
      </c>
      <c r="F188" s="31">
        <v>1.07</v>
      </c>
      <c r="G188" s="27">
        <v>1</v>
      </c>
      <c r="H188" s="28"/>
      <c r="I188" s="28"/>
      <c r="J188" s="26">
        <v>1.4</v>
      </c>
      <c r="K188" s="26">
        <v>1.68</v>
      </c>
      <c r="L188" s="26">
        <v>2.23</v>
      </c>
      <c r="M188" s="26">
        <v>2.39</v>
      </c>
      <c r="N188" s="29">
        <v>2.57</v>
      </c>
      <c r="O188" s="30">
        <v>0</v>
      </c>
      <c r="P188" s="30">
        <f t="shared" si="130"/>
        <v>0</v>
      </c>
      <c r="Q188" s="30">
        <v>0</v>
      </c>
      <c r="R188" s="30">
        <f>(Q188/12*1*$D188*$F188*$G188*$K188*R$9)+(Q188/12*11*$E188*$F188*$G188*$K188*R$10)</f>
        <v>0</v>
      </c>
      <c r="S188" s="30">
        <v>0</v>
      </c>
      <c r="T188" s="30">
        <f>(S188/12*1*$D188*$F188*$G188*$K188*T$9)+(S188/12*11*$E188*$F188*$G188*$K188*T$10)</f>
        <v>0</v>
      </c>
      <c r="U188" s="30">
        <v>0</v>
      </c>
      <c r="V188" s="30">
        <f>(U188/12*1*$D188*$F188*$G188*$K188*V$9)+(U188/12*11*$E188*$F188*$G188*$K188*V$10)</f>
        <v>0</v>
      </c>
      <c r="W188" s="30">
        <v>0</v>
      </c>
      <c r="X188" s="30">
        <f t="shared" si="131"/>
        <v>0</v>
      </c>
      <c r="Y188" s="30">
        <v>0</v>
      </c>
      <c r="Z188" s="30">
        <f t="shared" si="132"/>
        <v>0</v>
      </c>
    </row>
    <row r="189" spans="1:26" ht="27" customHeight="1" x14ac:dyDescent="0.25">
      <c r="A189" s="32"/>
      <c r="B189" s="56">
        <v>157</v>
      </c>
      <c r="C189" s="25" t="s">
        <v>214</v>
      </c>
      <c r="D189" s="26">
        <f t="shared" si="128"/>
        <v>18150.400000000001</v>
      </c>
      <c r="E189" s="26">
        <f t="shared" si="128"/>
        <v>18790</v>
      </c>
      <c r="F189" s="31">
        <v>1.19</v>
      </c>
      <c r="G189" s="27">
        <v>1</v>
      </c>
      <c r="H189" s="28"/>
      <c r="I189" s="28"/>
      <c r="J189" s="26">
        <v>1.4</v>
      </c>
      <c r="K189" s="26">
        <v>1.68</v>
      </c>
      <c r="L189" s="26">
        <v>2.23</v>
      </c>
      <c r="M189" s="26">
        <v>2.39</v>
      </c>
      <c r="N189" s="29">
        <v>2.57</v>
      </c>
      <c r="O189" s="30">
        <v>0</v>
      </c>
      <c r="P189" s="30">
        <f t="shared" si="130"/>
        <v>0</v>
      </c>
      <c r="Q189" s="30">
        <v>0</v>
      </c>
      <c r="R189" s="30">
        <f>(Q189/12*1*$D189*$F189*$G189*$K189*R$9)+(Q189/12*11*$E189*$F189*$G189*$K189*R$10)</f>
        <v>0</v>
      </c>
      <c r="S189" s="30">
        <v>0</v>
      </c>
      <c r="T189" s="30">
        <f>(S189/12*1*$D189*$F189*$G189*$K189*T$9)+(S189/12*11*$E189*$F189*$G189*$K189*T$10)</f>
        <v>0</v>
      </c>
      <c r="U189" s="30">
        <v>0</v>
      </c>
      <c r="V189" s="30">
        <f>(U189/12*1*$D189*$F189*$G189*$K189*V$9)+(U189/12*11*$E189*$F189*$G189*$K189*V$10)</f>
        <v>0</v>
      </c>
      <c r="W189" s="30">
        <v>0</v>
      </c>
      <c r="X189" s="30">
        <f t="shared" si="131"/>
        <v>0</v>
      </c>
      <c r="Y189" s="30">
        <v>0</v>
      </c>
      <c r="Z189" s="30">
        <f t="shared" si="132"/>
        <v>0</v>
      </c>
    </row>
    <row r="190" spans="1:26" ht="27" customHeight="1" x14ac:dyDescent="0.25">
      <c r="A190" s="32"/>
      <c r="B190" s="56">
        <v>158</v>
      </c>
      <c r="C190" s="25" t="s">
        <v>215</v>
      </c>
      <c r="D190" s="26">
        <f t="shared" si="128"/>
        <v>18150.400000000001</v>
      </c>
      <c r="E190" s="26">
        <f t="shared" si="128"/>
        <v>18790</v>
      </c>
      <c r="F190" s="31">
        <v>2.11</v>
      </c>
      <c r="G190" s="27">
        <v>1</v>
      </c>
      <c r="H190" s="28">
        <v>0.8</v>
      </c>
      <c r="I190" s="28"/>
      <c r="J190" s="26">
        <v>1.4</v>
      </c>
      <c r="K190" s="26">
        <v>1.68</v>
      </c>
      <c r="L190" s="26">
        <v>2.23</v>
      </c>
      <c r="M190" s="26">
        <v>2.39</v>
      </c>
      <c r="N190" s="29">
        <v>2.57</v>
      </c>
      <c r="O190" s="30">
        <v>0</v>
      </c>
      <c r="P190" s="30">
        <f t="shared" ref="P190:P191" si="133">(O190/12*1*$D190*$F190*$G190*$J190*P$9)+(O190/12*11*$E190*$F190*$G190*$J190)</f>
        <v>0</v>
      </c>
      <c r="Q190" s="30">
        <v>0</v>
      </c>
      <c r="R190" s="30">
        <f>(Q190/12*1*$D190*$F190*$G190*$K190*R$9)+(Q190/12*11*$E190*$F190*$G190*$K190)</f>
        <v>0</v>
      </c>
      <c r="S190" s="30">
        <v>0</v>
      </c>
      <c r="T190" s="30">
        <f>(S190/12*1*$D190*$F190*$G190*$K190*T$9)+(S190/12*11*$E190*$F190*$G190*$K190)</f>
        <v>0</v>
      </c>
      <c r="U190" s="30">
        <v>0</v>
      </c>
      <c r="V190" s="30">
        <f>(U190/12*1*$D190*$F190*$G190*$K190*V$9)+(U190/12*11*$E190*$F190*$G190*$K190)</f>
        <v>0</v>
      </c>
      <c r="W190" s="30">
        <v>0</v>
      </c>
      <c r="X190" s="30">
        <f t="shared" ref="X190:X191" si="134">(W190/12*1*$D190*$F190*$G190*$J190*X$9)+(W190/12*11*$E190*$F190*$G190*$J190)</f>
        <v>0</v>
      </c>
      <c r="Y190" s="30">
        <v>0</v>
      </c>
      <c r="Z190" s="30">
        <f t="shared" ref="Z190:Z191" si="135">(Y190/12*1*$D190*$F190*$G190*$K190*Z$9)+(Y190/12*11*$E190*$F190*$G190*$K190)</f>
        <v>0</v>
      </c>
    </row>
    <row r="191" spans="1:26" ht="27" customHeight="1" x14ac:dyDescent="0.25">
      <c r="A191" s="32"/>
      <c r="B191" s="56">
        <v>159</v>
      </c>
      <c r="C191" s="25" t="s">
        <v>216</v>
      </c>
      <c r="D191" s="26">
        <f t="shared" si="128"/>
        <v>18150.400000000001</v>
      </c>
      <c r="E191" s="26">
        <f t="shared" si="128"/>
        <v>18790</v>
      </c>
      <c r="F191" s="31">
        <v>2.33</v>
      </c>
      <c r="G191" s="27">
        <v>1</v>
      </c>
      <c r="H191" s="28"/>
      <c r="I191" s="28"/>
      <c r="J191" s="26">
        <v>1.4</v>
      </c>
      <c r="K191" s="26">
        <v>1.68</v>
      </c>
      <c r="L191" s="26">
        <v>2.23</v>
      </c>
      <c r="M191" s="26">
        <v>2.39</v>
      </c>
      <c r="N191" s="29">
        <v>2.57</v>
      </c>
      <c r="O191" s="30"/>
      <c r="P191" s="30">
        <f t="shared" si="133"/>
        <v>0</v>
      </c>
      <c r="Q191" s="30"/>
      <c r="R191" s="30">
        <f>(Q191/12*1*$D191*$F191*$G191*$K191*R$9)+(Q191/12*11*$E191*$F191*$G191*$K191)</f>
        <v>0</v>
      </c>
      <c r="S191" s="30"/>
      <c r="T191" s="30">
        <f>(S191/12*1*$D191*$F191*$G191*$K191*T$9)+(S191/12*11*$E191*$F191*$G191*$K191)</f>
        <v>0</v>
      </c>
      <c r="U191" s="30"/>
      <c r="V191" s="30">
        <f>(U191/12*1*$D191*$F191*$G191*$K191*V$9)+(U191/12*11*$E191*$F191*$G191*$K191)</f>
        <v>0</v>
      </c>
      <c r="W191" s="30"/>
      <c r="X191" s="30">
        <f t="shared" si="134"/>
        <v>0</v>
      </c>
      <c r="Y191" s="30"/>
      <c r="Z191" s="30">
        <f t="shared" si="135"/>
        <v>0</v>
      </c>
    </row>
    <row r="192" spans="1:26" x14ac:dyDescent="0.25">
      <c r="A192" s="32"/>
      <c r="B192" s="56">
        <v>160</v>
      </c>
      <c r="C192" s="25" t="s">
        <v>217</v>
      </c>
      <c r="D192" s="26">
        <f t="shared" ref="D192:E207" si="136">D191</f>
        <v>18150.400000000001</v>
      </c>
      <c r="E192" s="26">
        <f t="shared" si="136"/>
        <v>18790</v>
      </c>
      <c r="F192" s="31">
        <v>0.51</v>
      </c>
      <c r="G192" s="27">
        <v>1</v>
      </c>
      <c r="H192" s="28"/>
      <c r="I192" s="28"/>
      <c r="J192" s="26">
        <v>1.4</v>
      </c>
      <c r="K192" s="26">
        <v>1.68</v>
      </c>
      <c r="L192" s="26">
        <v>2.23</v>
      </c>
      <c r="M192" s="26">
        <v>2.39</v>
      </c>
      <c r="N192" s="29">
        <v>2.57</v>
      </c>
      <c r="O192" s="30">
        <v>0</v>
      </c>
      <c r="P192" s="30">
        <f t="shared" ref="P192:P193" si="137">(O192/12*1*$D192*$F192*$G192*$J192*P$9)+(O192/12*11*$E192*$F192*$G192*$J192*P$10)</f>
        <v>0</v>
      </c>
      <c r="Q192" s="30"/>
      <c r="R192" s="30">
        <f>(Q192/12*1*$D192*$F192*$G192*$K192*R$9)+(Q192/12*11*$E192*$F192*$G192*$K192*R$10)</f>
        <v>0</v>
      </c>
      <c r="S192" s="30">
        <v>0</v>
      </c>
      <c r="T192" s="30">
        <f>(S192/12*1*$D192*$F192*$G192*$K192*T$9)+(S192/12*11*$E192*$F192*$G192*$K192*T$10)</f>
        <v>0</v>
      </c>
      <c r="U192" s="30">
        <v>0</v>
      </c>
      <c r="V192" s="30">
        <f>(U192/12*1*$D192*$F192*$G192*$K192*V$9)+(U192/12*11*$E192*$F192*$G192*$K192*V$10)</f>
        <v>0</v>
      </c>
      <c r="W192" s="30">
        <v>0</v>
      </c>
      <c r="X192" s="30">
        <f t="shared" ref="X192:X193" si="138">(W192/12*1*$D192*$F192*$G192*$J192*X$9)+(W192/12*11*$E192*$F192*$G192*$J192*X$10)</f>
        <v>0</v>
      </c>
      <c r="Y192" s="30">
        <v>0</v>
      </c>
      <c r="Z192" s="30">
        <f t="shared" ref="Z192:Z193" si="139">(Y192/12*1*$D192*$F192*$G192*$K192*Z$9)+(Y192/12*11*$E192*$F192*$G192*$K192*Z$10)</f>
        <v>0</v>
      </c>
    </row>
    <row r="193" spans="1:26" x14ac:dyDescent="0.25">
      <c r="A193" s="32"/>
      <c r="B193" s="56">
        <v>161</v>
      </c>
      <c r="C193" s="25" t="s">
        <v>218</v>
      </c>
      <c r="D193" s="26">
        <f t="shared" si="136"/>
        <v>18150.400000000001</v>
      </c>
      <c r="E193" s="26">
        <f t="shared" si="136"/>
        <v>18790</v>
      </c>
      <c r="F193" s="31">
        <v>0.66</v>
      </c>
      <c r="G193" s="27">
        <v>1</v>
      </c>
      <c r="H193" s="28"/>
      <c r="I193" s="28"/>
      <c r="J193" s="26">
        <v>1.4</v>
      </c>
      <c r="K193" s="26">
        <v>1.68</v>
      </c>
      <c r="L193" s="26">
        <v>2.23</v>
      </c>
      <c r="M193" s="26">
        <v>2.39</v>
      </c>
      <c r="N193" s="29">
        <v>2.57</v>
      </c>
      <c r="O193" s="30"/>
      <c r="P193" s="30">
        <f t="shared" si="137"/>
        <v>0</v>
      </c>
      <c r="Q193" s="30"/>
      <c r="R193" s="30">
        <f>(Q193/12*1*$D193*$F193*$G193*$K193*R$9)+(Q193/12*11*$E193*$F193*$G193*$K193*R$10)</f>
        <v>0</v>
      </c>
      <c r="S193" s="30"/>
      <c r="T193" s="30">
        <f>(S193/12*1*$D193*$F193*$G193*$K193*T$9)+(S193/12*11*$E193*$F193*$G193*$K193*T$10)</f>
        <v>0</v>
      </c>
      <c r="U193" s="30"/>
      <c r="V193" s="30">
        <f>(U193/12*1*$D193*$F193*$G193*$K193*V$9)+(U193/12*11*$E193*$F193*$G193*$K193*V$10)</f>
        <v>0</v>
      </c>
      <c r="W193" s="30"/>
      <c r="X193" s="30">
        <f t="shared" si="138"/>
        <v>0</v>
      </c>
      <c r="Y193" s="30"/>
      <c r="Z193" s="30">
        <f t="shared" si="139"/>
        <v>0</v>
      </c>
    </row>
    <row r="194" spans="1:26" x14ac:dyDescent="0.25">
      <c r="A194" s="32">
        <v>22</v>
      </c>
      <c r="B194" s="63"/>
      <c r="C194" s="34" t="s">
        <v>219</v>
      </c>
      <c r="D194" s="26">
        <f t="shared" si="136"/>
        <v>18150.400000000001</v>
      </c>
      <c r="E194" s="26">
        <f t="shared" si="136"/>
        <v>18790</v>
      </c>
      <c r="F194" s="57">
        <v>0.8</v>
      </c>
      <c r="G194" s="27">
        <v>1</v>
      </c>
      <c r="H194" s="28"/>
      <c r="I194" s="28"/>
      <c r="J194" s="26">
        <v>1.4</v>
      </c>
      <c r="K194" s="26">
        <v>1.68</v>
      </c>
      <c r="L194" s="26">
        <v>2.23</v>
      </c>
      <c r="M194" s="26">
        <v>2.39</v>
      </c>
      <c r="N194" s="29">
        <v>2.57</v>
      </c>
      <c r="O194" s="24">
        <f t="shared" ref="O194:Z194" si="140">SUM(O195:O198)</f>
        <v>25</v>
      </c>
      <c r="P194" s="24">
        <f t="shared" si="140"/>
        <v>1743440.4236666667</v>
      </c>
      <c r="Q194" s="24">
        <f t="shared" si="140"/>
        <v>0</v>
      </c>
      <c r="R194" s="24">
        <f t="shared" si="140"/>
        <v>0</v>
      </c>
      <c r="S194" s="24">
        <f t="shared" si="140"/>
        <v>0</v>
      </c>
      <c r="T194" s="24">
        <f t="shared" si="140"/>
        <v>0</v>
      </c>
      <c r="U194" s="24">
        <f t="shared" si="140"/>
        <v>0</v>
      </c>
      <c r="V194" s="24">
        <f t="shared" si="140"/>
        <v>0</v>
      </c>
      <c r="W194" s="24">
        <f t="shared" si="140"/>
        <v>0</v>
      </c>
      <c r="X194" s="24">
        <f t="shared" si="140"/>
        <v>0</v>
      </c>
      <c r="Y194" s="24">
        <f t="shared" si="140"/>
        <v>10</v>
      </c>
      <c r="Z194" s="24">
        <f t="shared" si="140"/>
        <v>122609.22</v>
      </c>
    </row>
    <row r="195" spans="1:26" ht="20.25" customHeight="1" x14ac:dyDescent="0.25">
      <c r="A195" s="32"/>
      <c r="B195" s="56">
        <v>162</v>
      </c>
      <c r="C195" s="25" t="s">
        <v>220</v>
      </c>
      <c r="D195" s="26">
        <f t="shared" si="136"/>
        <v>18150.400000000001</v>
      </c>
      <c r="E195" s="26">
        <f t="shared" si="136"/>
        <v>18790</v>
      </c>
      <c r="F195" s="31">
        <v>1.1100000000000001</v>
      </c>
      <c r="G195" s="27">
        <v>1</v>
      </c>
      <c r="H195" s="28"/>
      <c r="I195" s="28"/>
      <c r="J195" s="26">
        <v>1.4</v>
      </c>
      <c r="K195" s="26">
        <v>1.68</v>
      </c>
      <c r="L195" s="26">
        <v>2.23</v>
      </c>
      <c r="M195" s="26">
        <v>2.39</v>
      </c>
      <c r="N195" s="29">
        <v>2.57</v>
      </c>
      <c r="O195" s="30"/>
      <c r="P195" s="30">
        <f t="shared" ref="P195:P198" si="141">(O195/12*1*$D195*$F195*$G195*$J195*P$9)+(O195/12*11*$E195*$F195*$G195*$J195*P$10)</f>
        <v>0</v>
      </c>
      <c r="Q195" s="30"/>
      <c r="R195" s="30">
        <f>(Q195/12*1*$D195*$F195*$G195*$K195*R$9)+(Q195/12*11*$E195*$F195*$G195*$K195*R$10)</f>
        <v>0</v>
      </c>
      <c r="S195" s="30"/>
      <c r="T195" s="30">
        <f>(S195/12*1*$D195*$F195*$G195*$K195*T$9)+(S195/12*11*$E195*$F195*$G195*$K195*T$10)</f>
        <v>0</v>
      </c>
      <c r="U195" s="30"/>
      <c r="V195" s="30">
        <f>(U195/12*1*$D195*$F195*$G195*$K195*V$9)+(U195/12*11*$E195*$F195*$G195*$K195*V$10)</f>
        <v>0</v>
      </c>
      <c r="W195" s="30"/>
      <c r="X195" s="30">
        <f t="shared" ref="X195:X198" si="142">(W195/12*1*$D195*$F195*$G195*$J195*X$9)+(W195/12*11*$E195*$F195*$G195*$J195*X$10)</f>
        <v>0</v>
      </c>
      <c r="Y195" s="30"/>
      <c r="Z195" s="30">
        <f t="shared" ref="Z195:Z198" si="143">(Y195/12*1*$D195*$F195*$G195*$K195*Z$9)+(Y195/12*11*$E195*$F195*$G195*$K195*Z$10)</f>
        <v>0</v>
      </c>
    </row>
    <row r="196" spans="1:26" x14ac:dyDescent="0.25">
      <c r="A196" s="32"/>
      <c r="B196" s="56">
        <v>163</v>
      </c>
      <c r="C196" s="25" t="s">
        <v>221</v>
      </c>
      <c r="D196" s="26">
        <f t="shared" si="136"/>
        <v>18150.400000000001</v>
      </c>
      <c r="E196" s="26">
        <f t="shared" si="136"/>
        <v>18790</v>
      </c>
      <c r="F196" s="33">
        <v>0.39</v>
      </c>
      <c r="G196" s="27">
        <v>1</v>
      </c>
      <c r="H196" s="28"/>
      <c r="I196" s="28"/>
      <c r="J196" s="26">
        <v>1.4</v>
      </c>
      <c r="K196" s="26">
        <v>1.68</v>
      </c>
      <c r="L196" s="26">
        <v>2.23</v>
      </c>
      <c r="M196" s="26">
        <v>2.39</v>
      </c>
      <c r="N196" s="29">
        <v>2.57</v>
      </c>
      <c r="O196" s="30"/>
      <c r="P196" s="30">
        <f t="shared" si="141"/>
        <v>0</v>
      </c>
      <c r="Q196" s="30"/>
      <c r="R196" s="30">
        <f>(Q196/12*1*$D196*$F196*$G196*$K196*R$9)+(Q196/12*11*$E196*$F196*$G196*$K196*R$10)</f>
        <v>0</v>
      </c>
      <c r="S196" s="30"/>
      <c r="T196" s="30">
        <f>(S196/12*1*$D196*$F196*$G196*$K196*T$9)+(S196/12*11*$E196*$F196*$G196*$K196*T$10)</f>
        <v>0</v>
      </c>
      <c r="U196" s="30"/>
      <c r="V196" s="30">
        <f>(U196/12*1*$D196*$F196*$G196*$K196*V$9)+(U196/12*11*$E196*$F196*$G196*$K196*V$10)</f>
        <v>0</v>
      </c>
      <c r="W196" s="30"/>
      <c r="X196" s="30">
        <f t="shared" si="142"/>
        <v>0</v>
      </c>
      <c r="Y196" s="30">
        <v>10</v>
      </c>
      <c r="Z196" s="30">
        <v>122609.22</v>
      </c>
    </row>
    <row r="197" spans="1:26" ht="30.75" customHeight="1" x14ac:dyDescent="0.25">
      <c r="A197" s="32"/>
      <c r="B197" s="56">
        <v>164</v>
      </c>
      <c r="C197" s="25" t="s">
        <v>222</v>
      </c>
      <c r="D197" s="26">
        <f t="shared" si="136"/>
        <v>18150.400000000001</v>
      </c>
      <c r="E197" s="26">
        <f t="shared" si="136"/>
        <v>18790</v>
      </c>
      <c r="F197" s="31">
        <v>1.85</v>
      </c>
      <c r="G197" s="27">
        <v>1</v>
      </c>
      <c r="H197" s="28"/>
      <c r="I197" s="28"/>
      <c r="J197" s="26">
        <v>1.4</v>
      </c>
      <c r="K197" s="26">
        <v>1.68</v>
      </c>
      <c r="L197" s="26">
        <v>2.23</v>
      </c>
      <c r="M197" s="26">
        <v>2.39</v>
      </c>
      <c r="N197" s="29">
        <v>2.57</v>
      </c>
      <c r="O197" s="30"/>
      <c r="P197" s="30">
        <f t="shared" si="141"/>
        <v>0</v>
      </c>
      <c r="Q197" s="30"/>
      <c r="R197" s="30">
        <f>(Q197/12*1*$D197*$F197*$G197*$K197*R$9)+(Q197/12*11*$E197*$F197*$G197*$K197*R$10)</f>
        <v>0</v>
      </c>
      <c r="S197" s="30"/>
      <c r="T197" s="30">
        <f>(S197/12*1*$D197*$F197*$G197*$K197*T$9)+(S197/12*11*$E197*$F197*$G197*$K197*T$10)</f>
        <v>0</v>
      </c>
      <c r="U197" s="30"/>
      <c r="V197" s="30">
        <f>(U197/12*1*$D197*$F197*$G197*$K197*V$9)+(U197/12*11*$E197*$F197*$G197*$K197*V$10)</f>
        <v>0</v>
      </c>
      <c r="W197" s="30"/>
      <c r="X197" s="30">
        <f t="shared" si="142"/>
        <v>0</v>
      </c>
      <c r="Y197" s="30"/>
      <c r="Z197" s="30">
        <f t="shared" si="143"/>
        <v>0</v>
      </c>
    </row>
    <row r="198" spans="1:26" ht="30" x14ac:dyDescent="0.25">
      <c r="A198" s="32"/>
      <c r="B198" s="56">
        <v>165</v>
      </c>
      <c r="C198" s="25" t="s">
        <v>223</v>
      </c>
      <c r="D198" s="26">
        <f t="shared" si="136"/>
        <v>18150.400000000001</v>
      </c>
      <c r="E198" s="26">
        <f t="shared" si="136"/>
        <v>18790</v>
      </c>
      <c r="F198" s="33">
        <v>2.12</v>
      </c>
      <c r="G198" s="27">
        <v>1</v>
      </c>
      <c r="H198" s="28"/>
      <c r="I198" s="28"/>
      <c r="J198" s="26">
        <v>1.4</v>
      </c>
      <c r="K198" s="26">
        <v>1.68</v>
      </c>
      <c r="L198" s="26">
        <v>2.23</v>
      </c>
      <c r="M198" s="26">
        <v>2.39</v>
      </c>
      <c r="N198" s="29">
        <v>2.57</v>
      </c>
      <c r="O198" s="30">
        <v>25</v>
      </c>
      <c r="P198" s="30">
        <f t="shared" si="141"/>
        <v>1743440.4236666667</v>
      </c>
      <c r="Q198" s="30"/>
      <c r="R198" s="30">
        <f>(Q198/12*1*$D198*$F198*$G198*$K198*R$9)+(Q198/12*11*$E198*$F198*$G198*$K198*R$10)</f>
        <v>0</v>
      </c>
      <c r="S198" s="30"/>
      <c r="T198" s="30">
        <f>(S198/12*1*$D198*$F198*$G198*$K198*T$9)+(S198/12*11*$E198*$F198*$G198*$K198*T$10)</f>
        <v>0</v>
      </c>
      <c r="U198" s="30"/>
      <c r="V198" s="30">
        <f>(U198/12*1*$D198*$F198*$G198*$K198*V$9)+(U198/12*11*$E198*$F198*$G198*$K198*V$10)</f>
        <v>0</v>
      </c>
      <c r="W198" s="30"/>
      <c r="X198" s="30">
        <f t="shared" si="142"/>
        <v>0</v>
      </c>
      <c r="Y198" s="30"/>
      <c r="Z198" s="30">
        <f t="shared" si="143"/>
        <v>0</v>
      </c>
    </row>
    <row r="199" spans="1:26" x14ac:dyDescent="0.25">
      <c r="A199" s="32">
        <v>23</v>
      </c>
      <c r="B199" s="63"/>
      <c r="C199" s="34" t="s">
        <v>224</v>
      </c>
      <c r="D199" s="26">
        <f t="shared" si="136"/>
        <v>18150.400000000001</v>
      </c>
      <c r="E199" s="26">
        <f t="shared" si="136"/>
        <v>18790</v>
      </c>
      <c r="F199" s="57">
        <v>1.31</v>
      </c>
      <c r="G199" s="27">
        <v>1</v>
      </c>
      <c r="H199" s="28"/>
      <c r="I199" s="28"/>
      <c r="J199" s="26">
        <v>1.4</v>
      </c>
      <c r="K199" s="26">
        <v>1.68</v>
      </c>
      <c r="L199" s="26">
        <v>2.23</v>
      </c>
      <c r="M199" s="26">
        <v>2.39</v>
      </c>
      <c r="N199" s="29">
        <v>2.57</v>
      </c>
      <c r="O199" s="24">
        <f t="shared" ref="O199:Z199" si="144">SUM(O200:O205)</f>
        <v>0</v>
      </c>
      <c r="P199" s="24">
        <f t="shared" si="144"/>
        <v>0</v>
      </c>
      <c r="Q199" s="24">
        <f t="shared" si="144"/>
        <v>648</v>
      </c>
      <c r="R199" s="24">
        <f t="shared" si="144"/>
        <v>26151448.458508801</v>
      </c>
      <c r="S199" s="24">
        <f t="shared" si="144"/>
        <v>0</v>
      </c>
      <c r="T199" s="24">
        <f t="shared" si="144"/>
        <v>0</v>
      </c>
      <c r="U199" s="24">
        <f t="shared" si="144"/>
        <v>0</v>
      </c>
      <c r="V199" s="24">
        <f t="shared" si="144"/>
        <v>0</v>
      </c>
      <c r="W199" s="24">
        <f t="shared" si="144"/>
        <v>350</v>
      </c>
      <c r="X199" s="24">
        <f t="shared" si="144"/>
        <v>12015455.889182668</v>
      </c>
      <c r="Y199" s="24">
        <f t="shared" si="144"/>
        <v>69</v>
      </c>
      <c r="Z199" s="24">
        <f t="shared" si="144"/>
        <v>3000218.4299999997</v>
      </c>
    </row>
    <row r="200" spans="1:26" x14ac:dyDescent="0.25">
      <c r="A200" s="32"/>
      <c r="B200" s="56">
        <v>166</v>
      </c>
      <c r="C200" s="25" t="s">
        <v>225</v>
      </c>
      <c r="D200" s="26">
        <f t="shared" si="136"/>
        <v>18150.400000000001</v>
      </c>
      <c r="E200" s="26">
        <f t="shared" si="136"/>
        <v>18790</v>
      </c>
      <c r="F200" s="31">
        <v>0.85</v>
      </c>
      <c r="G200" s="27">
        <v>1</v>
      </c>
      <c r="H200" s="28"/>
      <c r="I200" s="28"/>
      <c r="J200" s="26">
        <v>1.4</v>
      </c>
      <c r="K200" s="26">
        <v>1.68</v>
      </c>
      <c r="L200" s="26">
        <v>2.23</v>
      </c>
      <c r="M200" s="26">
        <v>2.39</v>
      </c>
      <c r="N200" s="29">
        <v>2.57</v>
      </c>
      <c r="O200" s="30">
        <v>0</v>
      </c>
      <c r="P200" s="30">
        <f t="shared" ref="P200:P205" si="145">(O200/12*1*$D200*$F200*$G200*$J200*P$9)+(O200/12*11*$E200*$F200*$G200*$J200*P$10)</f>
        <v>0</v>
      </c>
      <c r="Q200" s="30">
        <v>3</v>
      </c>
      <c r="R200" s="30">
        <f t="shared" ref="R200:R205" si="146">(Q200/12*1*$D200*$F200*$G200*$K200*R$9)+(Q200/12*11*$E200*$F200*$G200*$K200*R$10)</f>
        <v>80527.210512000005</v>
      </c>
      <c r="S200" s="30">
        <v>0</v>
      </c>
      <c r="T200" s="30">
        <f t="shared" ref="T200:T205" si="147">(S200/12*1*$D200*$F200*$G200*$K200*T$9)+(S200/12*11*$E200*$F200*$G200*$K200*T$10)</f>
        <v>0</v>
      </c>
      <c r="U200" s="30">
        <v>0</v>
      </c>
      <c r="V200" s="30">
        <f t="shared" ref="V200:V205" si="148">(U200/12*1*$D200*$F200*$G200*$K200*V$9)+(U200/12*11*$E200*$F200*$G200*$K200*V$10)</f>
        <v>0</v>
      </c>
      <c r="W200" s="30">
        <v>6</v>
      </c>
      <c r="X200" s="30">
        <f t="shared" ref="X200:X205" si="149">(W200/12*1*$D200*$F200*$G200*$J200*X$9)+(W200/12*11*$E200*$F200*$G200*$J200*X$10)</f>
        <v>140361.04501999999</v>
      </c>
      <c r="Y200" s="30"/>
      <c r="Z200" s="30">
        <f t="shared" ref="Z200:Z204" si="150">(Y200/12*1*$D200*$F200*$G200*$K200*Z$9)+(Y200/12*11*$E200*$F200*$G200*$K200*Z$10)</f>
        <v>0</v>
      </c>
    </row>
    <row r="201" spans="1:26" ht="45" x14ac:dyDescent="0.25">
      <c r="A201" s="32"/>
      <c r="B201" s="56">
        <v>167</v>
      </c>
      <c r="C201" s="25" t="s">
        <v>226</v>
      </c>
      <c r="D201" s="26">
        <f t="shared" si="136"/>
        <v>18150.400000000001</v>
      </c>
      <c r="E201" s="26">
        <f t="shared" si="136"/>
        <v>18790</v>
      </c>
      <c r="F201" s="31">
        <v>2.48</v>
      </c>
      <c r="G201" s="27">
        <v>1</v>
      </c>
      <c r="H201" s="28"/>
      <c r="I201" s="28"/>
      <c r="J201" s="26">
        <v>1.4</v>
      </c>
      <c r="K201" s="26">
        <v>1.68</v>
      </c>
      <c r="L201" s="26">
        <v>2.23</v>
      </c>
      <c r="M201" s="26">
        <v>2.39</v>
      </c>
      <c r="N201" s="29">
        <v>2.57</v>
      </c>
      <c r="O201" s="30"/>
      <c r="P201" s="30">
        <f t="shared" si="145"/>
        <v>0</v>
      </c>
      <c r="Q201" s="30">
        <v>10</v>
      </c>
      <c r="R201" s="30">
        <f t="shared" si="146"/>
        <v>783166.59635200002</v>
      </c>
      <c r="S201" s="30"/>
      <c r="T201" s="30">
        <f t="shared" si="147"/>
        <v>0</v>
      </c>
      <c r="U201" s="30"/>
      <c r="V201" s="30">
        <f t="shared" si="148"/>
        <v>0</v>
      </c>
      <c r="W201" s="30"/>
      <c r="X201" s="30">
        <f t="shared" si="149"/>
        <v>0</v>
      </c>
      <c r="Y201" s="30">
        <v>5</v>
      </c>
      <c r="Z201" s="30">
        <v>444469.21</v>
      </c>
    </row>
    <row r="202" spans="1:26" ht="60" x14ac:dyDescent="0.25">
      <c r="A202" s="32"/>
      <c r="B202" s="56">
        <v>168</v>
      </c>
      <c r="C202" s="25" t="s">
        <v>227</v>
      </c>
      <c r="D202" s="26">
        <f t="shared" si="136"/>
        <v>18150.400000000001</v>
      </c>
      <c r="E202" s="26">
        <f t="shared" si="136"/>
        <v>18790</v>
      </c>
      <c r="F202" s="31">
        <v>0.91</v>
      </c>
      <c r="G202" s="27">
        <v>1</v>
      </c>
      <c r="H202" s="28"/>
      <c r="I202" s="28"/>
      <c r="J202" s="26">
        <v>1.4</v>
      </c>
      <c r="K202" s="26">
        <v>1.68</v>
      </c>
      <c r="L202" s="26">
        <v>2.23</v>
      </c>
      <c r="M202" s="26">
        <v>2.39</v>
      </c>
      <c r="N202" s="29">
        <v>2.57</v>
      </c>
      <c r="O202" s="30">
        <v>0</v>
      </c>
      <c r="P202" s="30">
        <f t="shared" si="145"/>
        <v>0</v>
      </c>
      <c r="Q202" s="30">
        <v>5</v>
      </c>
      <c r="R202" s="30">
        <f t="shared" si="146"/>
        <v>143685.806992</v>
      </c>
      <c r="S202" s="30"/>
      <c r="T202" s="30">
        <f t="shared" si="147"/>
        <v>0</v>
      </c>
      <c r="U202" s="30">
        <v>0</v>
      </c>
      <c r="V202" s="30">
        <f t="shared" si="148"/>
        <v>0</v>
      </c>
      <c r="W202" s="30">
        <v>2</v>
      </c>
      <c r="X202" s="30">
        <f t="shared" si="149"/>
        <v>50089.627830666657</v>
      </c>
      <c r="Y202" s="30">
        <v>0</v>
      </c>
      <c r="Z202" s="30">
        <f t="shared" si="150"/>
        <v>0</v>
      </c>
    </row>
    <row r="203" spans="1:26" x14ac:dyDescent="0.25">
      <c r="A203" s="32"/>
      <c r="B203" s="56">
        <v>169</v>
      </c>
      <c r="C203" s="25" t="s">
        <v>228</v>
      </c>
      <c r="D203" s="26">
        <f t="shared" si="136"/>
        <v>18150.400000000001</v>
      </c>
      <c r="E203" s="26">
        <f t="shared" si="136"/>
        <v>18790</v>
      </c>
      <c r="F203" s="31">
        <v>1.29</v>
      </c>
      <c r="G203" s="27">
        <v>1</v>
      </c>
      <c r="H203" s="28"/>
      <c r="I203" s="28"/>
      <c r="J203" s="26">
        <v>1.4</v>
      </c>
      <c r="K203" s="26">
        <v>1.68</v>
      </c>
      <c r="L203" s="26">
        <v>2.23</v>
      </c>
      <c r="M203" s="26">
        <v>2.39</v>
      </c>
      <c r="N203" s="29">
        <v>2.57</v>
      </c>
      <c r="O203" s="30">
        <v>0</v>
      </c>
      <c r="P203" s="30">
        <f t="shared" si="145"/>
        <v>0</v>
      </c>
      <c r="Q203" s="30">
        <v>393</v>
      </c>
      <c r="R203" s="30">
        <f t="shared" si="146"/>
        <v>16009756.8287328</v>
      </c>
      <c r="S203" s="30">
        <v>0</v>
      </c>
      <c r="T203" s="30">
        <f t="shared" si="147"/>
        <v>0</v>
      </c>
      <c r="U203" s="30">
        <v>0</v>
      </c>
      <c r="V203" s="30">
        <f t="shared" si="148"/>
        <v>0</v>
      </c>
      <c r="W203" s="30">
        <v>278</v>
      </c>
      <c r="X203" s="30">
        <f t="shared" si="149"/>
        <v>9869858.4245240018</v>
      </c>
      <c r="Y203" s="30">
        <v>62</v>
      </c>
      <c r="Z203" s="30">
        <v>2512344.3199999998</v>
      </c>
    </row>
    <row r="204" spans="1:26" x14ac:dyDescent="0.25">
      <c r="A204" s="32"/>
      <c r="B204" s="56">
        <v>170</v>
      </c>
      <c r="C204" s="25" t="s">
        <v>229</v>
      </c>
      <c r="D204" s="26">
        <f t="shared" si="136"/>
        <v>18150.400000000001</v>
      </c>
      <c r="E204" s="26">
        <f t="shared" si="136"/>
        <v>18790</v>
      </c>
      <c r="F204" s="31">
        <v>1.1100000000000001</v>
      </c>
      <c r="G204" s="27">
        <v>1</v>
      </c>
      <c r="H204" s="28"/>
      <c r="I204" s="28"/>
      <c r="J204" s="26">
        <v>1.4</v>
      </c>
      <c r="K204" s="26">
        <v>1.68</v>
      </c>
      <c r="L204" s="26">
        <v>2.23</v>
      </c>
      <c r="M204" s="26">
        <v>2.39</v>
      </c>
      <c r="N204" s="29">
        <v>2.57</v>
      </c>
      <c r="O204" s="30">
        <v>0</v>
      </c>
      <c r="P204" s="30">
        <f t="shared" si="145"/>
        <v>0</v>
      </c>
      <c r="Q204" s="30">
        <v>50</v>
      </c>
      <c r="R204" s="30">
        <f t="shared" si="146"/>
        <v>1752651.05232</v>
      </c>
      <c r="S204" s="30">
        <v>0</v>
      </c>
      <c r="T204" s="30">
        <f t="shared" si="147"/>
        <v>0</v>
      </c>
      <c r="U204" s="30">
        <v>0</v>
      </c>
      <c r="V204" s="30">
        <f t="shared" si="148"/>
        <v>0</v>
      </c>
      <c r="W204" s="30">
        <v>64</v>
      </c>
      <c r="X204" s="30">
        <f t="shared" si="149"/>
        <v>1955146.7918080001</v>
      </c>
      <c r="Y204" s="30"/>
      <c r="Z204" s="30">
        <f t="shared" si="150"/>
        <v>0</v>
      </c>
    </row>
    <row r="205" spans="1:26" x14ac:dyDescent="0.25">
      <c r="A205" s="32"/>
      <c r="B205" s="56">
        <v>171</v>
      </c>
      <c r="C205" s="25" t="s">
        <v>230</v>
      </c>
      <c r="D205" s="26">
        <f t="shared" si="136"/>
        <v>18150.400000000001</v>
      </c>
      <c r="E205" s="26">
        <f t="shared" si="136"/>
        <v>18790</v>
      </c>
      <c r="F205" s="31">
        <v>1.25</v>
      </c>
      <c r="G205" s="27">
        <v>1</v>
      </c>
      <c r="H205" s="28"/>
      <c r="I205" s="28"/>
      <c r="J205" s="26">
        <v>1.4</v>
      </c>
      <c r="K205" s="26">
        <v>1.68</v>
      </c>
      <c r="L205" s="26">
        <v>2.23</v>
      </c>
      <c r="M205" s="26">
        <v>2.39</v>
      </c>
      <c r="N205" s="29">
        <v>2.57</v>
      </c>
      <c r="O205" s="30"/>
      <c r="P205" s="30">
        <f t="shared" si="145"/>
        <v>0</v>
      </c>
      <c r="Q205" s="30">
        <v>187</v>
      </c>
      <c r="R205" s="30">
        <f t="shared" si="146"/>
        <v>7381660.9636000013</v>
      </c>
      <c r="S205" s="30"/>
      <c r="T205" s="30">
        <f t="shared" si="147"/>
        <v>0</v>
      </c>
      <c r="U205" s="30"/>
      <c r="V205" s="30">
        <f t="shared" si="148"/>
        <v>0</v>
      </c>
      <c r="W205" s="30"/>
      <c r="X205" s="30">
        <f t="shared" si="149"/>
        <v>0</v>
      </c>
      <c r="Y205" s="30">
        <v>2</v>
      </c>
      <c r="Z205" s="30">
        <v>43404.9</v>
      </c>
    </row>
    <row r="206" spans="1:26" x14ac:dyDescent="0.25">
      <c r="A206" s="32">
        <v>24</v>
      </c>
      <c r="B206" s="63"/>
      <c r="C206" s="34" t="s">
        <v>231</v>
      </c>
      <c r="D206" s="26">
        <f t="shared" si="136"/>
        <v>18150.400000000001</v>
      </c>
      <c r="E206" s="26">
        <f t="shared" si="136"/>
        <v>18790</v>
      </c>
      <c r="F206" s="57">
        <v>1.44</v>
      </c>
      <c r="G206" s="27">
        <v>1</v>
      </c>
      <c r="H206" s="28"/>
      <c r="I206" s="28"/>
      <c r="J206" s="26">
        <v>1.4</v>
      </c>
      <c r="K206" s="26">
        <v>1.68</v>
      </c>
      <c r="L206" s="26">
        <v>2.23</v>
      </c>
      <c r="M206" s="26">
        <v>2.39</v>
      </c>
      <c r="N206" s="29">
        <v>2.57</v>
      </c>
      <c r="O206" s="24">
        <f t="shared" ref="O206:Z206" si="151">SUM(O207:O210)</f>
        <v>0</v>
      </c>
      <c r="P206" s="24">
        <f t="shared" si="151"/>
        <v>0</v>
      </c>
      <c r="Q206" s="24">
        <f t="shared" si="151"/>
        <v>110</v>
      </c>
      <c r="R206" s="24">
        <f t="shared" si="151"/>
        <v>5835854.3147520004</v>
      </c>
      <c r="S206" s="24">
        <f t="shared" si="151"/>
        <v>0</v>
      </c>
      <c r="T206" s="24">
        <f t="shared" si="151"/>
        <v>0</v>
      </c>
      <c r="U206" s="24">
        <f t="shared" si="151"/>
        <v>0</v>
      </c>
      <c r="V206" s="24">
        <f t="shared" si="151"/>
        <v>0</v>
      </c>
      <c r="W206" s="24">
        <f t="shared" si="151"/>
        <v>10</v>
      </c>
      <c r="X206" s="24">
        <f t="shared" si="151"/>
        <v>239439.42974000005</v>
      </c>
      <c r="Y206" s="24">
        <f t="shared" si="151"/>
        <v>0</v>
      </c>
      <c r="Z206" s="24">
        <f t="shared" si="151"/>
        <v>0</v>
      </c>
    </row>
    <row r="207" spans="1:26" ht="30.75" customHeight="1" x14ac:dyDescent="0.25">
      <c r="A207" s="32"/>
      <c r="B207" s="56">
        <v>172</v>
      </c>
      <c r="C207" s="25" t="s">
        <v>232</v>
      </c>
      <c r="D207" s="26">
        <f t="shared" si="136"/>
        <v>18150.400000000001</v>
      </c>
      <c r="E207" s="26">
        <f t="shared" si="136"/>
        <v>18790</v>
      </c>
      <c r="F207" s="31">
        <v>1.78</v>
      </c>
      <c r="G207" s="27">
        <v>1</v>
      </c>
      <c r="H207" s="28"/>
      <c r="I207" s="28"/>
      <c r="J207" s="26">
        <v>1.4</v>
      </c>
      <c r="K207" s="26">
        <v>1.68</v>
      </c>
      <c r="L207" s="26">
        <v>2.23</v>
      </c>
      <c r="M207" s="26">
        <v>2.39</v>
      </c>
      <c r="N207" s="29">
        <v>2.57</v>
      </c>
      <c r="O207" s="30">
        <v>0</v>
      </c>
      <c r="P207" s="30">
        <f t="shared" ref="P207:P210" si="152">(O207/12*1*$D207*$F207*$G207*$J207*P$9)+(O207/12*11*$E207*$F207*$G207*$J207*P$10)</f>
        <v>0</v>
      </c>
      <c r="Q207" s="30">
        <v>10</v>
      </c>
      <c r="R207" s="30">
        <f>(Q207/12*1*$D207*$F207*$G207*$K207*R$9)+(Q207/12*11*$E207*$F207*$G207*$K207*R$10)</f>
        <v>562111.50867200003</v>
      </c>
      <c r="S207" s="30">
        <v>0</v>
      </c>
      <c r="T207" s="30">
        <f>(S207/12*1*$D207*$F207*$G207*$K207*T$9)+(S207/12*11*$E207*$F207*$G207*$K207*T$10)</f>
        <v>0</v>
      </c>
      <c r="U207" s="30">
        <v>0</v>
      </c>
      <c r="V207" s="30">
        <f>(U207/12*1*$D207*$F207*$G207*$K207*V$9)+(U207/12*11*$E207*$F207*$G207*$K207*V$10)</f>
        <v>0</v>
      </c>
      <c r="W207" s="30"/>
      <c r="X207" s="30">
        <f t="shared" ref="X207:X210" si="153">(W207/12*1*$D207*$F207*$G207*$J207*X$9)+(W207/12*11*$E207*$F207*$G207*$J207*X$10)</f>
        <v>0</v>
      </c>
      <c r="Y207" s="30"/>
      <c r="Z207" s="30">
        <f t="shared" ref="Z207:Z210" si="154">(Y207/12*1*$D207*$F207*$G207*$K207*Z$9)+(Y207/12*11*$E207*$F207*$G207*$K207*Z$10)</f>
        <v>0</v>
      </c>
    </row>
    <row r="208" spans="1:26" ht="33" customHeight="1" x14ac:dyDescent="0.25">
      <c r="A208" s="32"/>
      <c r="B208" s="56">
        <v>173</v>
      </c>
      <c r="C208" s="25" t="s">
        <v>233</v>
      </c>
      <c r="D208" s="26">
        <f t="shared" ref="D208:E223" si="155">D207</f>
        <v>18150.400000000001</v>
      </c>
      <c r="E208" s="26">
        <f t="shared" si="155"/>
        <v>18790</v>
      </c>
      <c r="F208" s="31">
        <v>1.67</v>
      </c>
      <c r="G208" s="27">
        <v>1</v>
      </c>
      <c r="H208" s="28"/>
      <c r="I208" s="28"/>
      <c r="J208" s="26">
        <v>1.4</v>
      </c>
      <c r="K208" s="26">
        <v>1.68</v>
      </c>
      <c r="L208" s="26">
        <v>2.23</v>
      </c>
      <c r="M208" s="26">
        <v>2.39</v>
      </c>
      <c r="N208" s="29">
        <v>2.57</v>
      </c>
      <c r="O208" s="30">
        <v>0</v>
      </c>
      <c r="P208" s="30">
        <f t="shared" si="152"/>
        <v>0</v>
      </c>
      <c r="Q208" s="30">
        <v>100</v>
      </c>
      <c r="R208" s="30">
        <f>(Q208/12*1*$D208*$F208*$G208*$K208*R$9)+(Q208/12*11*$E208*$F208*$G208*$K208*R$10)</f>
        <v>5273742.8060800005</v>
      </c>
      <c r="S208" s="30">
        <v>0</v>
      </c>
      <c r="T208" s="30">
        <f>(S208/12*1*$D208*$F208*$G208*$K208*T$9)+(S208/12*11*$E208*$F208*$G208*$K208*T$10)</f>
        <v>0</v>
      </c>
      <c r="U208" s="30">
        <v>0</v>
      </c>
      <c r="V208" s="30">
        <f>(U208/12*1*$D208*$F208*$G208*$K208*V$9)+(U208/12*11*$E208*$F208*$G208*$K208*V$10)</f>
        <v>0</v>
      </c>
      <c r="W208" s="30"/>
      <c r="X208" s="30">
        <f t="shared" si="153"/>
        <v>0</v>
      </c>
      <c r="Y208" s="30">
        <v>0</v>
      </c>
      <c r="Z208" s="30">
        <f t="shared" si="154"/>
        <v>0</v>
      </c>
    </row>
    <row r="209" spans="1:26" x14ac:dyDescent="0.25">
      <c r="A209" s="32"/>
      <c r="B209" s="56">
        <v>174</v>
      </c>
      <c r="C209" s="25" t="s">
        <v>234</v>
      </c>
      <c r="D209" s="26">
        <f t="shared" si="155"/>
        <v>18150.400000000001</v>
      </c>
      <c r="E209" s="26">
        <f t="shared" si="155"/>
        <v>18790</v>
      </c>
      <c r="F209" s="31">
        <v>0.87</v>
      </c>
      <c r="G209" s="27">
        <v>1</v>
      </c>
      <c r="H209" s="28"/>
      <c r="I209" s="28"/>
      <c r="J209" s="26">
        <v>1.4</v>
      </c>
      <c r="K209" s="26">
        <v>1.68</v>
      </c>
      <c r="L209" s="26">
        <v>2.23</v>
      </c>
      <c r="M209" s="26">
        <v>2.39</v>
      </c>
      <c r="N209" s="29">
        <v>2.57</v>
      </c>
      <c r="O209" s="30">
        <v>0</v>
      </c>
      <c r="P209" s="30">
        <f t="shared" si="152"/>
        <v>0</v>
      </c>
      <c r="Q209" s="30">
        <v>0</v>
      </c>
      <c r="R209" s="30">
        <f>(Q209/12*1*$D209*$F209*$G209*$K209*R$9)+(Q209/12*11*$E209*$F209*$G209*$K209*R$10)</f>
        <v>0</v>
      </c>
      <c r="S209" s="30">
        <v>0</v>
      </c>
      <c r="T209" s="30">
        <f>(S209/12*1*$D209*$F209*$G209*$K209*T$9)+(S209/12*11*$E209*$F209*$G209*$K209*T$10)</f>
        <v>0</v>
      </c>
      <c r="U209" s="30">
        <v>0</v>
      </c>
      <c r="V209" s="30">
        <f>(U209/12*1*$D209*$F209*$G209*$K209*V$9)+(U209/12*11*$E209*$F209*$G209*$K209*V$10)</f>
        <v>0</v>
      </c>
      <c r="W209" s="30">
        <v>10</v>
      </c>
      <c r="X209" s="30">
        <f t="shared" si="153"/>
        <v>239439.42974000005</v>
      </c>
      <c r="Y209" s="30">
        <v>0</v>
      </c>
      <c r="Z209" s="30">
        <f t="shared" si="154"/>
        <v>0</v>
      </c>
    </row>
    <row r="210" spans="1:26" x14ac:dyDescent="0.25">
      <c r="A210" s="32"/>
      <c r="B210" s="56">
        <v>175</v>
      </c>
      <c r="C210" s="25" t="s">
        <v>235</v>
      </c>
      <c r="D210" s="26">
        <f t="shared" si="155"/>
        <v>18150.400000000001</v>
      </c>
      <c r="E210" s="26">
        <f t="shared" si="155"/>
        <v>18790</v>
      </c>
      <c r="F210" s="31">
        <v>1.57</v>
      </c>
      <c r="G210" s="27">
        <v>1</v>
      </c>
      <c r="H210" s="28"/>
      <c r="I210" s="28"/>
      <c r="J210" s="26">
        <v>1.4</v>
      </c>
      <c r="K210" s="26">
        <v>1.68</v>
      </c>
      <c r="L210" s="26">
        <v>2.23</v>
      </c>
      <c r="M210" s="26">
        <v>2.39</v>
      </c>
      <c r="N210" s="29">
        <v>2.57</v>
      </c>
      <c r="O210" s="30"/>
      <c r="P210" s="30">
        <f t="shared" si="152"/>
        <v>0</v>
      </c>
      <c r="Q210" s="30"/>
      <c r="R210" s="30">
        <f>(Q210/12*1*$D210*$F210*$G210*$K210*R$9)+(Q210/12*11*$E210*$F210*$G210*$K210*R$10)</f>
        <v>0</v>
      </c>
      <c r="S210" s="30"/>
      <c r="T210" s="30">
        <f>(S210/12*1*$D210*$F210*$G210*$K210*T$9)+(S210/12*11*$E210*$F210*$G210*$K210*T$10)</f>
        <v>0</v>
      </c>
      <c r="U210" s="30"/>
      <c r="V210" s="30">
        <f>(U210/12*1*$D210*$F210*$G210*$K210*V$9)+(U210/12*11*$E210*$F210*$G210*$K210*V$10)</f>
        <v>0</v>
      </c>
      <c r="W210" s="30"/>
      <c r="X210" s="30">
        <f t="shared" si="153"/>
        <v>0</v>
      </c>
      <c r="Y210" s="30"/>
      <c r="Z210" s="30">
        <f t="shared" si="154"/>
        <v>0</v>
      </c>
    </row>
    <row r="211" spans="1:26" x14ac:dyDescent="0.25">
      <c r="A211" s="32">
        <v>25</v>
      </c>
      <c r="B211" s="63"/>
      <c r="C211" s="34" t="s">
        <v>236</v>
      </c>
      <c r="D211" s="26">
        <f t="shared" si="155"/>
        <v>18150.400000000001</v>
      </c>
      <c r="E211" s="26">
        <f t="shared" si="155"/>
        <v>18790</v>
      </c>
      <c r="F211" s="57">
        <v>1.18</v>
      </c>
      <c r="G211" s="27">
        <v>1</v>
      </c>
      <c r="H211" s="28"/>
      <c r="I211" s="28"/>
      <c r="J211" s="26">
        <v>1.4</v>
      </c>
      <c r="K211" s="26">
        <v>1.68</v>
      </c>
      <c r="L211" s="26">
        <v>2.23</v>
      </c>
      <c r="M211" s="26">
        <v>2.39</v>
      </c>
      <c r="N211" s="29">
        <v>2.57</v>
      </c>
      <c r="O211" s="24">
        <f t="shared" ref="O211:Z211" si="156">SUM(O212:O223)</f>
        <v>0</v>
      </c>
      <c r="P211" s="24">
        <f t="shared" si="156"/>
        <v>0</v>
      </c>
      <c r="Q211" s="24">
        <f t="shared" si="156"/>
        <v>150</v>
      </c>
      <c r="R211" s="24">
        <f t="shared" si="156"/>
        <v>6034803.8936639996</v>
      </c>
      <c r="S211" s="24">
        <f t="shared" si="156"/>
        <v>0</v>
      </c>
      <c r="T211" s="24">
        <f t="shared" si="156"/>
        <v>0</v>
      </c>
      <c r="U211" s="24">
        <f t="shared" si="156"/>
        <v>0</v>
      </c>
      <c r="V211" s="24">
        <f t="shared" si="156"/>
        <v>0</v>
      </c>
      <c r="W211" s="24">
        <f t="shared" si="156"/>
        <v>352</v>
      </c>
      <c r="X211" s="24">
        <f t="shared" si="156"/>
        <v>9910040.2138826661</v>
      </c>
      <c r="Y211" s="24">
        <f t="shared" si="156"/>
        <v>0</v>
      </c>
      <c r="Z211" s="24">
        <f t="shared" si="156"/>
        <v>0</v>
      </c>
    </row>
    <row r="212" spans="1:26" ht="30" x14ac:dyDescent="0.25">
      <c r="A212" s="32"/>
      <c r="B212" s="56">
        <v>176</v>
      </c>
      <c r="C212" s="25" t="s">
        <v>237</v>
      </c>
      <c r="D212" s="26">
        <f t="shared" si="155"/>
        <v>18150.400000000001</v>
      </c>
      <c r="E212" s="26">
        <f t="shared" si="155"/>
        <v>18790</v>
      </c>
      <c r="F212" s="31">
        <v>0.85</v>
      </c>
      <c r="G212" s="27">
        <v>1</v>
      </c>
      <c r="H212" s="28"/>
      <c r="I212" s="28"/>
      <c r="J212" s="26">
        <v>1.4</v>
      </c>
      <c r="K212" s="26">
        <v>1.68</v>
      </c>
      <c r="L212" s="26">
        <v>2.23</v>
      </c>
      <c r="M212" s="26">
        <v>2.39</v>
      </c>
      <c r="N212" s="29">
        <v>2.57</v>
      </c>
      <c r="O212" s="30">
        <v>0</v>
      </c>
      <c r="P212" s="30">
        <f t="shared" ref="P212:P221" si="157">(O212/12*1*$D212*$F212*$G212*$J212*P$9)+(O212/12*11*$E212*$F212*$G212*$J212*P$10)</f>
        <v>0</v>
      </c>
      <c r="Q212" s="30">
        <v>30</v>
      </c>
      <c r="R212" s="30">
        <f t="shared" ref="R212:R221" si="158">(Q212/12*1*$D212*$F212*$G212*$K212*R$9)+(Q212/12*11*$E212*$F212*$G212*$K212*R$10)</f>
        <v>805272.10511999996</v>
      </c>
      <c r="S212" s="30">
        <v>0</v>
      </c>
      <c r="T212" s="30">
        <f t="shared" ref="T212:T221" si="159">(S212/12*1*$D212*$F212*$G212*$K212*T$9)+(S212/12*11*$E212*$F212*$G212*$K212*T$10)</f>
        <v>0</v>
      </c>
      <c r="U212" s="30">
        <v>0</v>
      </c>
      <c r="V212" s="30">
        <f t="shared" ref="V212:V221" si="160">(U212/12*1*$D212*$F212*$G212*$K212*V$9)+(U212/12*11*$E212*$F212*$G212*$K212*V$10)</f>
        <v>0</v>
      </c>
      <c r="W212" s="30">
        <v>74</v>
      </c>
      <c r="X212" s="30">
        <f t="shared" ref="X212:X221" si="161">(W212/12*1*$D212*$F212*$G212*$J212*X$9)+(W212/12*11*$E212*$F212*$G212*$J212*X$10)</f>
        <v>1731119.5552466668</v>
      </c>
      <c r="Y212" s="30">
        <v>0</v>
      </c>
      <c r="Z212" s="30">
        <f t="shared" ref="Z212:Z221" si="162">(Y212/12*1*$D212*$F212*$G212*$K212*Z$9)+(Y212/12*11*$E212*$F212*$G212*$K212*Z$10)</f>
        <v>0</v>
      </c>
    </row>
    <row r="213" spans="1:26" ht="32.25" customHeight="1" x14ac:dyDescent="0.25">
      <c r="A213" s="32"/>
      <c r="B213" s="56">
        <v>177</v>
      </c>
      <c r="C213" s="25" t="s">
        <v>238</v>
      </c>
      <c r="D213" s="26">
        <f t="shared" si="155"/>
        <v>18150.400000000001</v>
      </c>
      <c r="E213" s="26">
        <f t="shared" si="155"/>
        <v>18790</v>
      </c>
      <c r="F213" s="31">
        <v>1.32</v>
      </c>
      <c r="G213" s="27">
        <v>1</v>
      </c>
      <c r="H213" s="28"/>
      <c r="I213" s="28"/>
      <c r="J213" s="26">
        <v>1.4</v>
      </c>
      <c r="K213" s="26">
        <v>1.68</v>
      </c>
      <c r="L213" s="26">
        <v>2.23</v>
      </c>
      <c r="M213" s="26">
        <v>2.39</v>
      </c>
      <c r="N213" s="29">
        <v>2.57</v>
      </c>
      <c r="O213" s="30">
        <v>0</v>
      </c>
      <c r="P213" s="30">
        <f t="shared" si="157"/>
        <v>0</v>
      </c>
      <c r="Q213" s="30"/>
      <c r="R213" s="30">
        <f t="shared" si="158"/>
        <v>0</v>
      </c>
      <c r="S213" s="30">
        <v>0</v>
      </c>
      <c r="T213" s="30">
        <f t="shared" si="159"/>
        <v>0</v>
      </c>
      <c r="U213" s="30">
        <v>0</v>
      </c>
      <c r="V213" s="30">
        <f t="shared" si="160"/>
        <v>0</v>
      </c>
      <c r="W213" s="30"/>
      <c r="X213" s="30">
        <f t="shared" si="161"/>
        <v>0</v>
      </c>
      <c r="Y213" s="30">
        <v>0</v>
      </c>
      <c r="Z213" s="30">
        <f t="shared" si="162"/>
        <v>0</v>
      </c>
    </row>
    <row r="214" spans="1:26" ht="35.25" customHeight="1" x14ac:dyDescent="0.25">
      <c r="A214" s="32"/>
      <c r="B214" s="56">
        <v>178</v>
      </c>
      <c r="C214" s="25" t="s">
        <v>239</v>
      </c>
      <c r="D214" s="26">
        <f t="shared" si="155"/>
        <v>18150.400000000001</v>
      </c>
      <c r="E214" s="26">
        <f t="shared" si="155"/>
        <v>18790</v>
      </c>
      <c r="F214" s="31">
        <v>1.05</v>
      </c>
      <c r="G214" s="27">
        <v>1</v>
      </c>
      <c r="H214" s="28"/>
      <c r="I214" s="28"/>
      <c r="J214" s="26">
        <v>1.4</v>
      </c>
      <c r="K214" s="26">
        <v>1.68</v>
      </c>
      <c r="L214" s="26">
        <v>2.23</v>
      </c>
      <c r="M214" s="26">
        <v>2.39</v>
      </c>
      <c r="N214" s="29">
        <v>2.57</v>
      </c>
      <c r="O214" s="30">
        <v>0</v>
      </c>
      <c r="P214" s="30">
        <f t="shared" si="157"/>
        <v>0</v>
      </c>
      <c r="Q214" s="30">
        <v>90</v>
      </c>
      <c r="R214" s="30">
        <f t="shared" si="158"/>
        <v>2984243.6836799998</v>
      </c>
      <c r="S214" s="30">
        <v>0</v>
      </c>
      <c r="T214" s="30">
        <f t="shared" si="159"/>
        <v>0</v>
      </c>
      <c r="U214" s="30">
        <v>0</v>
      </c>
      <c r="V214" s="30">
        <f t="shared" si="160"/>
        <v>0</v>
      </c>
      <c r="W214" s="30">
        <v>274</v>
      </c>
      <c r="X214" s="30">
        <f t="shared" si="161"/>
        <v>7918014.2455400005</v>
      </c>
      <c r="Y214" s="30">
        <v>0</v>
      </c>
      <c r="Z214" s="30">
        <f t="shared" si="162"/>
        <v>0</v>
      </c>
    </row>
    <row r="215" spans="1:26" ht="36" customHeight="1" x14ac:dyDescent="0.25">
      <c r="A215" s="32"/>
      <c r="B215" s="56">
        <v>179</v>
      </c>
      <c r="C215" s="25" t="s">
        <v>240</v>
      </c>
      <c r="D215" s="26">
        <f t="shared" si="155"/>
        <v>18150.400000000001</v>
      </c>
      <c r="E215" s="26">
        <f t="shared" si="155"/>
        <v>18790</v>
      </c>
      <c r="F215" s="31">
        <v>1.01</v>
      </c>
      <c r="G215" s="27">
        <v>1</v>
      </c>
      <c r="H215" s="28"/>
      <c r="I215" s="28"/>
      <c r="J215" s="26">
        <v>1.4</v>
      </c>
      <c r="K215" s="26">
        <v>1.68</v>
      </c>
      <c r="L215" s="26">
        <v>2.23</v>
      </c>
      <c r="M215" s="26">
        <v>2.39</v>
      </c>
      <c r="N215" s="29">
        <v>2.57</v>
      </c>
      <c r="O215" s="30">
        <v>0</v>
      </c>
      <c r="P215" s="30">
        <f t="shared" si="157"/>
        <v>0</v>
      </c>
      <c r="Q215" s="30">
        <v>0</v>
      </c>
      <c r="R215" s="30">
        <f t="shared" si="158"/>
        <v>0</v>
      </c>
      <c r="S215" s="30">
        <v>0</v>
      </c>
      <c r="T215" s="30">
        <f t="shared" si="159"/>
        <v>0</v>
      </c>
      <c r="U215" s="30">
        <v>0</v>
      </c>
      <c r="V215" s="30">
        <f t="shared" si="160"/>
        <v>0</v>
      </c>
      <c r="W215" s="30"/>
      <c r="X215" s="30">
        <f t="shared" si="161"/>
        <v>0</v>
      </c>
      <c r="Y215" s="30">
        <v>0</v>
      </c>
      <c r="Z215" s="30">
        <f t="shared" si="162"/>
        <v>0</v>
      </c>
    </row>
    <row r="216" spans="1:26" ht="30" x14ac:dyDescent="0.25">
      <c r="A216" s="32"/>
      <c r="B216" s="56">
        <v>180</v>
      </c>
      <c r="C216" s="25" t="s">
        <v>241</v>
      </c>
      <c r="D216" s="26">
        <f t="shared" si="155"/>
        <v>18150.400000000001</v>
      </c>
      <c r="E216" s="26">
        <f t="shared" si="155"/>
        <v>18790</v>
      </c>
      <c r="F216" s="31">
        <v>2.11</v>
      </c>
      <c r="G216" s="27">
        <v>1</v>
      </c>
      <c r="H216" s="28"/>
      <c r="I216" s="28"/>
      <c r="J216" s="26">
        <v>1.4</v>
      </c>
      <c r="K216" s="26">
        <v>1.68</v>
      </c>
      <c r="L216" s="26">
        <v>2.23</v>
      </c>
      <c r="M216" s="26">
        <v>2.39</v>
      </c>
      <c r="N216" s="29">
        <v>2.57</v>
      </c>
      <c r="O216" s="30">
        <v>0</v>
      </c>
      <c r="P216" s="30">
        <f t="shared" si="157"/>
        <v>0</v>
      </c>
      <c r="Q216" s="30">
        <v>0</v>
      </c>
      <c r="R216" s="30">
        <f t="shared" si="158"/>
        <v>0</v>
      </c>
      <c r="S216" s="30">
        <v>0</v>
      </c>
      <c r="T216" s="30">
        <f t="shared" si="159"/>
        <v>0</v>
      </c>
      <c r="U216" s="30">
        <v>0</v>
      </c>
      <c r="V216" s="30">
        <f t="shared" si="160"/>
        <v>0</v>
      </c>
      <c r="W216" s="30"/>
      <c r="X216" s="30">
        <f t="shared" si="161"/>
        <v>0</v>
      </c>
      <c r="Y216" s="30">
        <v>0</v>
      </c>
      <c r="Z216" s="30">
        <f t="shared" si="162"/>
        <v>0</v>
      </c>
    </row>
    <row r="217" spans="1:26" ht="30" x14ac:dyDescent="0.25">
      <c r="A217" s="32"/>
      <c r="B217" s="56">
        <v>181</v>
      </c>
      <c r="C217" s="25" t="s">
        <v>242</v>
      </c>
      <c r="D217" s="26">
        <f t="shared" si="155"/>
        <v>18150.400000000001</v>
      </c>
      <c r="E217" s="26">
        <f t="shared" si="155"/>
        <v>18790</v>
      </c>
      <c r="F217" s="31">
        <v>3.97</v>
      </c>
      <c r="G217" s="27">
        <v>1</v>
      </c>
      <c r="H217" s="28"/>
      <c r="I217" s="28"/>
      <c r="J217" s="26">
        <v>1.4</v>
      </c>
      <c r="K217" s="26">
        <v>1.68</v>
      </c>
      <c r="L217" s="26">
        <v>2.23</v>
      </c>
      <c r="M217" s="26">
        <v>2.39</v>
      </c>
      <c r="N217" s="29">
        <v>2.57</v>
      </c>
      <c r="O217" s="30">
        <v>0</v>
      </c>
      <c r="P217" s="30">
        <f t="shared" si="157"/>
        <v>0</v>
      </c>
      <c r="Q217" s="30">
        <v>0</v>
      </c>
      <c r="R217" s="30">
        <f t="shared" si="158"/>
        <v>0</v>
      </c>
      <c r="S217" s="30">
        <v>0</v>
      </c>
      <c r="T217" s="30">
        <f t="shared" si="159"/>
        <v>0</v>
      </c>
      <c r="U217" s="30">
        <v>0</v>
      </c>
      <c r="V217" s="30">
        <f t="shared" si="160"/>
        <v>0</v>
      </c>
      <c r="W217" s="30"/>
      <c r="X217" s="30">
        <f t="shared" si="161"/>
        <v>0</v>
      </c>
      <c r="Y217" s="30">
        <v>0</v>
      </c>
      <c r="Z217" s="30">
        <f t="shared" si="162"/>
        <v>0</v>
      </c>
    </row>
    <row r="218" spans="1:26" ht="30" x14ac:dyDescent="0.25">
      <c r="A218" s="32"/>
      <c r="B218" s="56">
        <v>182</v>
      </c>
      <c r="C218" s="25" t="s">
        <v>243</v>
      </c>
      <c r="D218" s="26">
        <f t="shared" si="155"/>
        <v>18150.400000000001</v>
      </c>
      <c r="E218" s="26">
        <f t="shared" si="155"/>
        <v>18790</v>
      </c>
      <c r="F218" s="31">
        <v>4.3099999999999996</v>
      </c>
      <c r="G218" s="27">
        <v>1</v>
      </c>
      <c r="H218" s="28"/>
      <c r="I218" s="28"/>
      <c r="J218" s="26">
        <v>1.4</v>
      </c>
      <c r="K218" s="26">
        <v>1.68</v>
      </c>
      <c r="L218" s="26">
        <v>2.23</v>
      </c>
      <c r="M218" s="26">
        <v>2.39</v>
      </c>
      <c r="N218" s="29">
        <v>2.57</v>
      </c>
      <c r="O218" s="30">
        <v>0</v>
      </c>
      <c r="P218" s="30">
        <f t="shared" si="157"/>
        <v>0</v>
      </c>
      <c r="Q218" s="30">
        <v>0</v>
      </c>
      <c r="R218" s="30">
        <f t="shared" si="158"/>
        <v>0</v>
      </c>
      <c r="S218" s="30">
        <v>0</v>
      </c>
      <c r="T218" s="30">
        <f t="shared" si="159"/>
        <v>0</v>
      </c>
      <c r="U218" s="30">
        <v>0</v>
      </c>
      <c r="V218" s="30">
        <f t="shared" si="160"/>
        <v>0</v>
      </c>
      <c r="W218" s="30">
        <v>0</v>
      </c>
      <c r="X218" s="30">
        <f t="shared" si="161"/>
        <v>0</v>
      </c>
      <c r="Y218" s="30">
        <v>0</v>
      </c>
      <c r="Z218" s="30">
        <f t="shared" si="162"/>
        <v>0</v>
      </c>
    </row>
    <row r="219" spans="1:26" ht="27.75" customHeight="1" x14ac:dyDescent="0.25">
      <c r="A219" s="32"/>
      <c r="B219" s="56">
        <v>183</v>
      </c>
      <c r="C219" s="25" t="s">
        <v>244</v>
      </c>
      <c r="D219" s="26">
        <f t="shared" si="155"/>
        <v>18150.400000000001</v>
      </c>
      <c r="E219" s="26">
        <f t="shared" si="155"/>
        <v>18790</v>
      </c>
      <c r="F219" s="31">
        <v>1.2</v>
      </c>
      <c r="G219" s="27">
        <v>1</v>
      </c>
      <c r="H219" s="28"/>
      <c r="I219" s="28"/>
      <c r="J219" s="26">
        <v>1.4</v>
      </c>
      <c r="K219" s="26">
        <v>1.68</v>
      </c>
      <c r="L219" s="26">
        <v>2.23</v>
      </c>
      <c r="M219" s="26">
        <v>2.39</v>
      </c>
      <c r="N219" s="29">
        <v>2.57</v>
      </c>
      <c r="O219" s="30">
        <v>0</v>
      </c>
      <c r="P219" s="30">
        <f t="shared" si="157"/>
        <v>0</v>
      </c>
      <c r="Q219" s="30"/>
      <c r="R219" s="30">
        <f t="shared" si="158"/>
        <v>0</v>
      </c>
      <c r="S219" s="30">
        <v>0</v>
      </c>
      <c r="T219" s="30">
        <f t="shared" si="159"/>
        <v>0</v>
      </c>
      <c r="U219" s="30">
        <v>0</v>
      </c>
      <c r="V219" s="30">
        <f t="shared" si="160"/>
        <v>0</v>
      </c>
      <c r="W219" s="30">
        <v>0</v>
      </c>
      <c r="X219" s="30">
        <f t="shared" si="161"/>
        <v>0</v>
      </c>
      <c r="Y219" s="30">
        <v>0</v>
      </c>
      <c r="Z219" s="30">
        <f t="shared" si="162"/>
        <v>0</v>
      </c>
    </row>
    <row r="220" spans="1:26" ht="24.75" customHeight="1" x14ac:dyDescent="0.25">
      <c r="A220" s="32"/>
      <c r="B220" s="56">
        <v>184</v>
      </c>
      <c r="C220" s="25" t="s">
        <v>245</v>
      </c>
      <c r="D220" s="26">
        <f t="shared" si="155"/>
        <v>18150.400000000001</v>
      </c>
      <c r="E220" s="26">
        <f t="shared" si="155"/>
        <v>18790</v>
      </c>
      <c r="F220" s="31">
        <v>2.37</v>
      </c>
      <c r="G220" s="27">
        <v>1</v>
      </c>
      <c r="H220" s="28"/>
      <c r="I220" s="28"/>
      <c r="J220" s="26">
        <v>1.4</v>
      </c>
      <c r="K220" s="26">
        <v>1.68</v>
      </c>
      <c r="L220" s="26">
        <v>2.23</v>
      </c>
      <c r="M220" s="26">
        <v>2.39</v>
      </c>
      <c r="N220" s="29">
        <v>2.57</v>
      </c>
      <c r="O220" s="30">
        <v>0</v>
      </c>
      <c r="P220" s="30">
        <f t="shared" si="157"/>
        <v>0</v>
      </c>
      <c r="Q220" s="30">
        <v>30</v>
      </c>
      <c r="R220" s="30">
        <f t="shared" si="158"/>
        <v>2245288.1048639999</v>
      </c>
      <c r="S220" s="30">
        <v>0</v>
      </c>
      <c r="T220" s="30">
        <f t="shared" si="159"/>
        <v>0</v>
      </c>
      <c r="U220" s="30">
        <v>0</v>
      </c>
      <c r="V220" s="30">
        <f t="shared" si="160"/>
        <v>0</v>
      </c>
      <c r="W220" s="30">
        <v>4</v>
      </c>
      <c r="X220" s="30">
        <f t="shared" si="161"/>
        <v>260906.41309599995</v>
      </c>
      <c r="Y220" s="30">
        <v>0</v>
      </c>
      <c r="Z220" s="30">
        <f t="shared" si="162"/>
        <v>0</v>
      </c>
    </row>
    <row r="221" spans="1:26" ht="26.25" customHeight="1" x14ac:dyDescent="0.25">
      <c r="A221" s="32"/>
      <c r="B221" s="56">
        <v>185</v>
      </c>
      <c r="C221" s="25" t="s">
        <v>246</v>
      </c>
      <c r="D221" s="26">
        <f t="shared" si="155"/>
        <v>18150.400000000001</v>
      </c>
      <c r="E221" s="26">
        <f t="shared" si="155"/>
        <v>18790</v>
      </c>
      <c r="F221" s="31">
        <v>4.13</v>
      </c>
      <c r="G221" s="27">
        <v>1</v>
      </c>
      <c r="H221" s="28"/>
      <c r="I221" s="28"/>
      <c r="J221" s="26">
        <v>1.4</v>
      </c>
      <c r="K221" s="26">
        <v>1.68</v>
      </c>
      <c r="L221" s="26">
        <v>2.23</v>
      </c>
      <c r="M221" s="26">
        <v>2.39</v>
      </c>
      <c r="N221" s="29">
        <v>2.57</v>
      </c>
      <c r="O221" s="30">
        <v>0</v>
      </c>
      <c r="P221" s="30">
        <f t="shared" si="157"/>
        <v>0</v>
      </c>
      <c r="Q221" s="30"/>
      <c r="R221" s="30">
        <f t="shared" si="158"/>
        <v>0</v>
      </c>
      <c r="S221" s="30">
        <v>0</v>
      </c>
      <c r="T221" s="30">
        <f t="shared" si="159"/>
        <v>0</v>
      </c>
      <c r="U221" s="30">
        <v>0</v>
      </c>
      <c r="V221" s="30">
        <f t="shared" si="160"/>
        <v>0</v>
      </c>
      <c r="W221" s="30"/>
      <c r="X221" s="30">
        <f t="shared" si="161"/>
        <v>0</v>
      </c>
      <c r="Y221" s="30">
        <v>0</v>
      </c>
      <c r="Z221" s="30">
        <f t="shared" si="162"/>
        <v>0</v>
      </c>
    </row>
    <row r="222" spans="1:26" ht="26.25" customHeight="1" x14ac:dyDescent="0.25">
      <c r="A222" s="32"/>
      <c r="B222" s="56">
        <v>186</v>
      </c>
      <c r="C222" s="25" t="s">
        <v>247</v>
      </c>
      <c r="D222" s="26">
        <f t="shared" si="155"/>
        <v>18150.400000000001</v>
      </c>
      <c r="E222" s="26">
        <f t="shared" si="155"/>
        <v>18790</v>
      </c>
      <c r="F222" s="31">
        <v>6.08</v>
      </c>
      <c r="G222" s="27">
        <v>1</v>
      </c>
      <c r="H222" s="28"/>
      <c r="I222" s="28"/>
      <c r="J222" s="26">
        <v>1.4</v>
      </c>
      <c r="K222" s="26">
        <v>1.68</v>
      </c>
      <c r="L222" s="26">
        <v>2.23</v>
      </c>
      <c r="M222" s="26">
        <v>2.39</v>
      </c>
      <c r="N222" s="29">
        <v>2.57</v>
      </c>
      <c r="O222" s="30"/>
      <c r="P222" s="30">
        <f t="shared" ref="P222:P223" si="163">(O222/12*1*$D222*$F222*$G222*$J222*P$9)+(O222/12*11*$E222*$F222*$G222*$J222)</f>
        <v>0</v>
      </c>
      <c r="Q222" s="30"/>
      <c r="R222" s="30">
        <f>(Q222/12*1*$D222*$F222*$G222*$K222*R$9)+(Q222/12*11*$E222*$F222*$G222*$K222)</f>
        <v>0</v>
      </c>
      <c r="S222" s="30"/>
      <c r="T222" s="30">
        <f>(S222/12*1*$D222*$F222*$G222*$K222*T$9)+(S222/12*11*$E222*$F222*$G222*$K222)</f>
        <v>0</v>
      </c>
      <c r="U222" s="30"/>
      <c r="V222" s="30">
        <f>(U222/12*1*$D222*$F222*$G222*$K222*V$9)+(U222/12*11*$E222*$F222*$G222*$K222)</f>
        <v>0</v>
      </c>
      <c r="W222" s="30"/>
      <c r="X222" s="30">
        <f t="shared" ref="X222:X223" si="164">(W222/12*1*$D222*$F222*$G222*$J222*X$9)+(W222/12*11*$E222*$F222*$G222*$J222)</f>
        <v>0</v>
      </c>
      <c r="Y222" s="30"/>
      <c r="Z222" s="30">
        <f t="shared" ref="Z222:Z223" si="165">(Y222/12*1*$D222*$F222*$G222*$K222*Z$9)+(Y222/12*11*$E222*$F222*$G222*$K222)</f>
        <v>0</v>
      </c>
    </row>
    <row r="223" spans="1:26" ht="26.25" customHeight="1" x14ac:dyDescent="0.25">
      <c r="A223" s="32"/>
      <c r="B223" s="56">
        <v>187</v>
      </c>
      <c r="C223" s="25" t="s">
        <v>248</v>
      </c>
      <c r="D223" s="26">
        <f t="shared" si="155"/>
        <v>18150.400000000001</v>
      </c>
      <c r="E223" s="26">
        <f t="shared" si="155"/>
        <v>18790</v>
      </c>
      <c r="F223" s="31">
        <v>7.12</v>
      </c>
      <c r="G223" s="27">
        <v>1</v>
      </c>
      <c r="H223" s="28"/>
      <c r="I223" s="28"/>
      <c r="J223" s="26">
        <v>1.4</v>
      </c>
      <c r="K223" s="26">
        <v>1.68</v>
      </c>
      <c r="L223" s="26">
        <v>2.23</v>
      </c>
      <c r="M223" s="26">
        <v>2.39</v>
      </c>
      <c r="N223" s="29">
        <v>2.57</v>
      </c>
      <c r="O223" s="30"/>
      <c r="P223" s="30">
        <f t="shared" si="163"/>
        <v>0</v>
      </c>
      <c r="Q223" s="30"/>
      <c r="R223" s="30">
        <f>(Q223/12*1*$D223*$F223*$G223*$K223*R$9)+(Q223/12*11*$E223*$F223*$G223*$K223)</f>
        <v>0</v>
      </c>
      <c r="S223" s="30"/>
      <c r="T223" s="30">
        <f>(S223/12*1*$D223*$F223*$G223*$K223*T$9)+(S223/12*11*$E223*$F223*$G223*$K223)</f>
        <v>0</v>
      </c>
      <c r="U223" s="30"/>
      <c r="V223" s="30">
        <f>(U223/12*1*$D223*$F223*$G223*$K223*V$9)+(U223/12*11*$E223*$F223*$G223*$K223)</f>
        <v>0</v>
      </c>
      <c r="W223" s="30"/>
      <c r="X223" s="30">
        <f t="shared" si="164"/>
        <v>0</v>
      </c>
      <c r="Y223" s="30"/>
      <c r="Z223" s="30">
        <f t="shared" si="165"/>
        <v>0</v>
      </c>
    </row>
    <row r="224" spans="1:26" x14ac:dyDescent="0.25">
      <c r="A224" s="32">
        <v>26</v>
      </c>
      <c r="B224" s="56"/>
      <c r="C224" s="34" t="s">
        <v>249</v>
      </c>
      <c r="D224" s="26">
        <f t="shared" ref="D224:E239" si="166">D223</f>
        <v>18150.400000000001</v>
      </c>
      <c r="E224" s="26">
        <f t="shared" si="166"/>
        <v>18790</v>
      </c>
      <c r="F224" s="55">
        <v>0.79</v>
      </c>
      <c r="G224" s="27">
        <v>1</v>
      </c>
      <c r="H224" s="28"/>
      <c r="I224" s="28"/>
      <c r="J224" s="26">
        <v>1.4</v>
      </c>
      <c r="K224" s="26">
        <v>1.68</v>
      </c>
      <c r="L224" s="26">
        <v>2.23</v>
      </c>
      <c r="M224" s="26">
        <v>2.39</v>
      </c>
      <c r="N224" s="29">
        <v>2.57</v>
      </c>
      <c r="O224" s="24">
        <f t="shared" ref="O224:Z224" si="167">O225</f>
        <v>0</v>
      </c>
      <c r="P224" s="24">
        <f t="shared" si="167"/>
        <v>0</v>
      </c>
      <c r="Q224" s="24">
        <f t="shared" si="167"/>
        <v>1</v>
      </c>
      <c r="R224" s="24">
        <f t="shared" si="167"/>
        <v>24947.645609599997</v>
      </c>
      <c r="S224" s="24">
        <f t="shared" si="167"/>
        <v>0</v>
      </c>
      <c r="T224" s="24">
        <f t="shared" si="167"/>
        <v>0</v>
      </c>
      <c r="U224" s="24">
        <f t="shared" si="167"/>
        <v>0</v>
      </c>
      <c r="V224" s="24">
        <f t="shared" si="167"/>
        <v>0</v>
      </c>
      <c r="W224" s="24">
        <f t="shared" si="167"/>
        <v>0</v>
      </c>
      <c r="X224" s="24">
        <f t="shared" si="167"/>
        <v>0</v>
      </c>
      <c r="Y224" s="24">
        <f t="shared" si="167"/>
        <v>0</v>
      </c>
      <c r="Z224" s="24">
        <f t="shared" si="167"/>
        <v>0</v>
      </c>
    </row>
    <row r="225" spans="1:26" ht="45" x14ac:dyDescent="0.25">
      <c r="A225" s="32"/>
      <c r="B225" s="56">
        <v>188</v>
      </c>
      <c r="C225" s="37" t="s">
        <v>250</v>
      </c>
      <c r="D225" s="26">
        <f t="shared" si="166"/>
        <v>18150.400000000001</v>
      </c>
      <c r="E225" s="26">
        <f t="shared" si="166"/>
        <v>18790</v>
      </c>
      <c r="F225" s="31">
        <v>0.79</v>
      </c>
      <c r="G225" s="27">
        <v>1</v>
      </c>
      <c r="H225" s="28"/>
      <c r="I225" s="28"/>
      <c r="J225" s="26">
        <v>1.4</v>
      </c>
      <c r="K225" s="26">
        <v>1.68</v>
      </c>
      <c r="L225" s="26">
        <v>2.23</v>
      </c>
      <c r="M225" s="26">
        <v>2.39</v>
      </c>
      <c r="N225" s="29">
        <v>2.57</v>
      </c>
      <c r="O225" s="30"/>
      <c r="P225" s="30">
        <f>(O225/12*1*$D225*$F225*$G225*$J225*P$9)+(O225/12*11*$E225*$F225*$G225*$J225*P$10)</f>
        <v>0</v>
      </c>
      <c r="Q225" s="30">
        <v>1</v>
      </c>
      <c r="R225" s="30">
        <f>(Q225/12*1*$D225*$F225*$G225*$K225*R$9)+(Q225/12*11*$E225*$F225*$G225*$K225*R$10)</f>
        <v>24947.645609599997</v>
      </c>
      <c r="S225" s="30"/>
      <c r="T225" s="30">
        <f>(S225/12*1*$D225*$F225*$G225*$K225*T$9)+(S225/12*11*$E225*$F225*$G225*$K225*T$10)</f>
        <v>0</v>
      </c>
      <c r="U225" s="30"/>
      <c r="V225" s="30">
        <f>(U225/12*1*$D225*$F225*$G225*$K225*V$9)+(U225/12*11*$E225*$F225*$G225*$K225*V$10)</f>
        <v>0</v>
      </c>
      <c r="W225" s="30"/>
      <c r="X225" s="30">
        <f>(W225/12*1*$D225*$F225*$G225*$J225*X$9)+(W225/12*11*$E225*$F225*$G225*$J225*X$10)</f>
        <v>0</v>
      </c>
      <c r="Y225" s="30"/>
      <c r="Z225" s="30">
        <f>(Y225/12*1*$D225*$F225*$G225*$K225*Z$9)+(Y225/12*11*$E225*$F225*$G225*$K225*Z$10)</f>
        <v>0</v>
      </c>
    </row>
    <row r="226" spans="1:26" x14ac:dyDescent="0.25">
      <c r="A226" s="32">
        <v>27</v>
      </c>
      <c r="B226" s="56"/>
      <c r="C226" s="34" t="s">
        <v>251</v>
      </c>
      <c r="D226" s="26">
        <f t="shared" si="166"/>
        <v>18150.400000000001</v>
      </c>
      <c r="E226" s="26">
        <f t="shared" si="166"/>
        <v>18790</v>
      </c>
      <c r="F226" s="55">
        <v>0.77</v>
      </c>
      <c r="G226" s="27">
        <v>1</v>
      </c>
      <c r="H226" s="28"/>
      <c r="I226" s="28"/>
      <c r="J226" s="26">
        <v>1.4</v>
      </c>
      <c r="K226" s="26">
        <v>1.68</v>
      </c>
      <c r="L226" s="26">
        <v>2.23</v>
      </c>
      <c r="M226" s="26">
        <v>2.39</v>
      </c>
      <c r="N226" s="29">
        <v>2.57</v>
      </c>
      <c r="O226" s="24">
        <f t="shared" ref="O226:Z226" si="168">SUM(O227:O242)</f>
        <v>0</v>
      </c>
      <c r="P226" s="24">
        <f t="shared" si="168"/>
        <v>0</v>
      </c>
      <c r="Q226" s="24">
        <f t="shared" si="168"/>
        <v>1997</v>
      </c>
      <c r="R226" s="24">
        <f t="shared" si="168"/>
        <v>49147493.436876804</v>
      </c>
      <c r="S226" s="24">
        <f t="shared" si="168"/>
        <v>0</v>
      </c>
      <c r="T226" s="24">
        <f t="shared" si="168"/>
        <v>0</v>
      </c>
      <c r="U226" s="24">
        <f t="shared" si="168"/>
        <v>0</v>
      </c>
      <c r="V226" s="24">
        <f t="shared" si="168"/>
        <v>0</v>
      </c>
      <c r="W226" s="24">
        <f t="shared" si="168"/>
        <v>1334</v>
      </c>
      <c r="X226" s="24">
        <f t="shared" si="168"/>
        <v>26376916.001659993</v>
      </c>
      <c r="Y226" s="24">
        <f t="shared" si="168"/>
        <v>203</v>
      </c>
      <c r="Z226" s="24">
        <f t="shared" si="168"/>
        <v>4495378.5</v>
      </c>
    </row>
    <row r="227" spans="1:26" ht="30" x14ac:dyDescent="0.25">
      <c r="A227" s="32"/>
      <c r="B227" s="56">
        <v>189</v>
      </c>
      <c r="C227" s="25" t="s">
        <v>252</v>
      </c>
      <c r="D227" s="26">
        <f t="shared" si="166"/>
        <v>18150.400000000001</v>
      </c>
      <c r="E227" s="26">
        <f t="shared" si="166"/>
        <v>18790</v>
      </c>
      <c r="F227" s="26">
        <v>0.74</v>
      </c>
      <c r="G227" s="27">
        <v>1</v>
      </c>
      <c r="H227" s="28"/>
      <c r="I227" s="28"/>
      <c r="J227" s="26">
        <v>1.4</v>
      </c>
      <c r="K227" s="26">
        <v>1.68</v>
      </c>
      <c r="L227" s="26">
        <v>2.23</v>
      </c>
      <c r="M227" s="26">
        <v>2.39</v>
      </c>
      <c r="N227" s="29">
        <v>2.57</v>
      </c>
      <c r="O227" s="30">
        <v>0</v>
      </c>
      <c r="P227" s="30">
        <f>(O227/12*1*$D227*$F227*$G227*$J227*P$9)+(O227/12*11*$E227*$F227*$G227*$J227)</f>
        <v>0</v>
      </c>
      <c r="Q227" s="30">
        <v>50</v>
      </c>
      <c r="R227" s="30">
        <f>(Q227/12*1*$D227*$F227*$G227*$K227*R$9)+(Q227/12*11*$E227*$F227*$G227*$K227)</f>
        <v>1168434.0348800002</v>
      </c>
      <c r="S227" s="30">
        <v>0</v>
      </c>
      <c r="T227" s="30">
        <f>(S227/12*1*$D227*$F227*$G227*$K227*T$9)+(S227/12*11*$E227*$F227*$G227*$K227)</f>
        <v>0</v>
      </c>
      <c r="U227" s="30">
        <v>0</v>
      </c>
      <c r="V227" s="30">
        <f>(U227/12*1*$D227*$F227*$G227*$K227*V$9)+(U227/12*11*$E227*$F227*$G227*$K227)</f>
        <v>0</v>
      </c>
      <c r="W227" s="30">
        <v>64</v>
      </c>
      <c r="X227" s="30">
        <f>(W227/12*1*$D227*$F227*$G227*$J227*X$9)+(W227/12*11*$E227*$F227*$G227*$J227)</f>
        <v>1246329.6372053332</v>
      </c>
      <c r="Y227" s="30"/>
      <c r="Z227" s="30">
        <f>(Y227/12*1*$D227*$F227*$G227*$K227*Z$9)+(Y227/12*11*$E227*$F227*$G227*$K227)</f>
        <v>0</v>
      </c>
    </row>
    <row r="228" spans="1:26" ht="45" x14ac:dyDescent="0.25">
      <c r="A228" s="32"/>
      <c r="B228" s="56">
        <v>190</v>
      </c>
      <c r="C228" s="25" t="s">
        <v>253</v>
      </c>
      <c r="D228" s="26">
        <f t="shared" si="166"/>
        <v>18150.400000000001</v>
      </c>
      <c r="E228" s="26">
        <f t="shared" si="166"/>
        <v>18790</v>
      </c>
      <c r="F228" s="31">
        <v>0.69</v>
      </c>
      <c r="G228" s="27">
        <v>1</v>
      </c>
      <c r="H228" s="28"/>
      <c r="I228" s="28"/>
      <c r="J228" s="26">
        <v>1.4</v>
      </c>
      <c r="K228" s="26">
        <v>1.68</v>
      </c>
      <c r="L228" s="26">
        <v>2.23</v>
      </c>
      <c r="M228" s="26">
        <v>2.39</v>
      </c>
      <c r="N228" s="29">
        <v>2.57</v>
      </c>
      <c r="O228" s="30">
        <v>0</v>
      </c>
      <c r="P228" s="30">
        <f>(O228/12*1*$D228*$F228*$G228*$J228*P$9)+(O228/12*11*$E228*$F228*$G228*$J228*P$10)</f>
        <v>0</v>
      </c>
      <c r="Q228" s="30"/>
      <c r="R228" s="30">
        <f>(Q228/12*1*$D228*$F228*$G228*$K228*R$9)+(Q228/12*11*$E228*$F228*$G228*$K228*R$10)</f>
        <v>0</v>
      </c>
      <c r="S228" s="30"/>
      <c r="T228" s="30">
        <f>(S228/12*1*$D228*$F228*$G228*$K228*T$9)+(S228/12*11*$E228*$F228*$G228*$K228*T$10)</f>
        <v>0</v>
      </c>
      <c r="U228" s="30">
        <v>0</v>
      </c>
      <c r="V228" s="30">
        <f>(U228/12*1*$D228*$F228*$G228*$K228*V$9)+(U228/12*11*$E228*$F228*$G228*$K228*V$10)</f>
        <v>0</v>
      </c>
      <c r="W228" s="30"/>
      <c r="X228" s="30">
        <f>(W228/12*1*$D228*$F228*$G228*$J228*X$9)+(W228/12*11*$E228*$F228*$G228*$J228*X$10)</f>
        <v>0</v>
      </c>
      <c r="Y228" s="30"/>
      <c r="Z228" s="30">
        <f>(Y228/12*1*$D228*$F228*$G228*$K228*Z$9)+(Y228/12*11*$E228*$F228*$G228*$K228*Z$10)</f>
        <v>0</v>
      </c>
    </row>
    <row r="229" spans="1:26" ht="36" customHeight="1" x14ac:dyDescent="0.25">
      <c r="A229" s="32"/>
      <c r="B229" s="56">
        <v>191</v>
      </c>
      <c r="C229" s="25" t="s">
        <v>254</v>
      </c>
      <c r="D229" s="26">
        <f t="shared" si="166"/>
        <v>18150.400000000001</v>
      </c>
      <c r="E229" s="26">
        <f t="shared" si="166"/>
        <v>18790</v>
      </c>
      <c r="F229" s="31">
        <v>0.72</v>
      </c>
      <c r="G229" s="27">
        <v>1</v>
      </c>
      <c r="H229" s="28"/>
      <c r="I229" s="28"/>
      <c r="J229" s="26">
        <v>1.4</v>
      </c>
      <c r="K229" s="26">
        <v>1.68</v>
      </c>
      <c r="L229" s="26">
        <v>2.23</v>
      </c>
      <c r="M229" s="26">
        <v>2.39</v>
      </c>
      <c r="N229" s="29">
        <v>2.57</v>
      </c>
      <c r="O229" s="30">
        <v>0</v>
      </c>
      <c r="P229" s="30">
        <f>(O229/12*1*$D229*$F229*$G229*$J229*P$9)+(O229/12*11*$E229*$F229*$G229*$J229)</f>
        <v>0</v>
      </c>
      <c r="Q229" s="30">
        <v>130</v>
      </c>
      <c r="R229" s="30">
        <f>(Q229/12*1*$D229*$F229*$G229*$K229*R$9)+(Q229/12*11*$E229*$F229*$G229*$K229)</f>
        <v>2955822.3152640001</v>
      </c>
      <c r="S229" s="30">
        <v>0</v>
      </c>
      <c r="T229" s="30">
        <f>(S229/12*1*$D229*$F229*$G229*$K229*T$9)+(S229/12*11*$E229*$F229*$G229*$K229)</f>
        <v>0</v>
      </c>
      <c r="U229" s="30">
        <v>0</v>
      </c>
      <c r="V229" s="30">
        <f>(U229/12*1*$D229*$F229*$G229*$K229*V$9)+(U229/12*11*$E229*$F229*$G229*$K229)</f>
        <v>0</v>
      </c>
      <c r="W229" s="30">
        <v>146</v>
      </c>
      <c r="X229" s="30">
        <f>(W229/12*1*$D229*$F229*$G229*$J229*X$9)+(W229/12*11*$E229*$F229*$G229*$J229)</f>
        <v>2766346.5258239992</v>
      </c>
      <c r="Y229" s="30">
        <v>2</v>
      </c>
      <c r="Z229" s="30">
        <v>34092.57</v>
      </c>
    </row>
    <row r="230" spans="1:26" ht="30" x14ac:dyDescent="0.25">
      <c r="A230" s="32"/>
      <c r="B230" s="56">
        <v>192</v>
      </c>
      <c r="C230" s="25" t="s">
        <v>255</v>
      </c>
      <c r="D230" s="26">
        <f t="shared" si="166"/>
        <v>18150.400000000001</v>
      </c>
      <c r="E230" s="26">
        <f t="shared" si="166"/>
        <v>18790</v>
      </c>
      <c r="F230" s="31">
        <v>0.59</v>
      </c>
      <c r="G230" s="27">
        <v>1</v>
      </c>
      <c r="H230" s="28"/>
      <c r="I230" s="28"/>
      <c r="J230" s="26">
        <v>1.4</v>
      </c>
      <c r="K230" s="26">
        <v>1.68</v>
      </c>
      <c r="L230" s="26">
        <v>2.23</v>
      </c>
      <c r="M230" s="26">
        <v>2.39</v>
      </c>
      <c r="N230" s="29">
        <v>2.57</v>
      </c>
      <c r="O230" s="30">
        <v>0</v>
      </c>
      <c r="P230" s="30">
        <f>(O230/12*1*$D230*$F230*$G230*$J230*P$9)+(O230/12*11*$E230*$F230*$G230*$J230*P$10)</f>
        <v>0</v>
      </c>
      <c r="Q230" s="30">
        <v>68</v>
      </c>
      <c r="R230" s="30">
        <f>(Q230/12*1*$D230*$F230*$G230*$K230*R$9)+(Q230/12*11*$E230*$F230*$G230*$K230*R$10)</f>
        <v>1266961.4453888002</v>
      </c>
      <c r="S230" s="30">
        <v>0</v>
      </c>
      <c r="T230" s="30">
        <f>(S230/12*1*$D230*$F230*$G230*$K230*T$9)+(S230/12*11*$E230*$F230*$G230*$K230*T$10)</f>
        <v>0</v>
      </c>
      <c r="U230" s="30">
        <v>0</v>
      </c>
      <c r="V230" s="30">
        <f>(U230/12*1*$D230*$F230*$G230*$K230*V$9)+(U230/12*11*$E230*$F230*$G230*$K230*V$10)</f>
        <v>0</v>
      </c>
      <c r="W230" s="30">
        <v>182</v>
      </c>
      <c r="X230" s="30">
        <f>(W230/12*1*$D230*$F230*$G230*$J230*X$9)+(W230/12*11*$E230*$F230*$G230*$J230*X$10)</f>
        <v>2955288.0420093331</v>
      </c>
      <c r="Y230" s="30">
        <v>14</v>
      </c>
      <c r="Z230" s="30">
        <v>248815.48</v>
      </c>
    </row>
    <row r="231" spans="1:26" x14ac:dyDescent="0.25">
      <c r="A231" s="32"/>
      <c r="B231" s="56">
        <v>193</v>
      </c>
      <c r="C231" s="25" t="s">
        <v>256</v>
      </c>
      <c r="D231" s="26">
        <f t="shared" si="166"/>
        <v>18150.400000000001</v>
      </c>
      <c r="E231" s="26">
        <f t="shared" si="166"/>
        <v>18790</v>
      </c>
      <c r="F231" s="31">
        <v>0.7</v>
      </c>
      <c r="G231" s="27">
        <v>1</v>
      </c>
      <c r="H231" s="28"/>
      <c r="I231" s="28"/>
      <c r="J231" s="26">
        <v>1.4</v>
      </c>
      <c r="K231" s="26">
        <v>1.68</v>
      </c>
      <c r="L231" s="26">
        <v>2.23</v>
      </c>
      <c r="M231" s="26">
        <v>2.39</v>
      </c>
      <c r="N231" s="29">
        <v>2.57</v>
      </c>
      <c r="O231" s="30">
        <v>0</v>
      </c>
      <c r="P231" s="30">
        <f t="shared" ref="P231:P232" si="169">(O231/12*1*$D231*$F231*$G231*$J231*P$9)+(O231/12*11*$E231*$F231*$G231*$J231)</f>
        <v>0</v>
      </c>
      <c r="Q231" s="30">
        <v>100</v>
      </c>
      <c r="R231" s="30">
        <f>(Q231/12*1*$D231*$F231*$G231*$K231*R$9)+(Q231/12*11*$E231*$F231*$G231*$K231)</f>
        <v>2210550.8768000002</v>
      </c>
      <c r="S231" s="30">
        <v>0</v>
      </c>
      <c r="T231" s="30">
        <f>(S231/12*1*$D231*$F231*$G231*$K231*T$9)+(S231/12*11*$E231*$F231*$G231*$K231)</f>
        <v>0</v>
      </c>
      <c r="U231" s="30">
        <v>0</v>
      </c>
      <c r="V231" s="30">
        <f>(U231/12*1*$D231*$F231*$G231*$K231*V$9)+(U231/12*11*$E231*$F231*$G231*$K231)</f>
        <v>0</v>
      </c>
      <c r="W231" s="30">
        <v>206</v>
      </c>
      <c r="X231" s="30">
        <f t="shared" ref="X231:X232" si="170">(W231/12*1*$D231*$F231*$G231*$J231*X$9)+(W231/12*11*$E231*$F231*$G231*$J231)</f>
        <v>3794779.0051733335</v>
      </c>
      <c r="Y231" s="30">
        <v>0</v>
      </c>
      <c r="Z231" s="30">
        <f t="shared" ref="Z231" si="171">(Y231/12*1*$D231*$F231*$G231*$K231*Z$9)+(Y231/12*11*$E231*$F231*$G231*$K231)</f>
        <v>0</v>
      </c>
    </row>
    <row r="232" spans="1:26" ht="45" x14ac:dyDescent="0.25">
      <c r="A232" s="32"/>
      <c r="B232" s="56">
        <v>194</v>
      </c>
      <c r="C232" s="25" t="s">
        <v>257</v>
      </c>
      <c r="D232" s="26">
        <f t="shared" si="166"/>
        <v>18150.400000000001</v>
      </c>
      <c r="E232" s="26">
        <f t="shared" si="166"/>
        <v>18790</v>
      </c>
      <c r="F232" s="31">
        <v>0.78</v>
      </c>
      <c r="G232" s="27">
        <v>1</v>
      </c>
      <c r="H232" s="28"/>
      <c r="I232" s="28"/>
      <c r="J232" s="26">
        <v>1.4</v>
      </c>
      <c r="K232" s="26">
        <v>1.68</v>
      </c>
      <c r="L232" s="26">
        <v>2.23</v>
      </c>
      <c r="M232" s="26">
        <v>2.39</v>
      </c>
      <c r="N232" s="29">
        <v>2.57</v>
      </c>
      <c r="O232" s="30">
        <v>0</v>
      </c>
      <c r="P232" s="30">
        <f t="shared" si="169"/>
        <v>0</v>
      </c>
      <c r="Q232" s="30">
        <v>149</v>
      </c>
      <c r="R232" s="30">
        <f>(Q232/12*1*$D232*$F232*$G232*$K232*R$9)+(Q232/12*11*$E232*$F232*$G232*$K232)</f>
        <v>3670146.0414527999</v>
      </c>
      <c r="S232" s="30">
        <v>0</v>
      </c>
      <c r="T232" s="30">
        <f>(S232/12*1*$D232*$F232*$G232*$K232*T$9)+(S232/12*11*$E232*$F232*$G232*$K232)</f>
        <v>0</v>
      </c>
      <c r="U232" s="30">
        <v>0</v>
      </c>
      <c r="V232" s="30">
        <f>(U232/12*1*$D232*$F232*$G232*$K232*V$9)+(U232/12*11*$E232*$F232*$G232*$K232)</f>
        <v>0</v>
      </c>
      <c r="W232" s="30">
        <v>512</v>
      </c>
      <c r="X232" s="30">
        <f t="shared" si="170"/>
        <v>10509590.454271998</v>
      </c>
      <c r="Y232" s="30">
        <v>1</v>
      </c>
      <c r="Z232" s="30">
        <v>12311.21</v>
      </c>
    </row>
    <row r="233" spans="1:26" ht="45" x14ac:dyDescent="0.25">
      <c r="A233" s="32"/>
      <c r="B233" s="56">
        <v>195</v>
      </c>
      <c r="C233" s="25" t="s">
        <v>258</v>
      </c>
      <c r="D233" s="26">
        <f t="shared" si="166"/>
        <v>18150.400000000001</v>
      </c>
      <c r="E233" s="26">
        <f t="shared" si="166"/>
        <v>18790</v>
      </c>
      <c r="F233" s="31">
        <v>2.38</v>
      </c>
      <c r="G233" s="27">
        <v>1</v>
      </c>
      <c r="H233" s="28"/>
      <c r="I233" s="28"/>
      <c r="J233" s="26">
        <v>1.4</v>
      </c>
      <c r="K233" s="26">
        <v>1.68</v>
      </c>
      <c r="L233" s="26">
        <v>2.23</v>
      </c>
      <c r="M233" s="26">
        <v>2.39</v>
      </c>
      <c r="N233" s="29">
        <v>2.57</v>
      </c>
      <c r="O233" s="30"/>
      <c r="P233" s="30">
        <f t="shared" ref="P233:P235" si="172">(O233/12*1*$D233*$F233*$G233*$J233*P$9)+(O233/12*11*$E233*$F233*$G233*$J233*P$10)</f>
        <v>0</v>
      </c>
      <c r="Q233" s="30">
        <v>50</v>
      </c>
      <c r="R233" s="30">
        <f>(Q233/12*1*$D233*$F233*$G233*$K233*R$9)+(Q233/12*11*$E233*$F233*$G233*$K233*R$10)</f>
        <v>3757936.4905599998</v>
      </c>
      <c r="S233" s="30"/>
      <c r="T233" s="30">
        <f>(S233/12*1*$D233*$F233*$G233*$K233*T$9)+(S233/12*11*$E233*$F233*$G233*$K233*T$10)</f>
        <v>0</v>
      </c>
      <c r="U233" s="30"/>
      <c r="V233" s="30">
        <f>(U233/12*1*$D233*$F233*$G233*$K233*V$9)+(U233/12*11*$E233*$F233*$G233*$K233*V$10)</f>
        <v>0</v>
      </c>
      <c r="W233" s="30"/>
      <c r="X233" s="30">
        <f t="shared" ref="X233:X235" si="173">(W233/12*1*$D233*$F233*$G233*$J233*X$9)+(W233/12*11*$E233*$F233*$G233*$J233*X$10)</f>
        <v>0</v>
      </c>
      <c r="Y233" s="30"/>
      <c r="Z233" s="30">
        <f t="shared" ref="Z233:Z235" si="174">(Y233/12*1*$D233*$F233*$G233*$K233*Z$9)+(Y233/12*11*$E233*$F233*$G233*$K233*Z$10)</f>
        <v>0</v>
      </c>
    </row>
    <row r="234" spans="1:26" x14ac:dyDescent="0.25">
      <c r="A234" s="32"/>
      <c r="B234" s="56">
        <v>196</v>
      </c>
      <c r="C234" s="25" t="s">
        <v>259</v>
      </c>
      <c r="D234" s="26">
        <f t="shared" si="166"/>
        <v>18150.400000000001</v>
      </c>
      <c r="E234" s="26">
        <f t="shared" si="166"/>
        <v>18790</v>
      </c>
      <c r="F234" s="31">
        <v>0.78</v>
      </c>
      <c r="G234" s="27">
        <v>1</v>
      </c>
      <c r="H234" s="28"/>
      <c r="I234" s="28"/>
      <c r="J234" s="26">
        <v>1.4</v>
      </c>
      <c r="K234" s="26">
        <v>1.68</v>
      </c>
      <c r="L234" s="26">
        <v>2.23</v>
      </c>
      <c r="M234" s="26">
        <v>2.39</v>
      </c>
      <c r="N234" s="29">
        <v>2.57</v>
      </c>
      <c r="O234" s="30">
        <v>0</v>
      </c>
      <c r="P234" s="30">
        <f t="shared" si="172"/>
        <v>0</v>
      </c>
      <c r="Q234" s="30">
        <v>36</v>
      </c>
      <c r="R234" s="30">
        <f>(Q234/12*1*$D234*$F234*$G234*$K234*R$9)+(Q234/12*11*$E234*$F234*$G234*$K234*R$10)</f>
        <v>886746.6945792</v>
      </c>
      <c r="S234" s="30">
        <v>0</v>
      </c>
      <c r="T234" s="30">
        <f>(S234/12*1*$D234*$F234*$G234*$K234*T$9)+(S234/12*11*$E234*$F234*$G234*$K234*T$10)</f>
        <v>0</v>
      </c>
      <c r="U234" s="30">
        <v>0</v>
      </c>
      <c r="V234" s="30">
        <f>(U234/12*1*$D234*$F234*$G234*$K234*V$9)+(U234/12*11*$E234*$F234*$G234*$K234*V$10)</f>
        <v>0</v>
      </c>
      <c r="W234" s="30">
        <v>2</v>
      </c>
      <c r="X234" s="30">
        <f t="shared" si="173"/>
        <v>42933.966711999994</v>
      </c>
      <c r="Y234" s="30"/>
      <c r="Z234" s="30">
        <f t="shared" si="174"/>
        <v>0</v>
      </c>
    </row>
    <row r="235" spans="1:26" x14ac:dyDescent="0.25">
      <c r="A235" s="32"/>
      <c r="B235" s="56">
        <v>197</v>
      </c>
      <c r="C235" s="25" t="s">
        <v>260</v>
      </c>
      <c r="D235" s="26">
        <f t="shared" si="166"/>
        <v>18150.400000000001</v>
      </c>
      <c r="E235" s="26">
        <f t="shared" si="166"/>
        <v>18790</v>
      </c>
      <c r="F235" s="31">
        <v>1.54</v>
      </c>
      <c r="G235" s="27">
        <v>1</v>
      </c>
      <c r="H235" s="28"/>
      <c r="I235" s="28"/>
      <c r="J235" s="26">
        <v>1.4</v>
      </c>
      <c r="K235" s="26">
        <v>1.68</v>
      </c>
      <c r="L235" s="26">
        <v>2.23</v>
      </c>
      <c r="M235" s="26">
        <v>2.39</v>
      </c>
      <c r="N235" s="29">
        <v>2.57</v>
      </c>
      <c r="O235" s="30"/>
      <c r="P235" s="30">
        <f t="shared" si="172"/>
        <v>0</v>
      </c>
      <c r="Q235" s="30"/>
      <c r="R235" s="30">
        <f>(Q235/12*1*$D235*$F235*$G235*$K235*R$9)+(Q235/12*11*$E235*$F235*$G235*$K235*R$10)</f>
        <v>0</v>
      </c>
      <c r="S235" s="30"/>
      <c r="T235" s="30">
        <f>(S235/12*1*$D235*$F235*$G235*$K235*T$9)+(S235/12*11*$E235*$F235*$G235*$K235*T$10)</f>
        <v>0</v>
      </c>
      <c r="U235" s="30"/>
      <c r="V235" s="30">
        <f>(U235/12*1*$D235*$F235*$G235*$K235*V$9)+(U235/12*11*$E235*$F235*$G235*$K235*V$10)</f>
        <v>0</v>
      </c>
      <c r="W235" s="30"/>
      <c r="X235" s="30">
        <f t="shared" si="173"/>
        <v>0</v>
      </c>
      <c r="Y235" s="30"/>
      <c r="Z235" s="30">
        <f t="shared" si="174"/>
        <v>0</v>
      </c>
    </row>
    <row r="236" spans="1:26" ht="30" x14ac:dyDescent="0.25">
      <c r="A236" s="32"/>
      <c r="B236" s="56">
        <v>198</v>
      </c>
      <c r="C236" s="25" t="s">
        <v>261</v>
      </c>
      <c r="D236" s="26">
        <f t="shared" si="166"/>
        <v>18150.400000000001</v>
      </c>
      <c r="E236" s="26">
        <f t="shared" si="166"/>
        <v>18790</v>
      </c>
      <c r="F236" s="31">
        <v>0.75</v>
      </c>
      <c r="G236" s="27">
        <v>1</v>
      </c>
      <c r="H236" s="28"/>
      <c r="I236" s="28"/>
      <c r="J236" s="26">
        <v>1.4</v>
      </c>
      <c r="K236" s="26">
        <v>1.68</v>
      </c>
      <c r="L236" s="26">
        <v>2.23</v>
      </c>
      <c r="M236" s="26">
        <v>2.39</v>
      </c>
      <c r="N236" s="29">
        <v>2.57</v>
      </c>
      <c r="O236" s="30">
        <v>0</v>
      </c>
      <c r="P236" s="30">
        <f>(O236/12*1*$D236*$F236*$G236*$J236*P$9)+(O236/12*11*$E236*$F236*$G236*$J236)</f>
        <v>0</v>
      </c>
      <c r="Q236" s="30">
        <f>584+70</f>
        <v>654</v>
      </c>
      <c r="R236" s="30">
        <f>(Q236/12*1*$D236*$F236*$G236*$K236*R$9)+(Q236/12*11*$E236*$F236*$G236*$K236)</f>
        <v>15489645.786719998</v>
      </c>
      <c r="S236" s="30">
        <v>0</v>
      </c>
      <c r="T236" s="30">
        <f>(S236/12*1*$D236*$F236*$G236*$K236*T$9)+(S236/12*11*$E236*$F236*$G236*$K236)</f>
        <v>0</v>
      </c>
      <c r="U236" s="30">
        <v>0</v>
      </c>
      <c r="V236" s="30">
        <f>(U236/12*1*$D236*$F236*$G236*$K236*V$9)+(U236/12*11*$E236*$F236*$G236*$K236)</f>
        <v>0</v>
      </c>
      <c r="W236" s="30">
        <v>58</v>
      </c>
      <c r="X236" s="30">
        <f>(W236/12*1*$D236*$F236*$G236*$J236*X$9)+(W236/12*11*$E236*$F236*$G236*$J236)</f>
        <v>1144749.5611999999</v>
      </c>
      <c r="Y236" s="30">
        <v>178</v>
      </c>
      <c r="Z236" s="30">
        <v>4107485.29</v>
      </c>
    </row>
    <row r="237" spans="1:26" x14ac:dyDescent="0.25">
      <c r="A237" s="32"/>
      <c r="B237" s="56">
        <v>199</v>
      </c>
      <c r="C237" s="25" t="s">
        <v>262</v>
      </c>
      <c r="D237" s="26">
        <f t="shared" si="166"/>
        <v>18150.400000000001</v>
      </c>
      <c r="E237" s="26">
        <f t="shared" si="166"/>
        <v>18790</v>
      </c>
      <c r="F237" s="31">
        <v>0.89</v>
      </c>
      <c r="G237" s="27">
        <v>1</v>
      </c>
      <c r="H237" s="28"/>
      <c r="I237" s="28"/>
      <c r="J237" s="26">
        <v>1.4</v>
      </c>
      <c r="K237" s="26">
        <v>1.68</v>
      </c>
      <c r="L237" s="26">
        <v>2.23</v>
      </c>
      <c r="M237" s="26">
        <v>2.39</v>
      </c>
      <c r="N237" s="29">
        <v>2.57</v>
      </c>
      <c r="O237" s="30">
        <v>0</v>
      </c>
      <c r="P237" s="30">
        <f t="shared" ref="P237:P242" si="175">(O237/12*1*$D237*$F237*$G237*$J237*P$9)+(O237/12*11*$E237*$F237*$G237*$J237*P$10)</f>
        <v>0</v>
      </c>
      <c r="Q237" s="30">
        <v>148</v>
      </c>
      <c r="R237" s="30">
        <f t="shared" ref="R237:R242" si="176">(Q237/12*1*$D237*$F237*$G237*$K237*R$9)+(Q237/12*11*$E237*$F237*$G237*$K237*R$10)</f>
        <v>4159625.1641728007</v>
      </c>
      <c r="S237" s="30">
        <v>0</v>
      </c>
      <c r="T237" s="30">
        <f t="shared" ref="T237:T242" si="177">(S237/12*1*$D237*$F237*$G237*$K237*T$9)+(S237/12*11*$E237*$F237*$G237*$K237*T$10)</f>
        <v>0</v>
      </c>
      <c r="U237" s="30">
        <v>0</v>
      </c>
      <c r="V237" s="30">
        <f t="shared" ref="V237:V242" si="178">(U237/12*1*$D237*$F237*$G237*$K237*V$9)+(U237/12*11*$E237*$F237*$G237*$K237*V$10)</f>
        <v>0</v>
      </c>
      <c r="W237" s="30">
        <v>128</v>
      </c>
      <c r="X237" s="30">
        <f t="shared" ref="X237:X242" si="179">(W237/12*1*$D237*$F237*$G237*$J237*X$9)+(W237/12*11*$E237*$F237*$G237*$J237*X$10)</f>
        <v>3135280.4409173327</v>
      </c>
      <c r="Y237" s="30">
        <v>0</v>
      </c>
      <c r="Z237" s="30">
        <f t="shared" ref="Z237:Z242" si="180">(Y237/12*1*$D237*$F237*$G237*$K237*Z$9)+(Y237/12*11*$E237*$F237*$G237*$K237*Z$10)</f>
        <v>0</v>
      </c>
    </row>
    <row r="238" spans="1:26" ht="30" x14ac:dyDescent="0.25">
      <c r="A238" s="32"/>
      <c r="B238" s="56">
        <v>200</v>
      </c>
      <c r="C238" s="25" t="s">
        <v>263</v>
      </c>
      <c r="D238" s="26">
        <f t="shared" si="166"/>
        <v>18150.400000000001</v>
      </c>
      <c r="E238" s="26">
        <f t="shared" si="166"/>
        <v>18790</v>
      </c>
      <c r="F238" s="33">
        <v>0.27</v>
      </c>
      <c r="G238" s="27">
        <v>1</v>
      </c>
      <c r="H238" s="28"/>
      <c r="I238" s="28"/>
      <c r="J238" s="26">
        <v>1.4</v>
      </c>
      <c r="K238" s="26">
        <v>1.68</v>
      </c>
      <c r="L238" s="26">
        <v>2.23</v>
      </c>
      <c r="M238" s="26">
        <v>2.39</v>
      </c>
      <c r="N238" s="29">
        <v>2.57</v>
      </c>
      <c r="O238" s="30"/>
      <c r="P238" s="30">
        <f t="shared" si="175"/>
        <v>0</v>
      </c>
      <c r="Q238" s="30">
        <v>24</v>
      </c>
      <c r="R238" s="30">
        <f t="shared" si="176"/>
        <v>204633.85259520001</v>
      </c>
      <c r="S238" s="30"/>
      <c r="T238" s="30">
        <f t="shared" si="177"/>
        <v>0</v>
      </c>
      <c r="U238" s="30"/>
      <c r="V238" s="30">
        <f t="shared" si="178"/>
        <v>0</v>
      </c>
      <c r="W238" s="30">
        <v>2</v>
      </c>
      <c r="X238" s="30">
        <f t="shared" si="179"/>
        <v>14861.757707999997</v>
      </c>
      <c r="Y238" s="30"/>
      <c r="Z238" s="30">
        <f t="shared" si="180"/>
        <v>0</v>
      </c>
    </row>
    <row r="239" spans="1:26" ht="30" x14ac:dyDescent="0.25">
      <c r="A239" s="32"/>
      <c r="B239" s="56">
        <v>201</v>
      </c>
      <c r="C239" s="25" t="s">
        <v>264</v>
      </c>
      <c r="D239" s="26">
        <f t="shared" si="166"/>
        <v>18150.400000000001</v>
      </c>
      <c r="E239" s="26">
        <f t="shared" si="166"/>
        <v>18790</v>
      </c>
      <c r="F239" s="33">
        <v>0.63</v>
      </c>
      <c r="G239" s="27">
        <v>1</v>
      </c>
      <c r="H239" s="28"/>
      <c r="I239" s="28"/>
      <c r="J239" s="26">
        <v>1.4</v>
      </c>
      <c r="K239" s="26">
        <v>1.68</v>
      </c>
      <c r="L239" s="26">
        <v>2.23</v>
      </c>
      <c r="M239" s="26">
        <v>2.39</v>
      </c>
      <c r="N239" s="29">
        <v>2.57</v>
      </c>
      <c r="O239" s="30"/>
      <c r="P239" s="30">
        <f t="shared" si="175"/>
        <v>0</v>
      </c>
      <c r="Q239" s="30">
        <v>96</v>
      </c>
      <c r="R239" s="30">
        <f t="shared" si="176"/>
        <v>1909915.9575552</v>
      </c>
      <c r="S239" s="30"/>
      <c r="T239" s="30">
        <f t="shared" si="177"/>
        <v>0</v>
      </c>
      <c r="U239" s="30"/>
      <c r="V239" s="30">
        <f t="shared" si="178"/>
        <v>0</v>
      </c>
      <c r="W239" s="30">
        <v>6</v>
      </c>
      <c r="X239" s="30">
        <f t="shared" si="179"/>
        <v>104032.303956</v>
      </c>
      <c r="Y239" s="30">
        <v>7</v>
      </c>
      <c r="Z239" s="30">
        <v>77742.66</v>
      </c>
    </row>
    <row r="240" spans="1:26" ht="30" x14ac:dyDescent="0.25">
      <c r="A240" s="32"/>
      <c r="B240" s="56">
        <v>202</v>
      </c>
      <c r="C240" s="25" t="s">
        <v>265</v>
      </c>
      <c r="D240" s="26">
        <f t="shared" ref="D240:E255" si="181">D239</f>
        <v>18150.400000000001</v>
      </c>
      <c r="E240" s="26">
        <f t="shared" si="181"/>
        <v>18790</v>
      </c>
      <c r="F240" s="31">
        <v>0.86</v>
      </c>
      <c r="G240" s="27">
        <v>1</v>
      </c>
      <c r="H240" s="28"/>
      <c r="I240" s="28"/>
      <c r="J240" s="26">
        <v>1.4</v>
      </c>
      <c r="K240" s="26">
        <v>1.68</v>
      </c>
      <c r="L240" s="26">
        <v>2.23</v>
      </c>
      <c r="M240" s="26">
        <v>2.39</v>
      </c>
      <c r="N240" s="29">
        <v>2.57</v>
      </c>
      <c r="O240" s="30">
        <v>0</v>
      </c>
      <c r="P240" s="30">
        <f t="shared" si="175"/>
        <v>0</v>
      </c>
      <c r="Q240" s="30">
        <v>192</v>
      </c>
      <c r="R240" s="30">
        <f t="shared" si="176"/>
        <v>5214373.7253887998</v>
      </c>
      <c r="S240" s="30">
        <v>0</v>
      </c>
      <c r="T240" s="30">
        <f t="shared" si="177"/>
        <v>0</v>
      </c>
      <c r="U240" s="30">
        <v>0</v>
      </c>
      <c r="V240" s="30">
        <f t="shared" si="178"/>
        <v>0</v>
      </c>
      <c r="W240" s="30">
        <v>28</v>
      </c>
      <c r="X240" s="30">
        <f t="shared" si="179"/>
        <v>662724.30668266665</v>
      </c>
      <c r="Y240" s="30">
        <v>1</v>
      </c>
      <c r="Z240" s="30">
        <v>14931.29</v>
      </c>
    </row>
    <row r="241" spans="1:26" ht="30" x14ac:dyDescent="0.25">
      <c r="A241" s="32"/>
      <c r="B241" s="56">
        <v>203</v>
      </c>
      <c r="C241" s="25" t="s">
        <v>266</v>
      </c>
      <c r="D241" s="26">
        <f t="shared" si="181"/>
        <v>18150.400000000001</v>
      </c>
      <c r="E241" s="26">
        <f t="shared" si="181"/>
        <v>18790</v>
      </c>
      <c r="F241" s="31">
        <v>0.49</v>
      </c>
      <c r="G241" s="27">
        <v>1</v>
      </c>
      <c r="H241" s="28"/>
      <c r="I241" s="28"/>
      <c r="J241" s="26">
        <v>1.4</v>
      </c>
      <c r="K241" s="26">
        <v>1.68</v>
      </c>
      <c r="L241" s="26">
        <v>2.23</v>
      </c>
      <c r="M241" s="26">
        <v>2.39</v>
      </c>
      <c r="N241" s="29">
        <v>2.57</v>
      </c>
      <c r="O241" s="30">
        <v>0</v>
      </c>
      <c r="P241" s="30">
        <f t="shared" si="175"/>
        <v>0</v>
      </c>
      <c r="Q241" s="30">
        <v>200</v>
      </c>
      <c r="R241" s="30">
        <f t="shared" si="176"/>
        <v>3094771.2275200002</v>
      </c>
      <c r="S241" s="30">
        <v>0</v>
      </c>
      <c r="T241" s="30">
        <f t="shared" si="177"/>
        <v>0</v>
      </c>
      <c r="U241" s="30">
        <v>0</v>
      </c>
      <c r="V241" s="30">
        <f t="shared" si="178"/>
        <v>0</v>
      </c>
      <c r="W241" s="30"/>
      <c r="X241" s="30">
        <f t="shared" si="179"/>
        <v>0</v>
      </c>
      <c r="Y241" s="30">
        <v>0</v>
      </c>
      <c r="Z241" s="30">
        <f t="shared" si="180"/>
        <v>0</v>
      </c>
    </row>
    <row r="242" spans="1:26" ht="45" x14ac:dyDescent="0.25">
      <c r="A242" s="32"/>
      <c r="B242" s="56">
        <v>204</v>
      </c>
      <c r="C242" s="25" t="s">
        <v>267</v>
      </c>
      <c r="D242" s="26">
        <f t="shared" si="181"/>
        <v>18150.400000000001</v>
      </c>
      <c r="E242" s="26">
        <f t="shared" si="181"/>
        <v>18790</v>
      </c>
      <c r="F242" s="26">
        <v>1</v>
      </c>
      <c r="G242" s="27">
        <v>1</v>
      </c>
      <c r="H242" s="28"/>
      <c r="I242" s="28"/>
      <c r="J242" s="26">
        <v>1.4</v>
      </c>
      <c r="K242" s="26">
        <v>1.68</v>
      </c>
      <c r="L242" s="26">
        <v>2.23</v>
      </c>
      <c r="M242" s="26">
        <v>2.39</v>
      </c>
      <c r="N242" s="29">
        <v>2.57</v>
      </c>
      <c r="O242" s="30">
        <v>0</v>
      </c>
      <c r="P242" s="30">
        <f t="shared" si="175"/>
        <v>0</v>
      </c>
      <c r="Q242" s="30">
        <v>100</v>
      </c>
      <c r="R242" s="30">
        <f t="shared" si="176"/>
        <v>3157929.824</v>
      </c>
      <c r="S242" s="30">
        <v>0</v>
      </c>
      <c r="T242" s="30">
        <f t="shared" si="177"/>
        <v>0</v>
      </c>
      <c r="U242" s="30">
        <v>0</v>
      </c>
      <c r="V242" s="30">
        <f t="shared" si="178"/>
        <v>0</v>
      </c>
      <c r="W242" s="30"/>
      <c r="X242" s="30">
        <f t="shared" si="179"/>
        <v>0</v>
      </c>
      <c r="Y242" s="30">
        <v>0</v>
      </c>
      <c r="Z242" s="30">
        <f t="shared" si="180"/>
        <v>0</v>
      </c>
    </row>
    <row r="243" spans="1:26" x14ac:dyDescent="0.25">
      <c r="A243" s="32">
        <v>28</v>
      </c>
      <c r="B243" s="63"/>
      <c r="C243" s="34" t="s">
        <v>268</v>
      </c>
      <c r="D243" s="26">
        <f t="shared" si="181"/>
        <v>18150.400000000001</v>
      </c>
      <c r="E243" s="26">
        <f t="shared" si="181"/>
        <v>18790</v>
      </c>
      <c r="F243" s="57">
        <v>2.09</v>
      </c>
      <c r="G243" s="27">
        <v>1</v>
      </c>
      <c r="H243" s="28"/>
      <c r="I243" s="28"/>
      <c r="J243" s="26">
        <v>1.4</v>
      </c>
      <c r="K243" s="26">
        <v>1.68</v>
      </c>
      <c r="L243" s="26">
        <v>2.23</v>
      </c>
      <c r="M243" s="26">
        <v>2.39</v>
      </c>
      <c r="N243" s="29">
        <v>2.57</v>
      </c>
      <c r="O243" s="24">
        <f t="shared" ref="O243:Z243" si="182">SUM(O244:O248)</f>
        <v>0</v>
      </c>
      <c r="P243" s="24">
        <f t="shared" si="182"/>
        <v>0</v>
      </c>
      <c r="Q243" s="24">
        <f t="shared" si="182"/>
        <v>74</v>
      </c>
      <c r="R243" s="24">
        <f t="shared" si="182"/>
        <v>4536050.3991936008</v>
      </c>
      <c r="S243" s="24">
        <f t="shared" si="182"/>
        <v>0</v>
      </c>
      <c r="T243" s="24">
        <f t="shared" si="182"/>
        <v>0</v>
      </c>
      <c r="U243" s="24">
        <f t="shared" si="182"/>
        <v>0</v>
      </c>
      <c r="V243" s="24">
        <f t="shared" si="182"/>
        <v>0</v>
      </c>
      <c r="W243" s="24">
        <f t="shared" si="182"/>
        <v>8</v>
      </c>
      <c r="X243" s="24">
        <f t="shared" si="182"/>
        <v>451357.08594666654</v>
      </c>
      <c r="Y243" s="24">
        <f t="shared" si="182"/>
        <v>0</v>
      </c>
      <c r="Z243" s="24">
        <f t="shared" si="182"/>
        <v>0</v>
      </c>
    </row>
    <row r="244" spans="1:26" ht="28.5" customHeight="1" x14ac:dyDescent="0.25">
      <c r="A244" s="32"/>
      <c r="B244" s="56">
        <v>205</v>
      </c>
      <c r="C244" s="25" t="s">
        <v>269</v>
      </c>
      <c r="D244" s="26">
        <f t="shared" si="181"/>
        <v>18150.400000000001</v>
      </c>
      <c r="E244" s="26">
        <f t="shared" si="181"/>
        <v>18790</v>
      </c>
      <c r="F244" s="31">
        <v>2.0499999999999998</v>
      </c>
      <c r="G244" s="27">
        <v>1</v>
      </c>
      <c r="H244" s="28"/>
      <c r="I244" s="28"/>
      <c r="J244" s="26">
        <v>1.4</v>
      </c>
      <c r="K244" s="26">
        <v>1.68</v>
      </c>
      <c r="L244" s="26">
        <v>2.23</v>
      </c>
      <c r="M244" s="26">
        <v>2.39</v>
      </c>
      <c r="N244" s="29">
        <v>2.57</v>
      </c>
      <c r="O244" s="30">
        <v>0</v>
      </c>
      <c r="P244" s="30">
        <f t="shared" ref="P244:P248" si="183">(O244/12*1*$D244*$F244*$G244*$J244*P$9)+(O244/12*11*$E244*$F244*$G244*$J244*P$10)</f>
        <v>0</v>
      </c>
      <c r="Q244" s="30">
        <v>12</v>
      </c>
      <c r="R244" s="30">
        <f>(Q244/12*1*$D244*$F244*$G244*$K244*R$9)+(Q244/12*11*$E244*$F244*$G244*$K244*R$10)</f>
        <v>776850.73670399992</v>
      </c>
      <c r="S244" s="30">
        <v>0</v>
      </c>
      <c r="T244" s="30">
        <f>(S244/12*1*$D244*$F244*$G244*$K244*T$9)+(S244/12*11*$E244*$F244*$G244*$K244*T$10)</f>
        <v>0</v>
      </c>
      <c r="U244" s="30">
        <v>0</v>
      </c>
      <c r="V244" s="30">
        <f>(U244/12*1*$D244*$F244*$G244*$K244*V$9)+(U244/12*11*$E244*$F244*$G244*$K244*V$10)</f>
        <v>0</v>
      </c>
      <c r="W244" s="30">
        <v>8</v>
      </c>
      <c r="X244" s="30">
        <f t="shared" ref="X244:X248" si="184">(W244/12*1*$D244*$F244*$G244*$J244*X$9)+(W244/12*11*$E244*$F244*$G244*$J244*X$10)</f>
        <v>451357.08594666654</v>
      </c>
      <c r="Y244" s="30">
        <v>0</v>
      </c>
      <c r="Z244" s="30">
        <f t="shared" ref="Z244:Z248" si="185">(Y244/12*1*$D244*$F244*$G244*$K244*Z$9)+(Y244/12*11*$E244*$F244*$G244*$K244*Z$10)</f>
        <v>0</v>
      </c>
    </row>
    <row r="245" spans="1:26" ht="45" x14ac:dyDescent="0.25">
      <c r="A245" s="32"/>
      <c r="B245" s="56">
        <v>206</v>
      </c>
      <c r="C245" s="25" t="s">
        <v>270</v>
      </c>
      <c r="D245" s="26">
        <f t="shared" si="181"/>
        <v>18150.400000000001</v>
      </c>
      <c r="E245" s="26">
        <f t="shared" si="181"/>
        <v>18790</v>
      </c>
      <c r="F245" s="31">
        <v>1.54</v>
      </c>
      <c r="G245" s="27">
        <v>1</v>
      </c>
      <c r="H245" s="28"/>
      <c r="I245" s="28"/>
      <c r="J245" s="26">
        <v>1.4</v>
      </c>
      <c r="K245" s="26">
        <v>1.68</v>
      </c>
      <c r="L245" s="26">
        <v>2.23</v>
      </c>
      <c r="M245" s="26">
        <v>2.39</v>
      </c>
      <c r="N245" s="29">
        <v>2.57</v>
      </c>
      <c r="O245" s="30">
        <v>0</v>
      </c>
      <c r="P245" s="30">
        <f t="shared" si="183"/>
        <v>0</v>
      </c>
      <c r="Q245" s="30"/>
      <c r="R245" s="30">
        <f>(Q245/12*1*$D245*$F245*$G245*$K245*R$9)+(Q245/12*11*$E245*$F245*$G245*$K245*R$10)</f>
        <v>0</v>
      </c>
      <c r="S245" s="30"/>
      <c r="T245" s="30">
        <f>(S245/12*1*$D245*$F245*$G245*$K245*T$9)+(S245/12*11*$E245*$F245*$G245*$K245*T$10)</f>
        <v>0</v>
      </c>
      <c r="U245" s="30">
        <v>0</v>
      </c>
      <c r="V245" s="30">
        <f>(U245/12*1*$D245*$F245*$G245*$K245*V$9)+(U245/12*11*$E245*$F245*$G245*$K245*V$10)</f>
        <v>0</v>
      </c>
      <c r="W245" s="30"/>
      <c r="X245" s="30">
        <f t="shared" si="184"/>
        <v>0</v>
      </c>
      <c r="Y245" s="30">
        <v>0</v>
      </c>
      <c r="Z245" s="30">
        <f t="shared" si="185"/>
        <v>0</v>
      </c>
    </row>
    <row r="246" spans="1:26" ht="45" x14ac:dyDescent="0.25">
      <c r="A246" s="32"/>
      <c r="B246" s="56">
        <v>207</v>
      </c>
      <c r="C246" s="25" t="s">
        <v>271</v>
      </c>
      <c r="D246" s="26">
        <f t="shared" si="181"/>
        <v>18150.400000000001</v>
      </c>
      <c r="E246" s="26">
        <f t="shared" si="181"/>
        <v>18790</v>
      </c>
      <c r="F246" s="31">
        <v>1.92</v>
      </c>
      <c r="G246" s="27">
        <v>1</v>
      </c>
      <c r="H246" s="28"/>
      <c r="I246" s="28"/>
      <c r="J246" s="26">
        <v>1.4</v>
      </c>
      <c r="K246" s="26">
        <v>1.68</v>
      </c>
      <c r="L246" s="26">
        <v>2.23</v>
      </c>
      <c r="M246" s="26">
        <v>2.39</v>
      </c>
      <c r="N246" s="29">
        <v>2.57</v>
      </c>
      <c r="O246" s="30">
        <v>0</v>
      </c>
      <c r="P246" s="30">
        <f t="shared" si="183"/>
        <v>0</v>
      </c>
      <c r="Q246" s="30">
        <v>62</v>
      </c>
      <c r="R246" s="30">
        <f>(Q246/12*1*$D246*$F246*$G246*$K246*R$9)+(Q246/12*11*$E246*$F246*$G246*$K246*R$10)</f>
        <v>3759199.6624896005</v>
      </c>
      <c r="S246" s="30">
        <v>0</v>
      </c>
      <c r="T246" s="30">
        <f>(S246/12*1*$D246*$F246*$G246*$K246*T$9)+(S246/12*11*$E246*$F246*$G246*$K246*T$10)</f>
        <v>0</v>
      </c>
      <c r="U246" s="30">
        <v>0</v>
      </c>
      <c r="V246" s="30">
        <f>(U246/12*1*$D246*$F246*$G246*$K246*V$9)+(U246/12*11*$E246*$F246*$G246*$K246*V$10)</f>
        <v>0</v>
      </c>
      <c r="W246" s="30"/>
      <c r="X246" s="30">
        <f t="shared" si="184"/>
        <v>0</v>
      </c>
      <c r="Y246" s="30">
        <v>0</v>
      </c>
      <c r="Z246" s="30">
        <f t="shared" si="185"/>
        <v>0</v>
      </c>
    </row>
    <row r="247" spans="1:26" ht="45" x14ac:dyDescent="0.25">
      <c r="A247" s="32"/>
      <c r="B247" s="56">
        <v>208</v>
      </c>
      <c r="C247" s="25" t="s">
        <v>272</v>
      </c>
      <c r="D247" s="26">
        <f t="shared" si="181"/>
        <v>18150.400000000001</v>
      </c>
      <c r="E247" s="26">
        <f t="shared" si="181"/>
        <v>18790</v>
      </c>
      <c r="F247" s="31">
        <v>2.56</v>
      </c>
      <c r="G247" s="27">
        <v>1</v>
      </c>
      <c r="H247" s="28"/>
      <c r="I247" s="28"/>
      <c r="J247" s="26">
        <v>1.4</v>
      </c>
      <c r="K247" s="26">
        <v>1.68</v>
      </c>
      <c r="L247" s="26">
        <v>2.23</v>
      </c>
      <c r="M247" s="26">
        <v>2.39</v>
      </c>
      <c r="N247" s="29">
        <v>2.57</v>
      </c>
      <c r="O247" s="30">
        <v>0</v>
      </c>
      <c r="P247" s="30">
        <f t="shared" si="183"/>
        <v>0</v>
      </c>
      <c r="Q247" s="30">
        <v>0</v>
      </c>
      <c r="R247" s="30">
        <f>(Q247/12*1*$D247*$F247*$G247*$K247*R$9)+(Q247/12*11*$E247*$F247*$G247*$K247*R$10)</f>
        <v>0</v>
      </c>
      <c r="S247" s="30">
        <v>0</v>
      </c>
      <c r="T247" s="30">
        <f>(S247/12*1*$D247*$F247*$G247*$K247*T$9)+(S247/12*11*$E247*$F247*$G247*$K247*T$10)</f>
        <v>0</v>
      </c>
      <c r="U247" s="30">
        <v>0</v>
      </c>
      <c r="V247" s="30">
        <f>(U247/12*1*$D247*$F247*$G247*$K247*V$9)+(U247/12*11*$E247*$F247*$G247*$K247*V$10)</f>
        <v>0</v>
      </c>
      <c r="W247" s="30">
        <v>0</v>
      </c>
      <c r="X247" s="30">
        <f t="shared" si="184"/>
        <v>0</v>
      </c>
      <c r="Y247" s="30">
        <v>0</v>
      </c>
      <c r="Z247" s="30">
        <f t="shared" si="185"/>
        <v>0</v>
      </c>
    </row>
    <row r="248" spans="1:26" ht="45" x14ac:dyDescent="0.25">
      <c r="A248" s="32"/>
      <c r="B248" s="56">
        <v>209</v>
      </c>
      <c r="C248" s="25" t="s">
        <v>273</v>
      </c>
      <c r="D248" s="26">
        <f t="shared" si="181"/>
        <v>18150.400000000001</v>
      </c>
      <c r="E248" s="26">
        <f t="shared" si="181"/>
        <v>18790</v>
      </c>
      <c r="F248" s="31">
        <v>4.12</v>
      </c>
      <c r="G248" s="27">
        <v>1</v>
      </c>
      <c r="H248" s="28"/>
      <c r="I248" s="28"/>
      <c r="J248" s="26">
        <v>1.4</v>
      </c>
      <c r="K248" s="26">
        <v>1.68</v>
      </c>
      <c r="L248" s="26">
        <v>2.23</v>
      </c>
      <c r="M248" s="26">
        <v>2.39</v>
      </c>
      <c r="N248" s="29">
        <v>2.57</v>
      </c>
      <c r="O248" s="30">
        <v>0</v>
      </c>
      <c r="P248" s="30">
        <f t="shared" si="183"/>
        <v>0</v>
      </c>
      <c r="Q248" s="30">
        <v>0</v>
      </c>
      <c r="R248" s="30">
        <f>(Q248/12*1*$D248*$F248*$G248*$K248*R$9)+(Q248/12*11*$E248*$F248*$G248*$K248*R$10)</f>
        <v>0</v>
      </c>
      <c r="S248" s="30"/>
      <c r="T248" s="30">
        <f>(S248/12*1*$D248*$F248*$G248*$K248*T$9)+(S248/12*11*$E248*$F248*$G248*$K248*T$10)</f>
        <v>0</v>
      </c>
      <c r="U248" s="30">
        <v>0</v>
      </c>
      <c r="V248" s="30">
        <f>(U248/12*1*$D248*$F248*$G248*$K248*V$9)+(U248/12*11*$E248*$F248*$G248*$K248*V$10)</f>
        <v>0</v>
      </c>
      <c r="W248" s="30">
        <v>0</v>
      </c>
      <c r="X248" s="30">
        <f t="shared" si="184"/>
        <v>0</v>
      </c>
      <c r="Y248" s="30">
        <v>0</v>
      </c>
      <c r="Z248" s="30">
        <f t="shared" si="185"/>
        <v>0</v>
      </c>
    </row>
    <row r="249" spans="1:26" x14ac:dyDescent="0.25">
      <c r="A249" s="32">
        <v>29</v>
      </c>
      <c r="B249" s="63"/>
      <c r="C249" s="34" t="s">
        <v>274</v>
      </c>
      <c r="D249" s="26">
        <f t="shared" si="181"/>
        <v>18150.400000000001</v>
      </c>
      <c r="E249" s="26">
        <f t="shared" si="181"/>
        <v>18790</v>
      </c>
      <c r="F249" s="57">
        <v>1.37</v>
      </c>
      <c r="G249" s="27">
        <v>1</v>
      </c>
      <c r="H249" s="28"/>
      <c r="I249" s="28"/>
      <c r="J249" s="26">
        <v>1.4</v>
      </c>
      <c r="K249" s="26">
        <v>1.68</v>
      </c>
      <c r="L249" s="26">
        <v>2.23</v>
      </c>
      <c r="M249" s="26">
        <v>2.39</v>
      </c>
      <c r="N249" s="29">
        <v>2.57</v>
      </c>
      <c r="O249" s="24">
        <f t="shared" ref="O249:Z249" si="186">SUM(O250:O262)</f>
        <v>0</v>
      </c>
      <c r="P249" s="24">
        <f t="shared" si="186"/>
        <v>0</v>
      </c>
      <c r="Q249" s="24">
        <f t="shared" si="186"/>
        <v>466</v>
      </c>
      <c r="R249" s="24">
        <f t="shared" si="186"/>
        <v>19918958.157862402</v>
      </c>
      <c r="S249" s="24">
        <f t="shared" si="186"/>
        <v>1</v>
      </c>
      <c r="T249" s="24">
        <f t="shared" si="186"/>
        <v>43263.6385888</v>
      </c>
      <c r="U249" s="24">
        <f t="shared" si="186"/>
        <v>0</v>
      </c>
      <c r="V249" s="24">
        <f t="shared" si="186"/>
        <v>0</v>
      </c>
      <c r="W249" s="24">
        <f t="shared" si="186"/>
        <v>66</v>
      </c>
      <c r="X249" s="24">
        <f t="shared" si="186"/>
        <v>2456593.5055853333</v>
      </c>
      <c r="Y249" s="24">
        <f t="shared" si="186"/>
        <v>0</v>
      </c>
      <c r="Z249" s="24">
        <f t="shared" si="186"/>
        <v>0</v>
      </c>
    </row>
    <row r="250" spans="1:26" ht="30" x14ac:dyDescent="0.25">
      <c r="A250" s="32"/>
      <c r="B250" s="56">
        <v>210</v>
      </c>
      <c r="C250" s="25" t="s">
        <v>275</v>
      </c>
      <c r="D250" s="26">
        <f t="shared" si="181"/>
        <v>18150.400000000001</v>
      </c>
      <c r="E250" s="26">
        <f t="shared" si="181"/>
        <v>18790</v>
      </c>
      <c r="F250" s="31">
        <v>0.99</v>
      </c>
      <c r="G250" s="27">
        <v>1</v>
      </c>
      <c r="H250" s="28"/>
      <c r="I250" s="28"/>
      <c r="J250" s="26">
        <v>1.4</v>
      </c>
      <c r="K250" s="26">
        <v>1.68</v>
      </c>
      <c r="L250" s="26">
        <v>2.23</v>
      </c>
      <c r="M250" s="26">
        <v>2.39</v>
      </c>
      <c r="N250" s="29">
        <v>2.57</v>
      </c>
      <c r="O250" s="30">
        <v>0</v>
      </c>
      <c r="P250" s="30">
        <f t="shared" ref="P250:P260" si="187">(O250/12*1*$D250*$F250*$G250*$J250*P$9)+(O250/12*11*$E250*$F250*$G250*$J250*P$10)</f>
        <v>0</v>
      </c>
      <c r="Q250" s="30"/>
      <c r="R250" s="30">
        <f t="shared" ref="R250:R260" si="188">(Q250/12*1*$D250*$F250*$G250*$K250*R$9)+(Q250/12*11*$E250*$F250*$G250*$K250*R$10)</f>
        <v>0</v>
      </c>
      <c r="S250" s="30">
        <v>0</v>
      </c>
      <c r="T250" s="30">
        <f t="shared" ref="T250:T260" si="189">(S250/12*1*$D250*$F250*$G250*$K250*T$9)+(S250/12*11*$E250*$F250*$G250*$K250*T$10)</f>
        <v>0</v>
      </c>
      <c r="U250" s="30">
        <v>0</v>
      </c>
      <c r="V250" s="30">
        <f t="shared" ref="V250:V260" si="190">(U250/12*1*$D250*$F250*$G250*$K250*V$9)+(U250/12*11*$E250*$F250*$G250*$K250*V$10)</f>
        <v>0</v>
      </c>
      <c r="W250" s="30">
        <v>0</v>
      </c>
      <c r="X250" s="30">
        <f t="shared" ref="X250:X260" si="191">(W250/12*1*$D250*$F250*$G250*$J250*X$9)+(W250/12*11*$E250*$F250*$G250*$J250*X$10)</f>
        <v>0</v>
      </c>
      <c r="Y250" s="30">
        <v>0</v>
      </c>
      <c r="Z250" s="30">
        <f t="shared" ref="Z250:Z260" si="192">(Y250/12*1*$D250*$F250*$G250*$K250*Z$9)+(Y250/12*11*$E250*$F250*$G250*$K250*Z$10)</f>
        <v>0</v>
      </c>
    </row>
    <row r="251" spans="1:26" ht="34.5" customHeight="1" x14ac:dyDescent="0.25">
      <c r="A251" s="32"/>
      <c r="B251" s="56">
        <v>211</v>
      </c>
      <c r="C251" s="25" t="s">
        <v>276</v>
      </c>
      <c r="D251" s="26">
        <f t="shared" si="181"/>
        <v>18150.400000000001</v>
      </c>
      <c r="E251" s="26">
        <f t="shared" si="181"/>
        <v>18790</v>
      </c>
      <c r="F251" s="31">
        <v>1.52</v>
      </c>
      <c r="G251" s="27">
        <v>1</v>
      </c>
      <c r="H251" s="28"/>
      <c r="I251" s="28"/>
      <c r="J251" s="26">
        <v>1.4</v>
      </c>
      <c r="K251" s="26">
        <v>1.68</v>
      </c>
      <c r="L251" s="26">
        <v>2.23</v>
      </c>
      <c r="M251" s="26">
        <v>2.39</v>
      </c>
      <c r="N251" s="29">
        <v>2.57</v>
      </c>
      <c r="O251" s="30"/>
      <c r="P251" s="30">
        <f t="shared" si="187"/>
        <v>0</v>
      </c>
      <c r="Q251" s="30">
        <v>24</v>
      </c>
      <c r="R251" s="30">
        <f t="shared" si="188"/>
        <v>1152012.7997951999</v>
      </c>
      <c r="S251" s="30">
        <v>0</v>
      </c>
      <c r="T251" s="30">
        <f t="shared" si="189"/>
        <v>0</v>
      </c>
      <c r="U251" s="30">
        <v>0</v>
      </c>
      <c r="V251" s="30">
        <f t="shared" si="190"/>
        <v>0</v>
      </c>
      <c r="W251" s="30">
        <v>0</v>
      </c>
      <c r="X251" s="30">
        <f t="shared" si="191"/>
        <v>0</v>
      </c>
      <c r="Y251" s="30">
        <v>0</v>
      </c>
      <c r="Z251" s="30">
        <f t="shared" si="192"/>
        <v>0</v>
      </c>
    </row>
    <row r="252" spans="1:26" ht="34.5" customHeight="1" x14ac:dyDescent="0.25">
      <c r="A252" s="32"/>
      <c r="B252" s="56">
        <v>212</v>
      </c>
      <c r="C252" s="25" t="s">
        <v>277</v>
      </c>
      <c r="D252" s="26">
        <f t="shared" si="181"/>
        <v>18150.400000000001</v>
      </c>
      <c r="E252" s="26">
        <f t="shared" si="181"/>
        <v>18790</v>
      </c>
      <c r="F252" s="31">
        <v>0.69</v>
      </c>
      <c r="G252" s="27">
        <v>1</v>
      </c>
      <c r="H252" s="28"/>
      <c r="I252" s="28"/>
      <c r="J252" s="26">
        <v>1.4</v>
      </c>
      <c r="K252" s="26">
        <v>1.68</v>
      </c>
      <c r="L252" s="26">
        <v>2.23</v>
      </c>
      <c r="M252" s="26">
        <v>2.39</v>
      </c>
      <c r="N252" s="29">
        <v>2.57</v>
      </c>
      <c r="O252" s="30"/>
      <c r="P252" s="30">
        <f t="shared" si="187"/>
        <v>0</v>
      </c>
      <c r="Q252" s="30">
        <v>2</v>
      </c>
      <c r="R252" s="30">
        <f t="shared" si="188"/>
        <v>43579.431571199988</v>
      </c>
      <c r="S252" s="30"/>
      <c r="T252" s="30">
        <f t="shared" si="189"/>
        <v>0</v>
      </c>
      <c r="U252" s="30"/>
      <c r="V252" s="30">
        <f t="shared" si="190"/>
        <v>0</v>
      </c>
      <c r="W252" s="30"/>
      <c r="X252" s="30">
        <f t="shared" si="191"/>
        <v>0</v>
      </c>
      <c r="Y252" s="30"/>
      <c r="Z252" s="30">
        <f t="shared" si="192"/>
        <v>0</v>
      </c>
    </row>
    <row r="253" spans="1:26" ht="30" x14ac:dyDescent="0.25">
      <c r="A253" s="32"/>
      <c r="B253" s="56">
        <v>213</v>
      </c>
      <c r="C253" s="25" t="s">
        <v>278</v>
      </c>
      <c r="D253" s="26">
        <f t="shared" si="181"/>
        <v>18150.400000000001</v>
      </c>
      <c r="E253" s="26">
        <f t="shared" si="181"/>
        <v>18790</v>
      </c>
      <c r="F253" s="31">
        <v>0.56000000000000005</v>
      </c>
      <c r="G253" s="27">
        <v>1</v>
      </c>
      <c r="H253" s="28"/>
      <c r="I253" s="28"/>
      <c r="J253" s="26">
        <v>1.4</v>
      </c>
      <c r="K253" s="26">
        <v>1.68</v>
      </c>
      <c r="L253" s="26">
        <v>2.23</v>
      </c>
      <c r="M253" s="26">
        <v>2.39</v>
      </c>
      <c r="N253" s="29">
        <v>2.57</v>
      </c>
      <c r="O253" s="30"/>
      <c r="P253" s="30">
        <f t="shared" si="187"/>
        <v>0</v>
      </c>
      <c r="Q253" s="30">
        <v>14</v>
      </c>
      <c r="R253" s="30">
        <f t="shared" si="188"/>
        <v>247581.69820160003</v>
      </c>
      <c r="S253" s="30">
        <v>0</v>
      </c>
      <c r="T253" s="30">
        <f t="shared" si="189"/>
        <v>0</v>
      </c>
      <c r="U253" s="30">
        <v>0</v>
      </c>
      <c r="V253" s="30">
        <f t="shared" si="190"/>
        <v>0</v>
      </c>
      <c r="W253" s="30">
        <v>0</v>
      </c>
      <c r="X253" s="30">
        <f t="shared" si="191"/>
        <v>0</v>
      </c>
      <c r="Y253" s="30">
        <v>0</v>
      </c>
      <c r="Z253" s="30">
        <f t="shared" si="192"/>
        <v>0</v>
      </c>
    </row>
    <row r="254" spans="1:26" ht="30" x14ac:dyDescent="0.25">
      <c r="A254" s="32"/>
      <c r="B254" s="56">
        <v>214</v>
      </c>
      <c r="C254" s="25" t="s">
        <v>279</v>
      </c>
      <c r="D254" s="26">
        <f t="shared" si="181"/>
        <v>18150.400000000001</v>
      </c>
      <c r="E254" s="26">
        <f t="shared" si="181"/>
        <v>18790</v>
      </c>
      <c r="F254" s="31">
        <v>0.74</v>
      </c>
      <c r="G254" s="27">
        <v>1</v>
      </c>
      <c r="H254" s="28"/>
      <c r="I254" s="28"/>
      <c r="J254" s="26">
        <v>1.4</v>
      </c>
      <c r="K254" s="26">
        <v>1.68</v>
      </c>
      <c r="L254" s="26">
        <v>2.23</v>
      </c>
      <c r="M254" s="26">
        <v>2.39</v>
      </c>
      <c r="N254" s="29">
        <v>2.57</v>
      </c>
      <c r="O254" s="30"/>
      <c r="P254" s="30">
        <f t="shared" si="187"/>
        <v>0</v>
      </c>
      <c r="Q254" s="30">
        <v>6</v>
      </c>
      <c r="R254" s="30">
        <f t="shared" si="188"/>
        <v>140212.08418559999</v>
      </c>
      <c r="S254" s="30">
        <v>0</v>
      </c>
      <c r="T254" s="30">
        <f t="shared" si="189"/>
        <v>0</v>
      </c>
      <c r="U254" s="30">
        <v>0</v>
      </c>
      <c r="V254" s="30">
        <f t="shared" si="190"/>
        <v>0</v>
      </c>
      <c r="W254" s="30">
        <v>0</v>
      </c>
      <c r="X254" s="30">
        <f t="shared" si="191"/>
        <v>0</v>
      </c>
      <c r="Y254" s="30">
        <v>0</v>
      </c>
      <c r="Z254" s="30">
        <f t="shared" si="192"/>
        <v>0</v>
      </c>
    </row>
    <row r="255" spans="1:26" ht="30" x14ac:dyDescent="0.25">
      <c r="A255" s="32"/>
      <c r="B255" s="56">
        <v>215</v>
      </c>
      <c r="C255" s="25" t="s">
        <v>280</v>
      </c>
      <c r="D255" s="26">
        <f t="shared" si="181"/>
        <v>18150.400000000001</v>
      </c>
      <c r="E255" s="26">
        <f t="shared" si="181"/>
        <v>18790</v>
      </c>
      <c r="F255" s="31">
        <v>1.44</v>
      </c>
      <c r="G255" s="27">
        <v>1</v>
      </c>
      <c r="H255" s="28"/>
      <c r="I255" s="28"/>
      <c r="J255" s="26">
        <v>1.4</v>
      </c>
      <c r="K255" s="26">
        <v>1.68</v>
      </c>
      <c r="L255" s="26">
        <v>2.23</v>
      </c>
      <c r="M255" s="26">
        <v>2.39</v>
      </c>
      <c r="N255" s="29">
        <v>2.57</v>
      </c>
      <c r="O255" s="30"/>
      <c r="P255" s="30">
        <f t="shared" si="187"/>
        <v>0</v>
      </c>
      <c r="Q255" s="30">
        <v>66</v>
      </c>
      <c r="R255" s="30">
        <f t="shared" si="188"/>
        <v>3001296.5047296002</v>
      </c>
      <c r="S255" s="30">
        <v>0</v>
      </c>
      <c r="T255" s="30">
        <f t="shared" si="189"/>
        <v>0</v>
      </c>
      <c r="U255" s="30">
        <v>0</v>
      </c>
      <c r="V255" s="30">
        <f t="shared" si="190"/>
        <v>0</v>
      </c>
      <c r="W255" s="30"/>
      <c r="X255" s="30">
        <f t="shared" si="191"/>
        <v>0</v>
      </c>
      <c r="Y255" s="30">
        <v>0</v>
      </c>
      <c r="Z255" s="30">
        <f t="shared" si="192"/>
        <v>0</v>
      </c>
    </row>
    <row r="256" spans="1:26" ht="30" x14ac:dyDescent="0.25">
      <c r="A256" s="32"/>
      <c r="B256" s="56">
        <v>216</v>
      </c>
      <c r="C256" s="25" t="s">
        <v>281</v>
      </c>
      <c r="D256" s="26">
        <f t="shared" ref="D256:E271" si="193">D255</f>
        <v>18150.400000000001</v>
      </c>
      <c r="E256" s="26">
        <f t="shared" si="193"/>
        <v>18790</v>
      </c>
      <c r="F256" s="31">
        <v>5.54</v>
      </c>
      <c r="G256" s="27">
        <v>1</v>
      </c>
      <c r="H256" s="28"/>
      <c r="I256" s="28"/>
      <c r="J256" s="26">
        <v>1.4</v>
      </c>
      <c r="K256" s="26">
        <v>1.68</v>
      </c>
      <c r="L256" s="26">
        <v>2.23</v>
      </c>
      <c r="M256" s="26">
        <v>2.39</v>
      </c>
      <c r="N256" s="29">
        <v>2.57</v>
      </c>
      <c r="O256" s="30"/>
      <c r="P256" s="30">
        <f t="shared" si="187"/>
        <v>0</v>
      </c>
      <c r="Q256" s="30"/>
      <c r="R256" s="30">
        <f t="shared" si="188"/>
        <v>0</v>
      </c>
      <c r="S256" s="30">
        <v>0</v>
      </c>
      <c r="T256" s="30">
        <f t="shared" si="189"/>
        <v>0</v>
      </c>
      <c r="U256" s="30">
        <v>0</v>
      </c>
      <c r="V256" s="30">
        <f t="shared" si="190"/>
        <v>0</v>
      </c>
      <c r="W256" s="30">
        <v>0</v>
      </c>
      <c r="X256" s="30">
        <f t="shared" si="191"/>
        <v>0</v>
      </c>
      <c r="Y256" s="30">
        <v>0</v>
      </c>
      <c r="Z256" s="30">
        <f t="shared" si="192"/>
        <v>0</v>
      </c>
    </row>
    <row r="257" spans="1:26" x14ac:dyDescent="0.25">
      <c r="A257" s="32"/>
      <c r="B257" s="56">
        <v>217</v>
      </c>
      <c r="C257" s="25" t="s">
        <v>282</v>
      </c>
      <c r="D257" s="26">
        <f t="shared" si="193"/>
        <v>18150.400000000001</v>
      </c>
      <c r="E257" s="26">
        <f t="shared" si="193"/>
        <v>18790</v>
      </c>
      <c r="F257" s="31">
        <v>4.46</v>
      </c>
      <c r="G257" s="27">
        <v>1</v>
      </c>
      <c r="H257" s="28"/>
      <c r="I257" s="28"/>
      <c r="J257" s="26">
        <v>1.4</v>
      </c>
      <c r="K257" s="26">
        <v>1.68</v>
      </c>
      <c r="L257" s="26">
        <v>2.23</v>
      </c>
      <c r="M257" s="26">
        <v>2.39</v>
      </c>
      <c r="N257" s="29">
        <v>2.57</v>
      </c>
      <c r="O257" s="30"/>
      <c r="P257" s="30">
        <f t="shared" si="187"/>
        <v>0</v>
      </c>
      <c r="Q257" s="30"/>
      <c r="R257" s="30">
        <f t="shared" si="188"/>
        <v>0</v>
      </c>
      <c r="S257" s="30"/>
      <c r="T257" s="30">
        <f t="shared" si="189"/>
        <v>0</v>
      </c>
      <c r="U257" s="30"/>
      <c r="V257" s="30">
        <f t="shared" si="190"/>
        <v>0</v>
      </c>
      <c r="W257" s="30"/>
      <c r="X257" s="30">
        <f t="shared" si="191"/>
        <v>0</v>
      </c>
      <c r="Y257" s="30"/>
      <c r="Z257" s="30">
        <f t="shared" si="192"/>
        <v>0</v>
      </c>
    </row>
    <row r="258" spans="1:26" ht="30" x14ac:dyDescent="0.25">
      <c r="A258" s="32"/>
      <c r="B258" s="56">
        <v>218</v>
      </c>
      <c r="C258" s="25" t="s">
        <v>283</v>
      </c>
      <c r="D258" s="26">
        <f t="shared" si="193"/>
        <v>18150.400000000001</v>
      </c>
      <c r="E258" s="26">
        <f t="shared" si="193"/>
        <v>18790</v>
      </c>
      <c r="F258" s="31">
        <v>0.79</v>
      </c>
      <c r="G258" s="27">
        <v>1</v>
      </c>
      <c r="H258" s="28"/>
      <c r="I258" s="28"/>
      <c r="J258" s="26">
        <v>1.4</v>
      </c>
      <c r="K258" s="26">
        <v>1.68</v>
      </c>
      <c r="L258" s="26">
        <v>2.23</v>
      </c>
      <c r="M258" s="26">
        <v>2.39</v>
      </c>
      <c r="N258" s="29">
        <v>2.57</v>
      </c>
      <c r="O258" s="30"/>
      <c r="P258" s="30">
        <f t="shared" si="187"/>
        <v>0</v>
      </c>
      <c r="Q258" s="30">
        <v>60</v>
      </c>
      <c r="R258" s="30">
        <f t="shared" si="188"/>
        <v>1496858.7365759998</v>
      </c>
      <c r="S258" s="30">
        <v>0</v>
      </c>
      <c r="T258" s="30">
        <f t="shared" si="189"/>
        <v>0</v>
      </c>
      <c r="U258" s="30">
        <v>0</v>
      </c>
      <c r="V258" s="30">
        <f t="shared" si="190"/>
        <v>0</v>
      </c>
      <c r="W258" s="30">
        <v>2</v>
      </c>
      <c r="X258" s="30">
        <f t="shared" si="191"/>
        <v>43484.402182666665</v>
      </c>
      <c r="Y258" s="30">
        <v>0</v>
      </c>
      <c r="Z258" s="30">
        <f t="shared" si="192"/>
        <v>0</v>
      </c>
    </row>
    <row r="259" spans="1:26" ht="30" x14ac:dyDescent="0.25">
      <c r="A259" s="32"/>
      <c r="B259" s="56">
        <v>219</v>
      </c>
      <c r="C259" s="25" t="s">
        <v>284</v>
      </c>
      <c r="D259" s="26">
        <f t="shared" si="193"/>
        <v>18150.400000000001</v>
      </c>
      <c r="E259" s="26">
        <f t="shared" si="193"/>
        <v>18790</v>
      </c>
      <c r="F259" s="31">
        <v>0.93</v>
      </c>
      <c r="G259" s="27">
        <v>1</v>
      </c>
      <c r="H259" s="28"/>
      <c r="I259" s="28"/>
      <c r="J259" s="26">
        <v>1.4</v>
      </c>
      <c r="K259" s="26">
        <v>1.68</v>
      </c>
      <c r="L259" s="26">
        <v>2.23</v>
      </c>
      <c r="M259" s="26">
        <v>2.39</v>
      </c>
      <c r="N259" s="29">
        <v>2.57</v>
      </c>
      <c r="O259" s="30"/>
      <c r="P259" s="30">
        <f t="shared" si="187"/>
        <v>0</v>
      </c>
      <c r="Q259" s="30">
        <v>10</v>
      </c>
      <c r="R259" s="30">
        <f t="shared" si="188"/>
        <v>293687.4736320001</v>
      </c>
      <c r="S259" s="30">
        <v>0</v>
      </c>
      <c r="T259" s="30">
        <f t="shared" si="189"/>
        <v>0</v>
      </c>
      <c r="U259" s="30">
        <v>0</v>
      </c>
      <c r="V259" s="30">
        <f t="shared" si="190"/>
        <v>0</v>
      </c>
      <c r="W259" s="30">
        <v>0</v>
      </c>
      <c r="X259" s="30">
        <f t="shared" si="191"/>
        <v>0</v>
      </c>
      <c r="Y259" s="30">
        <v>0</v>
      </c>
      <c r="Z259" s="30">
        <f t="shared" si="192"/>
        <v>0</v>
      </c>
    </row>
    <row r="260" spans="1:26" ht="30" x14ac:dyDescent="0.25">
      <c r="A260" s="32"/>
      <c r="B260" s="56">
        <v>220</v>
      </c>
      <c r="C260" s="25" t="s">
        <v>285</v>
      </c>
      <c r="D260" s="26">
        <f t="shared" si="193"/>
        <v>18150.400000000001</v>
      </c>
      <c r="E260" s="26">
        <f t="shared" si="193"/>
        <v>18790</v>
      </c>
      <c r="F260" s="31">
        <v>1.37</v>
      </c>
      <c r="G260" s="27">
        <v>1</v>
      </c>
      <c r="H260" s="28"/>
      <c r="I260" s="28"/>
      <c r="J260" s="26">
        <v>1.4</v>
      </c>
      <c r="K260" s="26">
        <v>1.68</v>
      </c>
      <c r="L260" s="26">
        <v>2.23</v>
      </c>
      <c r="M260" s="26">
        <v>2.39</v>
      </c>
      <c r="N260" s="29">
        <v>2.57</v>
      </c>
      <c r="O260" s="30">
        <v>0</v>
      </c>
      <c r="P260" s="30">
        <f t="shared" si="187"/>
        <v>0</v>
      </c>
      <c r="Q260" s="30">
        <v>260</v>
      </c>
      <c r="R260" s="30">
        <f t="shared" si="188"/>
        <v>11248546.033088002</v>
      </c>
      <c r="S260" s="30">
        <v>1</v>
      </c>
      <c r="T260" s="30">
        <f t="shared" si="189"/>
        <v>43263.6385888</v>
      </c>
      <c r="U260" s="30">
        <v>0</v>
      </c>
      <c r="V260" s="30">
        <f t="shared" si="190"/>
        <v>0</v>
      </c>
      <c r="W260" s="30">
        <v>64</v>
      </c>
      <c r="X260" s="30">
        <f t="shared" si="191"/>
        <v>2413109.1034026667</v>
      </c>
      <c r="Y260" s="30">
        <v>0</v>
      </c>
      <c r="Z260" s="30">
        <f t="shared" si="192"/>
        <v>0</v>
      </c>
    </row>
    <row r="261" spans="1:26" ht="30" x14ac:dyDescent="0.25">
      <c r="A261" s="32"/>
      <c r="B261" s="56">
        <v>221</v>
      </c>
      <c r="C261" s="25" t="s">
        <v>286</v>
      </c>
      <c r="D261" s="26">
        <f t="shared" si="193"/>
        <v>18150.400000000001</v>
      </c>
      <c r="E261" s="26">
        <f t="shared" si="193"/>
        <v>18790</v>
      </c>
      <c r="F261" s="31">
        <v>2.42</v>
      </c>
      <c r="G261" s="27">
        <v>1</v>
      </c>
      <c r="H261" s="28"/>
      <c r="I261" s="28"/>
      <c r="J261" s="26">
        <v>1.4</v>
      </c>
      <c r="K261" s="26">
        <v>1.68</v>
      </c>
      <c r="L261" s="26">
        <v>2.23</v>
      </c>
      <c r="M261" s="26">
        <v>2.39</v>
      </c>
      <c r="N261" s="29">
        <v>2.57</v>
      </c>
      <c r="O261" s="30">
        <v>0</v>
      </c>
      <c r="P261" s="30">
        <f t="shared" ref="P261:P262" si="194">(O261/12*1*$D261*$F261*$G261*$J261*P$9)+(O261/12*11*$E261*$F261*$G261*$J261)</f>
        <v>0</v>
      </c>
      <c r="Q261" s="30">
        <v>4</v>
      </c>
      <c r="R261" s="30">
        <f>(Q261/12*1*$D261*$F261*$G261*$K261*R$9)+(Q261/12*11*$E261*$F261*$G261*$K261)</f>
        <v>305687.60696319991</v>
      </c>
      <c r="S261" s="30">
        <v>0</v>
      </c>
      <c r="T261" s="30">
        <f>(S261/12*1*$D261*$F261*$G261*$K261*T$9)+(S261/12*11*$E261*$F261*$G261*$K261)</f>
        <v>0</v>
      </c>
      <c r="U261" s="30">
        <v>0</v>
      </c>
      <c r="V261" s="30">
        <f>(U261/12*1*$D261*$F261*$G261*$K261*V$9)+(U261/12*11*$E261*$F261*$G261*$K261)</f>
        <v>0</v>
      </c>
      <c r="W261" s="30"/>
      <c r="X261" s="30">
        <f t="shared" ref="X261:X262" si="195">(W261/12*1*$D261*$F261*$G261*$J261*X$9)+(W261/12*11*$E261*$F261*$G261*$J261)</f>
        <v>0</v>
      </c>
      <c r="Y261" s="30">
        <v>0</v>
      </c>
      <c r="Z261" s="30">
        <f t="shared" ref="Z261:Z262" si="196">(Y261/12*1*$D261*$F261*$G261*$K261*Z$9)+(Y261/12*11*$E261*$F261*$G261*$K261)</f>
        <v>0</v>
      </c>
    </row>
    <row r="262" spans="1:26" ht="30" x14ac:dyDescent="0.25">
      <c r="A262" s="32"/>
      <c r="B262" s="56">
        <v>222</v>
      </c>
      <c r="C262" s="25" t="s">
        <v>287</v>
      </c>
      <c r="D262" s="26">
        <f t="shared" si="193"/>
        <v>18150.400000000001</v>
      </c>
      <c r="E262" s="26">
        <f t="shared" si="193"/>
        <v>18790</v>
      </c>
      <c r="F262" s="31">
        <v>3.15</v>
      </c>
      <c r="G262" s="27">
        <v>1</v>
      </c>
      <c r="H262" s="28"/>
      <c r="I262" s="28"/>
      <c r="J262" s="26">
        <v>1.4</v>
      </c>
      <c r="K262" s="26">
        <v>1.68</v>
      </c>
      <c r="L262" s="26">
        <v>2.23</v>
      </c>
      <c r="M262" s="26">
        <v>2.39</v>
      </c>
      <c r="N262" s="29">
        <v>2.57</v>
      </c>
      <c r="O262" s="30">
        <v>0</v>
      </c>
      <c r="P262" s="30">
        <f t="shared" si="194"/>
        <v>0</v>
      </c>
      <c r="Q262" s="30">
        <v>20</v>
      </c>
      <c r="R262" s="30">
        <f>(Q262/12*1*$D262*$F262*$G262*$K262*R$9)+(Q262/12*11*$E262*$F262*$G262*$K262)</f>
        <v>1989495.7891200001</v>
      </c>
      <c r="S262" s="30">
        <v>0</v>
      </c>
      <c r="T262" s="30">
        <f>(S262/12*1*$D262*$F262*$G262*$K262*T$9)+(S262/12*11*$E262*$F262*$G262*$K262)</f>
        <v>0</v>
      </c>
      <c r="U262" s="30">
        <v>0</v>
      </c>
      <c r="V262" s="30">
        <f>(U262/12*1*$D262*$F262*$G262*$K262*V$9)+(U262/12*11*$E262*$F262*$G262*$K262)</f>
        <v>0</v>
      </c>
      <c r="W262" s="30"/>
      <c r="X262" s="30">
        <f t="shared" si="195"/>
        <v>0</v>
      </c>
      <c r="Y262" s="30">
        <v>0</v>
      </c>
      <c r="Z262" s="30">
        <f t="shared" si="196"/>
        <v>0</v>
      </c>
    </row>
    <row r="263" spans="1:26" x14ac:dyDescent="0.25">
      <c r="A263" s="32">
        <v>30</v>
      </c>
      <c r="B263" s="63"/>
      <c r="C263" s="34" t="s">
        <v>288</v>
      </c>
      <c r="D263" s="26">
        <f t="shared" si="193"/>
        <v>18150.400000000001</v>
      </c>
      <c r="E263" s="26">
        <f t="shared" si="193"/>
        <v>18790</v>
      </c>
      <c r="F263" s="58">
        <v>1.2</v>
      </c>
      <c r="G263" s="27">
        <v>1</v>
      </c>
      <c r="H263" s="28"/>
      <c r="I263" s="28"/>
      <c r="J263" s="26">
        <v>1.4</v>
      </c>
      <c r="K263" s="26">
        <v>1.68</v>
      </c>
      <c r="L263" s="26">
        <v>2.23</v>
      </c>
      <c r="M263" s="26">
        <v>2.39</v>
      </c>
      <c r="N263" s="29">
        <v>2.57</v>
      </c>
      <c r="O263" s="24">
        <f t="shared" ref="O263:Z263" si="197">SUM(O264:O276)</f>
        <v>0</v>
      </c>
      <c r="P263" s="24">
        <f t="shared" si="197"/>
        <v>0</v>
      </c>
      <c r="Q263" s="24">
        <f t="shared" si="197"/>
        <v>797</v>
      </c>
      <c r="R263" s="24">
        <f t="shared" si="197"/>
        <v>40952665.543596797</v>
      </c>
      <c r="S263" s="24">
        <f t="shared" si="197"/>
        <v>44</v>
      </c>
      <c r="T263" s="24">
        <f t="shared" si="197"/>
        <v>4083203.2624319997</v>
      </c>
      <c r="U263" s="24">
        <f t="shared" si="197"/>
        <v>0</v>
      </c>
      <c r="V263" s="24">
        <f t="shared" si="197"/>
        <v>0</v>
      </c>
      <c r="W263" s="24">
        <f t="shared" si="197"/>
        <v>12</v>
      </c>
      <c r="X263" s="24">
        <f t="shared" si="197"/>
        <v>409523.99017599993</v>
      </c>
      <c r="Y263" s="24">
        <f t="shared" si="197"/>
        <v>0</v>
      </c>
      <c r="Z263" s="24">
        <f t="shared" si="197"/>
        <v>0</v>
      </c>
    </row>
    <row r="264" spans="1:26" ht="60" x14ac:dyDescent="0.25">
      <c r="A264" s="32"/>
      <c r="B264" s="56">
        <v>223</v>
      </c>
      <c r="C264" s="25" t="s">
        <v>289</v>
      </c>
      <c r="D264" s="26">
        <f t="shared" si="193"/>
        <v>18150.400000000001</v>
      </c>
      <c r="E264" s="26">
        <f t="shared" si="193"/>
        <v>18790</v>
      </c>
      <c r="F264" s="31">
        <v>0.64</v>
      </c>
      <c r="G264" s="27">
        <v>1</v>
      </c>
      <c r="H264" s="28"/>
      <c r="I264" s="28"/>
      <c r="J264" s="26">
        <v>1.4</v>
      </c>
      <c r="K264" s="26">
        <v>1.68</v>
      </c>
      <c r="L264" s="26">
        <v>2.23</v>
      </c>
      <c r="M264" s="26">
        <v>2.39</v>
      </c>
      <c r="N264" s="29">
        <v>2.57</v>
      </c>
      <c r="O264" s="30">
        <v>0</v>
      </c>
      <c r="P264" s="30">
        <f>(O264/12*1*$D264*$F264*$G264*$J264*P$9)+(O264/12*11*$E264*$F264*$G264*$J264*P$10)</f>
        <v>0</v>
      </c>
      <c r="Q264" s="30">
        <v>1</v>
      </c>
      <c r="R264" s="30">
        <f>(Q264/12*1*$D264*$F264*$G264*$K264*R$9)+(Q264/12*11*$E264*$F264*$G264*$K264*R$10)</f>
        <v>20210.750873599995</v>
      </c>
      <c r="S264" s="30">
        <v>0</v>
      </c>
      <c r="T264" s="30">
        <f>(S264/12*1*$D264*$F264*$G264*$K264*T$9)+(S264/12*11*$E264*$F264*$G264*$K264*T$10)</f>
        <v>0</v>
      </c>
      <c r="U264" s="30">
        <v>0</v>
      </c>
      <c r="V264" s="30">
        <f>(U264/12*1*$D264*$F264*$G264*$K264*V$9)+(U264/12*11*$E264*$F264*$G264*$K264*V$10)</f>
        <v>0</v>
      </c>
      <c r="W264" s="30">
        <v>2</v>
      </c>
      <c r="X264" s="30">
        <f>(W264/12*1*$D264*$F264*$G264*$J264*X$9)+(W264/12*11*$E264*$F264*$G264*$J264*X$10)</f>
        <v>35227.87012266666</v>
      </c>
      <c r="Y264" s="30">
        <v>0</v>
      </c>
      <c r="Z264" s="30">
        <f>(Y264/12*1*$D264*$F264*$G264*$K264*Z$9)+(Y264/12*11*$E264*$F264*$G264*$K264*Z$10)</f>
        <v>0</v>
      </c>
    </row>
    <row r="265" spans="1:26" x14ac:dyDescent="0.25">
      <c r="A265" s="32"/>
      <c r="B265" s="56">
        <v>224</v>
      </c>
      <c r="C265" s="25" t="s">
        <v>290</v>
      </c>
      <c r="D265" s="26">
        <f t="shared" si="193"/>
        <v>18150.400000000001</v>
      </c>
      <c r="E265" s="26">
        <f t="shared" si="193"/>
        <v>18790</v>
      </c>
      <c r="F265" s="31">
        <v>0.73</v>
      </c>
      <c r="G265" s="27">
        <v>1</v>
      </c>
      <c r="H265" s="28"/>
      <c r="I265" s="28"/>
      <c r="J265" s="26">
        <v>1.4</v>
      </c>
      <c r="K265" s="26">
        <v>1.68</v>
      </c>
      <c r="L265" s="26">
        <v>2.23</v>
      </c>
      <c r="M265" s="26">
        <v>2.39</v>
      </c>
      <c r="N265" s="29">
        <v>2.57</v>
      </c>
      <c r="O265" s="30">
        <v>0</v>
      </c>
      <c r="P265" s="30">
        <f>(O265/12*1*$D265*$F265*$G265*$J265*P$9)+(O265/12*11*$E265*$F265*$G265*$J265)</f>
        <v>0</v>
      </c>
      <c r="Q265" s="30">
        <v>16</v>
      </c>
      <c r="R265" s="30">
        <f>(Q265/12*1*$D265*$F265*$G265*$K265*R$9)+(Q265/12*11*$E265*$F265*$G265*$K265)</f>
        <v>368846.20344319998</v>
      </c>
      <c r="S265" s="30">
        <v>0</v>
      </c>
      <c r="T265" s="30">
        <f>(S265/12*1*$D265*$F265*$G265*$K265*T$9)+(S265/12*11*$E265*$F265*$G265*$K265)</f>
        <v>0</v>
      </c>
      <c r="U265" s="30">
        <v>0</v>
      </c>
      <c r="V265" s="30">
        <f>(U265/12*1*$D265*$F265*$G265*$K265*V$9)+(U265/12*11*$E265*$F265*$G265*$K265)</f>
        <v>0</v>
      </c>
      <c r="W265" s="30"/>
      <c r="X265" s="30">
        <f>(W265/12*1*$D265*$F265*$G265*$J265*X$9)+(W265/12*11*$E265*$F265*$G265*$J265)</f>
        <v>0</v>
      </c>
      <c r="Y265" s="30"/>
      <c r="Z265" s="30">
        <f>(Y265/12*1*$D265*$F265*$G265*$K265*Z$9)+(Y265/12*11*$E265*$F265*$G265*$K265)</f>
        <v>0</v>
      </c>
    </row>
    <row r="266" spans="1:26" ht="45" x14ac:dyDescent="0.25">
      <c r="A266" s="32"/>
      <c r="B266" s="56">
        <v>225</v>
      </c>
      <c r="C266" s="25" t="s">
        <v>291</v>
      </c>
      <c r="D266" s="26">
        <f t="shared" si="193"/>
        <v>18150.400000000001</v>
      </c>
      <c r="E266" s="26">
        <f t="shared" si="193"/>
        <v>18790</v>
      </c>
      <c r="F266" s="31">
        <v>0.67</v>
      </c>
      <c r="G266" s="27">
        <v>1</v>
      </c>
      <c r="H266" s="28"/>
      <c r="I266" s="28"/>
      <c r="J266" s="26">
        <v>1.4</v>
      </c>
      <c r="K266" s="26">
        <v>1.68</v>
      </c>
      <c r="L266" s="26">
        <v>2.23</v>
      </c>
      <c r="M266" s="26">
        <v>2.39</v>
      </c>
      <c r="N266" s="29">
        <v>2.57</v>
      </c>
      <c r="O266" s="30"/>
      <c r="P266" s="30">
        <f t="shared" ref="P266:P274" si="198">(O266/12*1*$D266*$F266*$G266*$J266*P$9)+(O266/12*11*$E266*$F266*$G266*$J266*P$10)</f>
        <v>0</v>
      </c>
      <c r="Q266" s="30">
        <v>52</v>
      </c>
      <c r="R266" s="30">
        <f t="shared" ref="R266:R274" si="199">(Q266/12*1*$D266*$F266*$G266*$K266*R$9)+(Q266/12*11*$E266*$F266*$G266*$K266*R$10)</f>
        <v>1100222.7506816001</v>
      </c>
      <c r="S266" s="30">
        <v>0</v>
      </c>
      <c r="T266" s="30">
        <f t="shared" ref="T266:T274" si="200">(S266/12*1*$D266*$F266*$G266*$K266*T$9)+(S266/12*11*$E266*$F266*$G266*$K266*T$10)</f>
        <v>0</v>
      </c>
      <c r="U266" s="30">
        <v>0</v>
      </c>
      <c r="V266" s="30">
        <f t="shared" ref="V266:V274" si="201">(U266/12*1*$D266*$F266*$G266*$K266*V$9)+(U266/12*11*$E266*$F266*$G266*$K266*V$10)</f>
        <v>0</v>
      </c>
      <c r="W266" s="30"/>
      <c r="X266" s="30">
        <f t="shared" ref="X266:X274" si="202">(W266/12*1*$D266*$F266*$G266*$J266*X$9)+(W266/12*11*$E266*$F266*$G266*$J266*X$10)</f>
        <v>0</v>
      </c>
      <c r="Y266" s="30"/>
      <c r="Z266" s="30">
        <f t="shared" ref="Z266:Z274" si="203">(Y266/12*1*$D266*$F266*$G266*$K266*Z$9)+(Y266/12*11*$E266*$F266*$G266*$K266*Z$10)</f>
        <v>0</v>
      </c>
    </row>
    <row r="267" spans="1:26" ht="30.75" customHeight="1" x14ac:dyDescent="0.25">
      <c r="A267" s="32"/>
      <c r="B267" s="56">
        <v>226</v>
      </c>
      <c r="C267" s="25" t="s">
        <v>292</v>
      </c>
      <c r="D267" s="26">
        <f t="shared" si="193"/>
        <v>18150.400000000001</v>
      </c>
      <c r="E267" s="26">
        <f t="shared" si="193"/>
        <v>18790</v>
      </c>
      <c r="F267" s="31">
        <v>1.2</v>
      </c>
      <c r="G267" s="27">
        <v>1</v>
      </c>
      <c r="H267" s="28"/>
      <c r="I267" s="28"/>
      <c r="J267" s="26">
        <v>1.4</v>
      </c>
      <c r="K267" s="26">
        <v>1.68</v>
      </c>
      <c r="L267" s="26">
        <v>2.23</v>
      </c>
      <c r="M267" s="26">
        <v>2.39</v>
      </c>
      <c r="N267" s="29">
        <v>2.57</v>
      </c>
      <c r="O267" s="30">
        <v>0</v>
      </c>
      <c r="P267" s="30">
        <f t="shared" si="198"/>
        <v>0</v>
      </c>
      <c r="Q267" s="30">
        <v>92</v>
      </c>
      <c r="R267" s="30">
        <f t="shared" si="199"/>
        <v>3486354.5256959996</v>
      </c>
      <c r="S267" s="30">
        <v>4</v>
      </c>
      <c r="T267" s="30">
        <f t="shared" si="200"/>
        <v>151580.63155199995</v>
      </c>
      <c r="U267" s="30">
        <v>0</v>
      </c>
      <c r="V267" s="30">
        <f t="shared" si="201"/>
        <v>0</v>
      </c>
      <c r="W267" s="30"/>
      <c r="X267" s="30">
        <f t="shared" si="202"/>
        <v>0</v>
      </c>
      <c r="Y267" s="30">
        <v>0</v>
      </c>
      <c r="Z267" s="30">
        <f t="shared" si="203"/>
        <v>0</v>
      </c>
    </row>
    <row r="268" spans="1:26" ht="30" x14ac:dyDescent="0.25">
      <c r="A268" s="32"/>
      <c r="B268" s="56">
        <v>227</v>
      </c>
      <c r="C268" s="25" t="s">
        <v>293</v>
      </c>
      <c r="D268" s="26">
        <f t="shared" si="193"/>
        <v>18150.400000000001</v>
      </c>
      <c r="E268" s="26">
        <f t="shared" si="193"/>
        <v>18790</v>
      </c>
      <c r="F268" s="31">
        <v>1.42</v>
      </c>
      <c r="G268" s="27">
        <v>1</v>
      </c>
      <c r="H268" s="28"/>
      <c r="I268" s="28"/>
      <c r="J268" s="26">
        <v>1.4</v>
      </c>
      <c r="K268" s="26">
        <v>1.68</v>
      </c>
      <c r="L268" s="26">
        <v>2.23</v>
      </c>
      <c r="M268" s="26">
        <v>2.39</v>
      </c>
      <c r="N268" s="29">
        <v>2.57</v>
      </c>
      <c r="O268" s="30"/>
      <c r="P268" s="30">
        <f t="shared" si="198"/>
        <v>0</v>
      </c>
      <c r="Q268" s="30">
        <v>6</v>
      </c>
      <c r="R268" s="30">
        <f t="shared" si="199"/>
        <v>269055.62100480002</v>
      </c>
      <c r="S268" s="30"/>
      <c r="T268" s="30">
        <f t="shared" si="200"/>
        <v>0</v>
      </c>
      <c r="U268" s="30">
        <v>0</v>
      </c>
      <c r="V268" s="30">
        <f t="shared" si="201"/>
        <v>0</v>
      </c>
      <c r="W268" s="30">
        <v>8</v>
      </c>
      <c r="X268" s="30">
        <f t="shared" si="202"/>
        <v>312647.34733866662</v>
      </c>
      <c r="Y268" s="30">
        <v>0</v>
      </c>
      <c r="Z268" s="30">
        <f t="shared" si="203"/>
        <v>0</v>
      </c>
    </row>
    <row r="269" spans="1:26" ht="30" x14ac:dyDescent="0.25">
      <c r="A269" s="32"/>
      <c r="B269" s="56">
        <v>228</v>
      </c>
      <c r="C269" s="25" t="s">
        <v>294</v>
      </c>
      <c r="D269" s="26">
        <f t="shared" si="193"/>
        <v>18150.400000000001</v>
      </c>
      <c r="E269" s="26">
        <f t="shared" si="193"/>
        <v>18790</v>
      </c>
      <c r="F269" s="31">
        <v>2.31</v>
      </c>
      <c r="G269" s="27">
        <v>1</v>
      </c>
      <c r="H269" s="28"/>
      <c r="I269" s="28"/>
      <c r="J269" s="26">
        <v>1.4</v>
      </c>
      <c r="K269" s="26">
        <v>1.68</v>
      </c>
      <c r="L269" s="26">
        <v>2.23</v>
      </c>
      <c r="M269" s="26">
        <v>2.39</v>
      </c>
      <c r="N269" s="29">
        <v>2.57</v>
      </c>
      <c r="O269" s="30">
        <v>0</v>
      </c>
      <c r="P269" s="30">
        <f t="shared" si="198"/>
        <v>0</v>
      </c>
      <c r="Q269" s="30">
        <v>36</v>
      </c>
      <c r="R269" s="30">
        <f t="shared" si="199"/>
        <v>2626134.4416383998</v>
      </c>
      <c r="S269" s="30">
        <v>0</v>
      </c>
      <c r="T269" s="30">
        <f t="shared" si="200"/>
        <v>0</v>
      </c>
      <c r="U269" s="30">
        <v>0</v>
      </c>
      <c r="V269" s="30">
        <f t="shared" si="201"/>
        <v>0</v>
      </c>
      <c r="W269" s="30">
        <v>0</v>
      </c>
      <c r="X269" s="30">
        <f t="shared" si="202"/>
        <v>0</v>
      </c>
      <c r="Y269" s="30">
        <v>0</v>
      </c>
      <c r="Z269" s="30">
        <f t="shared" si="203"/>
        <v>0</v>
      </c>
    </row>
    <row r="270" spans="1:26" ht="30" x14ac:dyDescent="0.25">
      <c r="A270" s="32"/>
      <c r="B270" s="56">
        <v>229</v>
      </c>
      <c r="C270" s="25" t="s">
        <v>295</v>
      </c>
      <c r="D270" s="26">
        <f t="shared" si="193"/>
        <v>18150.400000000001</v>
      </c>
      <c r="E270" s="26">
        <f t="shared" si="193"/>
        <v>18790</v>
      </c>
      <c r="F270" s="31">
        <v>3.12</v>
      </c>
      <c r="G270" s="27">
        <v>1</v>
      </c>
      <c r="H270" s="28"/>
      <c r="I270" s="28"/>
      <c r="J270" s="26">
        <v>1.4</v>
      </c>
      <c r="K270" s="26">
        <v>1.68</v>
      </c>
      <c r="L270" s="26">
        <v>2.23</v>
      </c>
      <c r="M270" s="26">
        <v>2.39</v>
      </c>
      <c r="N270" s="29">
        <v>2.57</v>
      </c>
      <c r="O270" s="30"/>
      <c r="P270" s="30">
        <f t="shared" si="198"/>
        <v>0</v>
      </c>
      <c r="Q270" s="30">
        <v>46</v>
      </c>
      <c r="R270" s="30">
        <f t="shared" si="199"/>
        <v>4532260.8834048007</v>
      </c>
      <c r="S270" s="30">
        <f>12-3</f>
        <v>9</v>
      </c>
      <c r="T270" s="30">
        <f t="shared" si="200"/>
        <v>886746.6945792</v>
      </c>
      <c r="U270" s="30"/>
      <c r="V270" s="30">
        <f t="shared" si="201"/>
        <v>0</v>
      </c>
      <c r="W270" s="30"/>
      <c r="X270" s="30">
        <f t="shared" si="202"/>
        <v>0</v>
      </c>
      <c r="Y270" s="30"/>
      <c r="Z270" s="30">
        <f t="shared" si="203"/>
        <v>0</v>
      </c>
    </row>
    <row r="271" spans="1:26" ht="30" x14ac:dyDescent="0.25">
      <c r="A271" s="32"/>
      <c r="B271" s="56">
        <v>230</v>
      </c>
      <c r="C271" s="25" t="s">
        <v>296</v>
      </c>
      <c r="D271" s="26">
        <f t="shared" si="193"/>
        <v>18150.400000000001</v>
      </c>
      <c r="E271" s="26">
        <f t="shared" si="193"/>
        <v>18790</v>
      </c>
      <c r="F271" s="31">
        <v>1.08</v>
      </c>
      <c r="G271" s="27">
        <v>1</v>
      </c>
      <c r="H271" s="28"/>
      <c r="I271" s="28"/>
      <c r="J271" s="26">
        <v>1.4</v>
      </c>
      <c r="K271" s="26">
        <v>1.68</v>
      </c>
      <c r="L271" s="26">
        <v>2.23</v>
      </c>
      <c r="M271" s="26">
        <v>2.39</v>
      </c>
      <c r="N271" s="29">
        <v>2.57</v>
      </c>
      <c r="O271" s="30">
        <v>0</v>
      </c>
      <c r="P271" s="30">
        <f t="shared" si="198"/>
        <v>0</v>
      </c>
      <c r="Q271" s="30">
        <v>66</v>
      </c>
      <c r="R271" s="30">
        <f t="shared" si="199"/>
        <v>2250972.3785472</v>
      </c>
      <c r="S271" s="30">
        <v>4</v>
      </c>
      <c r="T271" s="30">
        <f t="shared" si="200"/>
        <v>136422.56839679996</v>
      </c>
      <c r="U271" s="30">
        <v>0</v>
      </c>
      <c r="V271" s="30">
        <f t="shared" si="201"/>
        <v>0</v>
      </c>
      <c r="W271" s="30"/>
      <c r="X271" s="30">
        <f t="shared" si="202"/>
        <v>0</v>
      </c>
      <c r="Y271" s="30">
        <v>0</v>
      </c>
      <c r="Z271" s="30">
        <f t="shared" si="203"/>
        <v>0</v>
      </c>
    </row>
    <row r="272" spans="1:26" ht="30" x14ac:dyDescent="0.25">
      <c r="A272" s="32"/>
      <c r="B272" s="56">
        <v>231</v>
      </c>
      <c r="C272" s="25" t="s">
        <v>297</v>
      </c>
      <c r="D272" s="26">
        <f t="shared" ref="D272:E287" si="204">D271</f>
        <v>18150.400000000001</v>
      </c>
      <c r="E272" s="26">
        <f t="shared" si="204"/>
        <v>18790</v>
      </c>
      <c r="F272" s="31">
        <v>1.1200000000000001</v>
      </c>
      <c r="G272" s="27">
        <v>1</v>
      </c>
      <c r="H272" s="28"/>
      <c r="I272" s="28"/>
      <c r="J272" s="26">
        <v>1.4</v>
      </c>
      <c r="K272" s="26">
        <v>1.68</v>
      </c>
      <c r="L272" s="26">
        <v>2.23</v>
      </c>
      <c r="M272" s="26">
        <v>2.39</v>
      </c>
      <c r="N272" s="29">
        <v>2.57</v>
      </c>
      <c r="O272" s="30">
        <v>0</v>
      </c>
      <c r="P272" s="30">
        <f t="shared" si="198"/>
        <v>0</v>
      </c>
      <c r="Q272" s="30">
        <v>64</v>
      </c>
      <c r="R272" s="30">
        <f t="shared" si="199"/>
        <v>2263604.0978432</v>
      </c>
      <c r="S272" s="30">
        <f>8-3</f>
        <v>5</v>
      </c>
      <c r="T272" s="30">
        <f t="shared" si="200"/>
        <v>176844.07014400003</v>
      </c>
      <c r="U272" s="30">
        <v>0</v>
      </c>
      <c r="V272" s="30">
        <f t="shared" si="201"/>
        <v>0</v>
      </c>
      <c r="W272" s="30">
        <v>2</v>
      </c>
      <c r="X272" s="30">
        <f t="shared" si="202"/>
        <v>61648.772714666666</v>
      </c>
      <c r="Y272" s="30">
        <v>0</v>
      </c>
      <c r="Z272" s="30">
        <f t="shared" si="203"/>
        <v>0</v>
      </c>
    </row>
    <row r="273" spans="1:26" ht="30" x14ac:dyDescent="0.25">
      <c r="A273" s="32"/>
      <c r="B273" s="56">
        <v>232</v>
      </c>
      <c r="C273" s="25" t="s">
        <v>298</v>
      </c>
      <c r="D273" s="26">
        <f t="shared" si="204"/>
        <v>18150.400000000001</v>
      </c>
      <c r="E273" s="26">
        <f t="shared" si="204"/>
        <v>18790</v>
      </c>
      <c r="F273" s="31">
        <v>1.62</v>
      </c>
      <c r="G273" s="27">
        <v>1</v>
      </c>
      <c r="H273" s="28"/>
      <c r="I273" s="28"/>
      <c r="J273" s="26">
        <v>1.4</v>
      </c>
      <c r="K273" s="26">
        <v>1.68</v>
      </c>
      <c r="L273" s="26">
        <v>2.23</v>
      </c>
      <c r="M273" s="26">
        <v>2.39</v>
      </c>
      <c r="N273" s="29">
        <v>2.57</v>
      </c>
      <c r="O273" s="30">
        <v>0</v>
      </c>
      <c r="P273" s="30">
        <f t="shared" si="198"/>
        <v>0</v>
      </c>
      <c r="Q273" s="30">
        <v>250</v>
      </c>
      <c r="R273" s="30">
        <f t="shared" si="199"/>
        <v>12789615.787199998</v>
      </c>
      <c r="S273" s="30"/>
      <c r="T273" s="30">
        <f t="shared" si="200"/>
        <v>0</v>
      </c>
      <c r="U273" s="30">
        <v>0</v>
      </c>
      <c r="V273" s="30">
        <f t="shared" si="201"/>
        <v>0</v>
      </c>
      <c r="W273" s="30"/>
      <c r="X273" s="30">
        <f t="shared" si="202"/>
        <v>0</v>
      </c>
      <c r="Y273" s="30">
        <v>0</v>
      </c>
      <c r="Z273" s="30">
        <f t="shared" si="203"/>
        <v>0</v>
      </c>
    </row>
    <row r="274" spans="1:26" ht="30" x14ac:dyDescent="0.25">
      <c r="A274" s="32"/>
      <c r="B274" s="56">
        <v>233</v>
      </c>
      <c r="C274" s="25" t="s">
        <v>299</v>
      </c>
      <c r="D274" s="26">
        <f t="shared" si="204"/>
        <v>18150.400000000001</v>
      </c>
      <c r="E274" s="26">
        <f t="shared" si="204"/>
        <v>18790</v>
      </c>
      <c r="F274" s="31">
        <v>1.95</v>
      </c>
      <c r="G274" s="27">
        <v>1</v>
      </c>
      <c r="H274" s="28"/>
      <c r="I274" s="28"/>
      <c r="J274" s="26">
        <v>1.4</v>
      </c>
      <c r="K274" s="26">
        <v>1.68</v>
      </c>
      <c r="L274" s="26">
        <v>2.23</v>
      </c>
      <c r="M274" s="26">
        <v>2.39</v>
      </c>
      <c r="N274" s="29">
        <v>2.57</v>
      </c>
      <c r="O274" s="30"/>
      <c r="P274" s="30">
        <f t="shared" si="198"/>
        <v>0</v>
      </c>
      <c r="Q274" s="30">
        <v>18</v>
      </c>
      <c r="R274" s="30">
        <f t="shared" si="199"/>
        <v>1108433.3682239999</v>
      </c>
      <c r="S274" s="30">
        <v>2</v>
      </c>
      <c r="T274" s="30">
        <f t="shared" si="200"/>
        <v>123159.26313599998</v>
      </c>
      <c r="U274" s="30">
        <v>0</v>
      </c>
      <c r="V274" s="30">
        <f t="shared" si="201"/>
        <v>0</v>
      </c>
      <c r="W274" s="30"/>
      <c r="X274" s="30">
        <f t="shared" si="202"/>
        <v>0</v>
      </c>
      <c r="Y274" s="30">
        <v>0</v>
      </c>
      <c r="Z274" s="30">
        <f t="shared" si="203"/>
        <v>0</v>
      </c>
    </row>
    <row r="275" spans="1:26" ht="30" x14ac:dyDescent="0.25">
      <c r="A275" s="32"/>
      <c r="B275" s="56">
        <v>234</v>
      </c>
      <c r="C275" s="25" t="s">
        <v>300</v>
      </c>
      <c r="D275" s="26">
        <f t="shared" si="204"/>
        <v>18150.400000000001</v>
      </c>
      <c r="E275" s="26">
        <f t="shared" si="204"/>
        <v>18790</v>
      </c>
      <c r="F275" s="31">
        <v>2.14</v>
      </c>
      <c r="G275" s="27">
        <v>1</v>
      </c>
      <c r="H275" s="28"/>
      <c r="I275" s="28"/>
      <c r="J275" s="26">
        <v>1.4</v>
      </c>
      <c r="K275" s="26">
        <v>1.68</v>
      </c>
      <c r="L275" s="26">
        <v>2.23</v>
      </c>
      <c r="M275" s="26">
        <v>2.39</v>
      </c>
      <c r="N275" s="29">
        <v>2.57</v>
      </c>
      <c r="O275" s="30"/>
      <c r="P275" s="30">
        <f t="shared" ref="P275:P276" si="205">(O275/12*1*$D275*$F275*$G275*$J275*P$9)+(O275/12*11*$E275*$F275*$G275*$J275)</f>
        <v>0</v>
      </c>
      <c r="Q275" s="30">
        <v>150</v>
      </c>
      <c r="R275" s="30">
        <f>(Q275/12*1*$D275*$F275*$G275*$K275*R$9)+(Q275/12*11*$E275*$F275*$G275*$K275)</f>
        <v>10136954.73504</v>
      </c>
      <c r="S275" s="30"/>
      <c r="T275" s="30">
        <f>(S275/12*1*$D275*$F275*$G275*$K275*T$9)+(S275/12*11*$E275*$F275*$G275*$K275)</f>
        <v>0</v>
      </c>
      <c r="U275" s="30"/>
      <c r="V275" s="30">
        <f>(U275/12*1*$D275*$F275*$G275*$K275*V$9)+(U275/12*11*$E275*$F275*$G275*$K275)</f>
        <v>0</v>
      </c>
      <c r="W275" s="30"/>
      <c r="X275" s="30">
        <f t="shared" ref="X275:X276" si="206">(W275/12*1*$D275*$F275*$G275*$J275*X$9)+(W275/12*11*$E275*$F275*$G275*$J275)</f>
        <v>0</v>
      </c>
      <c r="Y275" s="30"/>
      <c r="Z275" s="30">
        <f t="shared" ref="Z275:Z276" si="207">(Y275/12*1*$D275*$F275*$G275*$K275*Z$9)+(Y275/12*11*$E275*$F275*$G275*$K275)</f>
        <v>0</v>
      </c>
    </row>
    <row r="276" spans="1:26" ht="30" x14ac:dyDescent="0.25">
      <c r="A276" s="32"/>
      <c r="B276" s="56">
        <v>235</v>
      </c>
      <c r="C276" s="25" t="s">
        <v>301</v>
      </c>
      <c r="D276" s="26">
        <f t="shared" si="204"/>
        <v>18150.400000000001</v>
      </c>
      <c r="E276" s="26">
        <f t="shared" si="204"/>
        <v>18790</v>
      </c>
      <c r="F276" s="31">
        <v>4.13</v>
      </c>
      <c r="G276" s="27">
        <v>1</v>
      </c>
      <c r="H276" s="28"/>
      <c r="I276" s="28"/>
      <c r="J276" s="26">
        <v>1.4</v>
      </c>
      <c r="K276" s="26">
        <v>1.68</v>
      </c>
      <c r="L276" s="26">
        <v>2.23</v>
      </c>
      <c r="M276" s="26">
        <v>2.39</v>
      </c>
      <c r="N276" s="29">
        <v>2.57</v>
      </c>
      <c r="O276" s="30"/>
      <c r="P276" s="30">
        <f t="shared" si="205"/>
        <v>0</v>
      </c>
      <c r="Q276" s="30"/>
      <c r="R276" s="30">
        <f>(Q276/12*1*$D276*$F276*$G276*$K276*R$9)+(Q276/12*11*$E276*$F276*$G276*$K276)</f>
        <v>0</v>
      </c>
      <c r="S276" s="30">
        <f>6+14</f>
        <v>20</v>
      </c>
      <c r="T276" s="30">
        <f>(S276/12*1*$D276*$F276*$G276*$K276*T$9)+(S276/12*11*$E276*$F276*$G276*$K276)</f>
        <v>2608450.0346240001</v>
      </c>
      <c r="U276" s="30"/>
      <c r="V276" s="30">
        <f>(U276/12*1*$D276*$F276*$G276*$K276*V$9)+(U276/12*11*$E276*$F276*$G276*$K276)</f>
        <v>0</v>
      </c>
      <c r="W276" s="30"/>
      <c r="X276" s="30">
        <f t="shared" si="206"/>
        <v>0</v>
      </c>
      <c r="Y276" s="30"/>
      <c r="Z276" s="30">
        <f t="shared" si="207"/>
        <v>0</v>
      </c>
    </row>
    <row r="277" spans="1:26" x14ac:dyDescent="0.25">
      <c r="A277" s="32">
        <v>31</v>
      </c>
      <c r="B277" s="63"/>
      <c r="C277" s="34" t="s">
        <v>302</v>
      </c>
      <c r="D277" s="26">
        <f t="shared" si="204"/>
        <v>18150.400000000001</v>
      </c>
      <c r="E277" s="26">
        <f t="shared" si="204"/>
        <v>18790</v>
      </c>
      <c r="F277" s="55">
        <v>0.9</v>
      </c>
      <c r="G277" s="27">
        <v>1</v>
      </c>
      <c r="H277" s="28"/>
      <c r="I277" s="28"/>
      <c r="J277" s="26">
        <v>1.4</v>
      </c>
      <c r="K277" s="26">
        <v>1.68</v>
      </c>
      <c r="L277" s="26">
        <v>2.23</v>
      </c>
      <c r="M277" s="26">
        <v>2.39</v>
      </c>
      <c r="N277" s="29">
        <v>2.57</v>
      </c>
      <c r="O277" s="24">
        <f t="shared" ref="O277:Z277" si="208">SUM(O278:O296)</f>
        <v>0</v>
      </c>
      <c r="P277" s="24">
        <f t="shared" si="208"/>
        <v>0</v>
      </c>
      <c r="Q277" s="24">
        <f t="shared" si="208"/>
        <v>285</v>
      </c>
      <c r="R277" s="24">
        <f t="shared" si="208"/>
        <v>8170827.6266176002</v>
      </c>
      <c r="S277" s="24">
        <f t="shared" si="208"/>
        <v>244</v>
      </c>
      <c r="T277" s="24">
        <f t="shared" si="208"/>
        <v>9422631.0088511985</v>
      </c>
      <c r="U277" s="24">
        <f t="shared" si="208"/>
        <v>0</v>
      </c>
      <c r="V277" s="24">
        <f t="shared" si="208"/>
        <v>0</v>
      </c>
      <c r="W277" s="24">
        <f t="shared" si="208"/>
        <v>138</v>
      </c>
      <c r="X277" s="24">
        <f t="shared" si="208"/>
        <v>3759093.3859919994</v>
      </c>
      <c r="Y277" s="24">
        <f t="shared" si="208"/>
        <v>17</v>
      </c>
      <c r="Z277" s="24">
        <f t="shared" si="208"/>
        <v>426458.3</v>
      </c>
    </row>
    <row r="278" spans="1:26" ht="30" x14ac:dyDescent="0.25">
      <c r="A278" s="32"/>
      <c r="B278" s="56">
        <v>236</v>
      </c>
      <c r="C278" s="25" t="s">
        <v>303</v>
      </c>
      <c r="D278" s="26">
        <f t="shared" si="204"/>
        <v>18150.400000000001</v>
      </c>
      <c r="E278" s="26">
        <f t="shared" si="204"/>
        <v>18790</v>
      </c>
      <c r="F278" s="31">
        <v>0.61</v>
      </c>
      <c r="G278" s="27">
        <v>1</v>
      </c>
      <c r="H278" s="28"/>
      <c r="I278" s="28"/>
      <c r="J278" s="26">
        <v>1.4</v>
      </c>
      <c r="K278" s="26">
        <v>1.68</v>
      </c>
      <c r="L278" s="26">
        <v>2.23</v>
      </c>
      <c r="M278" s="26">
        <v>2.39</v>
      </c>
      <c r="N278" s="29">
        <v>2.57</v>
      </c>
      <c r="O278" s="30"/>
      <c r="P278" s="30">
        <f t="shared" ref="P278:P288" si="209">(O278/12*1*$D278*$F278*$G278*$J278*P$9)+(O278/12*11*$E278*$F278*$G278*$J278*P$10)</f>
        <v>0</v>
      </c>
      <c r="Q278" s="30">
        <v>1</v>
      </c>
      <c r="R278" s="30">
        <f t="shared" ref="R278:R288" si="210">(Q278/12*1*$D278*$F278*$G278*$K278*R$9)+(Q278/12*11*$E278*$F278*$G278*$K278*R$10)</f>
        <v>19263.371926399996</v>
      </c>
      <c r="S278" s="30">
        <v>0</v>
      </c>
      <c r="T278" s="30">
        <f t="shared" ref="T278:T288" si="211">(S278/12*1*$D278*$F278*$G278*$K278*T$9)+(S278/12*11*$E278*$F278*$G278*$K278*T$10)</f>
        <v>0</v>
      </c>
      <c r="U278" s="30">
        <v>0</v>
      </c>
      <c r="V278" s="30">
        <f t="shared" ref="V278:V288" si="212">(U278/12*1*$D278*$F278*$G278*$K278*V$9)+(U278/12*11*$E278*$F278*$G278*$K278*V$10)</f>
        <v>0</v>
      </c>
      <c r="W278" s="30">
        <v>4</v>
      </c>
      <c r="X278" s="30">
        <f t="shared" ref="X278:X288" si="213">(W278/12*1*$D278*$F278*$G278*$J278*X$9)+(W278/12*11*$E278*$F278*$G278*$J278*X$10)</f>
        <v>67153.127421333324</v>
      </c>
      <c r="Y278" s="30">
        <v>0</v>
      </c>
      <c r="Z278" s="30">
        <f t="shared" ref="Z278:Z288" si="214">(Y278/12*1*$D278*$F278*$G278*$K278*Z$9)+(Y278/12*11*$E278*$F278*$G278*$K278*Z$10)</f>
        <v>0</v>
      </c>
    </row>
    <row r="279" spans="1:26" ht="30" x14ac:dyDescent="0.25">
      <c r="A279" s="32"/>
      <c r="B279" s="56">
        <v>237</v>
      </c>
      <c r="C279" s="25" t="s">
        <v>304</v>
      </c>
      <c r="D279" s="26">
        <f t="shared" si="204"/>
        <v>18150.400000000001</v>
      </c>
      <c r="E279" s="26">
        <f t="shared" si="204"/>
        <v>18790</v>
      </c>
      <c r="F279" s="31">
        <v>0.55000000000000004</v>
      </c>
      <c r="G279" s="27">
        <v>1</v>
      </c>
      <c r="H279" s="28"/>
      <c r="I279" s="28"/>
      <c r="J279" s="26">
        <v>1.4</v>
      </c>
      <c r="K279" s="26">
        <v>1.68</v>
      </c>
      <c r="L279" s="26">
        <v>2.23</v>
      </c>
      <c r="M279" s="26">
        <v>2.39</v>
      </c>
      <c r="N279" s="29">
        <v>2.57</v>
      </c>
      <c r="O279" s="30"/>
      <c r="P279" s="30">
        <f t="shared" si="209"/>
        <v>0</v>
      </c>
      <c r="Q279" s="30"/>
      <c r="R279" s="30">
        <f t="shared" si="210"/>
        <v>0</v>
      </c>
      <c r="S279" s="30">
        <f>3</f>
        <v>3</v>
      </c>
      <c r="T279" s="30">
        <f t="shared" si="211"/>
        <v>52105.842096000008</v>
      </c>
      <c r="U279" s="30">
        <v>0</v>
      </c>
      <c r="V279" s="30">
        <f t="shared" si="212"/>
        <v>0</v>
      </c>
      <c r="W279" s="30">
        <v>6</v>
      </c>
      <c r="X279" s="30">
        <f>(W279/12*1*$D279*$F279*$G279*$J279*X$9)+(W279/12*11*$E279*$F279*$G279*$J279)</f>
        <v>86843.070160000003</v>
      </c>
      <c r="Y279" s="30">
        <v>0</v>
      </c>
      <c r="Z279" s="30">
        <f t="shared" si="214"/>
        <v>0</v>
      </c>
    </row>
    <row r="280" spans="1:26" ht="30" x14ac:dyDescent="0.25">
      <c r="A280" s="32"/>
      <c r="B280" s="56">
        <v>238</v>
      </c>
      <c r="C280" s="25" t="s">
        <v>305</v>
      </c>
      <c r="D280" s="26">
        <f t="shared" si="204"/>
        <v>18150.400000000001</v>
      </c>
      <c r="E280" s="26">
        <f t="shared" si="204"/>
        <v>18790</v>
      </c>
      <c r="F280" s="31">
        <v>0.71</v>
      </c>
      <c r="G280" s="27">
        <v>1</v>
      </c>
      <c r="H280" s="28"/>
      <c r="I280" s="28"/>
      <c r="J280" s="26">
        <v>1.4</v>
      </c>
      <c r="K280" s="26">
        <v>1.68</v>
      </c>
      <c r="L280" s="26">
        <v>2.23</v>
      </c>
      <c r="M280" s="26">
        <v>2.39</v>
      </c>
      <c r="N280" s="29">
        <v>2.57</v>
      </c>
      <c r="O280" s="30"/>
      <c r="P280" s="30">
        <f t="shared" si="209"/>
        <v>0</v>
      </c>
      <c r="Q280" s="30">
        <v>142</v>
      </c>
      <c r="R280" s="30">
        <f t="shared" si="210"/>
        <v>3183824.8485568003</v>
      </c>
      <c r="S280" s="30">
        <f>20</f>
        <v>20</v>
      </c>
      <c r="T280" s="30">
        <f t="shared" si="211"/>
        <v>448426.03500800004</v>
      </c>
      <c r="U280" s="30">
        <v>0</v>
      </c>
      <c r="V280" s="30">
        <f t="shared" si="212"/>
        <v>0</v>
      </c>
      <c r="W280" s="30">
        <v>54</v>
      </c>
      <c r="X280" s="30">
        <f t="shared" si="213"/>
        <v>1055184.797268</v>
      </c>
      <c r="Y280" s="30">
        <v>0</v>
      </c>
      <c r="Z280" s="30">
        <f t="shared" si="214"/>
        <v>0</v>
      </c>
    </row>
    <row r="281" spans="1:26" ht="30" x14ac:dyDescent="0.25">
      <c r="A281" s="32"/>
      <c r="B281" s="56">
        <v>239</v>
      </c>
      <c r="C281" s="25" t="s">
        <v>306</v>
      </c>
      <c r="D281" s="26">
        <f t="shared" si="204"/>
        <v>18150.400000000001</v>
      </c>
      <c r="E281" s="26">
        <f t="shared" si="204"/>
        <v>18790</v>
      </c>
      <c r="F281" s="31">
        <v>1.38</v>
      </c>
      <c r="G281" s="27">
        <v>1</v>
      </c>
      <c r="H281" s="28"/>
      <c r="I281" s="28"/>
      <c r="J281" s="26">
        <v>1.4</v>
      </c>
      <c r="K281" s="26">
        <v>1.68</v>
      </c>
      <c r="L281" s="26">
        <v>2.23</v>
      </c>
      <c r="M281" s="26">
        <v>2.39</v>
      </c>
      <c r="N281" s="29">
        <v>2.57</v>
      </c>
      <c r="O281" s="30"/>
      <c r="P281" s="30">
        <f t="shared" si="209"/>
        <v>0</v>
      </c>
      <c r="Q281" s="30"/>
      <c r="R281" s="30">
        <f t="shared" si="210"/>
        <v>0</v>
      </c>
      <c r="S281" s="30"/>
      <c r="T281" s="30">
        <f t="shared" si="211"/>
        <v>0</v>
      </c>
      <c r="U281" s="30">
        <v>0</v>
      </c>
      <c r="V281" s="30">
        <f t="shared" si="212"/>
        <v>0</v>
      </c>
      <c r="W281" s="30"/>
      <c r="X281" s="30">
        <f t="shared" si="213"/>
        <v>0</v>
      </c>
      <c r="Y281" s="30">
        <v>0</v>
      </c>
      <c r="Z281" s="30">
        <f t="shared" si="214"/>
        <v>0</v>
      </c>
    </row>
    <row r="282" spans="1:26" ht="30" x14ac:dyDescent="0.25">
      <c r="A282" s="32"/>
      <c r="B282" s="56">
        <v>240</v>
      </c>
      <c r="C282" s="25" t="s">
        <v>307</v>
      </c>
      <c r="D282" s="26">
        <f t="shared" si="204"/>
        <v>18150.400000000001</v>
      </c>
      <c r="E282" s="26">
        <f t="shared" si="204"/>
        <v>18790</v>
      </c>
      <c r="F282" s="31">
        <v>2.41</v>
      </c>
      <c r="G282" s="27">
        <v>1</v>
      </c>
      <c r="H282" s="28"/>
      <c r="I282" s="28"/>
      <c r="J282" s="26">
        <v>1.4</v>
      </c>
      <c r="K282" s="26">
        <v>1.68</v>
      </c>
      <c r="L282" s="26">
        <v>2.23</v>
      </c>
      <c r="M282" s="26">
        <v>2.39</v>
      </c>
      <c r="N282" s="29">
        <v>2.57</v>
      </c>
      <c r="O282" s="30"/>
      <c r="P282" s="30">
        <f t="shared" si="209"/>
        <v>0</v>
      </c>
      <c r="Q282" s="30">
        <v>2</v>
      </c>
      <c r="R282" s="30">
        <f t="shared" si="210"/>
        <v>152212.21751679998</v>
      </c>
      <c r="S282" s="30">
        <v>1</v>
      </c>
      <c r="T282" s="30">
        <f t="shared" si="211"/>
        <v>76106.108758399991</v>
      </c>
      <c r="U282" s="30">
        <v>0</v>
      </c>
      <c r="V282" s="30">
        <f t="shared" si="212"/>
        <v>0</v>
      </c>
      <c r="W282" s="30"/>
      <c r="X282" s="30">
        <f t="shared" si="213"/>
        <v>0</v>
      </c>
      <c r="Y282" s="30">
        <v>0</v>
      </c>
      <c r="Z282" s="30">
        <f t="shared" si="214"/>
        <v>0</v>
      </c>
    </row>
    <row r="283" spans="1:26" ht="30" x14ac:dyDescent="0.25">
      <c r="A283" s="32"/>
      <c r="B283" s="56">
        <v>241</v>
      </c>
      <c r="C283" s="25" t="s">
        <v>308</v>
      </c>
      <c r="D283" s="26">
        <f t="shared" si="204"/>
        <v>18150.400000000001</v>
      </c>
      <c r="E283" s="26">
        <f t="shared" si="204"/>
        <v>18790</v>
      </c>
      <c r="F283" s="31">
        <v>1.43</v>
      </c>
      <c r="G283" s="27">
        <v>1</v>
      </c>
      <c r="H283" s="28"/>
      <c r="I283" s="28"/>
      <c r="J283" s="26">
        <v>1.4</v>
      </c>
      <c r="K283" s="26">
        <v>1.68</v>
      </c>
      <c r="L283" s="26">
        <v>2.23</v>
      </c>
      <c r="M283" s="26">
        <v>2.39</v>
      </c>
      <c r="N283" s="29">
        <v>2.57</v>
      </c>
      <c r="O283" s="30"/>
      <c r="P283" s="30">
        <f t="shared" si="209"/>
        <v>0</v>
      </c>
      <c r="Q283" s="30">
        <v>0</v>
      </c>
      <c r="R283" s="30">
        <f t="shared" si="210"/>
        <v>0</v>
      </c>
      <c r="S283" s="30">
        <f>16+6</f>
        <v>22</v>
      </c>
      <c r="T283" s="30">
        <f t="shared" si="211"/>
        <v>993484.72263039974</v>
      </c>
      <c r="U283" s="30">
        <v>0</v>
      </c>
      <c r="V283" s="30">
        <f t="shared" si="212"/>
        <v>0</v>
      </c>
      <c r="W283" s="30"/>
      <c r="X283" s="30">
        <f t="shared" si="213"/>
        <v>0</v>
      </c>
      <c r="Y283" s="30">
        <v>0</v>
      </c>
      <c r="Z283" s="30">
        <f t="shared" si="214"/>
        <v>0</v>
      </c>
    </row>
    <row r="284" spans="1:26" ht="30" x14ac:dyDescent="0.25">
      <c r="A284" s="32"/>
      <c r="B284" s="56">
        <v>242</v>
      </c>
      <c r="C284" s="25" t="s">
        <v>309</v>
      </c>
      <c r="D284" s="26">
        <f t="shared" si="204"/>
        <v>18150.400000000001</v>
      </c>
      <c r="E284" s="26">
        <f t="shared" si="204"/>
        <v>18790</v>
      </c>
      <c r="F284" s="31">
        <v>1.83</v>
      </c>
      <c r="G284" s="27">
        <v>1</v>
      </c>
      <c r="H284" s="28"/>
      <c r="I284" s="28"/>
      <c r="J284" s="26">
        <v>1.4</v>
      </c>
      <c r="K284" s="26">
        <v>1.68</v>
      </c>
      <c r="L284" s="26">
        <v>2.23</v>
      </c>
      <c r="M284" s="26">
        <v>2.39</v>
      </c>
      <c r="N284" s="29">
        <v>2.57</v>
      </c>
      <c r="O284" s="30"/>
      <c r="P284" s="30">
        <f t="shared" si="209"/>
        <v>0</v>
      </c>
      <c r="Q284" s="30"/>
      <c r="R284" s="30">
        <f t="shared" si="210"/>
        <v>0</v>
      </c>
      <c r="S284" s="30"/>
      <c r="T284" s="30">
        <f t="shared" si="211"/>
        <v>0</v>
      </c>
      <c r="U284" s="30">
        <v>0</v>
      </c>
      <c r="V284" s="30">
        <f t="shared" si="212"/>
        <v>0</v>
      </c>
      <c r="W284" s="30">
        <v>2</v>
      </c>
      <c r="X284" s="30">
        <f t="shared" si="213"/>
        <v>100729.69113199999</v>
      </c>
      <c r="Y284" s="30">
        <v>0</v>
      </c>
      <c r="Z284" s="30">
        <f t="shared" si="214"/>
        <v>0</v>
      </c>
    </row>
    <row r="285" spans="1:26" ht="30" x14ac:dyDescent="0.25">
      <c r="A285" s="32"/>
      <c r="B285" s="56">
        <v>243</v>
      </c>
      <c r="C285" s="25" t="s">
        <v>310</v>
      </c>
      <c r="D285" s="26">
        <f t="shared" si="204"/>
        <v>18150.400000000001</v>
      </c>
      <c r="E285" s="26">
        <f t="shared" si="204"/>
        <v>18790</v>
      </c>
      <c r="F285" s="31">
        <v>2.16</v>
      </c>
      <c r="G285" s="27">
        <v>1</v>
      </c>
      <c r="H285" s="28"/>
      <c r="I285" s="28"/>
      <c r="J285" s="26">
        <v>1.4</v>
      </c>
      <c r="K285" s="26">
        <v>1.68</v>
      </c>
      <c r="L285" s="26">
        <v>2.23</v>
      </c>
      <c r="M285" s="26">
        <v>2.39</v>
      </c>
      <c r="N285" s="29">
        <v>2.57</v>
      </c>
      <c r="O285" s="30"/>
      <c r="P285" s="30">
        <f t="shared" si="209"/>
        <v>0</v>
      </c>
      <c r="Q285" s="30"/>
      <c r="R285" s="30">
        <f t="shared" si="210"/>
        <v>0</v>
      </c>
      <c r="S285" s="30">
        <v>0</v>
      </c>
      <c r="T285" s="30">
        <f t="shared" si="211"/>
        <v>0</v>
      </c>
      <c r="U285" s="30">
        <v>0</v>
      </c>
      <c r="V285" s="30">
        <f t="shared" si="212"/>
        <v>0</v>
      </c>
      <c r="W285" s="30"/>
      <c r="X285" s="30">
        <f t="shared" si="213"/>
        <v>0</v>
      </c>
      <c r="Y285" s="30">
        <v>0</v>
      </c>
      <c r="Z285" s="30">
        <f t="shared" si="214"/>
        <v>0</v>
      </c>
    </row>
    <row r="286" spans="1:26" ht="30" x14ac:dyDescent="0.25">
      <c r="A286" s="32"/>
      <c r="B286" s="56">
        <v>244</v>
      </c>
      <c r="C286" s="25" t="s">
        <v>311</v>
      </c>
      <c r="D286" s="26">
        <f t="shared" si="204"/>
        <v>18150.400000000001</v>
      </c>
      <c r="E286" s="26">
        <f t="shared" si="204"/>
        <v>18790</v>
      </c>
      <c r="F286" s="31">
        <v>1.81</v>
      </c>
      <c r="G286" s="27">
        <v>1</v>
      </c>
      <c r="H286" s="28"/>
      <c r="I286" s="28"/>
      <c r="J286" s="26">
        <v>1.4</v>
      </c>
      <c r="K286" s="26">
        <v>1.68</v>
      </c>
      <c r="L286" s="26">
        <v>2.23</v>
      </c>
      <c r="M286" s="26">
        <v>2.39</v>
      </c>
      <c r="N286" s="29">
        <v>2.57</v>
      </c>
      <c r="O286" s="30"/>
      <c r="P286" s="30">
        <f t="shared" si="209"/>
        <v>0</v>
      </c>
      <c r="Q286" s="30">
        <v>20</v>
      </c>
      <c r="R286" s="30">
        <f t="shared" si="210"/>
        <v>1143170.596288</v>
      </c>
      <c r="S286" s="30">
        <v>4</v>
      </c>
      <c r="T286" s="30">
        <f t="shared" si="211"/>
        <v>228634.11925759996</v>
      </c>
      <c r="U286" s="30">
        <v>0</v>
      </c>
      <c r="V286" s="30">
        <f t="shared" si="212"/>
        <v>0</v>
      </c>
      <c r="W286" s="30">
        <v>14</v>
      </c>
      <c r="X286" s="30">
        <f t="shared" si="213"/>
        <v>697401.74133466673</v>
      </c>
      <c r="Y286" s="30">
        <v>0</v>
      </c>
      <c r="Z286" s="30">
        <f t="shared" si="214"/>
        <v>0</v>
      </c>
    </row>
    <row r="287" spans="1:26" ht="30" x14ac:dyDescent="0.25">
      <c r="A287" s="32"/>
      <c r="B287" s="56">
        <v>245</v>
      </c>
      <c r="C287" s="25" t="s">
        <v>312</v>
      </c>
      <c r="D287" s="26">
        <f t="shared" si="204"/>
        <v>18150.400000000001</v>
      </c>
      <c r="E287" s="26">
        <f t="shared" si="204"/>
        <v>18790</v>
      </c>
      <c r="F287" s="31">
        <v>2.67</v>
      </c>
      <c r="G287" s="27">
        <v>1</v>
      </c>
      <c r="H287" s="28"/>
      <c r="I287" s="28"/>
      <c r="J287" s="26">
        <v>1.4</v>
      </c>
      <c r="K287" s="26">
        <v>1.68</v>
      </c>
      <c r="L287" s="26">
        <v>2.23</v>
      </c>
      <c r="M287" s="26">
        <v>2.39</v>
      </c>
      <c r="N287" s="29">
        <v>2.57</v>
      </c>
      <c r="O287" s="30"/>
      <c r="P287" s="30">
        <f t="shared" si="209"/>
        <v>0</v>
      </c>
      <c r="Q287" s="30"/>
      <c r="R287" s="30">
        <f t="shared" si="210"/>
        <v>0</v>
      </c>
      <c r="S287" s="30">
        <v>10</v>
      </c>
      <c r="T287" s="30">
        <f t="shared" si="211"/>
        <v>843167.2630080001</v>
      </c>
      <c r="U287" s="30">
        <v>0</v>
      </c>
      <c r="V287" s="30">
        <f t="shared" si="212"/>
        <v>0</v>
      </c>
      <c r="W287" s="30"/>
      <c r="X287" s="30">
        <f t="shared" si="213"/>
        <v>0</v>
      </c>
      <c r="Y287" s="30">
        <v>0</v>
      </c>
      <c r="Z287" s="30">
        <f t="shared" si="214"/>
        <v>0</v>
      </c>
    </row>
    <row r="288" spans="1:26" ht="45" x14ac:dyDescent="0.25">
      <c r="A288" s="32"/>
      <c r="B288" s="56">
        <v>246</v>
      </c>
      <c r="C288" s="25" t="s">
        <v>313</v>
      </c>
      <c r="D288" s="26">
        <f t="shared" ref="D288:E303" si="215">D287</f>
        <v>18150.400000000001</v>
      </c>
      <c r="E288" s="26">
        <f t="shared" si="215"/>
        <v>18790</v>
      </c>
      <c r="F288" s="31">
        <v>0.73</v>
      </c>
      <c r="G288" s="27">
        <v>1</v>
      </c>
      <c r="H288" s="28"/>
      <c r="I288" s="28"/>
      <c r="J288" s="26">
        <v>1.4</v>
      </c>
      <c r="K288" s="26">
        <v>1.68</v>
      </c>
      <c r="L288" s="26">
        <v>2.23</v>
      </c>
      <c r="M288" s="26">
        <v>2.39</v>
      </c>
      <c r="N288" s="29">
        <v>2.57</v>
      </c>
      <c r="O288" s="30"/>
      <c r="P288" s="30">
        <f t="shared" si="209"/>
        <v>0</v>
      </c>
      <c r="Q288" s="30">
        <v>1</v>
      </c>
      <c r="R288" s="30">
        <f t="shared" si="210"/>
        <v>23052.887715199999</v>
      </c>
      <c r="S288" s="30"/>
      <c r="T288" s="30">
        <f t="shared" si="211"/>
        <v>0</v>
      </c>
      <c r="U288" s="30">
        <v>0</v>
      </c>
      <c r="V288" s="30">
        <f t="shared" si="212"/>
        <v>0</v>
      </c>
      <c r="W288" s="30"/>
      <c r="X288" s="30">
        <f t="shared" si="213"/>
        <v>0</v>
      </c>
      <c r="Y288" s="30">
        <v>0</v>
      </c>
      <c r="Z288" s="30">
        <f t="shared" si="214"/>
        <v>0</v>
      </c>
    </row>
    <row r="289" spans="1:26" ht="31.5" customHeight="1" x14ac:dyDescent="0.25">
      <c r="A289" s="32"/>
      <c r="B289" s="56">
        <v>247</v>
      </c>
      <c r="C289" s="25" t="s">
        <v>314</v>
      </c>
      <c r="D289" s="26">
        <f t="shared" si="215"/>
        <v>18150.400000000001</v>
      </c>
      <c r="E289" s="26">
        <f t="shared" si="215"/>
        <v>18790</v>
      </c>
      <c r="F289" s="31">
        <v>0.76</v>
      </c>
      <c r="G289" s="27">
        <v>1</v>
      </c>
      <c r="H289" s="28"/>
      <c r="I289" s="28"/>
      <c r="J289" s="26">
        <v>1.4</v>
      </c>
      <c r="K289" s="26">
        <v>1.68</v>
      </c>
      <c r="L289" s="26">
        <v>2.23</v>
      </c>
      <c r="M289" s="26">
        <v>2.39</v>
      </c>
      <c r="N289" s="29">
        <v>2.57</v>
      </c>
      <c r="O289" s="30"/>
      <c r="P289" s="30">
        <f>(O289/12*1*$D289*$F289*$G289*$J289*P$9)+(O289/12*11*$E289*$F289*$G289*$J289)</f>
        <v>0</v>
      </c>
      <c r="Q289" s="30">
        <v>107</v>
      </c>
      <c r="R289" s="30">
        <f>(Q289/12*1*$D289*$F289*$G289*$K289*R$9)+(Q289/12*11*$E289*$F289*$G289*$K289)</f>
        <v>2568028.5328767998</v>
      </c>
      <c r="S289" s="30">
        <v>0</v>
      </c>
      <c r="T289" s="30">
        <f>(S289/12*1*$D289*$F289*$G289*$K289*T$9)+(S289/12*11*$E289*$F289*$G289*$K289)</f>
        <v>0</v>
      </c>
      <c r="U289" s="30">
        <v>0</v>
      </c>
      <c r="V289" s="30">
        <f>(U289/12*1*$D289*$F289*$G289*$K289*V$9)+(U289/12*11*$E289*$F289*$G289*$K289)</f>
        <v>0</v>
      </c>
      <c r="W289" s="30">
        <v>34</v>
      </c>
      <c r="X289" s="30">
        <f>(W289/12*1*$D289*$F289*$G289*$J289*X$9)+(W289/12*11*$E289*$F289*$G289*$J289)</f>
        <v>680007.55543466669</v>
      </c>
      <c r="Y289" s="30">
        <v>17</v>
      </c>
      <c r="Z289" s="30">
        <v>426458.3</v>
      </c>
    </row>
    <row r="290" spans="1:26" x14ac:dyDescent="0.25">
      <c r="A290" s="32"/>
      <c r="B290" s="56">
        <v>248</v>
      </c>
      <c r="C290" s="25" t="s">
        <v>315</v>
      </c>
      <c r="D290" s="26">
        <f t="shared" si="215"/>
        <v>18150.400000000001</v>
      </c>
      <c r="E290" s="26">
        <f t="shared" si="215"/>
        <v>18790</v>
      </c>
      <c r="F290" s="31">
        <v>2.42</v>
      </c>
      <c r="G290" s="27">
        <v>1</v>
      </c>
      <c r="H290" s="28"/>
      <c r="I290" s="28"/>
      <c r="J290" s="26">
        <v>1.4</v>
      </c>
      <c r="K290" s="26">
        <v>1.68</v>
      </c>
      <c r="L290" s="26">
        <v>2.23</v>
      </c>
      <c r="M290" s="26">
        <v>2.39</v>
      </c>
      <c r="N290" s="29">
        <v>2.57</v>
      </c>
      <c r="O290" s="30"/>
      <c r="P290" s="30">
        <f t="shared" ref="P290:P294" si="216">(O290/12*1*$D290*$F290*$G290*$J290*P$9)+(O290/12*11*$E290*$F290*$G290*$J290*P$10)</f>
        <v>0</v>
      </c>
      <c r="Q290" s="30">
        <v>2</v>
      </c>
      <c r="R290" s="30">
        <f>(Q290/12*1*$D290*$F290*$G290*$K290*R$9)+(Q290/12*11*$E290*$F290*$G290*$K290*R$10)</f>
        <v>152843.80348159996</v>
      </c>
      <c r="S290" s="30">
        <v>0</v>
      </c>
      <c r="T290" s="30">
        <f>(S290/12*1*$D290*$F290*$G290*$K290*T$9)+(S290/12*11*$E290*$F290*$G290*$K290*T$10)</f>
        <v>0</v>
      </c>
      <c r="U290" s="30">
        <v>0</v>
      </c>
      <c r="V290" s="30">
        <f>(U290/12*1*$D290*$F290*$G290*$K290*V$9)+(U290/12*11*$E290*$F290*$G290*$K290*V$10)</f>
        <v>0</v>
      </c>
      <c r="W290" s="30"/>
      <c r="X290" s="30">
        <f t="shared" ref="X290:X294" si="217">(W290/12*1*$D290*$F290*$G290*$J290*X$9)+(W290/12*11*$E290*$F290*$G290*$J290*X$10)</f>
        <v>0</v>
      </c>
      <c r="Y290" s="30">
        <v>0</v>
      </c>
      <c r="Z290" s="30">
        <f t="shared" ref="Z290:Z294" si="218">(Y290/12*1*$D290*$F290*$G290*$K290*Z$9)+(Y290/12*11*$E290*$F290*$G290*$K290*Z$10)</f>
        <v>0</v>
      </c>
    </row>
    <row r="291" spans="1:26" x14ac:dyDescent="0.25">
      <c r="A291" s="32"/>
      <c r="B291" s="56">
        <v>249</v>
      </c>
      <c r="C291" s="25" t="s">
        <v>316</v>
      </c>
      <c r="D291" s="26">
        <f t="shared" si="215"/>
        <v>18150.400000000001</v>
      </c>
      <c r="E291" s="26">
        <f t="shared" si="215"/>
        <v>18790</v>
      </c>
      <c r="F291" s="31">
        <v>3.51</v>
      </c>
      <c r="G291" s="27">
        <v>1</v>
      </c>
      <c r="H291" s="28"/>
      <c r="I291" s="28"/>
      <c r="J291" s="26">
        <v>1.4</v>
      </c>
      <c r="K291" s="26">
        <v>1.68</v>
      </c>
      <c r="L291" s="26">
        <v>2.23</v>
      </c>
      <c r="M291" s="26">
        <v>2.39</v>
      </c>
      <c r="N291" s="29">
        <v>2.57</v>
      </c>
      <c r="O291" s="30"/>
      <c r="P291" s="30">
        <f t="shared" si="216"/>
        <v>0</v>
      </c>
      <c r="Q291" s="30">
        <v>8</v>
      </c>
      <c r="R291" s="30">
        <f>(Q291/12*1*$D291*$F291*$G291*$K291*R$9)+(Q291/12*11*$E291*$F291*$G291*$K291*R$10)</f>
        <v>886746.69457919989</v>
      </c>
      <c r="S291" s="30"/>
      <c r="T291" s="30">
        <f>(S291/12*1*$D291*$F291*$G291*$K291*T$9)+(S291/12*11*$E291*$F291*$G291*$K291*T$10)</f>
        <v>0</v>
      </c>
      <c r="U291" s="30"/>
      <c r="V291" s="30">
        <f>(U291/12*1*$D291*$F291*$G291*$K291*V$9)+(U291/12*11*$E291*$F291*$G291*$K291*V$10)</f>
        <v>0</v>
      </c>
      <c r="W291" s="30">
        <v>8</v>
      </c>
      <c r="X291" s="30">
        <f t="shared" si="217"/>
        <v>772811.40081599983</v>
      </c>
      <c r="Y291" s="30"/>
      <c r="Z291" s="30">
        <f t="shared" si="218"/>
        <v>0</v>
      </c>
    </row>
    <row r="292" spans="1:26" x14ac:dyDescent="0.25">
      <c r="A292" s="32"/>
      <c r="B292" s="56">
        <v>250</v>
      </c>
      <c r="C292" s="25" t="s">
        <v>317</v>
      </c>
      <c r="D292" s="26">
        <f t="shared" si="215"/>
        <v>18150.400000000001</v>
      </c>
      <c r="E292" s="26">
        <f t="shared" si="215"/>
        <v>18790</v>
      </c>
      <c r="F292" s="31">
        <v>4.0199999999999996</v>
      </c>
      <c r="G292" s="27">
        <v>1</v>
      </c>
      <c r="H292" s="28"/>
      <c r="I292" s="28"/>
      <c r="J292" s="26">
        <v>1.4</v>
      </c>
      <c r="K292" s="26">
        <v>1.68</v>
      </c>
      <c r="L292" s="26">
        <v>2.23</v>
      </c>
      <c r="M292" s="26">
        <v>2.39</v>
      </c>
      <c r="N292" s="29">
        <v>2.57</v>
      </c>
      <c r="O292" s="30"/>
      <c r="P292" s="30">
        <f t="shared" si="216"/>
        <v>0</v>
      </c>
      <c r="Q292" s="30"/>
      <c r="R292" s="30">
        <f>(Q292/12*1*$D292*$F292*$G292*$K292*R$9)+(Q292/12*11*$E292*$F292*$G292*$K292*R$10)</f>
        <v>0</v>
      </c>
      <c r="S292" s="30"/>
      <c r="T292" s="30">
        <f>(S292/12*1*$D292*$F292*$G292*$K292*T$9)+(S292/12*11*$E292*$F292*$G292*$K292*T$10)</f>
        <v>0</v>
      </c>
      <c r="U292" s="30"/>
      <c r="V292" s="30">
        <f>(U292/12*1*$D292*$F292*$G292*$K292*V$9)+(U292/12*11*$E292*$F292*$G292*$K292*V$10)</f>
        <v>0</v>
      </c>
      <c r="W292" s="30"/>
      <c r="X292" s="30">
        <f t="shared" si="217"/>
        <v>0</v>
      </c>
      <c r="Y292" s="30"/>
      <c r="Z292" s="30">
        <f t="shared" si="218"/>
        <v>0</v>
      </c>
    </row>
    <row r="293" spans="1:26" ht="30" x14ac:dyDescent="0.25">
      <c r="A293" s="32"/>
      <c r="B293" s="56">
        <v>251</v>
      </c>
      <c r="C293" s="25" t="s">
        <v>318</v>
      </c>
      <c r="D293" s="26">
        <f t="shared" si="215"/>
        <v>18150.400000000001</v>
      </c>
      <c r="E293" s="26">
        <f t="shared" si="215"/>
        <v>18790</v>
      </c>
      <c r="F293" s="31">
        <v>0.84</v>
      </c>
      <c r="G293" s="27">
        <v>1</v>
      </c>
      <c r="H293" s="28"/>
      <c r="I293" s="28"/>
      <c r="J293" s="26">
        <v>1.4</v>
      </c>
      <c r="K293" s="26">
        <v>1.68</v>
      </c>
      <c r="L293" s="26">
        <v>2.23</v>
      </c>
      <c r="M293" s="26">
        <v>2.39</v>
      </c>
      <c r="N293" s="29">
        <v>2.57</v>
      </c>
      <c r="O293" s="30">
        <v>0</v>
      </c>
      <c r="P293" s="30">
        <f t="shared" si="216"/>
        <v>0</v>
      </c>
      <c r="Q293" s="30"/>
      <c r="R293" s="30">
        <f>(Q293/12*1*$D293*$F293*$G293*$K293*R$9)+(Q293/12*11*$E293*$F293*$G293*$K293*R$10)</f>
        <v>0</v>
      </c>
      <c r="S293" s="30"/>
      <c r="T293" s="30">
        <f>(S293/12*1*$D293*$F293*$G293*$K293*T$9)+(S293/12*11*$E293*$F293*$G293*$K293*T$10)</f>
        <v>0</v>
      </c>
      <c r="U293" s="30">
        <v>0</v>
      </c>
      <c r="V293" s="30">
        <f>(U293/12*1*$D293*$F293*$G293*$K293*V$9)+(U293/12*11*$E293*$F293*$G293*$K293*V$10)</f>
        <v>0</v>
      </c>
      <c r="W293" s="30">
        <v>6</v>
      </c>
      <c r="X293" s="30">
        <f t="shared" si="217"/>
        <v>138709.73860800001</v>
      </c>
      <c r="Y293" s="30">
        <v>0</v>
      </c>
      <c r="Z293" s="30">
        <f t="shared" si="218"/>
        <v>0</v>
      </c>
    </row>
    <row r="294" spans="1:26" ht="30" x14ac:dyDescent="0.25">
      <c r="A294" s="32"/>
      <c r="B294" s="56">
        <v>252</v>
      </c>
      <c r="C294" s="25" t="s">
        <v>319</v>
      </c>
      <c r="D294" s="26">
        <f t="shared" si="215"/>
        <v>18150.400000000001</v>
      </c>
      <c r="E294" s="26">
        <f t="shared" si="215"/>
        <v>18790</v>
      </c>
      <c r="F294" s="31">
        <v>0.66</v>
      </c>
      <c r="G294" s="27">
        <v>1</v>
      </c>
      <c r="H294" s="28"/>
      <c r="I294" s="28"/>
      <c r="J294" s="26">
        <v>1.4</v>
      </c>
      <c r="K294" s="26">
        <v>1.68</v>
      </c>
      <c r="L294" s="26">
        <v>2.23</v>
      </c>
      <c r="M294" s="26">
        <v>2.39</v>
      </c>
      <c r="N294" s="29">
        <v>2.57</v>
      </c>
      <c r="O294" s="30">
        <v>0</v>
      </c>
      <c r="P294" s="30">
        <f t="shared" si="216"/>
        <v>0</v>
      </c>
      <c r="Q294" s="30">
        <v>2</v>
      </c>
      <c r="R294" s="30">
        <f>(Q294/12*1*$D294*$F294*$G294*$K294*R$9)+(Q294/12*11*$E294*$F294*$G294*$K294*R$10)</f>
        <v>41684.673676799997</v>
      </c>
      <c r="S294" s="30">
        <v>8</v>
      </c>
      <c r="T294" s="30">
        <f>(S294/12*1*$D294*$F294*$G294*$K294*T$9)+(S294/12*11*$E294*$F294*$G294*$K294*T$10)</f>
        <v>166738.69470719999</v>
      </c>
      <c r="U294" s="30">
        <v>0</v>
      </c>
      <c r="V294" s="30">
        <f>(U294/12*1*$D294*$F294*$G294*$K294*V$9)+(U294/12*11*$E294*$F294*$G294*$K294*V$10)</f>
        <v>0</v>
      </c>
      <c r="W294" s="30">
        <v>2</v>
      </c>
      <c r="X294" s="30">
        <f t="shared" si="217"/>
        <v>36328.741063999994</v>
      </c>
      <c r="Y294" s="30">
        <v>0</v>
      </c>
      <c r="Z294" s="30">
        <f t="shared" si="218"/>
        <v>0</v>
      </c>
    </row>
    <row r="295" spans="1:26" ht="30" x14ac:dyDescent="0.25">
      <c r="A295" s="32"/>
      <c r="B295" s="56">
        <v>253</v>
      </c>
      <c r="C295" s="25" t="s">
        <v>320</v>
      </c>
      <c r="D295" s="26">
        <f t="shared" si="215"/>
        <v>18150.400000000001</v>
      </c>
      <c r="E295" s="26">
        <f t="shared" si="215"/>
        <v>18790</v>
      </c>
      <c r="F295" s="31">
        <v>0.37</v>
      </c>
      <c r="G295" s="27">
        <v>1</v>
      </c>
      <c r="H295" s="28"/>
      <c r="I295" s="28"/>
      <c r="J295" s="26">
        <v>1.4</v>
      </c>
      <c r="K295" s="26">
        <v>1.68</v>
      </c>
      <c r="L295" s="26">
        <v>2.23</v>
      </c>
      <c r="M295" s="26">
        <v>2.39</v>
      </c>
      <c r="N295" s="29">
        <v>2.57</v>
      </c>
      <c r="O295" s="30">
        <v>0</v>
      </c>
      <c r="P295" s="30">
        <f>(O295/12*1*$D295*$F295*$G295*$J295*P$9)+(O295/12*11*$E295*$F295*$G295*$J295)</f>
        <v>0</v>
      </c>
      <c r="Q295" s="30"/>
      <c r="R295" s="30">
        <f>(Q295/12*1*$D295*$F295*$G295*$K295*R$9)+(Q295/12*11*$E295*$F295*$G295*$K295)</f>
        <v>0</v>
      </c>
      <c r="S295" s="30"/>
      <c r="T295" s="30">
        <f>(S295/12*1*$D295*$F295*$G295*$K295*T$9)+(S295/12*11*$E295*$F295*$G295*$K295)</f>
        <v>0</v>
      </c>
      <c r="U295" s="30">
        <v>0</v>
      </c>
      <c r="V295" s="30">
        <f>(U295/12*1*$D295*$F295*$G295*$K295*V$9)+(U295/12*11*$E295*$F295*$G295*$K295)</f>
        <v>0</v>
      </c>
      <c r="W295" s="30">
        <v>6</v>
      </c>
      <c r="X295" s="30">
        <f>(W295/12*1*$D295*$F295*$G295*$J295*X$9)+(W295/12*11*$E295*$F295*$G295*$J295)</f>
        <v>58421.701743999998</v>
      </c>
      <c r="Y295" s="30">
        <v>0</v>
      </c>
      <c r="Z295" s="30">
        <f>(Y295/12*1*$D295*$F295*$G295*$K295*Z$9)+(Y295/12*11*$E295*$F295*$G295*$K295)</f>
        <v>0</v>
      </c>
    </row>
    <row r="296" spans="1:26" ht="36" customHeight="1" x14ac:dyDescent="0.25">
      <c r="A296" s="32"/>
      <c r="B296" s="56">
        <v>254</v>
      </c>
      <c r="C296" s="25" t="s">
        <v>321</v>
      </c>
      <c r="D296" s="26">
        <f t="shared" si="215"/>
        <v>18150.400000000001</v>
      </c>
      <c r="E296" s="26">
        <f t="shared" si="215"/>
        <v>18790</v>
      </c>
      <c r="F296" s="31">
        <v>1.19</v>
      </c>
      <c r="G296" s="27">
        <v>1</v>
      </c>
      <c r="H296" s="28"/>
      <c r="I296" s="28"/>
      <c r="J296" s="26">
        <v>1.4</v>
      </c>
      <c r="K296" s="26">
        <v>1.68</v>
      </c>
      <c r="L296" s="26">
        <v>2.23</v>
      </c>
      <c r="M296" s="26">
        <v>2.39</v>
      </c>
      <c r="N296" s="29">
        <v>2.57</v>
      </c>
      <c r="O296" s="30">
        <v>0</v>
      </c>
      <c r="P296" s="30">
        <f>(O296/12*1*$D296*$F296*$G296*$J296*P$9)+(O296/12*11*$E296*$F296*$G296*$J296*P$10)</f>
        <v>0</v>
      </c>
      <c r="Q296" s="30">
        <v>0</v>
      </c>
      <c r="R296" s="30">
        <f>(Q296/12*1*$D296*$F296*$G296*$K296*R$9)+(Q296/12*11*$E296*$F296*$G296*$K296*R$10)</f>
        <v>0</v>
      </c>
      <c r="S296" s="30">
        <v>176</v>
      </c>
      <c r="T296" s="30">
        <f>(S296/12*1*$D296*$F296*$G296*$K296*T$9)+(S296/12*11*$E296*$F296*$G296*$K296*T$10)</f>
        <v>6613968.2233855985</v>
      </c>
      <c r="U296" s="30">
        <v>0</v>
      </c>
      <c r="V296" s="30">
        <f>(U296/12*1*$D296*$F296*$G296*$K296*V$9)+(U296/12*11*$E296*$F296*$G296*$K296*V$10)</f>
        <v>0</v>
      </c>
      <c r="W296" s="30">
        <v>2</v>
      </c>
      <c r="X296" s="30">
        <f>(W296/12*1*$D296*$F296*$G296*$J296*X$9)+(W296/12*11*$E296*$F296*$G296*$J296*X$10)</f>
        <v>65501.821009333311</v>
      </c>
      <c r="Y296" s="30">
        <v>0</v>
      </c>
      <c r="Z296" s="30">
        <f>(Y296/12*1*$D296*$F296*$G296*$K296*Z$9)+(Y296/12*11*$E296*$F296*$G296*$K296*Z$10)</f>
        <v>0</v>
      </c>
    </row>
    <row r="297" spans="1:26" ht="22.5" customHeight="1" x14ac:dyDescent="0.25">
      <c r="A297" s="32">
        <v>32</v>
      </c>
      <c r="B297" s="63"/>
      <c r="C297" s="34" t="s">
        <v>322</v>
      </c>
      <c r="D297" s="26">
        <f t="shared" si="215"/>
        <v>18150.400000000001</v>
      </c>
      <c r="E297" s="26">
        <f t="shared" si="215"/>
        <v>18790</v>
      </c>
      <c r="F297" s="57">
        <v>1.2</v>
      </c>
      <c r="G297" s="27">
        <v>1</v>
      </c>
      <c r="H297" s="28"/>
      <c r="I297" s="28"/>
      <c r="J297" s="26">
        <v>1.4</v>
      </c>
      <c r="K297" s="26">
        <v>1.68</v>
      </c>
      <c r="L297" s="26">
        <v>2.23</v>
      </c>
      <c r="M297" s="26">
        <v>2.39</v>
      </c>
      <c r="N297" s="29">
        <v>2.57</v>
      </c>
      <c r="O297" s="24">
        <f t="shared" ref="O297:Z297" si="219">SUM(O298:O315)</f>
        <v>0</v>
      </c>
      <c r="P297" s="24">
        <f t="shared" si="219"/>
        <v>0</v>
      </c>
      <c r="Q297" s="24">
        <f t="shared" si="219"/>
        <v>334</v>
      </c>
      <c r="R297" s="24">
        <f t="shared" si="219"/>
        <v>11199282.327833598</v>
      </c>
      <c r="S297" s="24">
        <f t="shared" si="219"/>
        <v>52</v>
      </c>
      <c r="T297" s="24">
        <f t="shared" si="219"/>
        <v>3442775.0941248001</v>
      </c>
      <c r="U297" s="24">
        <f t="shared" si="219"/>
        <v>0</v>
      </c>
      <c r="V297" s="24">
        <f t="shared" si="219"/>
        <v>0</v>
      </c>
      <c r="W297" s="24">
        <f t="shared" si="219"/>
        <v>1068</v>
      </c>
      <c r="X297" s="24">
        <f t="shared" si="219"/>
        <v>40532915.217666663</v>
      </c>
      <c r="Y297" s="24">
        <f t="shared" si="219"/>
        <v>0</v>
      </c>
      <c r="Z297" s="24">
        <f t="shared" si="219"/>
        <v>0</v>
      </c>
    </row>
    <row r="298" spans="1:26" ht="30" x14ac:dyDescent="0.25">
      <c r="A298" s="32"/>
      <c r="B298" s="56">
        <v>255</v>
      </c>
      <c r="C298" s="25" t="s">
        <v>323</v>
      </c>
      <c r="D298" s="26">
        <f t="shared" si="215"/>
        <v>18150.400000000001</v>
      </c>
      <c r="E298" s="26">
        <f t="shared" si="215"/>
        <v>18790</v>
      </c>
      <c r="F298" s="31">
        <v>1.1499999999999999</v>
      </c>
      <c r="G298" s="27">
        <v>1</v>
      </c>
      <c r="H298" s="28"/>
      <c r="I298" s="28"/>
      <c r="J298" s="26">
        <v>1.4</v>
      </c>
      <c r="K298" s="26">
        <v>1.68</v>
      </c>
      <c r="L298" s="26">
        <v>2.23</v>
      </c>
      <c r="M298" s="26">
        <v>2.39</v>
      </c>
      <c r="N298" s="29">
        <v>2.57</v>
      </c>
      <c r="O298" s="30">
        <v>0</v>
      </c>
      <c r="P298" s="30">
        <f t="shared" ref="P298:P307" si="220">(O298/12*1*$D298*$F298*$G298*$J298*P$9)+(O298/12*11*$E298*$F298*$G298*$J298*P$10)</f>
        <v>0</v>
      </c>
      <c r="Q298" s="30">
        <v>22</v>
      </c>
      <c r="R298" s="30">
        <f t="shared" ref="R298:R307" si="221">(Q298/12*1*$D298*$F298*$G298*$K298*R$9)+(Q298/12*11*$E298*$F298*$G298*$K298*R$10)</f>
        <v>798956.24547199986</v>
      </c>
      <c r="S298" s="30">
        <v>1</v>
      </c>
      <c r="T298" s="30">
        <f t="shared" ref="T298:T307" si="222">(S298/12*1*$D298*$F298*$G298*$K298*T$9)+(S298/12*11*$E298*$F298*$G298*$K298*T$10)</f>
        <v>36316.192975999991</v>
      </c>
      <c r="U298" s="30">
        <v>0</v>
      </c>
      <c r="V298" s="30">
        <f t="shared" ref="V298:V307" si="223">(U298/12*1*$D298*$F298*$G298*$K298*V$9)+(U298/12*11*$E298*$F298*$G298*$K298*V$10)</f>
        <v>0</v>
      </c>
      <c r="W298" s="30">
        <v>76</v>
      </c>
      <c r="X298" s="30">
        <f t="shared" ref="X298:X307" si="224">(W298/12*1*$D298*$F298*$G298*$J298*X$9)+(W298/12*11*$E298*$F298*$G298*$J298*X$10)</f>
        <v>2405403.0068133329</v>
      </c>
      <c r="Y298" s="30">
        <v>0</v>
      </c>
      <c r="Z298" s="30">
        <f t="shared" ref="Z298:Z307" si="225">(Y298/12*1*$D298*$F298*$G298*$K298*Z$9)+(Y298/12*11*$E298*$F298*$G298*$K298*Z$10)</f>
        <v>0</v>
      </c>
    </row>
    <row r="299" spans="1:26" ht="30" x14ac:dyDescent="0.25">
      <c r="A299" s="32"/>
      <c r="B299" s="56">
        <v>256</v>
      </c>
      <c r="C299" s="25" t="s">
        <v>324</v>
      </c>
      <c r="D299" s="26">
        <f t="shared" si="215"/>
        <v>18150.400000000001</v>
      </c>
      <c r="E299" s="26">
        <f t="shared" si="215"/>
        <v>18790</v>
      </c>
      <c r="F299" s="31">
        <v>1.43</v>
      </c>
      <c r="G299" s="27">
        <v>1</v>
      </c>
      <c r="H299" s="28"/>
      <c r="I299" s="28"/>
      <c r="J299" s="26">
        <v>1.4</v>
      </c>
      <c r="K299" s="26">
        <v>1.68</v>
      </c>
      <c r="L299" s="26">
        <v>2.23</v>
      </c>
      <c r="M299" s="26">
        <v>2.39</v>
      </c>
      <c r="N299" s="29">
        <v>2.57</v>
      </c>
      <c r="O299" s="30">
        <v>0</v>
      </c>
      <c r="P299" s="30">
        <f t="shared" si="220"/>
        <v>0</v>
      </c>
      <c r="Q299" s="30">
        <v>32</v>
      </c>
      <c r="R299" s="30">
        <f t="shared" si="221"/>
        <v>1445068.6874623997</v>
      </c>
      <c r="S299" s="30">
        <v>1</v>
      </c>
      <c r="T299" s="30">
        <f t="shared" si="222"/>
        <v>45158.396483199991</v>
      </c>
      <c r="U299" s="30">
        <v>0</v>
      </c>
      <c r="V299" s="30">
        <f t="shared" si="223"/>
        <v>0</v>
      </c>
      <c r="W299" s="30">
        <v>248</v>
      </c>
      <c r="X299" s="30">
        <f t="shared" si="224"/>
        <v>9760321.7658613343</v>
      </c>
      <c r="Y299" s="30">
        <v>0</v>
      </c>
      <c r="Z299" s="30">
        <f t="shared" si="225"/>
        <v>0</v>
      </c>
    </row>
    <row r="300" spans="1:26" ht="30" x14ac:dyDescent="0.25">
      <c r="A300" s="32"/>
      <c r="B300" s="56">
        <v>257</v>
      </c>
      <c r="C300" s="25" t="s">
        <v>325</v>
      </c>
      <c r="D300" s="26">
        <f t="shared" si="215"/>
        <v>18150.400000000001</v>
      </c>
      <c r="E300" s="26">
        <f t="shared" si="215"/>
        <v>18790</v>
      </c>
      <c r="F300" s="31">
        <v>3</v>
      </c>
      <c r="G300" s="27">
        <v>1</v>
      </c>
      <c r="H300" s="28"/>
      <c r="I300" s="28"/>
      <c r="J300" s="26">
        <v>1.4</v>
      </c>
      <c r="K300" s="26">
        <v>1.68</v>
      </c>
      <c r="L300" s="26">
        <v>2.23</v>
      </c>
      <c r="M300" s="26">
        <v>2.39</v>
      </c>
      <c r="N300" s="29">
        <v>2.57</v>
      </c>
      <c r="O300" s="30"/>
      <c r="P300" s="30">
        <f t="shared" si="220"/>
        <v>0</v>
      </c>
      <c r="Q300" s="30"/>
      <c r="R300" s="30">
        <f t="shared" si="221"/>
        <v>0</v>
      </c>
      <c r="S300" s="30">
        <v>2</v>
      </c>
      <c r="T300" s="30">
        <f t="shared" si="222"/>
        <v>189475.78943999996</v>
      </c>
      <c r="U300" s="30"/>
      <c r="V300" s="30">
        <f t="shared" si="223"/>
        <v>0</v>
      </c>
      <c r="W300" s="30">
        <v>6</v>
      </c>
      <c r="X300" s="30">
        <f t="shared" si="224"/>
        <v>495391.92360000004</v>
      </c>
      <c r="Y300" s="30"/>
      <c r="Z300" s="30">
        <f t="shared" si="225"/>
        <v>0</v>
      </c>
    </row>
    <row r="301" spans="1:26" ht="30" x14ac:dyDescent="0.25">
      <c r="A301" s="32"/>
      <c r="B301" s="56">
        <v>258</v>
      </c>
      <c r="C301" s="25" t="s">
        <v>326</v>
      </c>
      <c r="D301" s="26">
        <f t="shared" si="215"/>
        <v>18150.400000000001</v>
      </c>
      <c r="E301" s="26">
        <f t="shared" si="215"/>
        <v>18790</v>
      </c>
      <c r="F301" s="31">
        <v>4.3</v>
      </c>
      <c r="G301" s="27">
        <v>1</v>
      </c>
      <c r="H301" s="28"/>
      <c r="I301" s="28"/>
      <c r="J301" s="26">
        <v>1.4</v>
      </c>
      <c r="K301" s="26">
        <v>1.68</v>
      </c>
      <c r="L301" s="26">
        <v>2.23</v>
      </c>
      <c r="M301" s="26">
        <v>2.39</v>
      </c>
      <c r="N301" s="29">
        <v>2.57</v>
      </c>
      <c r="O301" s="30"/>
      <c r="P301" s="30">
        <f t="shared" si="220"/>
        <v>0</v>
      </c>
      <c r="Q301" s="30"/>
      <c r="R301" s="30">
        <f t="shared" si="221"/>
        <v>0</v>
      </c>
      <c r="S301" s="30">
        <v>1</v>
      </c>
      <c r="T301" s="30">
        <f t="shared" si="222"/>
        <v>135790.98243199999</v>
      </c>
      <c r="U301" s="30"/>
      <c r="V301" s="30">
        <f t="shared" si="223"/>
        <v>0</v>
      </c>
      <c r="W301" s="30"/>
      <c r="X301" s="30">
        <f t="shared" si="224"/>
        <v>0</v>
      </c>
      <c r="Y301" s="30"/>
      <c r="Z301" s="30">
        <f t="shared" si="225"/>
        <v>0</v>
      </c>
    </row>
    <row r="302" spans="1:26" ht="30" x14ac:dyDescent="0.25">
      <c r="A302" s="32"/>
      <c r="B302" s="56">
        <v>259</v>
      </c>
      <c r="C302" s="25" t="s">
        <v>327</v>
      </c>
      <c r="D302" s="26">
        <f t="shared" si="215"/>
        <v>18150.400000000001</v>
      </c>
      <c r="E302" s="26">
        <f t="shared" si="215"/>
        <v>18790</v>
      </c>
      <c r="F302" s="31">
        <v>2.42</v>
      </c>
      <c r="G302" s="27">
        <v>1</v>
      </c>
      <c r="H302" s="28"/>
      <c r="I302" s="28"/>
      <c r="J302" s="26">
        <v>1.4</v>
      </c>
      <c r="K302" s="26">
        <v>1.68</v>
      </c>
      <c r="L302" s="26">
        <v>2.23</v>
      </c>
      <c r="M302" s="26">
        <v>2.39</v>
      </c>
      <c r="N302" s="29">
        <v>2.57</v>
      </c>
      <c r="O302" s="30">
        <v>0</v>
      </c>
      <c r="P302" s="30">
        <f t="shared" si="220"/>
        <v>0</v>
      </c>
      <c r="Q302" s="30">
        <v>2</v>
      </c>
      <c r="R302" s="30">
        <f t="shared" si="221"/>
        <v>152843.80348159996</v>
      </c>
      <c r="S302" s="30">
        <v>0</v>
      </c>
      <c r="T302" s="30">
        <f t="shared" si="222"/>
        <v>0</v>
      </c>
      <c r="U302" s="30">
        <v>0</v>
      </c>
      <c r="V302" s="30">
        <f t="shared" si="223"/>
        <v>0</v>
      </c>
      <c r="W302" s="30">
        <v>2</v>
      </c>
      <c r="X302" s="30">
        <f t="shared" si="224"/>
        <v>133205.38390133329</v>
      </c>
      <c r="Y302" s="30">
        <v>0</v>
      </c>
      <c r="Z302" s="30">
        <f t="shared" si="225"/>
        <v>0</v>
      </c>
    </row>
    <row r="303" spans="1:26" ht="30" x14ac:dyDescent="0.25">
      <c r="A303" s="32"/>
      <c r="B303" s="56">
        <v>260</v>
      </c>
      <c r="C303" s="25" t="s">
        <v>328</v>
      </c>
      <c r="D303" s="26">
        <f t="shared" si="215"/>
        <v>18150.400000000001</v>
      </c>
      <c r="E303" s="26">
        <f t="shared" si="215"/>
        <v>18790</v>
      </c>
      <c r="F303" s="31">
        <v>2.69</v>
      </c>
      <c r="G303" s="27">
        <v>1</v>
      </c>
      <c r="H303" s="28"/>
      <c r="I303" s="28"/>
      <c r="J303" s="26">
        <v>1.4</v>
      </c>
      <c r="K303" s="26">
        <v>1.68</v>
      </c>
      <c r="L303" s="26">
        <v>2.23</v>
      </c>
      <c r="M303" s="26">
        <v>2.39</v>
      </c>
      <c r="N303" s="29">
        <v>2.57</v>
      </c>
      <c r="O303" s="30">
        <v>0</v>
      </c>
      <c r="P303" s="30">
        <f t="shared" si="220"/>
        <v>0</v>
      </c>
      <c r="Q303" s="30"/>
      <c r="R303" s="30">
        <f t="shared" si="221"/>
        <v>0</v>
      </c>
      <c r="S303" s="30">
        <f>16-4</f>
        <v>12</v>
      </c>
      <c r="T303" s="30">
        <f t="shared" si="222"/>
        <v>1019379.7471872</v>
      </c>
      <c r="U303" s="30">
        <v>0</v>
      </c>
      <c r="V303" s="30">
        <f t="shared" si="223"/>
        <v>0</v>
      </c>
      <c r="W303" s="30">
        <v>8</v>
      </c>
      <c r="X303" s="30">
        <f t="shared" si="224"/>
        <v>592268.56643733312</v>
      </c>
      <c r="Y303" s="30">
        <v>0</v>
      </c>
      <c r="Z303" s="30">
        <f t="shared" si="225"/>
        <v>0</v>
      </c>
    </row>
    <row r="304" spans="1:26" x14ac:dyDescent="0.25">
      <c r="A304" s="32"/>
      <c r="B304" s="56">
        <v>261</v>
      </c>
      <c r="C304" s="25" t="s">
        <v>329</v>
      </c>
      <c r="D304" s="26">
        <f t="shared" ref="D304:E319" si="226">D303</f>
        <v>18150.400000000001</v>
      </c>
      <c r="E304" s="26">
        <f t="shared" si="226"/>
        <v>18790</v>
      </c>
      <c r="F304" s="31">
        <v>4.12</v>
      </c>
      <c r="G304" s="38">
        <v>1</v>
      </c>
      <c r="H304" s="39"/>
      <c r="I304" s="39"/>
      <c r="J304" s="26">
        <v>1.4</v>
      </c>
      <c r="K304" s="26">
        <v>1.68</v>
      </c>
      <c r="L304" s="26">
        <v>2.23</v>
      </c>
      <c r="M304" s="26">
        <v>2.39</v>
      </c>
      <c r="N304" s="29">
        <v>2.57</v>
      </c>
      <c r="O304" s="30"/>
      <c r="P304" s="30">
        <f t="shared" si="220"/>
        <v>0</v>
      </c>
      <c r="Q304" s="30">
        <v>2</v>
      </c>
      <c r="R304" s="30">
        <f t="shared" si="221"/>
        <v>260213.41749759996</v>
      </c>
      <c r="S304" s="30"/>
      <c r="T304" s="30">
        <f t="shared" si="222"/>
        <v>0</v>
      </c>
      <c r="U304" s="30"/>
      <c r="V304" s="30">
        <f t="shared" si="223"/>
        <v>0</v>
      </c>
      <c r="W304" s="30">
        <v>16</v>
      </c>
      <c r="X304" s="30">
        <f t="shared" si="224"/>
        <v>1814235.3113173333</v>
      </c>
      <c r="Y304" s="30"/>
      <c r="Z304" s="30">
        <f t="shared" si="225"/>
        <v>0</v>
      </c>
    </row>
    <row r="305" spans="1:26" ht="30" x14ac:dyDescent="0.25">
      <c r="A305" s="32"/>
      <c r="B305" s="56">
        <v>262</v>
      </c>
      <c r="C305" s="25" t="s">
        <v>330</v>
      </c>
      <c r="D305" s="26">
        <f t="shared" si="226"/>
        <v>18150.400000000001</v>
      </c>
      <c r="E305" s="26">
        <f t="shared" si="226"/>
        <v>18790</v>
      </c>
      <c r="F305" s="31">
        <v>1.1599999999999999</v>
      </c>
      <c r="G305" s="27">
        <v>1</v>
      </c>
      <c r="H305" s="28"/>
      <c r="I305" s="28"/>
      <c r="J305" s="26">
        <v>1.4</v>
      </c>
      <c r="K305" s="26">
        <v>1.68</v>
      </c>
      <c r="L305" s="26">
        <v>2.23</v>
      </c>
      <c r="M305" s="26">
        <v>2.39</v>
      </c>
      <c r="N305" s="29">
        <v>2.57</v>
      </c>
      <c r="O305" s="30">
        <v>0</v>
      </c>
      <c r="P305" s="30">
        <f t="shared" si="220"/>
        <v>0</v>
      </c>
      <c r="Q305" s="30"/>
      <c r="R305" s="30">
        <f t="shared" si="221"/>
        <v>0</v>
      </c>
      <c r="S305" s="30"/>
      <c r="T305" s="30">
        <f t="shared" si="222"/>
        <v>0</v>
      </c>
      <c r="U305" s="30">
        <v>0</v>
      </c>
      <c r="V305" s="30">
        <f t="shared" si="223"/>
        <v>0</v>
      </c>
      <c r="W305" s="30">
        <v>2</v>
      </c>
      <c r="X305" s="30">
        <f t="shared" si="224"/>
        <v>63850.514597333313</v>
      </c>
      <c r="Y305" s="30">
        <v>0</v>
      </c>
      <c r="Z305" s="30">
        <f t="shared" si="225"/>
        <v>0</v>
      </c>
    </row>
    <row r="306" spans="1:26" ht="30" x14ac:dyDescent="0.25">
      <c r="A306" s="32"/>
      <c r="B306" s="56">
        <v>263</v>
      </c>
      <c r="C306" s="25" t="s">
        <v>331</v>
      </c>
      <c r="D306" s="26">
        <f t="shared" si="226"/>
        <v>18150.400000000001</v>
      </c>
      <c r="E306" s="26">
        <f t="shared" si="226"/>
        <v>18790</v>
      </c>
      <c r="F306" s="31">
        <v>1.95</v>
      </c>
      <c r="G306" s="27">
        <v>1</v>
      </c>
      <c r="H306" s="28"/>
      <c r="I306" s="28"/>
      <c r="J306" s="26">
        <v>1.4</v>
      </c>
      <c r="K306" s="26">
        <v>1.68</v>
      </c>
      <c r="L306" s="26">
        <v>2.23</v>
      </c>
      <c r="M306" s="26">
        <v>2.39</v>
      </c>
      <c r="N306" s="29">
        <v>2.57</v>
      </c>
      <c r="O306" s="30"/>
      <c r="P306" s="30">
        <f t="shared" si="220"/>
        <v>0</v>
      </c>
      <c r="Q306" s="30">
        <v>22</v>
      </c>
      <c r="R306" s="30">
        <f t="shared" si="221"/>
        <v>1354751.8944959997</v>
      </c>
      <c r="S306" s="30">
        <v>6</v>
      </c>
      <c r="T306" s="30">
        <f t="shared" si="222"/>
        <v>369477.78940799995</v>
      </c>
      <c r="U306" s="30">
        <v>0</v>
      </c>
      <c r="V306" s="30">
        <f t="shared" si="223"/>
        <v>0</v>
      </c>
      <c r="W306" s="30">
        <v>54</v>
      </c>
      <c r="X306" s="30">
        <f t="shared" si="224"/>
        <v>2898042.75306</v>
      </c>
      <c r="Y306" s="30">
        <v>0</v>
      </c>
      <c r="Z306" s="30">
        <f t="shared" si="225"/>
        <v>0</v>
      </c>
    </row>
    <row r="307" spans="1:26" ht="30" x14ac:dyDescent="0.25">
      <c r="A307" s="32"/>
      <c r="B307" s="56">
        <v>264</v>
      </c>
      <c r="C307" s="25" t="s">
        <v>332</v>
      </c>
      <c r="D307" s="26">
        <f t="shared" si="226"/>
        <v>18150.400000000001</v>
      </c>
      <c r="E307" s="26">
        <f t="shared" si="226"/>
        <v>18790</v>
      </c>
      <c r="F307" s="31">
        <v>2.46</v>
      </c>
      <c r="G307" s="27">
        <v>1</v>
      </c>
      <c r="H307" s="28"/>
      <c r="I307" s="28"/>
      <c r="J307" s="26">
        <v>1.4</v>
      </c>
      <c r="K307" s="26">
        <v>1.68</v>
      </c>
      <c r="L307" s="26">
        <v>2.23</v>
      </c>
      <c r="M307" s="26">
        <v>2.39</v>
      </c>
      <c r="N307" s="29">
        <v>2.57</v>
      </c>
      <c r="O307" s="30">
        <v>0</v>
      </c>
      <c r="P307" s="30">
        <f t="shared" si="220"/>
        <v>0</v>
      </c>
      <c r="Q307" s="30"/>
      <c r="R307" s="30">
        <f t="shared" si="221"/>
        <v>0</v>
      </c>
      <c r="S307" s="30">
        <v>1</v>
      </c>
      <c r="T307" s="30">
        <f t="shared" si="222"/>
        <v>77685.073670399972</v>
      </c>
      <c r="U307" s="30">
        <v>0</v>
      </c>
      <c r="V307" s="30">
        <f t="shared" si="223"/>
        <v>0</v>
      </c>
      <c r="W307" s="30"/>
      <c r="X307" s="30">
        <f t="shared" si="224"/>
        <v>0</v>
      </c>
      <c r="Y307" s="30">
        <v>0</v>
      </c>
      <c r="Z307" s="30">
        <f t="shared" si="225"/>
        <v>0</v>
      </c>
    </row>
    <row r="308" spans="1:26" x14ac:dyDescent="0.25">
      <c r="A308" s="32"/>
      <c r="B308" s="56">
        <v>265</v>
      </c>
      <c r="C308" s="25" t="s">
        <v>333</v>
      </c>
      <c r="D308" s="26">
        <f t="shared" si="226"/>
        <v>18150.400000000001</v>
      </c>
      <c r="E308" s="26">
        <f t="shared" si="226"/>
        <v>18790</v>
      </c>
      <c r="F308" s="31">
        <v>0.73</v>
      </c>
      <c r="G308" s="27">
        <v>1</v>
      </c>
      <c r="H308" s="28"/>
      <c r="I308" s="28"/>
      <c r="J308" s="26">
        <v>1.4</v>
      </c>
      <c r="K308" s="26">
        <v>1.68</v>
      </c>
      <c r="L308" s="26">
        <v>2.23</v>
      </c>
      <c r="M308" s="26">
        <v>2.39</v>
      </c>
      <c r="N308" s="29">
        <v>2.57</v>
      </c>
      <c r="O308" s="30"/>
      <c r="P308" s="30">
        <f t="shared" ref="P308:P312" si="227">(O308/12*1*$D308*$F308*$G308*$J308*P$9)+(O308/12*11*$E308*$F308*$G308*$J308)</f>
        <v>0</v>
      </c>
      <c r="Q308" s="30">
        <v>80</v>
      </c>
      <c r="R308" s="30">
        <f>(Q308/12*1*$D308*$F308*$G308*$K308*R$9)+(Q308/12*11*$E308*$F308*$G308*$K308)</f>
        <v>1844231.017216</v>
      </c>
      <c r="S308" s="30">
        <v>0</v>
      </c>
      <c r="T308" s="30">
        <f>(S308/12*1*$D308*$F308*$G308*$K308*T$9)+(S308/12*11*$E308*$F308*$G308*$K308)</f>
        <v>0</v>
      </c>
      <c r="U308" s="30">
        <v>0</v>
      </c>
      <c r="V308" s="30">
        <f>(U308/12*1*$D308*$F308*$G308*$K308*V$9)+(U308/12*11*$E308*$F308*$G308*$K308)</f>
        <v>0</v>
      </c>
      <c r="W308" s="30">
        <v>124</v>
      </c>
      <c r="X308" s="30">
        <f t="shared" ref="X308:X312" si="228">(W308/12*1*$D308*$F308*$G308*$J308*X$9)+(W308/12*11*$E308*$F308*$G308*$J308)</f>
        <v>2382131.7305706665</v>
      </c>
      <c r="Y308" s="30">
        <v>0</v>
      </c>
      <c r="Z308" s="30">
        <f t="shared" ref="Z308:Z312" si="229">(Y308/12*1*$D308*$F308*$G308*$K308*Z$9)+(Y308/12*11*$E308*$F308*$G308*$K308)</f>
        <v>0</v>
      </c>
    </row>
    <row r="309" spans="1:26" x14ac:dyDescent="0.25">
      <c r="A309" s="32"/>
      <c r="B309" s="56">
        <v>266</v>
      </c>
      <c r="C309" s="25" t="s">
        <v>334</v>
      </c>
      <c r="D309" s="26">
        <f t="shared" si="226"/>
        <v>18150.400000000001</v>
      </c>
      <c r="E309" s="26">
        <f t="shared" si="226"/>
        <v>18790</v>
      </c>
      <c r="F309" s="31">
        <v>0.91</v>
      </c>
      <c r="G309" s="38">
        <v>1</v>
      </c>
      <c r="H309" s="39"/>
      <c r="I309" s="39"/>
      <c r="J309" s="26">
        <v>1.4</v>
      </c>
      <c r="K309" s="26">
        <v>1.68</v>
      </c>
      <c r="L309" s="26">
        <v>2.23</v>
      </c>
      <c r="M309" s="26">
        <v>2.39</v>
      </c>
      <c r="N309" s="29">
        <v>2.57</v>
      </c>
      <c r="O309" s="30"/>
      <c r="P309" s="30">
        <f t="shared" si="227"/>
        <v>0</v>
      </c>
      <c r="Q309" s="30"/>
      <c r="R309" s="30">
        <f>(Q309/12*1*$D309*$F309*$G309*$K309*R$9)+(Q309/12*11*$E309*$F309*$G309*$K309)</f>
        <v>0</v>
      </c>
      <c r="S309" s="30"/>
      <c r="T309" s="30">
        <f>(S309/12*1*$D309*$F309*$G309*$K309*T$9)+(S309/12*11*$E309*$F309*$G309*$K309)</f>
        <v>0</v>
      </c>
      <c r="U309" s="30"/>
      <c r="V309" s="30">
        <f>(U309/12*1*$D309*$F309*$G309*$K309*V$9)+(U309/12*11*$E309*$F309*$G309*$K309)</f>
        <v>0</v>
      </c>
      <c r="W309" s="30">
        <v>8</v>
      </c>
      <c r="X309" s="30">
        <f t="shared" si="228"/>
        <v>191581.0759893333</v>
      </c>
      <c r="Y309" s="30"/>
      <c r="Z309" s="30">
        <f t="shared" si="229"/>
        <v>0</v>
      </c>
    </row>
    <row r="310" spans="1:26" ht="30" customHeight="1" x14ac:dyDescent="0.25">
      <c r="A310" s="32"/>
      <c r="B310" s="56">
        <v>267</v>
      </c>
      <c r="C310" s="25" t="s">
        <v>335</v>
      </c>
      <c r="D310" s="26">
        <f t="shared" si="226"/>
        <v>18150.400000000001</v>
      </c>
      <c r="E310" s="26">
        <f t="shared" si="226"/>
        <v>18790</v>
      </c>
      <c r="F310" s="31">
        <v>0.86</v>
      </c>
      <c r="G310" s="27">
        <v>1</v>
      </c>
      <c r="H310" s="28"/>
      <c r="I310" s="28"/>
      <c r="J310" s="26">
        <v>1.4</v>
      </c>
      <c r="K310" s="26">
        <v>1.68</v>
      </c>
      <c r="L310" s="26">
        <v>2.23</v>
      </c>
      <c r="M310" s="26">
        <v>2.39</v>
      </c>
      <c r="N310" s="29">
        <v>2.57</v>
      </c>
      <c r="O310" s="30"/>
      <c r="P310" s="30">
        <f t="shared" si="227"/>
        <v>0</v>
      </c>
      <c r="Q310" s="30">
        <v>124</v>
      </c>
      <c r="R310" s="30">
        <f>(Q310/12*1*$D310*$F310*$G310*$K310*R$9)+(Q310/12*11*$E310*$F310*$G310*$K310)</f>
        <v>3367616.3643136001</v>
      </c>
      <c r="S310" s="30"/>
      <c r="T310" s="30">
        <f>(S310/12*1*$D310*$F310*$G310*$K310*T$9)+(S310/12*11*$E310*$F310*$G310*$K310)</f>
        <v>0</v>
      </c>
      <c r="U310" s="30">
        <v>0</v>
      </c>
      <c r="V310" s="30">
        <f>(U310/12*1*$D310*$F310*$G310*$K310*V$9)+(U310/12*11*$E310*$F310*$G310*$K310)</f>
        <v>0</v>
      </c>
      <c r="W310" s="30">
        <v>142</v>
      </c>
      <c r="X310" s="30">
        <f t="shared" si="228"/>
        <v>3213719.9175573336</v>
      </c>
      <c r="Y310" s="30">
        <v>0</v>
      </c>
      <c r="Z310" s="30">
        <f t="shared" si="229"/>
        <v>0</v>
      </c>
    </row>
    <row r="311" spans="1:26" ht="36" customHeight="1" x14ac:dyDescent="0.25">
      <c r="A311" s="32"/>
      <c r="B311" s="56">
        <v>268</v>
      </c>
      <c r="C311" s="25" t="s">
        <v>336</v>
      </c>
      <c r="D311" s="26">
        <f t="shared" si="226"/>
        <v>18150.400000000001</v>
      </c>
      <c r="E311" s="26">
        <f t="shared" si="226"/>
        <v>18790</v>
      </c>
      <c r="F311" s="31">
        <v>1.24</v>
      </c>
      <c r="G311" s="27">
        <v>1</v>
      </c>
      <c r="H311" s="28"/>
      <c r="I311" s="28"/>
      <c r="J311" s="26">
        <v>1.4</v>
      </c>
      <c r="K311" s="26">
        <v>1.68</v>
      </c>
      <c r="L311" s="26">
        <v>2.23</v>
      </c>
      <c r="M311" s="26">
        <v>2.39</v>
      </c>
      <c r="N311" s="29">
        <v>2.57</v>
      </c>
      <c r="O311" s="30"/>
      <c r="P311" s="30">
        <f t="shared" si="227"/>
        <v>0</v>
      </c>
      <c r="Q311" s="30">
        <v>10</v>
      </c>
      <c r="R311" s="30">
        <f>(Q311/12*1*$D311*$F311*$G311*$K311*R$9)+(Q311/12*11*$E311*$F311*$G311*$K311)</f>
        <v>391583.29817600001</v>
      </c>
      <c r="S311" s="30">
        <v>0</v>
      </c>
      <c r="T311" s="30">
        <f>(S311/12*1*$D311*$F311*$G311*$K311*T$9)+(S311/12*11*$E311*$F311*$G311*$K311)</f>
        <v>0</v>
      </c>
      <c r="U311" s="30">
        <v>0</v>
      </c>
      <c r="V311" s="30">
        <f>(U311/12*1*$D311*$F311*$G311*$K311*V$9)+(U311/12*11*$E311*$F311*$G311*$K311)</f>
        <v>0</v>
      </c>
      <c r="W311" s="30">
        <v>48</v>
      </c>
      <c r="X311" s="30">
        <f t="shared" si="228"/>
        <v>1566333.1927039998</v>
      </c>
      <c r="Y311" s="30">
        <v>0</v>
      </c>
      <c r="Z311" s="30">
        <f t="shared" si="229"/>
        <v>0</v>
      </c>
    </row>
    <row r="312" spans="1:26" ht="36" customHeight="1" x14ac:dyDescent="0.25">
      <c r="A312" s="32"/>
      <c r="B312" s="56">
        <v>269</v>
      </c>
      <c r="C312" s="25" t="s">
        <v>337</v>
      </c>
      <c r="D312" s="26">
        <f t="shared" si="226"/>
        <v>18150.400000000001</v>
      </c>
      <c r="E312" s="26">
        <f t="shared" si="226"/>
        <v>18790</v>
      </c>
      <c r="F312" s="31">
        <v>1.78</v>
      </c>
      <c r="G312" s="27">
        <v>1</v>
      </c>
      <c r="H312" s="28"/>
      <c r="I312" s="28"/>
      <c r="J312" s="26">
        <v>1.4</v>
      </c>
      <c r="K312" s="26">
        <v>1.68</v>
      </c>
      <c r="L312" s="26">
        <v>2.23</v>
      </c>
      <c r="M312" s="26">
        <v>2.39</v>
      </c>
      <c r="N312" s="29">
        <v>2.57</v>
      </c>
      <c r="O312" s="30"/>
      <c r="P312" s="30">
        <f t="shared" si="227"/>
        <v>0</v>
      </c>
      <c r="Q312" s="30"/>
      <c r="R312" s="30">
        <f>(Q312/12*1*$D312*$F312*$G312*$K312*R$9)+(Q312/12*11*$E312*$F312*$G312*$K312)</f>
        <v>0</v>
      </c>
      <c r="S312" s="30"/>
      <c r="T312" s="30">
        <f>(S312/12*1*$D312*$F312*$G312*$K312*T$9)+(S312/12*11*$E312*$F312*$G312*$K312)</f>
        <v>0</v>
      </c>
      <c r="U312" s="30"/>
      <c r="V312" s="30">
        <f>(U312/12*1*$D312*$F312*$G312*$K312*V$9)+(U312/12*11*$E312*$F312*$G312*$K312)</f>
        <v>0</v>
      </c>
      <c r="W312" s="30"/>
      <c r="X312" s="30">
        <f t="shared" si="228"/>
        <v>0</v>
      </c>
      <c r="Y312" s="30"/>
      <c r="Z312" s="30">
        <f t="shared" si="229"/>
        <v>0</v>
      </c>
    </row>
    <row r="313" spans="1:26" ht="30" x14ac:dyDescent="0.25">
      <c r="A313" s="32"/>
      <c r="B313" s="56">
        <v>270</v>
      </c>
      <c r="C313" s="25" t="s">
        <v>338</v>
      </c>
      <c r="D313" s="26">
        <f t="shared" si="226"/>
        <v>18150.400000000001</v>
      </c>
      <c r="E313" s="26">
        <f t="shared" si="226"/>
        <v>18790</v>
      </c>
      <c r="F313" s="31">
        <v>1.1299999999999999</v>
      </c>
      <c r="G313" s="27">
        <v>1</v>
      </c>
      <c r="H313" s="28"/>
      <c r="I313" s="28"/>
      <c r="J313" s="26">
        <v>1.4</v>
      </c>
      <c r="K313" s="26">
        <v>1.68</v>
      </c>
      <c r="L313" s="26">
        <v>2.23</v>
      </c>
      <c r="M313" s="26">
        <v>2.39</v>
      </c>
      <c r="N313" s="29">
        <v>2.57</v>
      </c>
      <c r="O313" s="30"/>
      <c r="P313" s="30">
        <f t="shared" ref="P313:P315" si="230">(O313/12*1*$D313*$F313*$G313*$J313*P$9)+(O313/12*11*$E313*$F313*$G313*$J313*P$10)</f>
        <v>0</v>
      </c>
      <c r="Q313" s="30">
        <v>20</v>
      </c>
      <c r="R313" s="30">
        <f>(Q313/12*1*$D313*$F313*$G313*$K313*R$9)+(Q313/12*11*$E313*$F313*$G313*$K313*R$10)</f>
        <v>713692.14022399997</v>
      </c>
      <c r="S313" s="30">
        <f>22-13</f>
        <v>9</v>
      </c>
      <c r="T313" s="30">
        <f>(S313/12*1*$D313*$F313*$G313*$K313*T$9)+(S313/12*11*$E313*$F313*$G313*$K313*T$10)</f>
        <v>321161.46310079994</v>
      </c>
      <c r="U313" s="30">
        <v>0</v>
      </c>
      <c r="V313" s="30">
        <f>(U313/12*1*$D313*$F313*$G313*$K313*V$9)+(U313/12*11*$E313*$F313*$G313*$K313*V$10)</f>
        <v>0</v>
      </c>
      <c r="W313" s="30">
        <v>6</v>
      </c>
      <c r="X313" s="30">
        <f t="shared" ref="X313:X315" si="231">(W313/12*1*$D313*$F313*$G313*$J313*X$9)+(W313/12*11*$E313*$F313*$G313*$J313*X$10)</f>
        <v>186597.624556</v>
      </c>
      <c r="Y313" s="30">
        <v>0</v>
      </c>
      <c r="Z313" s="30">
        <f t="shared" ref="Z313:Z315" si="232">(Y313/12*1*$D313*$F313*$G313*$K313*Z$9)+(Y313/12*11*$E313*$F313*$G313*$K313*Z$10)</f>
        <v>0</v>
      </c>
    </row>
    <row r="314" spans="1:26" ht="30" x14ac:dyDescent="0.25">
      <c r="A314" s="32"/>
      <c r="B314" s="56">
        <v>271</v>
      </c>
      <c r="C314" s="25" t="s">
        <v>339</v>
      </c>
      <c r="D314" s="26">
        <f t="shared" si="226"/>
        <v>18150.400000000001</v>
      </c>
      <c r="E314" s="26">
        <f t="shared" si="226"/>
        <v>18790</v>
      </c>
      <c r="F314" s="31">
        <v>1.19</v>
      </c>
      <c r="G314" s="27">
        <v>1</v>
      </c>
      <c r="H314" s="28"/>
      <c r="I314" s="28"/>
      <c r="J314" s="26">
        <v>1.4</v>
      </c>
      <c r="K314" s="26">
        <v>1.68</v>
      </c>
      <c r="L314" s="26">
        <v>2.23</v>
      </c>
      <c r="M314" s="26">
        <v>2.39</v>
      </c>
      <c r="N314" s="29">
        <v>2.57</v>
      </c>
      <c r="O314" s="30"/>
      <c r="P314" s="30">
        <f t="shared" si="230"/>
        <v>0</v>
      </c>
      <c r="Q314" s="30">
        <v>16</v>
      </c>
      <c r="R314" s="30">
        <f>(Q314/12*1*$D314*$F314*$G314*$K314*R$9)+(Q314/12*11*$E314*$F314*$G314*$K314*R$10)</f>
        <v>601269.83848959976</v>
      </c>
      <c r="S314" s="30">
        <f>4-3</f>
        <v>1</v>
      </c>
      <c r="T314" s="30">
        <f>(S314/12*1*$D314*$F314*$G314*$K314*T$9)+(S314/12*11*$E314*$F314*$G314*$K314*T$10)</f>
        <v>37579.364905599985</v>
      </c>
      <c r="U314" s="30"/>
      <c r="V314" s="30">
        <f>(U314/12*1*$D314*$F314*$G314*$K314*V$9)+(U314/12*11*$E314*$F314*$G314*$K314*V$10)</f>
        <v>0</v>
      </c>
      <c r="W314" s="30">
        <v>170</v>
      </c>
      <c r="X314" s="30">
        <f t="shared" si="231"/>
        <v>5567654.7857933333</v>
      </c>
      <c r="Y314" s="30">
        <v>0</v>
      </c>
      <c r="Z314" s="30">
        <f t="shared" si="232"/>
        <v>0</v>
      </c>
    </row>
    <row r="315" spans="1:26" ht="30" x14ac:dyDescent="0.25">
      <c r="A315" s="32"/>
      <c r="B315" s="56">
        <v>272</v>
      </c>
      <c r="C315" s="25" t="s">
        <v>340</v>
      </c>
      <c r="D315" s="26">
        <f t="shared" si="226"/>
        <v>18150.400000000001</v>
      </c>
      <c r="E315" s="26">
        <f t="shared" si="226"/>
        <v>18790</v>
      </c>
      <c r="F315" s="31">
        <v>2.13</v>
      </c>
      <c r="G315" s="27">
        <v>1</v>
      </c>
      <c r="H315" s="28"/>
      <c r="I315" s="28"/>
      <c r="J315" s="26">
        <v>1.4</v>
      </c>
      <c r="K315" s="26">
        <v>1.68</v>
      </c>
      <c r="L315" s="26">
        <v>2.23</v>
      </c>
      <c r="M315" s="26">
        <v>2.39</v>
      </c>
      <c r="N315" s="29">
        <v>2.57</v>
      </c>
      <c r="O315" s="30"/>
      <c r="P315" s="30">
        <f t="shared" si="230"/>
        <v>0</v>
      </c>
      <c r="Q315" s="30">
        <v>4</v>
      </c>
      <c r="R315" s="30">
        <f>(Q315/12*1*$D315*$F315*$G315*$K315*R$9)+(Q315/12*11*$E315*$F315*$G315*$K315*R$10)</f>
        <v>269055.62100479996</v>
      </c>
      <c r="S315" s="30">
        <f>10+8</f>
        <v>18</v>
      </c>
      <c r="T315" s="30">
        <f>(S315/12*1*$D315*$F315*$G315*$K315*T$9)+(S315/12*11*$E315*$F315*$G315*$K315*T$10)</f>
        <v>1210750.2945216</v>
      </c>
      <c r="U315" s="30">
        <v>0</v>
      </c>
      <c r="V315" s="30">
        <f>(U315/12*1*$D315*$F315*$G315*$K315*V$9)+(U315/12*11*$E315*$F315*$G315*$K315*V$10)</f>
        <v>0</v>
      </c>
      <c r="W315" s="30">
        <v>158</v>
      </c>
      <c r="X315" s="30">
        <f t="shared" si="231"/>
        <v>9262177.6649079975</v>
      </c>
      <c r="Y315" s="30">
        <v>0</v>
      </c>
      <c r="Z315" s="30">
        <f t="shared" si="232"/>
        <v>0</v>
      </c>
    </row>
    <row r="316" spans="1:26" x14ac:dyDescent="0.25">
      <c r="A316" s="32">
        <v>33</v>
      </c>
      <c r="B316" s="63"/>
      <c r="C316" s="34" t="s">
        <v>341</v>
      </c>
      <c r="D316" s="26">
        <f t="shared" si="226"/>
        <v>18150.400000000001</v>
      </c>
      <c r="E316" s="26">
        <f t="shared" si="226"/>
        <v>18790</v>
      </c>
      <c r="F316" s="57">
        <v>1.95</v>
      </c>
      <c r="G316" s="27">
        <v>1</v>
      </c>
      <c r="H316" s="28"/>
      <c r="I316" s="28"/>
      <c r="J316" s="26">
        <v>1.4</v>
      </c>
      <c r="K316" s="26">
        <v>1.68</v>
      </c>
      <c r="L316" s="26">
        <v>2.23</v>
      </c>
      <c r="M316" s="26">
        <v>2.39</v>
      </c>
      <c r="N316" s="29">
        <v>2.57</v>
      </c>
      <c r="O316" s="24">
        <f t="shared" ref="O316:Z316" si="233">SUM(O317:O323)</f>
        <v>0</v>
      </c>
      <c r="P316" s="24">
        <f t="shared" si="233"/>
        <v>0</v>
      </c>
      <c r="Q316" s="24">
        <f t="shared" si="233"/>
        <v>130</v>
      </c>
      <c r="R316" s="24">
        <f t="shared" si="233"/>
        <v>14606688.6079296</v>
      </c>
      <c r="S316" s="24">
        <f t="shared" si="233"/>
        <v>0</v>
      </c>
      <c r="T316" s="24">
        <f t="shared" si="233"/>
        <v>0</v>
      </c>
      <c r="U316" s="24">
        <f t="shared" si="233"/>
        <v>0</v>
      </c>
      <c r="V316" s="24">
        <f t="shared" si="233"/>
        <v>0</v>
      </c>
      <c r="W316" s="24">
        <f t="shared" si="233"/>
        <v>32</v>
      </c>
      <c r="X316" s="24">
        <f t="shared" si="233"/>
        <v>1841757.0848506666</v>
      </c>
      <c r="Y316" s="24">
        <f t="shared" si="233"/>
        <v>0</v>
      </c>
      <c r="Z316" s="24">
        <f t="shared" si="233"/>
        <v>0</v>
      </c>
    </row>
    <row r="317" spans="1:26" x14ac:dyDescent="0.25">
      <c r="A317" s="32"/>
      <c r="B317" s="56">
        <v>273</v>
      </c>
      <c r="C317" s="25" t="s">
        <v>342</v>
      </c>
      <c r="D317" s="26">
        <f t="shared" si="226"/>
        <v>18150.400000000001</v>
      </c>
      <c r="E317" s="26">
        <f t="shared" si="226"/>
        <v>18790</v>
      </c>
      <c r="F317" s="31">
        <v>1.17</v>
      </c>
      <c r="G317" s="27">
        <v>1</v>
      </c>
      <c r="H317" s="28"/>
      <c r="I317" s="28"/>
      <c r="J317" s="26">
        <v>1.4</v>
      </c>
      <c r="K317" s="26">
        <v>1.68</v>
      </c>
      <c r="L317" s="26">
        <v>2.23</v>
      </c>
      <c r="M317" s="26">
        <v>2.39</v>
      </c>
      <c r="N317" s="29">
        <v>2.57</v>
      </c>
      <c r="O317" s="30"/>
      <c r="P317" s="30">
        <f t="shared" ref="P317:P320" si="234">(O317/12*1*$D317*$F317*$G317*$J317*P$9)+(O317/12*11*$E317*$F317*$G317*$J317*P$10)</f>
        <v>0</v>
      </c>
      <c r="Q317" s="30">
        <v>8</v>
      </c>
      <c r="R317" s="30">
        <f>(Q317/12*1*$D317*$F317*$G317*$K317*R$9)+(Q317/12*11*$E317*$F317*$G317*$K317*R$10)</f>
        <v>295582.2315263999</v>
      </c>
      <c r="S317" s="30"/>
      <c r="T317" s="30">
        <f>(S317/12*1*$D317*$F317*$G317*$K317*T$9)+(S317/12*11*$E317*$F317*$G317*$K317*T$10)</f>
        <v>0</v>
      </c>
      <c r="U317" s="30"/>
      <c r="V317" s="30">
        <f>(U317/12*1*$D317*$F317*$G317*$K317*V$9)+(U317/12*11*$E317*$F317*$G317*$K317*V$10)</f>
        <v>0</v>
      </c>
      <c r="W317" s="30">
        <v>10</v>
      </c>
      <c r="X317" s="30">
        <f t="shared" ref="X317:X320" si="235">(W317/12*1*$D317*$F317*$G317*$J317*X$9)+(W317/12*11*$E317*$F317*$G317*$J317*X$10)</f>
        <v>322004.75034000003</v>
      </c>
      <c r="Y317" s="30"/>
      <c r="Z317" s="30">
        <f t="shared" ref="Z317:Z320" si="236">(Y317/12*1*$D317*$F317*$G317*$K317*Z$9)+(Y317/12*11*$E317*$F317*$G317*$K317*Z$10)</f>
        <v>0</v>
      </c>
    </row>
    <row r="318" spans="1:26" x14ac:dyDescent="0.25">
      <c r="A318" s="32"/>
      <c r="B318" s="56">
        <v>274</v>
      </c>
      <c r="C318" s="25" t="s">
        <v>343</v>
      </c>
      <c r="D318" s="26">
        <f t="shared" si="226"/>
        <v>18150.400000000001</v>
      </c>
      <c r="E318" s="26">
        <f t="shared" si="226"/>
        <v>18790</v>
      </c>
      <c r="F318" s="31">
        <v>2.91</v>
      </c>
      <c r="G318" s="27">
        <v>1</v>
      </c>
      <c r="H318" s="28"/>
      <c r="I318" s="28"/>
      <c r="J318" s="26">
        <v>1.4</v>
      </c>
      <c r="K318" s="26">
        <v>1.68</v>
      </c>
      <c r="L318" s="26">
        <v>2.23</v>
      </c>
      <c r="M318" s="26">
        <v>2.39</v>
      </c>
      <c r="N318" s="29">
        <v>2.57</v>
      </c>
      <c r="O318" s="30"/>
      <c r="P318" s="30">
        <f t="shared" si="234"/>
        <v>0</v>
      </c>
      <c r="Q318" s="30">
        <v>8</v>
      </c>
      <c r="R318" s="30">
        <f>(Q318/12*1*$D318*$F318*$G318*$K318*R$9)+(Q318/12*11*$E318*$F318*$G318*$K318*R$10)</f>
        <v>735166.06302719994</v>
      </c>
      <c r="S318" s="30"/>
      <c r="T318" s="30">
        <f>(S318/12*1*$D318*$F318*$G318*$K318*T$9)+(S318/12*11*$E318*$F318*$G318*$K318*T$10)</f>
        <v>0</v>
      </c>
      <c r="U318" s="30"/>
      <c r="V318" s="30">
        <f>(U318/12*1*$D318*$F318*$G318*$K318*V$9)+(U318/12*11*$E318*$F318*$G318*$K318*V$10)</f>
        <v>0</v>
      </c>
      <c r="W318" s="30">
        <v>12</v>
      </c>
      <c r="X318" s="30">
        <f t="shared" si="235"/>
        <v>961060.33178399992</v>
      </c>
      <c r="Y318" s="30"/>
      <c r="Z318" s="30">
        <f t="shared" si="236"/>
        <v>0</v>
      </c>
    </row>
    <row r="319" spans="1:26" x14ac:dyDescent="0.25">
      <c r="A319" s="32"/>
      <c r="B319" s="56">
        <v>275</v>
      </c>
      <c r="C319" s="25" t="s">
        <v>344</v>
      </c>
      <c r="D319" s="26">
        <f t="shared" si="226"/>
        <v>18150.400000000001</v>
      </c>
      <c r="E319" s="26">
        <f t="shared" si="226"/>
        <v>18790</v>
      </c>
      <c r="F319" s="31">
        <v>1.21</v>
      </c>
      <c r="G319" s="27">
        <v>1</v>
      </c>
      <c r="H319" s="28"/>
      <c r="I319" s="28"/>
      <c r="J319" s="26">
        <v>1.4</v>
      </c>
      <c r="K319" s="26">
        <v>1.68</v>
      </c>
      <c r="L319" s="26">
        <v>2.23</v>
      </c>
      <c r="M319" s="26">
        <v>2.39</v>
      </c>
      <c r="N319" s="29">
        <v>2.57</v>
      </c>
      <c r="O319" s="30">
        <v>0</v>
      </c>
      <c r="P319" s="30">
        <f t="shared" si="234"/>
        <v>0</v>
      </c>
      <c r="Q319" s="30">
        <v>10</v>
      </c>
      <c r="R319" s="30">
        <f>(Q319/12*1*$D319*$F319*$G319*$K319*R$9)+(Q319/12*11*$E319*$F319*$G319*$K319*R$10)</f>
        <v>382109.50870400004</v>
      </c>
      <c r="S319" s="30">
        <v>0</v>
      </c>
      <c r="T319" s="30">
        <f>(S319/12*1*$D319*$F319*$G319*$K319*T$9)+(S319/12*11*$E319*$F319*$G319*$K319*T$10)</f>
        <v>0</v>
      </c>
      <c r="U319" s="30">
        <v>0</v>
      </c>
      <c r="V319" s="30">
        <f>(U319/12*1*$D319*$F319*$G319*$K319*V$9)+(U319/12*11*$E319*$F319*$G319*$K319*V$10)</f>
        <v>0</v>
      </c>
      <c r="W319" s="30"/>
      <c r="X319" s="30">
        <f t="shared" si="235"/>
        <v>0</v>
      </c>
      <c r="Y319" s="30">
        <v>0</v>
      </c>
      <c r="Z319" s="30">
        <f t="shared" si="236"/>
        <v>0</v>
      </c>
    </row>
    <row r="320" spans="1:26" x14ac:dyDescent="0.25">
      <c r="A320" s="32"/>
      <c r="B320" s="56">
        <v>276</v>
      </c>
      <c r="C320" s="25" t="s">
        <v>345</v>
      </c>
      <c r="D320" s="26">
        <f t="shared" ref="D320:E335" si="237">D319</f>
        <v>18150.400000000001</v>
      </c>
      <c r="E320" s="26">
        <f t="shared" si="237"/>
        <v>18790</v>
      </c>
      <c r="F320" s="31">
        <v>2.0299999999999998</v>
      </c>
      <c r="G320" s="27">
        <v>1</v>
      </c>
      <c r="H320" s="28"/>
      <c r="I320" s="28"/>
      <c r="J320" s="26">
        <v>1.4</v>
      </c>
      <c r="K320" s="26">
        <v>1.68</v>
      </c>
      <c r="L320" s="26">
        <v>2.23</v>
      </c>
      <c r="M320" s="26">
        <v>2.39</v>
      </c>
      <c r="N320" s="29">
        <v>2.57</v>
      </c>
      <c r="O320" s="30">
        <v>0</v>
      </c>
      <c r="P320" s="30">
        <f t="shared" si="234"/>
        <v>0</v>
      </c>
      <c r="Q320" s="30">
        <v>18</v>
      </c>
      <c r="R320" s="30">
        <f>(Q320/12*1*$D320*$F320*$G320*$K320*R$9)+(Q320/12*11*$E320*$F320*$G320*$K320*R$10)</f>
        <v>1153907.5576895999</v>
      </c>
      <c r="S320" s="30">
        <v>0</v>
      </c>
      <c r="T320" s="30">
        <f>(S320/12*1*$D320*$F320*$G320*$K320*T$9)+(S320/12*11*$E320*$F320*$G320*$K320*T$10)</f>
        <v>0</v>
      </c>
      <c r="U320" s="30">
        <v>0</v>
      </c>
      <c r="V320" s="30">
        <f>(U320/12*1*$D320*$F320*$G320*$K320*V$9)+(U320/12*11*$E320*$F320*$G320*$K320*V$10)</f>
        <v>0</v>
      </c>
      <c r="W320" s="30">
        <v>10</v>
      </c>
      <c r="X320" s="30">
        <f t="shared" si="235"/>
        <v>558692.00272666663</v>
      </c>
      <c r="Y320" s="30">
        <v>0</v>
      </c>
      <c r="Z320" s="30">
        <f t="shared" si="236"/>
        <v>0</v>
      </c>
    </row>
    <row r="321" spans="1:26" x14ac:dyDescent="0.25">
      <c r="A321" s="32"/>
      <c r="B321" s="56">
        <v>277</v>
      </c>
      <c r="C321" s="25" t="s">
        <v>346</v>
      </c>
      <c r="D321" s="26">
        <f t="shared" si="237"/>
        <v>18150.400000000001</v>
      </c>
      <c r="E321" s="26">
        <f t="shared" si="237"/>
        <v>18790</v>
      </c>
      <c r="F321" s="31">
        <v>3.54</v>
      </c>
      <c r="G321" s="27">
        <v>1</v>
      </c>
      <c r="H321" s="28"/>
      <c r="I321" s="28"/>
      <c r="J321" s="26">
        <v>1.4</v>
      </c>
      <c r="K321" s="26">
        <v>1.68</v>
      </c>
      <c r="L321" s="26">
        <v>2.23</v>
      </c>
      <c r="M321" s="26">
        <v>2.39</v>
      </c>
      <c r="N321" s="29">
        <v>2.57</v>
      </c>
      <c r="O321" s="30"/>
      <c r="P321" s="30">
        <f t="shared" ref="P321:P323" si="238">(O321/12*1*$D321*$F321*$G321*$J321*P$9)+(O321/12*11*$E321*$F321*$G321*$J321)</f>
        <v>0</v>
      </c>
      <c r="Q321" s="30">
        <v>40</v>
      </c>
      <c r="R321" s="30">
        <f>(Q321/12*1*$D321*$F321*$G321*$K321*R$9)+(Q321/12*11*$E321*$F321*$G321*$K321)</f>
        <v>4471628.6307840003</v>
      </c>
      <c r="S321" s="30"/>
      <c r="T321" s="30">
        <f>(S321/12*1*$D321*$F321*$G321*$K321*T$9)+(S321/12*11*$E321*$F321*$G321*$K321)</f>
        <v>0</v>
      </c>
      <c r="U321" s="30"/>
      <c r="V321" s="30">
        <f>(U321/12*1*$D321*$F321*$G321*$K321*V$9)+(U321/12*11*$E321*$F321*$G321*$K321)</f>
        <v>0</v>
      </c>
      <c r="W321" s="30"/>
      <c r="X321" s="30">
        <f t="shared" ref="X321:X323" si="239">(W321/12*1*$D321*$F321*$G321*$J321*X$9)+(W321/12*11*$E321*$F321*$G321*$J321)</f>
        <v>0</v>
      </c>
      <c r="Y321" s="30"/>
      <c r="Z321" s="30">
        <f t="shared" ref="Z321:Z323" si="240">(Y321/12*1*$D321*$F321*$G321*$K321*Z$9)+(Y321/12*11*$E321*$F321*$G321*$K321)</f>
        <v>0</v>
      </c>
    </row>
    <row r="322" spans="1:26" x14ac:dyDescent="0.25">
      <c r="A322" s="32"/>
      <c r="B322" s="56">
        <v>278</v>
      </c>
      <c r="C322" s="25" t="s">
        <v>347</v>
      </c>
      <c r="D322" s="26">
        <f t="shared" si="237"/>
        <v>18150.400000000001</v>
      </c>
      <c r="E322" s="26">
        <f t="shared" si="237"/>
        <v>18790</v>
      </c>
      <c r="F322" s="31">
        <v>5.21</v>
      </c>
      <c r="G322" s="27">
        <v>1</v>
      </c>
      <c r="H322" s="28"/>
      <c r="I322" s="28"/>
      <c r="J322" s="26">
        <v>1.4</v>
      </c>
      <c r="K322" s="26">
        <v>1.68</v>
      </c>
      <c r="L322" s="26">
        <v>2.23</v>
      </c>
      <c r="M322" s="26">
        <v>2.39</v>
      </c>
      <c r="N322" s="29">
        <v>2.57</v>
      </c>
      <c r="O322" s="30"/>
      <c r="P322" s="30">
        <f t="shared" si="238"/>
        <v>0</v>
      </c>
      <c r="Q322" s="30">
        <v>46</v>
      </c>
      <c r="R322" s="30">
        <f>(Q322/12*1*$D322*$F322*$G322*$K322*R$9)+(Q322/12*11*$E322*$F322*$G322*$K322)</f>
        <v>7568294.6161984</v>
      </c>
      <c r="S322" s="30"/>
      <c r="T322" s="30">
        <f>(S322/12*1*$D322*$F322*$G322*$K322*T$9)+(S322/12*11*$E322*$F322*$G322*$K322)</f>
        <v>0</v>
      </c>
      <c r="U322" s="30"/>
      <c r="V322" s="30">
        <f>(U322/12*1*$D322*$F322*$G322*$K322*V$9)+(U322/12*11*$E322*$F322*$G322*$K322)</f>
        <v>0</v>
      </c>
      <c r="W322" s="30"/>
      <c r="X322" s="30">
        <f t="shared" si="239"/>
        <v>0</v>
      </c>
      <c r="Y322" s="30"/>
      <c r="Z322" s="30">
        <f t="shared" si="240"/>
        <v>0</v>
      </c>
    </row>
    <row r="323" spans="1:26" x14ac:dyDescent="0.25">
      <c r="A323" s="32"/>
      <c r="B323" s="56">
        <v>279</v>
      </c>
      <c r="C323" s="25" t="s">
        <v>348</v>
      </c>
      <c r="D323" s="26">
        <f t="shared" si="237"/>
        <v>18150.400000000001</v>
      </c>
      <c r="E323" s="26">
        <f t="shared" si="237"/>
        <v>18790</v>
      </c>
      <c r="F323" s="31">
        <v>11.12</v>
      </c>
      <c r="G323" s="27">
        <v>1</v>
      </c>
      <c r="H323" s="28"/>
      <c r="I323" s="28"/>
      <c r="J323" s="26">
        <v>1.4</v>
      </c>
      <c r="K323" s="26">
        <v>1.68</v>
      </c>
      <c r="L323" s="26">
        <v>2.23</v>
      </c>
      <c r="M323" s="26">
        <v>2.39</v>
      </c>
      <c r="N323" s="29">
        <v>2.57</v>
      </c>
      <c r="O323" s="30"/>
      <c r="P323" s="30">
        <f t="shared" si="238"/>
        <v>0</v>
      </c>
      <c r="Q323" s="30"/>
      <c r="R323" s="30">
        <f>(Q323/12*1*$D323*$F323*$G323*$K323*R$9)+(Q323/12*11*$E323*$F323*$G323*$K323)</f>
        <v>0</v>
      </c>
      <c r="S323" s="30"/>
      <c r="T323" s="30">
        <f>(S323/12*1*$D323*$F323*$G323*$K323*T$9)+(S323/12*11*$E323*$F323*$G323*$K323)</f>
        <v>0</v>
      </c>
      <c r="U323" s="30"/>
      <c r="V323" s="30">
        <f>(U323/12*1*$D323*$F323*$G323*$K323*V$9)+(U323/12*11*$E323*$F323*$G323*$K323)</f>
        <v>0</v>
      </c>
      <c r="W323" s="30"/>
      <c r="X323" s="30">
        <f t="shared" si="239"/>
        <v>0</v>
      </c>
      <c r="Y323" s="30"/>
      <c r="Z323" s="30">
        <f t="shared" si="240"/>
        <v>0</v>
      </c>
    </row>
    <row r="324" spans="1:26" ht="18" customHeight="1" x14ac:dyDescent="0.25">
      <c r="A324" s="32">
        <v>34</v>
      </c>
      <c r="B324" s="63"/>
      <c r="C324" s="34" t="s">
        <v>349</v>
      </c>
      <c r="D324" s="26">
        <f t="shared" si="237"/>
        <v>18150.400000000001</v>
      </c>
      <c r="E324" s="26">
        <f t="shared" si="237"/>
        <v>18790</v>
      </c>
      <c r="F324" s="57">
        <v>1.18</v>
      </c>
      <c r="G324" s="27">
        <v>1</v>
      </c>
      <c r="H324" s="28"/>
      <c r="I324" s="28"/>
      <c r="J324" s="26">
        <v>1.4</v>
      </c>
      <c r="K324" s="26">
        <v>1.68</v>
      </c>
      <c r="L324" s="26">
        <v>2.23</v>
      </c>
      <c r="M324" s="26">
        <v>2.39</v>
      </c>
      <c r="N324" s="29">
        <v>2.57</v>
      </c>
      <c r="O324" s="24">
        <f t="shared" ref="O324:Z324" si="241">SUM(O325:O329)</f>
        <v>0</v>
      </c>
      <c r="P324" s="24">
        <f t="shared" si="241"/>
        <v>0</v>
      </c>
      <c r="Q324" s="24">
        <f t="shared" si="241"/>
        <v>0</v>
      </c>
      <c r="R324" s="24">
        <f t="shared" si="241"/>
        <v>0</v>
      </c>
      <c r="S324" s="24">
        <f t="shared" si="241"/>
        <v>1</v>
      </c>
      <c r="T324" s="24">
        <f t="shared" si="241"/>
        <v>51474.256131199989</v>
      </c>
      <c r="U324" s="24">
        <f t="shared" si="241"/>
        <v>0</v>
      </c>
      <c r="V324" s="24">
        <f t="shared" si="241"/>
        <v>0</v>
      </c>
      <c r="W324" s="24">
        <f t="shared" si="241"/>
        <v>0</v>
      </c>
      <c r="X324" s="24">
        <f t="shared" si="241"/>
        <v>0</v>
      </c>
      <c r="Y324" s="24">
        <f t="shared" si="241"/>
        <v>0</v>
      </c>
      <c r="Z324" s="24">
        <f t="shared" si="241"/>
        <v>0</v>
      </c>
    </row>
    <row r="325" spans="1:26" ht="45" x14ac:dyDescent="0.25">
      <c r="A325" s="32"/>
      <c r="B325" s="56">
        <v>280</v>
      </c>
      <c r="C325" s="37" t="s">
        <v>350</v>
      </c>
      <c r="D325" s="26">
        <f t="shared" si="237"/>
        <v>18150.400000000001</v>
      </c>
      <c r="E325" s="26">
        <f t="shared" si="237"/>
        <v>18790</v>
      </c>
      <c r="F325" s="31">
        <v>0.89</v>
      </c>
      <c r="G325" s="27">
        <v>1</v>
      </c>
      <c r="H325" s="28"/>
      <c r="I325" s="28"/>
      <c r="J325" s="26">
        <v>1.4</v>
      </c>
      <c r="K325" s="26">
        <v>1.68</v>
      </c>
      <c r="L325" s="26">
        <v>2.23</v>
      </c>
      <c r="M325" s="26">
        <v>2.39</v>
      </c>
      <c r="N325" s="29">
        <v>2.57</v>
      </c>
      <c r="O325" s="30">
        <v>0</v>
      </c>
      <c r="P325" s="30">
        <f t="shared" ref="P325:P329" si="242">(O325/12*1*$D325*$F325*$G325*$J325*P$9)+(O325/12*11*$E325*$F325*$G325*$J325*P$10)</f>
        <v>0</v>
      </c>
      <c r="Q325" s="30">
        <v>0</v>
      </c>
      <c r="R325" s="30">
        <f>(Q325/12*1*$D325*$F325*$G325*$K325*R$9)+(Q325/12*11*$E325*$F325*$G325*$K325*R$10)</f>
        <v>0</v>
      </c>
      <c r="S325" s="30">
        <v>0</v>
      </c>
      <c r="T325" s="30">
        <f>(S325/12*1*$D325*$F325*$G325*$K325*T$9)+(S325/12*11*$E325*$F325*$G325*$K325*T$10)</f>
        <v>0</v>
      </c>
      <c r="U325" s="30">
        <v>0</v>
      </c>
      <c r="V325" s="30">
        <f>(U325/12*1*$D325*$F325*$G325*$K325*V$9)+(U325/12*11*$E325*$F325*$G325*$K325*V$10)</f>
        <v>0</v>
      </c>
      <c r="W325" s="30">
        <v>0</v>
      </c>
      <c r="X325" s="30">
        <f t="shared" ref="X325:X329" si="243">(W325/12*1*$D325*$F325*$G325*$J325*X$9)+(W325/12*11*$E325*$F325*$G325*$J325*X$10)</f>
        <v>0</v>
      </c>
      <c r="Y325" s="30">
        <v>0</v>
      </c>
      <c r="Z325" s="30">
        <f t="shared" ref="Z325:Z329" si="244">(Y325/12*1*$D325*$F325*$G325*$K325*Z$9)+(Y325/12*11*$E325*$F325*$G325*$K325*Z$10)</f>
        <v>0</v>
      </c>
    </row>
    <row r="326" spans="1:26" x14ac:dyDescent="0.25">
      <c r="A326" s="32"/>
      <c r="B326" s="56">
        <v>281</v>
      </c>
      <c r="C326" s="25" t="s">
        <v>351</v>
      </c>
      <c r="D326" s="26">
        <f t="shared" si="237"/>
        <v>18150.400000000001</v>
      </c>
      <c r="E326" s="26">
        <f t="shared" si="237"/>
        <v>18790</v>
      </c>
      <c r="F326" s="31">
        <v>0.74</v>
      </c>
      <c r="G326" s="27">
        <v>1</v>
      </c>
      <c r="H326" s="28"/>
      <c r="I326" s="28"/>
      <c r="J326" s="26">
        <v>1.4</v>
      </c>
      <c r="K326" s="26">
        <v>1.68</v>
      </c>
      <c r="L326" s="26">
        <v>2.23</v>
      </c>
      <c r="M326" s="26">
        <v>2.39</v>
      </c>
      <c r="N326" s="29">
        <v>2.57</v>
      </c>
      <c r="O326" s="30">
        <v>0</v>
      </c>
      <c r="P326" s="30">
        <f t="shared" si="242"/>
        <v>0</v>
      </c>
      <c r="Q326" s="30">
        <v>0</v>
      </c>
      <c r="R326" s="30">
        <f>(Q326/12*1*$D326*$F326*$G326*$K326*R$9)+(Q326/12*11*$E326*$F326*$G326*$K326*R$10)</f>
        <v>0</v>
      </c>
      <c r="S326" s="30">
        <v>0</v>
      </c>
      <c r="T326" s="30">
        <f>(S326/12*1*$D326*$F326*$G326*$K326*T$9)+(S326/12*11*$E326*$F326*$G326*$K326*T$10)</f>
        <v>0</v>
      </c>
      <c r="U326" s="30">
        <v>0</v>
      </c>
      <c r="V326" s="30">
        <f>(U326/12*1*$D326*$F326*$G326*$K326*V$9)+(U326/12*11*$E326*$F326*$G326*$K326*V$10)</f>
        <v>0</v>
      </c>
      <c r="W326" s="30">
        <v>0</v>
      </c>
      <c r="X326" s="30">
        <f t="shared" si="243"/>
        <v>0</v>
      </c>
      <c r="Y326" s="30">
        <v>0</v>
      </c>
      <c r="Z326" s="30">
        <f t="shared" si="244"/>
        <v>0</v>
      </c>
    </row>
    <row r="327" spans="1:26" x14ac:dyDescent="0.25">
      <c r="A327" s="32"/>
      <c r="B327" s="56">
        <v>282</v>
      </c>
      <c r="C327" s="25" t="s">
        <v>352</v>
      </c>
      <c r="D327" s="26">
        <f t="shared" si="237"/>
        <v>18150.400000000001</v>
      </c>
      <c r="E327" s="26">
        <f t="shared" si="237"/>
        <v>18790</v>
      </c>
      <c r="F327" s="31">
        <v>1.27</v>
      </c>
      <c r="G327" s="27">
        <v>1</v>
      </c>
      <c r="H327" s="28"/>
      <c r="I327" s="28"/>
      <c r="J327" s="26">
        <v>1.4</v>
      </c>
      <c r="K327" s="26">
        <v>1.68</v>
      </c>
      <c r="L327" s="26">
        <v>2.23</v>
      </c>
      <c r="M327" s="26">
        <v>2.39</v>
      </c>
      <c r="N327" s="29">
        <v>2.57</v>
      </c>
      <c r="O327" s="30">
        <v>0</v>
      </c>
      <c r="P327" s="30">
        <f t="shared" si="242"/>
        <v>0</v>
      </c>
      <c r="Q327" s="30">
        <v>0</v>
      </c>
      <c r="R327" s="30">
        <f>(Q327/12*1*$D327*$F327*$G327*$K327*R$9)+(Q327/12*11*$E327*$F327*$G327*$K327*R$10)</f>
        <v>0</v>
      </c>
      <c r="S327" s="30"/>
      <c r="T327" s="30">
        <f>(S327/12*1*$D327*$F327*$G327*$K327*T$9)+(S327/12*11*$E327*$F327*$G327*$K327*T$10)</f>
        <v>0</v>
      </c>
      <c r="U327" s="30">
        <v>0</v>
      </c>
      <c r="V327" s="30">
        <f>(U327/12*1*$D327*$F327*$G327*$K327*V$9)+(U327/12*11*$E327*$F327*$G327*$K327*V$10)</f>
        <v>0</v>
      </c>
      <c r="W327" s="30">
        <v>0</v>
      </c>
      <c r="X327" s="30">
        <f t="shared" si="243"/>
        <v>0</v>
      </c>
      <c r="Y327" s="30">
        <v>0</v>
      </c>
      <c r="Z327" s="30">
        <f t="shared" si="244"/>
        <v>0</v>
      </c>
    </row>
    <row r="328" spans="1:26" x14ac:dyDescent="0.25">
      <c r="A328" s="32"/>
      <c r="B328" s="56">
        <v>283</v>
      </c>
      <c r="C328" s="25" t="s">
        <v>353</v>
      </c>
      <c r="D328" s="26">
        <f t="shared" si="237"/>
        <v>18150.400000000001</v>
      </c>
      <c r="E328" s="26">
        <f t="shared" si="237"/>
        <v>18790</v>
      </c>
      <c r="F328" s="31">
        <v>1.63</v>
      </c>
      <c r="G328" s="27">
        <v>1</v>
      </c>
      <c r="H328" s="28"/>
      <c r="I328" s="28"/>
      <c r="J328" s="26">
        <v>1.4</v>
      </c>
      <c r="K328" s="26">
        <v>1.68</v>
      </c>
      <c r="L328" s="26">
        <v>2.23</v>
      </c>
      <c r="M328" s="26">
        <v>2.39</v>
      </c>
      <c r="N328" s="29">
        <v>2.57</v>
      </c>
      <c r="O328" s="30">
        <v>0</v>
      </c>
      <c r="P328" s="30">
        <f t="shared" si="242"/>
        <v>0</v>
      </c>
      <c r="Q328" s="30">
        <v>0</v>
      </c>
      <c r="R328" s="30">
        <f>(Q328/12*1*$D328*$F328*$G328*$K328*R$9)+(Q328/12*11*$E328*$F328*$G328*$K328*R$10)</f>
        <v>0</v>
      </c>
      <c r="S328" s="30">
        <v>1</v>
      </c>
      <c r="T328" s="30">
        <f>(S328/12*1*$D328*$F328*$G328*$K328*T$9)+(S328/12*11*$E328*$F328*$G328*$K328*T$10)</f>
        <v>51474.256131199989</v>
      </c>
      <c r="U328" s="30">
        <v>0</v>
      </c>
      <c r="V328" s="30">
        <f>(U328/12*1*$D328*$F328*$G328*$K328*V$9)+(U328/12*11*$E328*$F328*$G328*$K328*V$10)</f>
        <v>0</v>
      </c>
      <c r="W328" s="30">
        <v>0</v>
      </c>
      <c r="X328" s="30">
        <f t="shared" si="243"/>
        <v>0</v>
      </c>
      <c r="Y328" s="30">
        <v>0</v>
      </c>
      <c r="Z328" s="30">
        <f t="shared" si="244"/>
        <v>0</v>
      </c>
    </row>
    <row r="329" spans="1:26" x14ac:dyDescent="0.25">
      <c r="A329" s="32"/>
      <c r="B329" s="56">
        <v>284</v>
      </c>
      <c r="C329" s="25" t="s">
        <v>354</v>
      </c>
      <c r="D329" s="26">
        <f t="shared" si="237"/>
        <v>18150.400000000001</v>
      </c>
      <c r="E329" s="26">
        <f t="shared" si="237"/>
        <v>18790</v>
      </c>
      <c r="F329" s="31">
        <v>1.9</v>
      </c>
      <c r="G329" s="27">
        <v>1</v>
      </c>
      <c r="H329" s="28"/>
      <c r="I329" s="28"/>
      <c r="J329" s="26">
        <v>1.4</v>
      </c>
      <c r="K329" s="26">
        <v>1.68</v>
      </c>
      <c r="L329" s="26">
        <v>2.23</v>
      </c>
      <c r="M329" s="26">
        <v>2.39</v>
      </c>
      <c r="N329" s="29">
        <v>2.57</v>
      </c>
      <c r="O329" s="30">
        <v>0</v>
      </c>
      <c r="P329" s="30">
        <f t="shared" si="242"/>
        <v>0</v>
      </c>
      <c r="Q329" s="30">
        <v>0</v>
      </c>
      <c r="R329" s="30">
        <f>(Q329/12*1*$D329*$F329*$G329*$K329*R$9)+(Q329/12*11*$E329*$F329*$G329*$K329*R$10)</f>
        <v>0</v>
      </c>
      <c r="S329" s="30">
        <v>0</v>
      </c>
      <c r="T329" s="30">
        <f>(S329/12*1*$D329*$F329*$G329*$K329*T$9)+(S329/12*11*$E329*$F329*$G329*$K329*T$10)</f>
        <v>0</v>
      </c>
      <c r="U329" s="30">
        <v>0</v>
      </c>
      <c r="V329" s="30">
        <f>(U329/12*1*$D329*$F329*$G329*$K329*V$9)+(U329/12*11*$E329*$F329*$G329*$K329*V$10)</f>
        <v>0</v>
      </c>
      <c r="W329" s="30">
        <v>0</v>
      </c>
      <c r="X329" s="30">
        <f t="shared" si="243"/>
        <v>0</v>
      </c>
      <c r="Y329" s="30">
        <v>0</v>
      </c>
      <c r="Z329" s="30">
        <f t="shared" si="244"/>
        <v>0</v>
      </c>
    </row>
    <row r="330" spans="1:26" x14ac:dyDescent="0.25">
      <c r="A330" s="32">
        <v>35</v>
      </c>
      <c r="B330" s="63"/>
      <c r="C330" s="34" t="s">
        <v>355</v>
      </c>
      <c r="D330" s="26">
        <f t="shared" si="237"/>
        <v>18150.400000000001</v>
      </c>
      <c r="E330" s="26">
        <f t="shared" si="237"/>
        <v>18790</v>
      </c>
      <c r="F330" s="57">
        <v>1.4</v>
      </c>
      <c r="G330" s="27">
        <v>1</v>
      </c>
      <c r="H330" s="28"/>
      <c r="I330" s="28"/>
      <c r="J330" s="26">
        <v>1.4</v>
      </c>
      <c r="K330" s="26">
        <v>1.68</v>
      </c>
      <c r="L330" s="26">
        <v>2.23</v>
      </c>
      <c r="M330" s="26">
        <v>2.39</v>
      </c>
      <c r="N330" s="29">
        <v>2.57</v>
      </c>
      <c r="O330" s="24">
        <f t="shared" ref="O330:Z330" si="245">SUM(O331:O339)</f>
        <v>0</v>
      </c>
      <c r="P330" s="24">
        <f t="shared" si="245"/>
        <v>0</v>
      </c>
      <c r="Q330" s="24">
        <f t="shared" si="245"/>
        <v>32</v>
      </c>
      <c r="R330" s="24">
        <f t="shared" si="245"/>
        <v>1337067.4874815999</v>
      </c>
      <c r="S330" s="24">
        <f t="shared" si="245"/>
        <v>0</v>
      </c>
      <c r="T330" s="24">
        <f t="shared" si="245"/>
        <v>0</v>
      </c>
      <c r="U330" s="24">
        <f t="shared" si="245"/>
        <v>0</v>
      </c>
      <c r="V330" s="24">
        <f t="shared" si="245"/>
        <v>0</v>
      </c>
      <c r="W330" s="24">
        <f t="shared" si="245"/>
        <v>76</v>
      </c>
      <c r="X330" s="24">
        <f t="shared" si="245"/>
        <v>2803918.2875760002</v>
      </c>
      <c r="Y330" s="24">
        <f t="shared" si="245"/>
        <v>0</v>
      </c>
      <c r="Z330" s="24">
        <f t="shared" si="245"/>
        <v>0</v>
      </c>
    </row>
    <row r="331" spans="1:26" x14ac:dyDescent="0.25">
      <c r="A331" s="32"/>
      <c r="B331" s="56">
        <v>285</v>
      </c>
      <c r="C331" s="25" t="s">
        <v>356</v>
      </c>
      <c r="D331" s="26">
        <f t="shared" si="237"/>
        <v>18150.400000000001</v>
      </c>
      <c r="E331" s="26">
        <f t="shared" si="237"/>
        <v>18790</v>
      </c>
      <c r="F331" s="31">
        <v>1.02</v>
      </c>
      <c r="G331" s="27">
        <v>1</v>
      </c>
      <c r="H331" s="28"/>
      <c r="I331" s="28"/>
      <c r="J331" s="26">
        <v>1.4</v>
      </c>
      <c r="K331" s="26">
        <v>1.68</v>
      </c>
      <c r="L331" s="26">
        <v>2.23</v>
      </c>
      <c r="M331" s="26">
        <v>2.39</v>
      </c>
      <c r="N331" s="29">
        <v>2.57</v>
      </c>
      <c r="O331" s="30">
        <v>0</v>
      </c>
      <c r="P331" s="30">
        <f t="shared" ref="P331:P339" si="246">(O331/12*1*$D331*$F331*$G331*$J331*P$9)+(O331/12*11*$E331*$F331*$G331*$J331*P$10)</f>
        <v>0</v>
      </c>
      <c r="Q331" s="30">
        <v>10</v>
      </c>
      <c r="R331" s="30">
        <f t="shared" ref="R331:R339" si="247">(Q331/12*1*$D331*$F331*$G331*$K331*R$9)+(Q331/12*11*$E331*$F331*$G331*$K331*R$10)</f>
        <v>322108.84204800008</v>
      </c>
      <c r="S331" s="30">
        <v>0</v>
      </c>
      <c r="T331" s="30">
        <f t="shared" ref="T331:T339" si="248">(S331/12*1*$D331*$F331*$G331*$K331*T$9)+(S331/12*11*$E331*$F331*$G331*$K331*T$10)</f>
        <v>0</v>
      </c>
      <c r="U331" s="30">
        <v>0</v>
      </c>
      <c r="V331" s="30">
        <f t="shared" ref="V331:V339" si="249">(U331/12*1*$D331*$F331*$G331*$K331*V$9)+(U331/12*11*$E331*$F331*$G331*$K331*V$10)</f>
        <v>0</v>
      </c>
      <c r="W331" s="30">
        <v>14</v>
      </c>
      <c r="X331" s="30">
        <f t="shared" ref="X331:X339" si="250">(W331/12*1*$D331*$F331*$G331*$J331*X$9)+(W331/12*11*$E331*$F331*$G331*$J331*X$10)</f>
        <v>393010.926056</v>
      </c>
      <c r="Y331" s="30">
        <v>0</v>
      </c>
      <c r="Z331" s="30">
        <f t="shared" ref="Z331:Z339" si="251">(Y331/12*1*$D331*$F331*$G331*$K331*Z$9)+(Y331/12*11*$E331*$F331*$G331*$K331*Z$10)</f>
        <v>0</v>
      </c>
    </row>
    <row r="332" spans="1:26" x14ac:dyDescent="0.25">
      <c r="A332" s="32"/>
      <c r="B332" s="56">
        <v>286</v>
      </c>
      <c r="C332" s="25" t="s">
        <v>357</v>
      </c>
      <c r="D332" s="26">
        <f t="shared" si="237"/>
        <v>18150.400000000001</v>
      </c>
      <c r="E332" s="26">
        <f t="shared" si="237"/>
        <v>18790</v>
      </c>
      <c r="F332" s="31">
        <v>1.49</v>
      </c>
      <c r="G332" s="27">
        <v>1</v>
      </c>
      <c r="H332" s="28"/>
      <c r="I332" s="28"/>
      <c r="J332" s="26">
        <v>1.4</v>
      </c>
      <c r="K332" s="26">
        <v>1.68</v>
      </c>
      <c r="L332" s="26">
        <v>2.23</v>
      </c>
      <c r="M332" s="26">
        <v>2.39</v>
      </c>
      <c r="N332" s="29">
        <v>2.57</v>
      </c>
      <c r="O332" s="30"/>
      <c r="P332" s="30">
        <f t="shared" si="246"/>
        <v>0</v>
      </c>
      <c r="Q332" s="30">
        <v>10</v>
      </c>
      <c r="R332" s="30">
        <f t="shared" si="247"/>
        <v>470531.54377600003</v>
      </c>
      <c r="S332" s="30"/>
      <c r="T332" s="30">
        <f t="shared" si="248"/>
        <v>0</v>
      </c>
      <c r="U332" s="30"/>
      <c r="V332" s="30">
        <f t="shared" si="249"/>
        <v>0</v>
      </c>
      <c r="W332" s="30">
        <v>50</v>
      </c>
      <c r="X332" s="30">
        <f t="shared" si="250"/>
        <v>2050372.1282333334</v>
      </c>
      <c r="Y332" s="30"/>
      <c r="Z332" s="30">
        <f t="shared" si="251"/>
        <v>0</v>
      </c>
    </row>
    <row r="333" spans="1:26" x14ac:dyDescent="0.25">
      <c r="A333" s="32"/>
      <c r="B333" s="56">
        <v>287</v>
      </c>
      <c r="C333" s="25" t="s">
        <v>358</v>
      </c>
      <c r="D333" s="26">
        <f t="shared" si="237"/>
        <v>18150.400000000001</v>
      </c>
      <c r="E333" s="26">
        <f t="shared" si="237"/>
        <v>18790</v>
      </c>
      <c r="F333" s="31">
        <v>2.14</v>
      </c>
      <c r="G333" s="27">
        <v>1</v>
      </c>
      <c r="H333" s="28"/>
      <c r="I333" s="28"/>
      <c r="J333" s="26">
        <v>1.4</v>
      </c>
      <c r="K333" s="26">
        <v>1.68</v>
      </c>
      <c r="L333" s="26">
        <v>2.23</v>
      </c>
      <c r="M333" s="26">
        <v>2.39</v>
      </c>
      <c r="N333" s="29">
        <v>2.57</v>
      </c>
      <c r="O333" s="30"/>
      <c r="P333" s="30">
        <f t="shared" si="246"/>
        <v>0</v>
      </c>
      <c r="Q333" s="30"/>
      <c r="R333" s="30">
        <f t="shared" si="247"/>
        <v>0</v>
      </c>
      <c r="S333" s="30"/>
      <c r="T333" s="30">
        <f t="shared" si="248"/>
        <v>0</v>
      </c>
      <c r="U333" s="30"/>
      <c r="V333" s="30">
        <f t="shared" si="249"/>
        <v>0</v>
      </c>
      <c r="W333" s="30"/>
      <c r="X333" s="30">
        <f t="shared" si="250"/>
        <v>0</v>
      </c>
      <c r="Y333" s="30"/>
      <c r="Z333" s="30">
        <f t="shared" si="251"/>
        <v>0</v>
      </c>
    </row>
    <row r="334" spans="1:26" ht="27.75" customHeight="1" x14ac:dyDescent="0.25">
      <c r="A334" s="32"/>
      <c r="B334" s="56">
        <v>288</v>
      </c>
      <c r="C334" s="25" t="s">
        <v>359</v>
      </c>
      <c r="D334" s="26">
        <f t="shared" si="237"/>
        <v>18150.400000000001</v>
      </c>
      <c r="E334" s="26">
        <f t="shared" si="237"/>
        <v>18790</v>
      </c>
      <c r="F334" s="31">
        <v>1.25</v>
      </c>
      <c r="G334" s="27">
        <v>1</v>
      </c>
      <c r="H334" s="28"/>
      <c r="I334" s="28"/>
      <c r="J334" s="26">
        <v>1.4</v>
      </c>
      <c r="K334" s="26">
        <v>1.68</v>
      </c>
      <c r="L334" s="26">
        <v>2.23</v>
      </c>
      <c r="M334" s="26">
        <v>2.39</v>
      </c>
      <c r="N334" s="29">
        <v>2.57</v>
      </c>
      <c r="O334" s="30"/>
      <c r="P334" s="30">
        <f t="shared" si="246"/>
        <v>0</v>
      </c>
      <c r="Q334" s="30"/>
      <c r="R334" s="30">
        <f t="shared" si="247"/>
        <v>0</v>
      </c>
      <c r="S334" s="30">
        <v>0</v>
      </c>
      <c r="T334" s="30">
        <f t="shared" si="248"/>
        <v>0</v>
      </c>
      <c r="U334" s="30">
        <v>0</v>
      </c>
      <c r="V334" s="30">
        <f t="shared" si="249"/>
        <v>0</v>
      </c>
      <c r="W334" s="30">
        <v>2</v>
      </c>
      <c r="X334" s="30">
        <f t="shared" si="250"/>
        <v>68804.433833333314</v>
      </c>
      <c r="Y334" s="30">
        <v>0</v>
      </c>
      <c r="Z334" s="30">
        <f t="shared" si="251"/>
        <v>0</v>
      </c>
    </row>
    <row r="335" spans="1:26" ht="27.75" customHeight="1" x14ac:dyDescent="0.25">
      <c r="A335" s="32"/>
      <c r="B335" s="56">
        <v>289</v>
      </c>
      <c r="C335" s="25" t="s">
        <v>360</v>
      </c>
      <c r="D335" s="26">
        <f t="shared" si="237"/>
        <v>18150.400000000001</v>
      </c>
      <c r="E335" s="26">
        <f t="shared" si="237"/>
        <v>18790</v>
      </c>
      <c r="F335" s="31">
        <v>2.76</v>
      </c>
      <c r="G335" s="27">
        <v>1</v>
      </c>
      <c r="H335" s="28"/>
      <c r="I335" s="28"/>
      <c r="J335" s="26">
        <v>1.4</v>
      </c>
      <c r="K335" s="26">
        <v>1.68</v>
      </c>
      <c r="L335" s="26">
        <v>2.23</v>
      </c>
      <c r="M335" s="26">
        <v>2.39</v>
      </c>
      <c r="N335" s="29">
        <v>2.57</v>
      </c>
      <c r="O335" s="30"/>
      <c r="P335" s="30">
        <f t="shared" si="246"/>
        <v>0</v>
      </c>
      <c r="Q335" s="30"/>
      <c r="R335" s="30">
        <f t="shared" si="247"/>
        <v>0</v>
      </c>
      <c r="S335" s="30"/>
      <c r="T335" s="30">
        <f t="shared" si="248"/>
        <v>0</v>
      </c>
      <c r="U335" s="30"/>
      <c r="V335" s="30">
        <f t="shared" si="249"/>
        <v>0</v>
      </c>
      <c r="W335" s="30"/>
      <c r="X335" s="30">
        <f t="shared" si="250"/>
        <v>0</v>
      </c>
      <c r="Y335" s="30"/>
      <c r="Z335" s="30">
        <f t="shared" si="251"/>
        <v>0</v>
      </c>
    </row>
    <row r="336" spans="1:26" ht="45" x14ac:dyDescent="0.25">
      <c r="A336" s="32"/>
      <c r="B336" s="56">
        <v>290</v>
      </c>
      <c r="C336" s="25" t="s">
        <v>361</v>
      </c>
      <c r="D336" s="26">
        <f t="shared" ref="D336:E351" si="252">D335</f>
        <v>18150.400000000001</v>
      </c>
      <c r="E336" s="26">
        <f t="shared" si="252"/>
        <v>18790</v>
      </c>
      <c r="F336" s="31">
        <v>0.76</v>
      </c>
      <c r="G336" s="27">
        <v>1</v>
      </c>
      <c r="H336" s="28"/>
      <c r="I336" s="28"/>
      <c r="J336" s="26">
        <v>1.4</v>
      </c>
      <c r="K336" s="26">
        <v>1.68</v>
      </c>
      <c r="L336" s="26">
        <v>2.23</v>
      </c>
      <c r="M336" s="26">
        <v>2.39</v>
      </c>
      <c r="N336" s="29">
        <v>2.57</v>
      </c>
      <c r="O336" s="30">
        <v>0</v>
      </c>
      <c r="P336" s="30">
        <f t="shared" si="246"/>
        <v>0</v>
      </c>
      <c r="Q336" s="30"/>
      <c r="R336" s="30">
        <f t="shared" si="247"/>
        <v>0</v>
      </c>
      <c r="S336" s="30"/>
      <c r="T336" s="30">
        <f t="shared" si="248"/>
        <v>0</v>
      </c>
      <c r="U336" s="30">
        <v>0</v>
      </c>
      <c r="V336" s="30">
        <f t="shared" si="249"/>
        <v>0</v>
      </c>
      <c r="W336" s="30">
        <v>0</v>
      </c>
      <c r="X336" s="30">
        <f t="shared" si="250"/>
        <v>0</v>
      </c>
      <c r="Y336" s="30">
        <v>0</v>
      </c>
      <c r="Z336" s="30">
        <f t="shared" si="251"/>
        <v>0</v>
      </c>
    </row>
    <row r="337" spans="1:26" x14ac:dyDescent="0.25">
      <c r="A337" s="32"/>
      <c r="B337" s="56">
        <v>291</v>
      </c>
      <c r="C337" s="25" t="s">
        <v>362</v>
      </c>
      <c r="D337" s="26">
        <f t="shared" si="252"/>
        <v>18150.400000000001</v>
      </c>
      <c r="E337" s="26">
        <f t="shared" si="252"/>
        <v>18790</v>
      </c>
      <c r="F337" s="31">
        <v>1.06</v>
      </c>
      <c r="G337" s="27">
        <v>1</v>
      </c>
      <c r="H337" s="28"/>
      <c r="I337" s="28"/>
      <c r="J337" s="26">
        <v>1.4</v>
      </c>
      <c r="K337" s="26">
        <v>1.68</v>
      </c>
      <c r="L337" s="26">
        <v>2.23</v>
      </c>
      <c r="M337" s="26">
        <v>2.39</v>
      </c>
      <c r="N337" s="29">
        <v>2.57</v>
      </c>
      <c r="O337" s="30">
        <v>0</v>
      </c>
      <c r="P337" s="30">
        <f t="shared" si="246"/>
        <v>0</v>
      </c>
      <c r="Q337" s="30">
        <v>10</v>
      </c>
      <c r="R337" s="30">
        <f t="shared" si="247"/>
        <v>334740.56134400005</v>
      </c>
      <c r="S337" s="30">
        <v>0</v>
      </c>
      <c r="T337" s="30">
        <f t="shared" si="248"/>
        <v>0</v>
      </c>
      <c r="U337" s="30">
        <v>0</v>
      </c>
      <c r="V337" s="30">
        <f t="shared" si="249"/>
        <v>0</v>
      </c>
      <c r="W337" s="30">
        <v>10</v>
      </c>
      <c r="X337" s="30">
        <f t="shared" si="250"/>
        <v>291730.79945333337</v>
      </c>
      <c r="Y337" s="30"/>
      <c r="Z337" s="30">
        <f t="shared" si="251"/>
        <v>0</v>
      </c>
    </row>
    <row r="338" spans="1:26" x14ac:dyDescent="0.25">
      <c r="A338" s="32"/>
      <c r="B338" s="56">
        <v>292</v>
      </c>
      <c r="C338" s="25" t="s">
        <v>363</v>
      </c>
      <c r="D338" s="26">
        <f t="shared" si="252"/>
        <v>18150.400000000001</v>
      </c>
      <c r="E338" s="26">
        <f t="shared" si="252"/>
        <v>18790</v>
      </c>
      <c r="F338" s="31">
        <v>1.1599999999999999</v>
      </c>
      <c r="G338" s="27">
        <v>1</v>
      </c>
      <c r="H338" s="28"/>
      <c r="I338" s="28"/>
      <c r="J338" s="26">
        <v>1.4</v>
      </c>
      <c r="K338" s="26">
        <v>1.68</v>
      </c>
      <c r="L338" s="26">
        <v>2.23</v>
      </c>
      <c r="M338" s="26">
        <v>2.39</v>
      </c>
      <c r="N338" s="29">
        <v>2.57</v>
      </c>
      <c r="O338" s="30">
        <v>0</v>
      </c>
      <c r="P338" s="30">
        <f t="shared" si="246"/>
        <v>0</v>
      </c>
      <c r="Q338" s="30">
        <v>0</v>
      </c>
      <c r="R338" s="30">
        <f t="shared" si="247"/>
        <v>0</v>
      </c>
      <c r="S338" s="30">
        <v>0</v>
      </c>
      <c r="T338" s="30">
        <f t="shared" si="248"/>
        <v>0</v>
      </c>
      <c r="U338" s="30">
        <v>0</v>
      </c>
      <c r="V338" s="30">
        <f t="shared" si="249"/>
        <v>0</v>
      </c>
      <c r="W338" s="30"/>
      <c r="X338" s="30">
        <f t="shared" si="250"/>
        <v>0</v>
      </c>
      <c r="Y338" s="30"/>
      <c r="Z338" s="30">
        <f t="shared" si="251"/>
        <v>0</v>
      </c>
    </row>
    <row r="339" spans="1:26" x14ac:dyDescent="0.25">
      <c r="A339" s="32"/>
      <c r="B339" s="56">
        <v>293</v>
      </c>
      <c r="C339" s="25" t="s">
        <v>364</v>
      </c>
      <c r="D339" s="26">
        <f t="shared" si="252"/>
        <v>18150.400000000001</v>
      </c>
      <c r="E339" s="26">
        <f t="shared" si="252"/>
        <v>18790</v>
      </c>
      <c r="F339" s="33">
        <v>3.32</v>
      </c>
      <c r="G339" s="27">
        <v>1</v>
      </c>
      <c r="H339" s="28"/>
      <c r="I339" s="28"/>
      <c r="J339" s="26">
        <v>1.4</v>
      </c>
      <c r="K339" s="26">
        <v>1.68</v>
      </c>
      <c r="L339" s="26">
        <v>2.23</v>
      </c>
      <c r="M339" s="26">
        <v>2.39</v>
      </c>
      <c r="N339" s="29">
        <v>2.57</v>
      </c>
      <c r="O339" s="30"/>
      <c r="P339" s="30">
        <f t="shared" si="246"/>
        <v>0</v>
      </c>
      <c r="Q339" s="30">
        <v>2</v>
      </c>
      <c r="R339" s="30">
        <f t="shared" si="247"/>
        <v>209686.54031359995</v>
      </c>
      <c r="S339" s="30"/>
      <c r="T339" s="30">
        <f t="shared" si="248"/>
        <v>0</v>
      </c>
      <c r="U339" s="30"/>
      <c r="V339" s="30">
        <f t="shared" si="249"/>
        <v>0</v>
      </c>
      <c r="W339" s="30"/>
      <c r="X339" s="30">
        <f t="shared" si="250"/>
        <v>0</v>
      </c>
      <c r="Y339" s="30"/>
      <c r="Z339" s="30">
        <f t="shared" si="251"/>
        <v>0</v>
      </c>
    </row>
    <row r="340" spans="1:26" x14ac:dyDescent="0.25">
      <c r="A340" s="32">
        <v>36</v>
      </c>
      <c r="B340" s="63"/>
      <c r="C340" s="34" t="s">
        <v>365</v>
      </c>
      <c r="D340" s="26">
        <f t="shared" si="252"/>
        <v>18150.400000000001</v>
      </c>
      <c r="E340" s="26">
        <f t="shared" si="252"/>
        <v>18790</v>
      </c>
      <c r="F340" s="57">
        <v>0.57999999999999996</v>
      </c>
      <c r="G340" s="27">
        <v>1</v>
      </c>
      <c r="H340" s="28"/>
      <c r="I340" s="28"/>
      <c r="J340" s="26">
        <v>1.4</v>
      </c>
      <c r="K340" s="26">
        <v>1.68</v>
      </c>
      <c r="L340" s="26">
        <v>2.23</v>
      </c>
      <c r="M340" s="26">
        <v>2.39</v>
      </c>
      <c r="N340" s="29">
        <v>2.57</v>
      </c>
      <c r="O340" s="24">
        <f t="shared" ref="O340:Z340" si="253">SUM(O341:O346)</f>
        <v>44</v>
      </c>
      <c r="P340" s="24">
        <f t="shared" si="253"/>
        <v>5065845.759333333</v>
      </c>
      <c r="Q340" s="24">
        <f t="shared" si="253"/>
        <v>2</v>
      </c>
      <c r="R340" s="24">
        <f t="shared" si="253"/>
        <v>221055.08768</v>
      </c>
      <c r="S340" s="24">
        <f t="shared" si="253"/>
        <v>0</v>
      </c>
      <c r="T340" s="24">
        <f t="shared" si="253"/>
        <v>0</v>
      </c>
      <c r="U340" s="24">
        <f t="shared" si="253"/>
        <v>0</v>
      </c>
      <c r="V340" s="24">
        <f t="shared" si="253"/>
        <v>0</v>
      </c>
      <c r="W340" s="24">
        <f t="shared" si="253"/>
        <v>24</v>
      </c>
      <c r="X340" s="24">
        <f t="shared" si="253"/>
        <v>303840.37980800006</v>
      </c>
      <c r="Y340" s="24">
        <f t="shared" si="253"/>
        <v>1</v>
      </c>
      <c r="Z340" s="24">
        <f t="shared" si="253"/>
        <v>16831.95</v>
      </c>
    </row>
    <row r="341" spans="1:26" x14ac:dyDescent="0.25">
      <c r="A341" s="32"/>
      <c r="B341" s="56">
        <v>294</v>
      </c>
      <c r="C341" s="25" t="s">
        <v>366</v>
      </c>
      <c r="D341" s="26">
        <f t="shared" si="252"/>
        <v>18150.400000000001</v>
      </c>
      <c r="E341" s="26">
        <f t="shared" si="252"/>
        <v>18790</v>
      </c>
      <c r="F341" s="31">
        <v>3.5</v>
      </c>
      <c r="G341" s="27">
        <v>1</v>
      </c>
      <c r="H341" s="28"/>
      <c r="I341" s="28"/>
      <c r="J341" s="26">
        <v>1.4</v>
      </c>
      <c r="K341" s="26">
        <v>1.68</v>
      </c>
      <c r="L341" s="26">
        <v>2.23</v>
      </c>
      <c r="M341" s="26">
        <v>2.39</v>
      </c>
      <c r="N341" s="29">
        <v>2.57</v>
      </c>
      <c r="O341" s="30">
        <v>44</v>
      </c>
      <c r="P341" s="30">
        <f>(O341/12*1*$D341*$F341*$G341*$J341*P$9)+(O341/12*11*$E341*$F341*$G341*$J341*P$10)</f>
        <v>5065845.759333333</v>
      </c>
      <c r="Q341" s="30">
        <v>2</v>
      </c>
      <c r="R341" s="30">
        <f>(Q341/12*1*$D341*$F341*$G341*$K341*R$9)+(Q341/12*11*$E341*$F341*$G341*$K341*R$10)</f>
        <v>221055.08768</v>
      </c>
      <c r="S341" s="30"/>
      <c r="T341" s="30">
        <f>(S341/12*1*$D341*$F341*$G341*$K341*T$9)+(S341/12*11*$E341*$F341*$G341*$K341*T$10)</f>
        <v>0</v>
      </c>
      <c r="U341" s="30"/>
      <c r="V341" s="30">
        <f>(U341/12*1*$D341*$F341*$G341*$K341*V$9)+(U341/12*11*$E341*$F341*$G341*$K341*V$10)</f>
        <v>0</v>
      </c>
      <c r="W341" s="30"/>
      <c r="X341" s="30">
        <f>(W341/12*1*$D341*$F341*$G341*$J341*X$9)+(W341/12*11*$E341*$F341*$G341*$J341*X$10)</f>
        <v>0</v>
      </c>
      <c r="Y341" s="30"/>
      <c r="Z341" s="30">
        <f>(Y341/12*1*$D341*$F341*$G341*$K341*Z$9)+(Y341/12*11*$E341*$F341*$G341*$K341*Z$10)</f>
        <v>0</v>
      </c>
    </row>
    <row r="342" spans="1:26" ht="45" x14ac:dyDescent="0.25">
      <c r="A342" s="32"/>
      <c r="B342" s="56">
        <v>295</v>
      </c>
      <c r="C342" s="25" t="s">
        <v>367</v>
      </c>
      <c r="D342" s="26">
        <f t="shared" si="252"/>
        <v>18150.400000000001</v>
      </c>
      <c r="E342" s="26">
        <f t="shared" si="252"/>
        <v>18790</v>
      </c>
      <c r="F342" s="31">
        <v>5.35</v>
      </c>
      <c r="G342" s="27">
        <v>1</v>
      </c>
      <c r="H342" s="28"/>
      <c r="I342" s="28"/>
      <c r="J342" s="26">
        <v>1.4</v>
      </c>
      <c r="K342" s="26">
        <v>1.68</v>
      </c>
      <c r="L342" s="26">
        <v>2.23</v>
      </c>
      <c r="M342" s="26">
        <v>2.39</v>
      </c>
      <c r="N342" s="29">
        <v>2.57</v>
      </c>
      <c r="O342" s="30"/>
      <c r="P342" s="30">
        <f>(O342/12*1*$D342*$F342*$G342*$J342*P$9)+(O342/12*11*$E342*$F342*$G342*$J342)</f>
        <v>0</v>
      </c>
      <c r="Q342" s="30"/>
      <c r="R342" s="30">
        <f>(Q342/12*1*$D342*$F342*$G342*$K342*R$9)+(Q342/12*11*$E342*$F342*$G342*$K342)</f>
        <v>0</v>
      </c>
      <c r="S342" s="30"/>
      <c r="T342" s="30">
        <f>(S342/12*1*$D342*$F342*$G342*$K342*T$9)+(S342/12*11*$E342*$F342*$G342*$K342)</f>
        <v>0</v>
      </c>
      <c r="U342" s="30"/>
      <c r="V342" s="30">
        <f>(U342/12*1*$D342*$F342*$G342*$K342*V$9)+(U342/12*11*$E342*$F342*$G342*$K342)</f>
        <v>0</v>
      </c>
      <c r="W342" s="30"/>
      <c r="X342" s="30">
        <f>(W342/12*1*$D342*$F342*$G342*$J342*X$9)+(W342/12*11*$E342*$F342*$G342*$J342)</f>
        <v>0</v>
      </c>
      <c r="Y342" s="30"/>
      <c r="Z342" s="30">
        <f>(Y342/12*1*$D342*$F342*$G342*$K342*Z$9)+(Y342/12*11*$E342*$F342*$G342*$K342)</f>
        <v>0</v>
      </c>
    </row>
    <row r="343" spans="1:26" ht="45" x14ac:dyDescent="0.25">
      <c r="A343" s="32"/>
      <c r="B343" s="56">
        <v>296</v>
      </c>
      <c r="C343" s="25" t="s">
        <v>368</v>
      </c>
      <c r="D343" s="26">
        <f t="shared" si="252"/>
        <v>18150.400000000001</v>
      </c>
      <c r="E343" s="26">
        <f t="shared" si="252"/>
        <v>18790</v>
      </c>
      <c r="F343" s="31">
        <v>0.32</v>
      </c>
      <c r="G343" s="27">
        <v>1</v>
      </c>
      <c r="H343" s="28"/>
      <c r="I343" s="28"/>
      <c r="J343" s="26">
        <v>1.4</v>
      </c>
      <c r="K343" s="26">
        <v>1.68</v>
      </c>
      <c r="L343" s="26">
        <v>2.23</v>
      </c>
      <c r="M343" s="26">
        <v>2.39</v>
      </c>
      <c r="N343" s="29">
        <v>2.57</v>
      </c>
      <c r="O343" s="30">
        <v>0</v>
      </c>
      <c r="P343" s="30">
        <f t="shared" ref="P343:P345" si="254">(O343/12*1*$D343*$F343*$G343*$J343*P$9)+(O343/12*11*$E343*$F343*$G343*$J343*P$10)</f>
        <v>0</v>
      </c>
      <c r="Q343" s="30"/>
      <c r="R343" s="30">
        <f>(Q343/12*1*$D343*$F343*$G343*$K343*R$9)+(Q343/12*11*$E343*$F343*$G343*$K343*R$10)</f>
        <v>0</v>
      </c>
      <c r="S343" s="30">
        <v>0</v>
      </c>
      <c r="T343" s="30">
        <f>(S343/12*1*$D343*$F343*$G343*$K343*T$9)+(S343/12*11*$E343*$F343*$G343*$K343*T$10)</f>
        <v>0</v>
      </c>
      <c r="U343" s="30">
        <v>0</v>
      </c>
      <c r="V343" s="30">
        <f>(U343/12*1*$D343*$F343*$G343*$K343*V$9)+(U343/12*11*$E343*$F343*$G343*$K343*V$10)</f>
        <v>0</v>
      </c>
      <c r="W343" s="30"/>
      <c r="X343" s="30">
        <f t="shared" ref="X343:X345" si="255">(W343/12*1*$D343*$F343*$G343*$J343*X$9)+(W343/12*11*$E343*$F343*$G343*$J343*X$10)</f>
        <v>0</v>
      </c>
      <c r="Y343" s="30">
        <v>0</v>
      </c>
      <c r="Z343" s="30">
        <f t="shared" ref="Z343:Z345" si="256">(Y343/12*1*$D343*$F343*$G343*$K343*Z$9)+(Y343/12*11*$E343*$F343*$G343*$K343*Z$10)</f>
        <v>0</v>
      </c>
    </row>
    <row r="344" spans="1:26" ht="45" x14ac:dyDescent="0.25">
      <c r="A344" s="32"/>
      <c r="B344" s="56">
        <v>297</v>
      </c>
      <c r="C344" s="25" t="s">
        <v>369</v>
      </c>
      <c r="D344" s="26">
        <f t="shared" si="252"/>
        <v>18150.400000000001</v>
      </c>
      <c r="E344" s="26">
        <f t="shared" si="252"/>
        <v>18790</v>
      </c>
      <c r="F344" s="31">
        <v>0.46</v>
      </c>
      <c r="G344" s="27">
        <v>1</v>
      </c>
      <c r="H344" s="28"/>
      <c r="I344" s="28"/>
      <c r="J344" s="26">
        <v>1.4</v>
      </c>
      <c r="K344" s="26">
        <v>1.68</v>
      </c>
      <c r="L344" s="26">
        <v>2.23</v>
      </c>
      <c r="M344" s="26">
        <v>2.39</v>
      </c>
      <c r="N344" s="29">
        <v>2.57</v>
      </c>
      <c r="O344" s="30"/>
      <c r="P344" s="30">
        <f t="shared" si="254"/>
        <v>0</v>
      </c>
      <c r="Q344" s="30"/>
      <c r="R344" s="30">
        <f>(Q344/12*1*$D344*$F344*$G344*$K344*R$9)+(Q344/12*11*$E344*$F344*$G344*$K344*R$10)</f>
        <v>0</v>
      </c>
      <c r="S344" s="30">
        <v>0</v>
      </c>
      <c r="T344" s="30">
        <f>(S344/12*1*$D344*$F344*$G344*$K344*T$9)+(S344/12*11*$E344*$F344*$G344*$K344*T$10)</f>
        <v>0</v>
      </c>
      <c r="U344" s="30">
        <v>0</v>
      </c>
      <c r="V344" s="30">
        <f>(U344/12*1*$D344*$F344*$G344*$K344*V$9)+(U344/12*11*$E344*$F344*$G344*$K344*V$10)</f>
        <v>0</v>
      </c>
      <c r="W344" s="30">
        <v>24</v>
      </c>
      <c r="X344" s="30">
        <f t="shared" si="255"/>
        <v>303840.37980800006</v>
      </c>
      <c r="Y344" s="30">
        <v>1</v>
      </c>
      <c r="Z344" s="30">
        <v>16831.95</v>
      </c>
    </row>
    <row r="345" spans="1:26" ht="30" x14ac:dyDescent="0.25">
      <c r="A345" s="32"/>
      <c r="B345" s="56">
        <v>298</v>
      </c>
      <c r="C345" s="25" t="s">
        <v>370</v>
      </c>
      <c r="D345" s="26">
        <f t="shared" si="252"/>
        <v>18150.400000000001</v>
      </c>
      <c r="E345" s="26">
        <f t="shared" si="252"/>
        <v>18790</v>
      </c>
      <c r="F345" s="31">
        <v>8.4</v>
      </c>
      <c r="G345" s="27">
        <v>1</v>
      </c>
      <c r="H345" s="28"/>
      <c r="I345" s="28"/>
      <c r="J345" s="26">
        <v>1.4</v>
      </c>
      <c r="K345" s="26">
        <v>1.68</v>
      </c>
      <c r="L345" s="26">
        <v>2.23</v>
      </c>
      <c r="M345" s="26">
        <v>2.39</v>
      </c>
      <c r="N345" s="29">
        <v>2.57</v>
      </c>
      <c r="O345" s="30"/>
      <c r="P345" s="30">
        <f t="shared" si="254"/>
        <v>0</v>
      </c>
      <c r="Q345" s="30"/>
      <c r="R345" s="30">
        <f>(Q345/12*1*$D345*$F345*$G345*$K345*R$9)+(Q345/12*11*$E345*$F345*$G345*$K345*R$10)</f>
        <v>0</v>
      </c>
      <c r="S345" s="30"/>
      <c r="T345" s="30">
        <f>(S345/12*1*$D345*$F345*$G345*$K345*T$9)+(S345/12*11*$E345*$F345*$G345*$K345*T$10)</f>
        <v>0</v>
      </c>
      <c r="U345" s="30"/>
      <c r="V345" s="30">
        <f>(U345/12*1*$D345*$F345*$G345*$K345*V$9)+(U345/12*11*$E345*$F345*$G345*$K345*V$10)</f>
        <v>0</v>
      </c>
      <c r="W345" s="30"/>
      <c r="X345" s="30">
        <f t="shared" si="255"/>
        <v>0</v>
      </c>
      <c r="Y345" s="30"/>
      <c r="Z345" s="30">
        <f t="shared" si="256"/>
        <v>0</v>
      </c>
    </row>
    <row r="346" spans="1:26" ht="30" x14ac:dyDescent="0.25">
      <c r="A346" s="32"/>
      <c r="B346" s="56">
        <v>299</v>
      </c>
      <c r="C346" s="25" t="s">
        <v>371</v>
      </c>
      <c r="D346" s="26">
        <f t="shared" si="252"/>
        <v>18150.400000000001</v>
      </c>
      <c r="E346" s="26">
        <f t="shared" si="252"/>
        <v>18790</v>
      </c>
      <c r="F346" s="31">
        <v>2.3199999999999998</v>
      </c>
      <c r="G346" s="27">
        <v>1</v>
      </c>
      <c r="H346" s="28"/>
      <c r="I346" s="28"/>
      <c r="J346" s="26">
        <v>1.4</v>
      </c>
      <c r="K346" s="26">
        <v>1.68</v>
      </c>
      <c r="L346" s="26">
        <v>2.23</v>
      </c>
      <c r="M346" s="26">
        <v>2.39</v>
      </c>
      <c r="N346" s="29">
        <v>2.57</v>
      </c>
      <c r="O346" s="30"/>
      <c r="P346" s="30">
        <f>(O346/12*1*$D346*$F346*$G346*$J346*P$9)+(O346/12*11*$E346*$F346*$G346*$J346)</f>
        <v>0</v>
      </c>
      <c r="Q346" s="30"/>
      <c r="R346" s="30">
        <f>(Q346/12*1*$D346*$F346*$G346*$K346*R$9)+(Q346/12*11*$E346*$F346*$G346*$K346)</f>
        <v>0</v>
      </c>
      <c r="S346" s="30"/>
      <c r="T346" s="30">
        <f>(S346/12*1*$D346*$F346*$G346*$K346*T$9)+(S346/12*11*$E346*$F346*$G346*$K346)</f>
        <v>0</v>
      </c>
      <c r="U346" s="30"/>
      <c r="V346" s="30">
        <f>(U346/12*1*$D346*$F346*$G346*$K346*V$9)+(U346/12*11*$E346*$F346*$G346*$K346)</f>
        <v>0</v>
      </c>
      <c r="W346" s="30"/>
      <c r="X346" s="30">
        <f>(W346/12*1*$D346*$F346*$G346*$J346*X$9)+(W346/12*11*$E346*$F346*$G346*$J346)</f>
        <v>0</v>
      </c>
      <c r="Y346" s="30"/>
      <c r="Z346" s="30">
        <f>(Y346/12*1*$D346*$F346*$G346*$K346*Z$9)+(Y346/12*11*$E346*$F346*$G346*$K346)</f>
        <v>0</v>
      </c>
    </row>
    <row r="347" spans="1:26" x14ac:dyDescent="0.25">
      <c r="A347" s="32">
        <v>37</v>
      </c>
      <c r="B347" s="63"/>
      <c r="C347" s="34" t="s">
        <v>372</v>
      </c>
      <c r="D347" s="26">
        <f t="shared" si="252"/>
        <v>18150.400000000001</v>
      </c>
      <c r="E347" s="26">
        <f t="shared" si="252"/>
        <v>18790</v>
      </c>
      <c r="F347" s="57">
        <v>0.75</v>
      </c>
      <c r="G347" s="27">
        <v>1</v>
      </c>
      <c r="H347" s="28"/>
      <c r="I347" s="39">
        <v>0.84</v>
      </c>
      <c r="J347" s="26">
        <v>1.4</v>
      </c>
      <c r="K347" s="26">
        <v>1.68</v>
      </c>
      <c r="L347" s="26">
        <v>2.23</v>
      </c>
      <c r="M347" s="26">
        <v>2.39</v>
      </c>
      <c r="N347" s="29">
        <v>2.57</v>
      </c>
      <c r="O347" s="24">
        <f t="shared" ref="O347:Z347" si="257">SUM(O348:O356)</f>
        <v>0</v>
      </c>
      <c r="P347" s="24">
        <f t="shared" si="257"/>
        <v>0</v>
      </c>
      <c r="Q347" s="24">
        <f t="shared" si="257"/>
        <v>0</v>
      </c>
      <c r="R347" s="24">
        <f t="shared" si="257"/>
        <v>0</v>
      </c>
      <c r="S347" s="24">
        <f t="shared" si="257"/>
        <v>0</v>
      </c>
      <c r="T347" s="24">
        <f t="shared" si="257"/>
        <v>0</v>
      </c>
      <c r="U347" s="24">
        <f t="shared" si="257"/>
        <v>0</v>
      </c>
      <c r="V347" s="24">
        <f t="shared" si="257"/>
        <v>0</v>
      </c>
      <c r="W347" s="24">
        <f t="shared" si="257"/>
        <v>0</v>
      </c>
      <c r="X347" s="24">
        <f t="shared" si="257"/>
        <v>0</v>
      </c>
      <c r="Y347" s="24">
        <f t="shared" si="257"/>
        <v>0</v>
      </c>
      <c r="Z347" s="24">
        <f t="shared" si="257"/>
        <v>0</v>
      </c>
    </row>
    <row r="348" spans="1:26" x14ac:dyDescent="0.25">
      <c r="A348" s="32"/>
      <c r="B348" s="56">
        <v>300</v>
      </c>
      <c r="C348" s="25" t="s">
        <v>373</v>
      </c>
      <c r="D348" s="26">
        <f t="shared" si="252"/>
        <v>18150.400000000001</v>
      </c>
      <c r="E348" s="26">
        <f t="shared" si="252"/>
        <v>18790</v>
      </c>
      <c r="F348" s="31">
        <v>3</v>
      </c>
      <c r="G348" s="27">
        <v>0.84</v>
      </c>
      <c r="H348" s="28">
        <v>0.84</v>
      </c>
      <c r="I348" s="28"/>
      <c r="J348" s="26">
        <v>1.4</v>
      </c>
      <c r="K348" s="26">
        <v>1.68</v>
      </c>
      <c r="L348" s="26">
        <v>2.23</v>
      </c>
      <c r="M348" s="26">
        <v>2.39</v>
      </c>
      <c r="N348" s="29">
        <v>2.57</v>
      </c>
      <c r="O348" s="30"/>
      <c r="P348" s="30">
        <f t="shared" ref="P348:P356" si="258">(O348/12*1*$D348*$F348*$G348*$J348*P$9)+(O348/12*11*$E348*$F348*$G348*$J348*P$10)</f>
        <v>0</v>
      </c>
      <c r="Q348" s="30"/>
      <c r="R348" s="30">
        <f t="shared" ref="R348:R356" si="259">(Q348/12*1*$D348*$F348*$G348*$K348*R$9)+(Q348/12*11*$E348*$F348*$G348*$K348*R$10)</f>
        <v>0</v>
      </c>
      <c r="S348" s="30"/>
      <c r="T348" s="30">
        <f t="shared" ref="T348:T356" si="260">(S348/12*1*$D348*$F348*$G348*$K348*T$9)+(S348/12*11*$E348*$F348*$G348*$K348*T$10)</f>
        <v>0</v>
      </c>
      <c r="U348" s="30"/>
      <c r="V348" s="30">
        <f t="shared" ref="V348:V356" si="261">(U348/12*1*$D348*$F348*$G348*$K348*V$9)+(U348/12*11*$E348*$F348*$G348*$K348*V$10)</f>
        <v>0</v>
      </c>
      <c r="W348" s="30"/>
      <c r="X348" s="30">
        <f t="shared" ref="X348:X356" si="262">(W348/12*1*$D348*$F348*$G348*$J348*X$9)+(W348/12*11*$E348*$F348*$G348*$J348*X$10)</f>
        <v>0</v>
      </c>
      <c r="Y348" s="30"/>
      <c r="Z348" s="30">
        <f t="shared" ref="Z348:Z356" si="263">(Y348/12*1*$D348*$F348*$G348*$K348*Z$9)+(Y348/12*11*$E348*$F348*$G348*$K348*Z$10)</f>
        <v>0</v>
      </c>
    </row>
    <row r="349" spans="1:26" ht="21.75" customHeight="1" x14ac:dyDescent="0.25">
      <c r="A349" s="32"/>
      <c r="B349" s="56">
        <v>301</v>
      </c>
      <c r="C349" s="25" t="s">
        <v>374</v>
      </c>
      <c r="D349" s="26">
        <f t="shared" si="252"/>
        <v>18150.400000000001</v>
      </c>
      <c r="E349" s="26">
        <f t="shared" si="252"/>
        <v>18790</v>
      </c>
      <c r="F349" s="31">
        <v>1.5</v>
      </c>
      <c r="G349" s="27">
        <v>1</v>
      </c>
      <c r="H349" s="28"/>
      <c r="I349" s="28"/>
      <c r="J349" s="26">
        <v>1.4</v>
      </c>
      <c r="K349" s="26">
        <v>1.68</v>
      </c>
      <c r="L349" s="26">
        <v>2.23</v>
      </c>
      <c r="M349" s="26">
        <v>2.39</v>
      </c>
      <c r="N349" s="29">
        <v>2.57</v>
      </c>
      <c r="O349" s="30"/>
      <c r="P349" s="30">
        <f t="shared" si="258"/>
        <v>0</v>
      </c>
      <c r="Q349" s="30"/>
      <c r="R349" s="30">
        <f t="shared" si="259"/>
        <v>0</v>
      </c>
      <c r="S349" s="30"/>
      <c r="T349" s="30">
        <f t="shared" si="260"/>
        <v>0</v>
      </c>
      <c r="U349" s="30"/>
      <c r="V349" s="30">
        <f t="shared" si="261"/>
        <v>0</v>
      </c>
      <c r="W349" s="30"/>
      <c r="X349" s="30">
        <f t="shared" si="262"/>
        <v>0</v>
      </c>
      <c r="Y349" s="30"/>
      <c r="Z349" s="30">
        <f t="shared" si="263"/>
        <v>0</v>
      </c>
    </row>
    <row r="350" spans="1:26" ht="45" x14ac:dyDescent="0.25">
      <c r="A350" s="32"/>
      <c r="B350" s="56">
        <v>302</v>
      </c>
      <c r="C350" s="25" t="s">
        <v>375</v>
      </c>
      <c r="D350" s="26">
        <f t="shared" si="252"/>
        <v>18150.400000000001</v>
      </c>
      <c r="E350" s="26">
        <f t="shared" si="252"/>
        <v>18790</v>
      </c>
      <c r="F350" s="31">
        <v>2.25</v>
      </c>
      <c r="G350" s="27">
        <v>1</v>
      </c>
      <c r="H350" s="28"/>
      <c r="I350" s="28"/>
      <c r="J350" s="26">
        <v>1.4</v>
      </c>
      <c r="K350" s="26">
        <v>1.68</v>
      </c>
      <c r="L350" s="26">
        <v>2.23</v>
      </c>
      <c r="M350" s="26">
        <v>2.39</v>
      </c>
      <c r="N350" s="29">
        <v>2.57</v>
      </c>
      <c r="O350" s="30"/>
      <c r="P350" s="30">
        <f t="shared" si="258"/>
        <v>0</v>
      </c>
      <c r="Q350" s="30"/>
      <c r="R350" s="30">
        <f t="shared" si="259"/>
        <v>0</v>
      </c>
      <c r="S350" s="30"/>
      <c r="T350" s="30">
        <f t="shared" si="260"/>
        <v>0</v>
      </c>
      <c r="U350" s="30"/>
      <c r="V350" s="30">
        <f t="shared" si="261"/>
        <v>0</v>
      </c>
      <c r="W350" s="30"/>
      <c r="X350" s="30">
        <f t="shared" si="262"/>
        <v>0</v>
      </c>
      <c r="Y350" s="30"/>
      <c r="Z350" s="30">
        <f t="shared" si="263"/>
        <v>0</v>
      </c>
    </row>
    <row r="351" spans="1:26" ht="30" x14ac:dyDescent="0.25">
      <c r="A351" s="32"/>
      <c r="B351" s="56">
        <v>303</v>
      </c>
      <c r="C351" s="25" t="s">
        <v>376</v>
      </c>
      <c r="D351" s="26">
        <f t="shared" si="252"/>
        <v>18150.400000000001</v>
      </c>
      <c r="E351" s="26">
        <f t="shared" si="252"/>
        <v>18790</v>
      </c>
      <c r="F351" s="31">
        <v>1.5</v>
      </c>
      <c r="G351" s="27">
        <v>1</v>
      </c>
      <c r="H351" s="28"/>
      <c r="I351" s="28"/>
      <c r="J351" s="26">
        <v>1.4</v>
      </c>
      <c r="K351" s="26">
        <v>1.68</v>
      </c>
      <c r="L351" s="26">
        <v>2.23</v>
      </c>
      <c r="M351" s="26">
        <v>2.39</v>
      </c>
      <c r="N351" s="29">
        <v>2.57</v>
      </c>
      <c r="O351" s="30"/>
      <c r="P351" s="30">
        <f t="shared" si="258"/>
        <v>0</v>
      </c>
      <c r="Q351" s="30"/>
      <c r="R351" s="30">
        <f t="shared" si="259"/>
        <v>0</v>
      </c>
      <c r="S351" s="30"/>
      <c r="T351" s="30">
        <f t="shared" si="260"/>
        <v>0</v>
      </c>
      <c r="U351" s="30"/>
      <c r="V351" s="30">
        <f t="shared" si="261"/>
        <v>0</v>
      </c>
      <c r="W351" s="30"/>
      <c r="X351" s="30">
        <f t="shared" si="262"/>
        <v>0</v>
      </c>
      <c r="Y351" s="30"/>
      <c r="Z351" s="30">
        <f t="shared" si="263"/>
        <v>0</v>
      </c>
    </row>
    <row r="352" spans="1:26" ht="30" x14ac:dyDescent="0.25">
      <c r="A352" s="103">
        <v>0.72</v>
      </c>
      <c r="B352" s="56">
        <v>304</v>
      </c>
      <c r="C352" s="25" t="s">
        <v>377</v>
      </c>
      <c r="D352" s="26">
        <f t="shared" ref="D352:E356" si="264">D351</f>
        <v>18150.400000000001</v>
      </c>
      <c r="E352" s="26">
        <f t="shared" si="264"/>
        <v>18790</v>
      </c>
      <c r="F352" s="31">
        <v>0.7</v>
      </c>
      <c r="G352" s="27">
        <v>1</v>
      </c>
      <c r="H352" s="28"/>
      <c r="I352" s="28"/>
      <c r="J352" s="26">
        <v>1.4</v>
      </c>
      <c r="K352" s="26">
        <v>1.68</v>
      </c>
      <c r="L352" s="26">
        <v>2.23</v>
      </c>
      <c r="M352" s="26">
        <v>2.39</v>
      </c>
      <c r="N352" s="29">
        <v>2.57</v>
      </c>
      <c r="O352" s="30"/>
      <c r="P352" s="30">
        <f t="shared" si="258"/>
        <v>0</v>
      </c>
      <c r="Q352" s="30"/>
      <c r="R352" s="30">
        <f t="shared" si="259"/>
        <v>0</v>
      </c>
      <c r="S352" s="30"/>
      <c r="T352" s="30">
        <f t="shared" si="260"/>
        <v>0</v>
      </c>
      <c r="U352" s="30"/>
      <c r="V352" s="30">
        <f t="shared" si="261"/>
        <v>0</v>
      </c>
      <c r="W352" s="30"/>
      <c r="X352" s="30">
        <f t="shared" si="262"/>
        <v>0</v>
      </c>
      <c r="Y352" s="30"/>
      <c r="Z352" s="30">
        <f t="shared" si="263"/>
        <v>0</v>
      </c>
    </row>
    <row r="353" spans="1:26" ht="45" x14ac:dyDescent="0.25">
      <c r="A353" s="103"/>
      <c r="B353" s="56">
        <v>305</v>
      </c>
      <c r="C353" s="25" t="s">
        <v>378</v>
      </c>
      <c r="D353" s="26">
        <f t="shared" si="264"/>
        <v>18150.400000000001</v>
      </c>
      <c r="E353" s="26">
        <f t="shared" si="264"/>
        <v>18790</v>
      </c>
      <c r="F353" s="31">
        <v>1.8</v>
      </c>
      <c r="G353" s="27">
        <v>1</v>
      </c>
      <c r="H353" s="28"/>
      <c r="I353" s="28"/>
      <c r="J353" s="26">
        <v>1.4</v>
      </c>
      <c r="K353" s="26">
        <v>1.68</v>
      </c>
      <c r="L353" s="26">
        <v>2.23</v>
      </c>
      <c r="M353" s="26">
        <v>2.39</v>
      </c>
      <c r="N353" s="29">
        <v>2.57</v>
      </c>
      <c r="O353" s="30"/>
      <c r="P353" s="30">
        <f t="shared" si="258"/>
        <v>0</v>
      </c>
      <c r="Q353" s="30"/>
      <c r="R353" s="30">
        <f t="shared" si="259"/>
        <v>0</v>
      </c>
      <c r="S353" s="30"/>
      <c r="T353" s="30">
        <f t="shared" si="260"/>
        <v>0</v>
      </c>
      <c r="U353" s="30"/>
      <c r="V353" s="30">
        <f t="shared" si="261"/>
        <v>0</v>
      </c>
      <c r="W353" s="30"/>
      <c r="X353" s="30">
        <f t="shared" si="262"/>
        <v>0</v>
      </c>
      <c r="Y353" s="30"/>
      <c r="Z353" s="30">
        <f t="shared" si="263"/>
        <v>0</v>
      </c>
    </row>
    <row r="354" spans="1:26" ht="60" x14ac:dyDescent="0.25">
      <c r="A354" s="103"/>
      <c r="B354" s="56">
        <v>306</v>
      </c>
      <c r="C354" s="25" t="s">
        <v>379</v>
      </c>
      <c r="D354" s="26">
        <f t="shared" si="264"/>
        <v>18150.400000000001</v>
      </c>
      <c r="E354" s="26">
        <f t="shared" si="264"/>
        <v>18790</v>
      </c>
      <c r="F354" s="31">
        <v>4.8099999999999996</v>
      </c>
      <c r="G354" s="27">
        <v>1</v>
      </c>
      <c r="H354" s="28"/>
      <c r="I354" s="28"/>
      <c r="J354" s="26">
        <v>1.4</v>
      </c>
      <c r="K354" s="26">
        <v>1.68</v>
      </c>
      <c r="L354" s="26">
        <v>2.23</v>
      </c>
      <c r="M354" s="26">
        <v>2.39</v>
      </c>
      <c r="N354" s="29">
        <v>2.57</v>
      </c>
      <c r="O354" s="30"/>
      <c r="P354" s="30">
        <f t="shared" si="258"/>
        <v>0</v>
      </c>
      <c r="Q354" s="30"/>
      <c r="R354" s="30">
        <f t="shared" si="259"/>
        <v>0</v>
      </c>
      <c r="S354" s="30"/>
      <c r="T354" s="30">
        <f t="shared" si="260"/>
        <v>0</v>
      </c>
      <c r="U354" s="30"/>
      <c r="V354" s="30">
        <f t="shared" si="261"/>
        <v>0</v>
      </c>
      <c r="W354" s="30"/>
      <c r="X354" s="30">
        <f t="shared" si="262"/>
        <v>0</v>
      </c>
      <c r="Y354" s="30"/>
      <c r="Z354" s="24">
        <f t="shared" si="263"/>
        <v>0</v>
      </c>
    </row>
    <row r="355" spans="1:26" ht="30" x14ac:dyDescent="0.25">
      <c r="A355" s="103">
        <v>0.93</v>
      </c>
      <c r="B355" s="56">
        <v>307</v>
      </c>
      <c r="C355" s="25" t="s">
        <v>380</v>
      </c>
      <c r="D355" s="26">
        <f t="shared" si="264"/>
        <v>18150.400000000001</v>
      </c>
      <c r="E355" s="26">
        <f t="shared" si="264"/>
        <v>18790</v>
      </c>
      <c r="F355" s="31">
        <v>2.75</v>
      </c>
      <c r="G355" s="27">
        <v>1</v>
      </c>
      <c r="H355" s="28"/>
      <c r="I355" s="28"/>
      <c r="J355" s="26">
        <v>1.4</v>
      </c>
      <c r="K355" s="26">
        <v>1.68</v>
      </c>
      <c r="L355" s="26">
        <v>2.23</v>
      </c>
      <c r="M355" s="26">
        <v>2.39</v>
      </c>
      <c r="N355" s="29">
        <v>2.57</v>
      </c>
      <c r="O355" s="30"/>
      <c r="P355" s="30">
        <f t="shared" si="258"/>
        <v>0</v>
      </c>
      <c r="Q355" s="30"/>
      <c r="R355" s="30">
        <f t="shared" si="259"/>
        <v>0</v>
      </c>
      <c r="S355" s="30"/>
      <c r="T355" s="30">
        <f t="shared" si="260"/>
        <v>0</v>
      </c>
      <c r="U355" s="30"/>
      <c r="V355" s="30">
        <f t="shared" si="261"/>
        <v>0</v>
      </c>
      <c r="W355" s="30"/>
      <c r="X355" s="30">
        <f t="shared" si="262"/>
        <v>0</v>
      </c>
      <c r="Y355" s="30"/>
      <c r="Z355" s="30">
        <f t="shared" si="263"/>
        <v>0</v>
      </c>
    </row>
    <row r="356" spans="1:26" ht="45" x14ac:dyDescent="0.25">
      <c r="A356" s="32"/>
      <c r="B356" s="56">
        <v>308</v>
      </c>
      <c r="C356" s="25" t="s">
        <v>381</v>
      </c>
      <c r="D356" s="26">
        <f t="shared" si="264"/>
        <v>18150.400000000001</v>
      </c>
      <c r="E356" s="26">
        <f t="shared" si="264"/>
        <v>18790</v>
      </c>
      <c r="F356" s="31">
        <v>2.35</v>
      </c>
      <c r="G356" s="27">
        <v>1</v>
      </c>
      <c r="H356" s="28"/>
      <c r="I356" s="28"/>
      <c r="J356" s="26">
        <v>1.4</v>
      </c>
      <c r="K356" s="26">
        <v>1.68</v>
      </c>
      <c r="L356" s="26">
        <v>2.23</v>
      </c>
      <c r="M356" s="26">
        <v>2.39</v>
      </c>
      <c r="N356" s="29">
        <v>2.57</v>
      </c>
      <c r="O356" s="30"/>
      <c r="P356" s="30">
        <f t="shared" si="258"/>
        <v>0</v>
      </c>
      <c r="Q356" s="30"/>
      <c r="R356" s="30">
        <f t="shared" si="259"/>
        <v>0</v>
      </c>
      <c r="S356" s="30"/>
      <c r="T356" s="30">
        <f t="shared" si="260"/>
        <v>0</v>
      </c>
      <c r="U356" s="30"/>
      <c r="V356" s="30">
        <f t="shared" si="261"/>
        <v>0</v>
      </c>
      <c r="W356" s="30"/>
      <c r="X356" s="30">
        <f t="shared" si="262"/>
        <v>0</v>
      </c>
      <c r="Y356" s="30"/>
      <c r="Z356" s="30">
        <f t="shared" si="263"/>
        <v>0</v>
      </c>
    </row>
    <row r="357" spans="1:26" s="66" customFormat="1" ht="18" customHeight="1" x14ac:dyDescent="0.2">
      <c r="A357" s="70"/>
      <c r="B357" s="71"/>
      <c r="C357" s="40" t="s">
        <v>384</v>
      </c>
      <c r="D357" s="40"/>
      <c r="E357" s="40"/>
      <c r="F357" s="41"/>
      <c r="G357" s="41"/>
      <c r="H357" s="41"/>
      <c r="I357" s="41"/>
      <c r="J357" s="41"/>
      <c r="K357" s="41"/>
      <c r="L357" s="41"/>
      <c r="M357" s="41"/>
      <c r="N357" s="41"/>
      <c r="O357" s="42">
        <f t="shared" ref="O357:Z357" si="265">O12+O14+O28+O31+O37+O43+O47+O49+O53+O64+O72+O77+O89+O97+O101+O119+O132+O140+O144+O174+O185+O194+O199+O206+O211+O224+O226+O243+O249+O263+O277+O297+O316+O324+O330+O347+O340</f>
        <v>8773</v>
      </c>
      <c r="P357" s="43">
        <f t="shared" si="265"/>
        <v>428948844.91643327</v>
      </c>
      <c r="Q357" s="42">
        <f t="shared" si="265"/>
        <v>10862</v>
      </c>
      <c r="R357" s="43">
        <f t="shared" si="265"/>
        <v>394245748.81061435</v>
      </c>
      <c r="S357" s="42">
        <f t="shared" si="265"/>
        <v>2186</v>
      </c>
      <c r="T357" s="43">
        <f t="shared" si="265"/>
        <v>167333964.47902399</v>
      </c>
      <c r="U357" s="42">
        <f t="shared" si="265"/>
        <v>8780</v>
      </c>
      <c r="V357" s="43">
        <f t="shared" si="265"/>
        <v>201030654.66601598</v>
      </c>
      <c r="W357" s="42">
        <f t="shared" si="265"/>
        <v>10520</v>
      </c>
      <c r="X357" s="43">
        <f t="shared" si="265"/>
        <v>283459051.78254998</v>
      </c>
      <c r="Y357" s="42">
        <f t="shared" si="265"/>
        <v>1841</v>
      </c>
      <c r="Z357" s="43">
        <f t="shared" si="265"/>
        <v>38011311.020000003</v>
      </c>
    </row>
    <row r="358" spans="1:26" ht="15.75" customHeight="1" x14ac:dyDescent="0.25"/>
    <row r="359" spans="1:26" ht="15.75" hidden="1" customHeight="1" x14ac:dyDescent="0.25"/>
    <row r="360" spans="1:26" hidden="1" x14ac:dyDescent="0.25"/>
    <row r="361" spans="1:26" s="67" customFormat="1" ht="12.75" hidden="1" x14ac:dyDescent="0.2">
      <c r="A361" s="68"/>
      <c r="B361" s="69"/>
      <c r="C361" s="40"/>
      <c r="D361" s="40"/>
      <c r="E361" s="40"/>
      <c r="F361" s="41"/>
      <c r="G361" s="41"/>
      <c r="H361" s="41"/>
      <c r="I361" s="41"/>
      <c r="J361" s="41"/>
      <c r="K361" s="41"/>
      <c r="L361" s="41"/>
      <c r="M361" s="41"/>
      <c r="N361" s="41"/>
      <c r="O361" s="42"/>
      <c r="P361" s="43"/>
      <c r="Q361" s="42"/>
      <c r="R361" s="42"/>
      <c r="S361" s="42"/>
      <c r="T361" s="42"/>
      <c r="U361" s="42"/>
      <c r="V361" s="42"/>
      <c r="W361" s="42"/>
      <c r="X361" s="42"/>
      <c r="Y361" s="42"/>
      <c r="Z361" s="42"/>
    </row>
    <row r="362" spans="1:26" ht="21.75" hidden="1" customHeight="1" x14ac:dyDescent="0.25">
      <c r="O362" s="44"/>
      <c r="P362" s="44"/>
      <c r="Q362" s="44"/>
      <c r="R362" s="44"/>
      <c r="S362" s="44"/>
      <c r="T362" s="44"/>
      <c r="U362" s="44"/>
      <c r="V362" s="44"/>
      <c r="W362" s="44"/>
      <c r="X362" s="44"/>
      <c r="Y362" s="44"/>
      <c r="Z362" s="44"/>
    </row>
    <row r="363" spans="1:26" hidden="1" x14ac:dyDescent="0.25"/>
    <row r="364" spans="1:26" hidden="1" x14ac:dyDescent="0.25"/>
    <row r="365" spans="1:26" s="67" customFormat="1" ht="12.75" hidden="1" x14ac:dyDescent="0.2">
      <c r="A365" s="68"/>
      <c r="B365" s="69"/>
      <c r="C365" s="40"/>
      <c r="D365" s="40"/>
      <c r="E365" s="40"/>
      <c r="F365" s="41"/>
      <c r="G365" s="41"/>
      <c r="H365" s="41"/>
      <c r="I365" s="41"/>
      <c r="J365" s="41"/>
      <c r="K365" s="41"/>
      <c r="L365" s="41"/>
      <c r="M365" s="41"/>
      <c r="N365" s="41"/>
      <c r="O365" s="42"/>
      <c r="P365" s="43"/>
      <c r="Q365" s="42"/>
      <c r="R365" s="42"/>
      <c r="S365" s="42"/>
      <c r="T365" s="42"/>
      <c r="U365" s="42"/>
      <c r="V365" s="42"/>
      <c r="W365" s="42"/>
      <c r="X365" s="42"/>
      <c r="Y365" s="42"/>
      <c r="Z365" s="42"/>
    </row>
    <row r="366" spans="1:26" hidden="1" x14ac:dyDescent="0.25"/>
    <row r="367" spans="1:26" hidden="1" x14ac:dyDescent="0.25">
      <c r="A367" s="32"/>
      <c r="B367" s="32"/>
      <c r="C367" s="45"/>
      <c r="D367" s="45"/>
      <c r="E367" s="45"/>
      <c r="F367" s="46"/>
      <c r="G367" s="46"/>
      <c r="H367" s="46"/>
      <c r="I367" s="46"/>
      <c r="J367" s="46"/>
      <c r="K367" s="46"/>
      <c r="L367" s="46"/>
      <c r="M367" s="46"/>
      <c r="N367" s="46"/>
      <c r="O367" s="47"/>
      <c r="P367" s="47"/>
      <c r="Q367" s="47"/>
      <c r="R367" s="47"/>
      <c r="S367" s="47"/>
      <c r="T367" s="47"/>
      <c r="U367" s="47"/>
      <c r="V367" s="47"/>
      <c r="W367" s="47"/>
      <c r="X367" s="47"/>
      <c r="Y367" s="47"/>
      <c r="Z367" s="47"/>
    </row>
    <row r="368" spans="1:26" hidden="1" x14ac:dyDescent="0.25"/>
    <row r="369" spans="1:26" hidden="1" x14ac:dyDescent="0.25"/>
    <row r="370" spans="1:26" hidden="1" x14ac:dyDescent="0.25"/>
    <row r="371" spans="1:26" hidden="1" x14ac:dyDescent="0.25"/>
    <row r="372" spans="1:26" s="67" customFormat="1" ht="12.75" hidden="1" x14ac:dyDescent="0.2">
      <c r="A372" s="100"/>
      <c r="B372" s="101"/>
      <c r="C372" s="40"/>
      <c r="D372" s="40"/>
      <c r="E372" s="40"/>
      <c r="F372" s="41"/>
      <c r="G372" s="41"/>
      <c r="H372" s="41"/>
      <c r="I372" s="41"/>
      <c r="J372" s="41"/>
      <c r="K372" s="41"/>
      <c r="L372" s="41"/>
      <c r="M372" s="41"/>
      <c r="N372" s="41"/>
      <c r="O372" s="42"/>
      <c r="P372" s="43"/>
      <c r="Q372" s="42"/>
      <c r="R372" s="42"/>
      <c r="S372" s="42"/>
      <c r="T372" s="42"/>
      <c r="U372" s="42"/>
      <c r="V372" s="42"/>
      <c r="W372" s="42"/>
      <c r="X372" s="42"/>
      <c r="Y372" s="42"/>
      <c r="Z372" s="42"/>
    </row>
    <row r="373" spans="1:26" hidden="1" x14ac:dyDescent="0.25">
      <c r="O373" s="48"/>
      <c r="P373" s="48"/>
      <c r="Q373" s="48"/>
      <c r="R373" s="48"/>
      <c r="S373" s="48"/>
      <c r="T373" s="48"/>
      <c r="U373" s="48"/>
      <c r="V373" s="48"/>
      <c r="W373" s="48"/>
      <c r="X373" s="48"/>
      <c r="Y373" s="48"/>
      <c r="Z373" s="48"/>
    </row>
    <row r="374" spans="1:26" x14ac:dyDescent="0.25">
      <c r="O374" s="48"/>
      <c r="P374" s="48"/>
      <c r="Q374" s="48"/>
      <c r="R374" s="48"/>
      <c r="S374" s="48"/>
      <c r="T374" s="48"/>
      <c r="U374" s="48"/>
      <c r="V374" s="48"/>
      <c r="W374" s="48"/>
      <c r="X374" s="48"/>
      <c r="Y374" s="48"/>
      <c r="Z374" s="48"/>
    </row>
  </sheetData>
  <autoFilter ref="A12:Z357"/>
  <mergeCells count="43">
    <mergeCell ref="Q1:R2"/>
    <mergeCell ref="A3:S3"/>
    <mergeCell ref="A372:B372"/>
    <mergeCell ref="Y7:Z7"/>
    <mergeCell ref="U7:V7"/>
    <mergeCell ref="W7:X7"/>
    <mergeCell ref="S7:T7"/>
    <mergeCell ref="Q7:R7"/>
    <mergeCell ref="O7:P7"/>
    <mergeCell ref="U6:V6"/>
    <mergeCell ref="W6:X6"/>
    <mergeCell ref="Y6:Z6"/>
    <mergeCell ref="Q6:R6"/>
    <mergeCell ref="S6:T6"/>
    <mergeCell ref="O6:P6"/>
    <mergeCell ref="N6:N8"/>
    <mergeCell ref="O5:P5"/>
    <mergeCell ref="J5:M5"/>
    <mergeCell ref="Y4:Z4"/>
    <mergeCell ref="U4:V4"/>
    <mergeCell ref="W4:X4"/>
    <mergeCell ref="S4:T4"/>
    <mergeCell ref="O4:P4"/>
    <mergeCell ref="Q4:R4"/>
    <mergeCell ref="U5:V5"/>
    <mergeCell ref="W5:X5"/>
    <mergeCell ref="Y5:Z5"/>
    <mergeCell ref="Q5:R5"/>
    <mergeCell ref="S5:T5"/>
    <mergeCell ref="G4:G8"/>
    <mergeCell ref="H4:H8"/>
    <mergeCell ref="I4:I8"/>
    <mergeCell ref="J4:N4"/>
    <mergeCell ref="J6:J8"/>
    <mergeCell ref="K6:K8"/>
    <mergeCell ref="L6:L8"/>
    <mergeCell ref="M6:M8"/>
    <mergeCell ref="F4:F8"/>
    <mergeCell ref="A4:A8"/>
    <mergeCell ref="B4:B8"/>
    <mergeCell ref="C4:C8"/>
    <mergeCell ref="D4:D8"/>
    <mergeCell ref="E4:E8"/>
  </mergeCells>
  <pageMargins left="0" right="0" top="0.39370078740157483" bottom="0.19685039370078741" header="0.11811023622047245" footer="0.11811023622047245"/>
  <pageSetup paperSize="9" scale="65" orientation="landscape" r:id="rId1"/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Сафронова Ирина Александровна</cp:lastModifiedBy>
  <cp:lastPrinted>2016-06-14T04:02:09Z</cp:lastPrinted>
  <dcterms:created xsi:type="dcterms:W3CDTF">2016-06-14T03:52:46Z</dcterms:created>
  <dcterms:modified xsi:type="dcterms:W3CDTF">2016-06-29T05:07:14Z</dcterms:modified>
</cp:coreProperties>
</file>