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525" yWindow="120" windowWidth="16245" windowHeight="1270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уровень'!$B$8:$J$397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уровень'!$B$1:$J$397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F351" i="157" l="1"/>
  <c r="J351" i="157" l="1"/>
  <c r="I12" i="46"/>
  <c r="I246" i="157"/>
  <c r="E246" i="157"/>
  <c r="I194" i="157"/>
  <c r="E194" i="157"/>
  <c r="I166" i="157"/>
  <c r="E166" i="157"/>
  <c r="I155" i="157"/>
  <c r="E155" i="157"/>
  <c r="I275" i="157"/>
  <c r="E275" i="157"/>
  <c r="I126" i="157"/>
  <c r="E126" i="157"/>
  <c r="I304" i="157"/>
  <c r="E304" i="157"/>
  <c r="I88" i="157"/>
  <c r="E88" i="157"/>
  <c r="I65" i="157"/>
  <c r="E65" i="157"/>
  <c r="I53" i="157"/>
  <c r="E53" i="157"/>
  <c r="I43" i="157"/>
  <c r="E43" i="157"/>
  <c r="I33" i="157"/>
  <c r="E33" i="157"/>
  <c r="I19" i="157"/>
  <c r="E19" i="157"/>
  <c r="I319" i="156"/>
  <c r="E319" i="156"/>
  <c r="I292" i="156"/>
  <c r="E292" i="156"/>
  <c r="I264" i="156"/>
  <c r="E264" i="156"/>
  <c r="I194" i="156"/>
  <c r="E194" i="156"/>
  <c r="I120" i="156"/>
  <c r="E120" i="156"/>
  <c r="I57" i="156"/>
  <c r="E57" i="156"/>
  <c r="I35" i="156"/>
  <c r="E35" i="156"/>
  <c r="H193" i="156" l="1"/>
  <c r="H192" i="156"/>
  <c r="H191" i="156"/>
  <c r="H189" i="156"/>
  <c r="H188" i="156"/>
  <c r="I247" i="156" l="1"/>
  <c r="H247" i="156"/>
  <c r="G247" i="156"/>
  <c r="I246" i="156"/>
  <c r="H246" i="156"/>
  <c r="G246" i="156"/>
  <c r="E247" i="156"/>
  <c r="D247" i="156"/>
  <c r="E246" i="156"/>
  <c r="D246" i="156"/>
  <c r="C247" i="156"/>
  <c r="C246" i="156"/>
  <c r="J192" i="156" l="1"/>
  <c r="J193" i="156"/>
  <c r="I190" i="156"/>
  <c r="H190" i="156"/>
  <c r="G190" i="156"/>
  <c r="E190" i="156"/>
  <c r="D190" i="156"/>
  <c r="C190" i="156"/>
  <c r="D191" i="156"/>
  <c r="F193" i="156"/>
  <c r="F192" i="156"/>
  <c r="D193" i="156"/>
  <c r="D192" i="156"/>
  <c r="D189" i="156"/>
  <c r="D188" i="156"/>
  <c r="E12" i="46" l="1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B192" i="37"/>
  <c r="G192" i="37"/>
  <c r="I192" i="37"/>
  <c r="I112" i="157"/>
  <c r="G112" i="157"/>
  <c r="C112" i="157"/>
  <c r="E112" i="157"/>
  <c r="C306" i="156"/>
  <c r="B113" i="37" s="1"/>
  <c r="E306" i="156"/>
  <c r="D113" i="37" s="1"/>
  <c r="G306" i="156"/>
  <c r="F113" i="37" s="1"/>
  <c r="H306" i="156"/>
  <c r="G113" i="37" s="1"/>
  <c r="I306" i="156"/>
  <c r="H113" i="37" s="1"/>
  <c r="J306" i="156"/>
  <c r="I113" i="37" s="1"/>
  <c r="C279" i="156"/>
  <c r="B73" i="37" s="1"/>
  <c r="E279" i="156"/>
  <c r="D73" i="37" s="1"/>
  <c r="G279" i="156"/>
  <c r="F73" i="37" s="1"/>
  <c r="H279" i="156"/>
  <c r="G73" i="37" s="1"/>
  <c r="I279" i="156"/>
  <c r="H73" i="37" s="1"/>
  <c r="J279" i="156"/>
  <c r="I73" i="37" s="1"/>
  <c r="B74" i="37"/>
  <c r="C74" i="37"/>
  <c r="D74" i="37"/>
  <c r="C15" i="57"/>
  <c r="C16" i="57"/>
  <c r="C17" i="57"/>
  <c r="D12" i="157" l="1"/>
  <c r="H20" i="157" l="1"/>
  <c r="H19" i="157"/>
  <c r="D305" i="157" l="1"/>
  <c r="D157" i="157"/>
  <c r="F157" i="157" s="1"/>
  <c r="F181" i="157" s="1"/>
  <c r="D67" i="157"/>
  <c r="F67" i="157" s="1"/>
  <c r="D265" i="156"/>
  <c r="F305" i="157" l="1"/>
  <c r="F318" i="157" s="1"/>
  <c r="E192" i="37" s="1"/>
  <c r="D318" i="157"/>
  <c r="C192" i="37" s="1"/>
  <c r="F265" i="156"/>
  <c r="F279" i="156" s="1"/>
  <c r="E73" i="37" s="1"/>
  <c r="D279" i="156"/>
  <c r="C73" i="37" s="1"/>
  <c r="D319" i="156"/>
  <c r="I241" i="156"/>
  <c r="G241" i="156"/>
  <c r="E241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94" i="156"/>
  <c r="D195" i="156"/>
  <c r="D200" i="156"/>
  <c r="D201" i="156"/>
  <c r="D203" i="156"/>
  <c r="D202" i="156" s="1"/>
  <c r="D204" i="156"/>
  <c r="D211" i="156"/>
  <c r="D222" i="156"/>
  <c r="D223" i="156"/>
  <c r="D225" i="156"/>
  <c r="D224" i="156" s="1"/>
  <c r="D226" i="156"/>
  <c r="D231" i="156"/>
  <c r="D232" i="156"/>
  <c r="D234" i="156"/>
  <c r="D233" i="156" s="1"/>
  <c r="D235" i="156"/>
  <c r="D251" i="156"/>
  <c r="D256" i="156"/>
  <c r="D270" i="156" s="1"/>
  <c r="D257" i="156"/>
  <c r="D271" i="156" s="1"/>
  <c r="D258" i="156"/>
  <c r="D272" i="156" s="1"/>
  <c r="D259" i="156"/>
  <c r="D273" i="156" s="1"/>
  <c r="D261" i="156"/>
  <c r="D275" i="156" s="1"/>
  <c r="D262" i="156"/>
  <c r="D276" i="156" s="1"/>
  <c r="D263" i="156"/>
  <c r="D277" i="156" s="1"/>
  <c r="D264" i="156"/>
  <c r="D278" i="156" s="1"/>
  <c r="D284" i="156"/>
  <c r="D285" i="156"/>
  <c r="D298" i="156" s="1"/>
  <c r="D286" i="156"/>
  <c r="D299" i="156" s="1"/>
  <c r="D287" i="156"/>
  <c r="D300" i="156" s="1"/>
  <c r="D289" i="156"/>
  <c r="D302" i="156" s="1"/>
  <c r="D290" i="156"/>
  <c r="D303" i="156" s="1"/>
  <c r="D291" i="156"/>
  <c r="D304" i="156" s="1"/>
  <c r="D292" i="156"/>
  <c r="D305" i="156" s="1"/>
  <c r="D293" i="156"/>
  <c r="D306" i="156" s="1"/>
  <c r="C113" i="37" s="1"/>
  <c r="D307" i="156"/>
  <c r="D311" i="156"/>
  <c r="D312" i="156"/>
  <c r="D326" i="156" s="1"/>
  <c r="D313" i="156"/>
  <c r="D327" i="156" s="1"/>
  <c r="D314" i="156"/>
  <c r="D328" i="156" s="1"/>
  <c r="D316" i="156"/>
  <c r="D317" i="156"/>
  <c r="D331" i="156" s="1"/>
  <c r="D318" i="156"/>
  <c r="D332" i="156" s="1"/>
  <c r="D320" i="156"/>
  <c r="D334" i="156" s="1"/>
  <c r="D321" i="156"/>
  <c r="D335" i="156" s="1"/>
  <c r="D333" i="156"/>
  <c r="D339" i="156"/>
  <c r="D351" i="156" s="1"/>
  <c r="D340" i="156"/>
  <c r="D352" i="156" s="1"/>
  <c r="D341" i="156"/>
  <c r="D353" i="156" s="1"/>
  <c r="D342" i="156"/>
  <c r="D344" i="156"/>
  <c r="D345" i="156"/>
  <c r="D357" i="156" s="1"/>
  <c r="D346" i="156"/>
  <c r="D358" i="156" s="1"/>
  <c r="D347" i="156"/>
  <c r="D359" i="156" s="1"/>
  <c r="D360" i="156"/>
  <c r="D364" i="156"/>
  <c r="D365" i="156"/>
  <c r="D366" i="156"/>
  <c r="D367" i="156"/>
  <c r="D369" i="156"/>
  <c r="D370" i="156"/>
  <c r="D371" i="156"/>
  <c r="D372" i="156"/>
  <c r="D376" i="156"/>
  <c r="D388" i="156" s="1"/>
  <c r="D377" i="156"/>
  <c r="D389" i="156" s="1"/>
  <c r="D378" i="156"/>
  <c r="D390" i="156" s="1"/>
  <c r="D379" i="156"/>
  <c r="D391" i="156" s="1"/>
  <c r="D381" i="156"/>
  <c r="D393" i="156" s="1"/>
  <c r="D382" i="156"/>
  <c r="D394" i="156" s="1"/>
  <c r="D383" i="156"/>
  <c r="D384" i="156"/>
  <c r="D396" i="156" s="1"/>
  <c r="D397" i="156"/>
  <c r="D249" i="156" l="1"/>
  <c r="D250" i="156"/>
  <c r="D44" i="156"/>
  <c r="D30" i="156"/>
  <c r="D241" i="156"/>
  <c r="D130" i="156"/>
  <c r="D24" i="156"/>
  <c r="D170" i="156"/>
  <c r="D41" i="156"/>
  <c r="D10" i="156"/>
  <c r="D20" i="156" s="1"/>
  <c r="D343" i="156"/>
  <c r="D355" i="156" s="1"/>
  <c r="D177" i="156"/>
  <c r="D115" i="156"/>
  <c r="D243" i="156"/>
  <c r="D187" i="156"/>
  <c r="D167" i="156"/>
  <c r="D150" i="156"/>
  <c r="D107" i="156"/>
  <c r="D102" i="156"/>
  <c r="D94" i="156"/>
  <c r="D80" i="156"/>
  <c r="D71" i="156"/>
  <c r="D380" i="156"/>
  <c r="D338" i="156"/>
  <c r="D350" i="156" s="1"/>
  <c r="D147" i="156"/>
  <c r="D288" i="156"/>
  <c r="D301" i="156" s="1"/>
  <c r="D230" i="156"/>
  <c r="D356" i="156"/>
  <c r="D315" i="156"/>
  <c r="D329" i="156" s="1"/>
  <c r="D310" i="156"/>
  <c r="D324" i="156" s="1"/>
  <c r="D221" i="156"/>
  <c r="D213" i="156"/>
  <c r="D199" i="156"/>
  <c r="D180" i="156"/>
  <c r="D160" i="156"/>
  <c r="D138" i="156"/>
  <c r="D89" i="156"/>
  <c r="D62" i="156"/>
  <c r="D54" i="156"/>
  <c r="D368" i="156"/>
  <c r="D363" i="156"/>
  <c r="D283" i="156"/>
  <c r="D296" i="156" s="1"/>
  <c r="D125" i="156"/>
  <c r="D395" i="156"/>
  <c r="D260" i="156"/>
  <c r="D274" i="156" s="1"/>
  <c r="D245" i="156"/>
  <c r="D242" i="156"/>
  <c r="D248" i="156"/>
  <c r="D157" i="156"/>
  <c r="D51" i="156"/>
  <c r="D208" i="156"/>
  <c r="D375" i="156"/>
  <c r="D354" i="156"/>
  <c r="D330" i="156"/>
  <c r="D325" i="156"/>
  <c r="D21" i="156"/>
  <c r="D297" i="156"/>
  <c r="D255" i="156"/>
  <c r="D269" i="156" s="1"/>
  <c r="D240" i="156"/>
  <c r="D392" i="156" l="1"/>
  <c r="D244" i="156"/>
  <c r="D239" i="156"/>
  <c r="D387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H58" i="156"/>
  <c r="H36" i="156"/>
  <c r="H37" i="156"/>
  <c r="G54" i="156" l="1"/>
  <c r="E167" i="156" l="1"/>
  <c r="E170" i="156"/>
  <c r="E248" i="156" l="1"/>
  <c r="I333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3" i="156" l="1"/>
  <c r="F306" i="156" s="1"/>
  <c r="E113" i="37" s="1"/>
  <c r="I221" i="156" l="1"/>
  <c r="I164" i="157" l="1"/>
  <c r="B151" i="37" l="1"/>
  <c r="D151" i="37"/>
  <c r="F151" i="37"/>
  <c r="H151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4" i="37" s="1"/>
  <c r="F30" i="57"/>
  <c r="F204" i="37" s="1"/>
  <c r="D30" i="57"/>
  <c r="D204" i="37" s="1"/>
  <c r="B30" i="57"/>
  <c r="B204" i="37" s="1"/>
  <c r="G18" i="57"/>
  <c r="I18" i="57" s="1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H356" i="157"/>
  <c r="J356" i="157" s="1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H331" i="157"/>
  <c r="J331" i="157" s="1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H304" i="157"/>
  <c r="J304" i="157" s="1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H277" i="157"/>
  <c r="J291" i="157" s="1"/>
  <c r="I179" i="37" s="1"/>
  <c r="F291" i="157"/>
  <c r="E179" i="37" s="1"/>
  <c r="H276" i="157"/>
  <c r="J290" i="157" s="1"/>
  <c r="I178" i="37" s="1"/>
  <c r="D276" i="157"/>
  <c r="F276" i="157" s="1"/>
  <c r="F290" i="157" s="1"/>
  <c r="E178" i="37" s="1"/>
  <c r="H275" i="157"/>
  <c r="J275" i="157" s="1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H248" i="157"/>
  <c r="J262" i="157" s="1"/>
  <c r="I165" i="37" s="1"/>
  <c r="D248" i="157"/>
  <c r="F262" i="157" s="1"/>
  <c r="E165" i="37" s="1"/>
  <c r="H247" i="157"/>
  <c r="J261" i="157" s="1"/>
  <c r="I164" i="37" s="1"/>
  <c r="D247" i="157"/>
  <c r="F247" i="157" s="1"/>
  <c r="F261" i="157" s="1"/>
  <c r="E164" i="37" s="1"/>
  <c r="H246" i="157"/>
  <c r="J246" i="157" s="1"/>
  <c r="J260" i="157" s="1"/>
  <c r="I163" i="37" s="1"/>
  <c r="D246" i="157"/>
  <c r="F246" i="157" s="1"/>
  <c r="F260" i="157" s="1"/>
  <c r="E163" i="37" s="1"/>
  <c r="D368" i="157" l="1"/>
  <c r="C228" i="37" s="1"/>
  <c r="F331" i="157"/>
  <c r="F343" i="157" s="1"/>
  <c r="E216" i="37" s="1"/>
  <c r="D317" i="157"/>
  <c r="C191" i="37" s="1"/>
  <c r="H368" i="157"/>
  <c r="G228" i="37" s="1"/>
  <c r="H343" i="157"/>
  <c r="G216" i="37" s="1"/>
  <c r="H317" i="157"/>
  <c r="G191" i="37" s="1"/>
  <c r="D290" i="157"/>
  <c r="C178" i="37" s="1"/>
  <c r="H289" i="157"/>
  <c r="G177" i="37" s="1"/>
  <c r="H291" i="157"/>
  <c r="G179" i="37" s="1"/>
  <c r="D289" i="157"/>
  <c r="C177" i="37" s="1"/>
  <c r="D291" i="157"/>
  <c r="C179" i="37" s="1"/>
  <c r="H290" i="157"/>
  <c r="G178" i="37" s="1"/>
  <c r="D261" i="157"/>
  <c r="C164" i="37" s="1"/>
  <c r="H261" i="157"/>
  <c r="G164" i="37" s="1"/>
  <c r="D262" i="157"/>
  <c r="C165" i="37" s="1"/>
  <c r="H262" i="157"/>
  <c r="G165" i="37" s="1"/>
  <c r="D260" i="157"/>
  <c r="C163" i="37" s="1"/>
  <c r="H260" i="157"/>
  <c r="G163" i="37" s="1"/>
  <c r="J368" i="157" l="1"/>
  <c r="I228" i="37" s="1"/>
  <c r="I233" i="157"/>
  <c r="H125" i="37" s="1"/>
  <c r="G233" i="157"/>
  <c r="F125" i="37" s="1"/>
  <c r="E233" i="157"/>
  <c r="D125" i="37" s="1"/>
  <c r="C233" i="157"/>
  <c r="B125" i="37" s="1"/>
  <c r="H221" i="157"/>
  <c r="J221" i="157" s="1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H195" i="157"/>
  <c r="J208" i="157" s="1"/>
  <c r="I100" i="37" s="1"/>
  <c r="F195" i="157"/>
  <c r="F208" i="157" s="1"/>
  <c r="E100" i="37" s="1"/>
  <c r="H194" i="157"/>
  <c r="J194" i="157" s="1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H167" i="157"/>
  <c r="H181" i="157" s="1"/>
  <c r="F167" i="157"/>
  <c r="H166" i="157"/>
  <c r="J166" i="157" s="1"/>
  <c r="D166" i="157"/>
  <c r="F166" i="157" s="1"/>
  <c r="D156" i="157"/>
  <c r="F156" i="157" s="1"/>
  <c r="F180" i="157" s="1"/>
  <c r="E86" i="37" s="1"/>
  <c r="H155" i="157"/>
  <c r="J155" i="157" s="1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F19" i="157" s="1"/>
  <c r="I396" i="156"/>
  <c r="H240" i="37" s="1"/>
  <c r="G396" i="156"/>
  <c r="F240" i="37" s="1"/>
  <c r="E396" i="156"/>
  <c r="D240" i="37" s="1"/>
  <c r="C396" i="156"/>
  <c r="B240" i="37" s="1"/>
  <c r="H384" i="156"/>
  <c r="J384" i="156" s="1"/>
  <c r="F384" i="156"/>
  <c r="H372" i="156"/>
  <c r="J372" i="156" s="1"/>
  <c r="F372" i="156"/>
  <c r="H112" i="157" l="1"/>
  <c r="J112" i="157" s="1"/>
  <c r="D233" i="157"/>
  <c r="C125" i="37" s="1"/>
  <c r="H233" i="157"/>
  <c r="G125" i="37" s="1"/>
  <c r="H396" i="156"/>
  <c r="J396" i="156" s="1"/>
  <c r="I240" i="37" s="1"/>
  <c r="F194" i="157"/>
  <c r="F207" i="157" s="1"/>
  <c r="E99" i="37" s="1"/>
  <c r="H208" i="157"/>
  <c r="G100" i="37" s="1"/>
  <c r="D180" i="157"/>
  <c r="C86" i="37" s="1"/>
  <c r="D208" i="157"/>
  <c r="C100" i="37" s="1"/>
  <c r="I87" i="37"/>
  <c r="H207" i="157"/>
  <c r="G99" i="37" s="1"/>
  <c r="H179" i="157"/>
  <c r="G85" i="37" s="1"/>
  <c r="D179" i="157"/>
  <c r="C85" i="37" s="1"/>
  <c r="C87" i="37"/>
  <c r="H86" i="37"/>
  <c r="H180" i="157"/>
  <c r="G86" i="37" s="1"/>
  <c r="H142" i="157"/>
  <c r="G48" i="37" s="1"/>
  <c r="D142" i="157"/>
  <c r="C48" i="37" s="1"/>
  <c r="H111" i="157"/>
  <c r="G33" i="37" s="1"/>
  <c r="D111" i="157"/>
  <c r="C33" i="37" s="1"/>
  <c r="H140" i="157"/>
  <c r="G46" i="37" s="1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40" i="37" l="1"/>
  <c r="F396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4" i="37"/>
  <c r="G34" i="37"/>
  <c r="I359" i="156" l="1"/>
  <c r="G359" i="156"/>
  <c r="E359" i="156"/>
  <c r="C359" i="156"/>
  <c r="H347" i="156"/>
  <c r="I335" i="156"/>
  <c r="H139" i="37" s="1"/>
  <c r="G335" i="156"/>
  <c r="F139" i="37" s="1"/>
  <c r="E335" i="156"/>
  <c r="D139" i="37" s="1"/>
  <c r="C335" i="156"/>
  <c r="B139" i="37" s="1"/>
  <c r="I334" i="156"/>
  <c r="H138" i="37" s="1"/>
  <c r="G334" i="156"/>
  <c r="F138" i="37" s="1"/>
  <c r="E334" i="156"/>
  <c r="D138" i="37" s="1"/>
  <c r="C334" i="156"/>
  <c r="B138" i="37" s="1"/>
  <c r="H137" i="37"/>
  <c r="G333" i="156"/>
  <c r="F137" i="37" s="1"/>
  <c r="E333" i="156"/>
  <c r="D137" i="37" s="1"/>
  <c r="C333" i="156"/>
  <c r="B137" i="37" s="1"/>
  <c r="H321" i="156"/>
  <c r="J335" i="156" s="1"/>
  <c r="I139" i="37" s="1"/>
  <c r="F321" i="156"/>
  <c r="F335" i="156" s="1"/>
  <c r="E139" i="37" s="1"/>
  <c r="H320" i="156"/>
  <c r="J334" i="156" s="1"/>
  <c r="I138" i="37" s="1"/>
  <c r="F320" i="156"/>
  <c r="F334" i="156" s="1"/>
  <c r="E138" i="37" s="1"/>
  <c r="H319" i="156"/>
  <c r="J319" i="156" s="1"/>
  <c r="J333" i="156" s="1"/>
  <c r="I137" i="37" s="1"/>
  <c r="F319" i="156"/>
  <c r="F333" i="156" s="1"/>
  <c r="E137" i="37" s="1"/>
  <c r="I305" i="156"/>
  <c r="H112" i="37" s="1"/>
  <c r="G305" i="156"/>
  <c r="F112" i="37" s="1"/>
  <c r="E305" i="156"/>
  <c r="D112" i="37" s="1"/>
  <c r="C305" i="156"/>
  <c r="B112" i="37" s="1"/>
  <c r="H292" i="156"/>
  <c r="J292" i="156" s="1"/>
  <c r="J305" i="156" s="1"/>
  <c r="I112" i="37" s="1"/>
  <c r="F292" i="156"/>
  <c r="F305" i="156" s="1"/>
  <c r="E112" i="37" s="1"/>
  <c r="I278" i="156"/>
  <c r="H72" i="37" s="1"/>
  <c r="G278" i="156"/>
  <c r="F72" i="37" s="1"/>
  <c r="E278" i="156"/>
  <c r="D72" i="37" s="1"/>
  <c r="C278" i="156"/>
  <c r="B72" i="37" s="1"/>
  <c r="H264" i="156"/>
  <c r="J264" i="156" s="1"/>
  <c r="J278" i="156" s="1"/>
  <c r="I72" i="37" s="1"/>
  <c r="F264" i="156"/>
  <c r="F278" i="156" s="1"/>
  <c r="E72" i="37" s="1"/>
  <c r="I250" i="156"/>
  <c r="G250" i="156"/>
  <c r="F19" i="37" s="1"/>
  <c r="E250" i="156"/>
  <c r="D19" i="37" s="1"/>
  <c r="D262" i="37" s="1"/>
  <c r="I249" i="156"/>
  <c r="G249" i="156"/>
  <c r="F18" i="37" s="1"/>
  <c r="E249" i="156"/>
  <c r="D18" i="37" s="1"/>
  <c r="C249" i="156"/>
  <c r="B18" i="37" s="1"/>
  <c r="I248" i="156"/>
  <c r="H17" i="37" s="1"/>
  <c r="G248" i="156"/>
  <c r="F17" i="37" s="1"/>
  <c r="D17" i="37"/>
  <c r="C250" i="156"/>
  <c r="B19" i="37" s="1"/>
  <c r="C248" i="156"/>
  <c r="B17" i="37" s="1"/>
  <c r="H235" i="156"/>
  <c r="J235" i="156" s="1"/>
  <c r="F235" i="156"/>
  <c r="H226" i="156"/>
  <c r="J226" i="156" s="1"/>
  <c r="F226" i="156"/>
  <c r="H217" i="156"/>
  <c r="J217" i="156" s="1"/>
  <c r="F217" i="156"/>
  <c r="H204" i="156"/>
  <c r="J204" i="156" s="1"/>
  <c r="F204" i="156"/>
  <c r="H195" i="156"/>
  <c r="F195" i="156"/>
  <c r="H194" i="156"/>
  <c r="J194" i="156" s="1"/>
  <c r="F194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D260" i="37" s="1"/>
  <c r="C25" i="156"/>
  <c r="B248" i="37" s="1"/>
  <c r="B260" i="37" s="1"/>
  <c r="F35" i="156"/>
  <c r="F15" i="156"/>
  <c r="F25" i="156" s="1"/>
  <c r="E248" i="37" s="1"/>
  <c r="F261" i="37" l="1"/>
  <c r="F262" i="37"/>
  <c r="B262" i="37"/>
  <c r="F260" i="37"/>
  <c r="H260" i="37"/>
  <c r="J347" i="156"/>
  <c r="I151" i="37" s="1"/>
  <c r="G151" i="37"/>
  <c r="F347" i="156"/>
  <c r="F359" i="156" s="1"/>
  <c r="C151" i="37"/>
  <c r="C18" i="37"/>
  <c r="F36" i="156"/>
  <c r="B261" i="37"/>
  <c r="H249" i="156"/>
  <c r="G18" i="37" s="1"/>
  <c r="C137" i="37"/>
  <c r="H333" i="156"/>
  <c r="G137" i="37" s="1"/>
  <c r="C112" i="37"/>
  <c r="H305" i="156"/>
  <c r="G112" i="37" s="1"/>
  <c r="H359" i="156"/>
  <c r="C138" i="37"/>
  <c r="H334" i="156"/>
  <c r="G138" i="37" s="1"/>
  <c r="C139" i="37"/>
  <c r="H335" i="156"/>
  <c r="G139" i="37" s="1"/>
  <c r="H278" i="156"/>
  <c r="G72" i="37" s="1"/>
  <c r="C72" i="37"/>
  <c r="H18" i="37"/>
  <c r="H261" i="37" s="1"/>
  <c r="H19" i="37"/>
  <c r="H262" i="37" s="1"/>
  <c r="H250" i="156"/>
  <c r="G19" i="37" s="1"/>
  <c r="H248" i="156"/>
  <c r="C248" i="37"/>
  <c r="G262" i="37" l="1"/>
  <c r="G261" i="37"/>
  <c r="F249" i="156"/>
  <c r="E18" i="37" s="1"/>
  <c r="C261" i="37"/>
  <c r="J359" i="156"/>
  <c r="I18" i="37"/>
  <c r="E151" i="37"/>
  <c r="F250" i="156"/>
  <c r="E19" i="37" s="1"/>
  <c r="C19" i="37"/>
  <c r="F248" i="156"/>
  <c r="E17" i="37" s="1"/>
  <c r="C17" i="37"/>
  <c r="C260" i="37" s="1"/>
  <c r="I19" i="37"/>
  <c r="J248" i="156"/>
  <c r="I17" i="37" s="1"/>
  <c r="G17" i="37"/>
  <c r="G260" i="37" s="1"/>
  <c r="C262" i="37" l="1"/>
  <c r="E262" i="37" s="1"/>
  <c r="I260" i="37"/>
  <c r="E260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3" i="156"/>
  <c r="I395" i="156"/>
  <c r="I65" i="156"/>
  <c r="I245" i="156"/>
  <c r="G118" i="156" l="1"/>
  <c r="E180" i="156" l="1"/>
  <c r="E138" i="156"/>
  <c r="E115" i="156" l="1"/>
  <c r="I83" i="156"/>
  <c r="E80" i="156"/>
  <c r="E71" i="156" l="1"/>
  <c r="E62" i="156"/>
  <c r="C393" i="156" l="1"/>
  <c r="E393" i="156"/>
  <c r="C394" i="156"/>
  <c r="E394" i="156"/>
  <c r="C395" i="156"/>
  <c r="E395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5" i="156" l="1"/>
  <c r="F239" i="37" s="1"/>
  <c r="G394" i="156"/>
  <c r="F238" i="37" s="1"/>
  <c r="G393" i="156"/>
  <c r="F237" i="37" s="1"/>
  <c r="G380" i="156"/>
  <c r="G368" i="156"/>
  <c r="G343" i="156"/>
  <c r="G315" i="156"/>
  <c r="C288" i="156"/>
  <c r="C260" i="156"/>
  <c r="G233" i="156"/>
  <c r="G224" i="156"/>
  <c r="G213" i="156"/>
  <c r="C213" i="156"/>
  <c r="C202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13" i="57"/>
  <c r="G25" i="57" s="1"/>
  <c r="G199" i="37" s="1"/>
  <c r="G15" i="57"/>
  <c r="I15" i="57" s="1"/>
  <c r="I27" i="57" s="1"/>
  <c r="I201" i="37" s="1"/>
  <c r="G16" i="57"/>
  <c r="I16" i="57" s="1"/>
  <c r="I28" i="57" s="1"/>
  <c r="I202" i="37" s="1"/>
  <c r="G17" i="57"/>
  <c r="G29" i="57" s="1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H350" i="157"/>
  <c r="H351" i="157"/>
  <c r="H353" i="157"/>
  <c r="H354" i="157"/>
  <c r="H355" i="157"/>
  <c r="D350" i="157"/>
  <c r="F362" i="157" s="1"/>
  <c r="E222" i="37" s="1"/>
  <c r="D351" i="157"/>
  <c r="F363" i="157" s="1"/>
  <c r="E223" i="37" s="1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H326" i="157"/>
  <c r="H328" i="157"/>
  <c r="H329" i="157"/>
  <c r="H330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H301" i="157"/>
  <c r="H302" i="157"/>
  <c r="H303" i="157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H272" i="157"/>
  <c r="H273" i="157"/>
  <c r="H274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H243" i="157"/>
  <c r="H244" i="157"/>
  <c r="H245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H218" i="157"/>
  <c r="H219" i="157"/>
  <c r="H220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189" i="157"/>
  <c r="H202" i="157" s="1"/>
  <c r="G94" i="37" s="1"/>
  <c r="H191" i="157"/>
  <c r="H192" i="157"/>
  <c r="H193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D202" i="157" l="1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G43" i="37" s="1"/>
  <c r="J123" i="157"/>
  <c r="J137" i="157" s="1"/>
  <c r="I43" i="37" s="1"/>
  <c r="H205" i="157"/>
  <c r="G97" i="37" s="1"/>
  <c r="J192" i="157"/>
  <c r="J205" i="157" s="1"/>
  <c r="I97" i="37" s="1"/>
  <c r="H231" i="157"/>
  <c r="G123" i="37" s="1"/>
  <c r="J219" i="157"/>
  <c r="J231" i="157" s="1"/>
  <c r="I123" i="37" s="1"/>
  <c r="H288" i="157"/>
  <c r="G176" i="37" s="1"/>
  <c r="J274" i="157"/>
  <c r="J288" i="157" s="1"/>
  <c r="I176" i="37" s="1"/>
  <c r="H314" i="157"/>
  <c r="G188" i="37" s="1"/>
  <c r="J301" i="157"/>
  <c r="J314" i="157" s="1"/>
  <c r="I188" i="37" s="1"/>
  <c r="H340" i="157"/>
  <c r="G213" i="37" s="1"/>
  <c r="J328" i="157"/>
  <c r="J340" i="157" s="1"/>
  <c r="I213" i="37" s="1"/>
  <c r="H367" i="157"/>
  <c r="G227" i="37" s="1"/>
  <c r="J355" i="157"/>
  <c r="H362" i="157"/>
  <c r="G222" i="37" s="1"/>
  <c r="H96" i="157"/>
  <c r="J96" i="157" s="1"/>
  <c r="J97" i="157"/>
  <c r="H178" i="157"/>
  <c r="G84" i="37" s="1"/>
  <c r="J154" i="157"/>
  <c r="H164" i="157"/>
  <c r="J164" i="157" s="1"/>
  <c r="J165" i="157"/>
  <c r="H204" i="157"/>
  <c r="G96" i="37" s="1"/>
  <c r="J191" i="157"/>
  <c r="J204" i="157" s="1"/>
  <c r="I96" i="37" s="1"/>
  <c r="H230" i="157"/>
  <c r="G122" i="37" s="1"/>
  <c r="J218" i="157"/>
  <c r="J230" i="157" s="1"/>
  <c r="I122" i="37" s="1"/>
  <c r="H259" i="157"/>
  <c r="G162" i="37" s="1"/>
  <c r="J245" i="157"/>
  <c r="J259" i="157" s="1"/>
  <c r="I162" i="37" s="1"/>
  <c r="H287" i="157"/>
  <c r="G175" i="37" s="1"/>
  <c r="J273" i="157"/>
  <c r="J287" i="157" s="1"/>
  <c r="I175" i="37" s="1"/>
  <c r="H338" i="157"/>
  <c r="G211" i="37" s="1"/>
  <c r="J326" i="157"/>
  <c r="J338" i="157" s="1"/>
  <c r="I211" i="37" s="1"/>
  <c r="H366" i="157"/>
  <c r="G226" i="37" s="1"/>
  <c r="J354" i="157"/>
  <c r="H221" i="37"/>
  <c r="H139" i="157"/>
  <c r="G45" i="37" s="1"/>
  <c r="J125" i="157"/>
  <c r="J139" i="157" s="1"/>
  <c r="I45" i="37" s="1"/>
  <c r="H177" i="157"/>
  <c r="G83" i="37" s="1"/>
  <c r="J153" i="157"/>
  <c r="H258" i="157"/>
  <c r="G161" i="37" s="1"/>
  <c r="J244" i="157"/>
  <c r="J258" i="157" s="1"/>
  <c r="I161" i="37" s="1"/>
  <c r="H286" i="157"/>
  <c r="G174" i="37" s="1"/>
  <c r="J272" i="157"/>
  <c r="J286" i="157" s="1"/>
  <c r="I174" i="37" s="1"/>
  <c r="H316" i="157"/>
  <c r="G190" i="37" s="1"/>
  <c r="J303" i="157"/>
  <c r="J316" i="157" s="1"/>
  <c r="I190" i="37" s="1"/>
  <c r="H342" i="157"/>
  <c r="G215" i="37" s="1"/>
  <c r="J330" i="157"/>
  <c r="J342" i="157" s="1"/>
  <c r="I215" i="37" s="1"/>
  <c r="H365" i="157"/>
  <c r="G225" i="37" s="1"/>
  <c r="J353" i="157"/>
  <c r="H138" i="157"/>
  <c r="G44" i="37" s="1"/>
  <c r="J124" i="157"/>
  <c r="J138" i="157" s="1"/>
  <c r="I44" i="37" s="1"/>
  <c r="H206" i="157"/>
  <c r="G98" i="37" s="1"/>
  <c r="J193" i="157"/>
  <c r="J206" i="157" s="1"/>
  <c r="I98" i="37" s="1"/>
  <c r="H232" i="157"/>
  <c r="G124" i="37" s="1"/>
  <c r="J220" i="157"/>
  <c r="J232" i="157" s="1"/>
  <c r="I124" i="37" s="1"/>
  <c r="H257" i="157"/>
  <c r="G160" i="37" s="1"/>
  <c r="J243" i="157"/>
  <c r="J257" i="157" s="1"/>
  <c r="I160" i="37" s="1"/>
  <c r="H315" i="157"/>
  <c r="G189" i="37" s="1"/>
  <c r="J302" i="157"/>
  <c r="J315" i="157" s="1"/>
  <c r="I189" i="37" s="1"/>
  <c r="H341" i="157"/>
  <c r="G214" i="37" s="1"/>
  <c r="J329" i="157"/>
  <c r="J341" i="157" s="1"/>
  <c r="I214" i="37" s="1"/>
  <c r="H363" i="157"/>
  <c r="G223" i="37" s="1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G82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5" i="37" s="1"/>
  <c r="H256" i="157"/>
  <c r="G159" i="37" s="1"/>
  <c r="J122" i="157"/>
  <c r="J136" i="157" s="1"/>
  <c r="I42" i="37" s="1"/>
  <c r="H364" i="157"/>
  <c r="G224" i="37" s="1"/>
  <c r="H339" i="157"/>
  <c r="G212" i="37" s="1"/>
  <c r="H285" i="157"/>
  <c r="G173" i="37" s="1"/>
  <c r="H313" i="157"/>
  <c r="G187" i="37" s="1"/>
  <c r="H229" i="157"/>
  <c r="G121" i="37" s="1"/>
  <c r="H175" i="157"/>
  <c r="G81" i="37" s="1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G42" i="37" s="1"/>
  <c r="D136" i="157"/>
  <c r="C42" i="37" s="1"/>
  <c r="F122" i="157"/>
  <c r="F136" i="157" s="1"/>
  <c r="E42" i="37" s="1"/>
  <c r="J364" i="157" l="1"/>
  <c r="I224" i="37" s="1"/>
  <c r="J175" i="157"/>
  <c r="I81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9" i="37" l="1"/>
  <c r="B239" i="37"/>
  <c r="H237" i="37"/>
  <c r="B237" i="37"/>
  <c r="E380" i="156"/>
  <c r="I380" i="156"/>
  <c r="C380" i="156"/>
  <c r="H381" i="156"/>
  <c r="H382" i="156"/>
  <c r="J382" i="156" s="1"/>
  <c r="H383" i="156"/>
  <c r="E368" i="156"/>
  <c r="I368" i="156"/>
  <c r="H369" i="156"/>
  <c r="J369" i="156" s="1"/>
  <c r="H370" i="156"/>
  <c r="H371" i="156"/>
  <c r="J371" i="156" s="1"/>
  <c r="F369" i="156"/>
  <c r="F370" i="156"/>
  <c r="F371" i="156"/>
  <c r="C368" i="156"/>
  <c r="E358" i="156"/>
  <c r="D150" i="37" s="1"/>
  <c r="G358" i="156"/>
  <c r="F150" i="37" s="1"/>
  <c r="I358" i="156"/>
  <c r="H150" i="37" s="1"/>
  <c r="C358" i="156"/>
  <c r="B150" i="37" s="1"/>
  <c r="E356" i="156"/>
  <c r="D148" i="37" s="1"/>
  <c r="G356" i="156"/>
  <c r="F148" i="37" s="1"/>
  <c r="I356" i="156"/>
  <c r="H148" i="37" s="1"/>
  <c r="C356" i="156"/>
  <c r="B148" i="37" s="1"/>
  <c r="E343" i="156"/>
  <c r="I343" i="156"/>
  <c r="F344" i="156"/>
  <c r="F356" i="156" s="1"/>
  <c r="E148" i="37" s="1"/>
  <c r="F345" i="156"/>
  <c r="F346" i="156"/>
  <c r="F358" i="156" s="1"/>
  <c r="E150" i="37" s="1"/>
  <c r="H342" i="156"/>
  <c r="H344" i="156"/>
  <c r="J344" i="156" s="1"/>
  <c r="J356" i="156" s="1"/>
  <c r="I148" i="37" s="1"/>
  <c r="H345" i="156"/>
  <c r="J345" i="156" s="1"/>
  <c r="H346" i="156"/>
  <c r="J346" i="156" s="1"/>
  <c r="J358" i="156" s="1"/>
  <c r="I150" i="37" s="1"/>
  <c r="C343" i="156"/>
  <c r="E332" i="156"/>
  <c r="D136" i="37" s="1"/>
  <c r="G332" i="156"/>
  <c r="F136" i="37" s="1"/>
  <c r="I332" i="156"/>
  <c r="H136" i="37" s="1"/>
  <c r="C332" i="156"/>
  <c r="B136" i="37" s="1"/>
  <c r="E330" i="156"/>
  <c r="D134" i="37" s="1"/>
  <c r="G330" i="156"/>
  <c r="F134" i="37" s="1"/>
  <c r="I330" i="156"/>
  <c r="H134" i="37" s="1"/>
  <c r="C330" i="156"/>
  <c r="B134" i="37" s="1"/>
  <c r="I315" i="156"/>
  <c r="H316" i="156"/>
  <c r="H317" i="156"/>
  <c r="H318" i="156"/>
  <c r="J318" i="156" s="1"/>
  <c r="J332" i="156" s="1"/>
  <c r="I136" i="37" s="1"/>
  <c r="E315" i="156"/>
  <c r="F316" i="156"/>
  <c r="F330" i="156" s="1"/>
  <c r="E134" i="37" s="1"/>
  <c r="F317" i="156"/>
  <c r="F318" i="156"/>
  <c r="F332" i="156" s="1"/>
  <c r="E136" i="37" s="1"/>
  <c r="C315" i="156"/>
  <c r="E304" i="156"/>
  <c r="D111" i="37" s="1"/>
  <c r="G304" i="156"/>
  <c r="F111" i="37" s="1"/>
  <c r="I304" i="156"/>
  <c r="H111" i="37" s="1"/>
  <c r="C304" i="156"/>
  <c r="B111" i="37" s="1"/>
  <c r="E302" i="156"/>
  <c r="D109" i="37" s="1"/>
  <c r="G302" i="156"/>
  <c r="F109" i="37" s="1"/>
  <c r="I302" i="156"/>
  <c r="H109" i="37" s="1"/>
  <c r="C302" i="156"/>
  <c r="B109" i="37" s="1"/>
  <c r="E288" i="156"/>
  <c r="G288" i="156"/>
  <c r="I288" i="156"/>
  <c r="H289" i="156"/>
  <c r="J289" i="156" s="1"/>
  <c r="J302" i="156" s="1"/>
  <c r="I109" i="37" s="1"/>
  <c r="H290" i="156"/>
  <c r="J290" i="156" s="1"/>
  <c r="H291" i="156"/>
  <c r="J291" i="156" s="1"/>
  <c r="J304" i="156" s="1"/>
  <c r="I111" i="37" s="1"/>
  <c r="F289" i="156"/>
  <c r="F302" i="156" s="1"/>
  <c r="E109" i="37" s="1"/>
  <c r="F290" i="156"/>
  <c r="F291" i="156"/>
  <c r="F304" i="156" s="1"/>
  <c r="E111" i="37" s="1"/>
  <c r="E277" i="156"/>
  <c r="D71" i="37" s="1"/>
  <c r="G277" i="156"/>
  <c r="F71" i="37" s="1"/>
  <c r="I277" i="156"/>
  <c r="H71" i="37" s="1"/>
  <c r="C277" i="156"/>
  <c r="B71" i="37" s="1"/>
  <c r="E275" i="156"/>
  <c r="D69" i="37" s="1"/>
  <c r="G275" i="156"/>
  <c r="F69" i="37" s="1"/>
  <c r="I275" i="156"/>
  <c r="H69" i="37" s="1"/>
  <c r="C275" i="156"/>
  <c r="B69" i="37" s="1"/>
  <c r="E260" i="156"/>
  <c r="G260" i="156"/>
  <c r="I260" i="156"/>
  <c r="F262" i="156"/>
  <c r="F263" i="156"/>
  <c r="F277" i="156" s="1"/>
  <c r="E71" i="37" s="1"/>
  <c r="F261" i="156"/>
  <c r="F275" i="156" s="1"/>
  <c r="E69" i="37" s="1"/>
  <c r="H262" i="156"/>
  <c r="J262" i="156" s="1"/>
  <c r="H263" i="156"/>
  <c r="J263" i="156" s="1"/>
  <c r="J277" i="156" s="1"/>
  <c r="I71" i="37" s="1"/>
  <c r="H261" i="156"/>
  <c r="J261" i="156" s="1"/>
  <c r="J275" i="156" s="1"/>
  <c r="I69" i="37" s="1"/>
  <c r="D16" i="37"/>
  <c r="F16" i="37"/>
  <c r="B16" i="37"/>
  <c r="D15" i="37"/>
  <c r="F15" i="37"/>
  <c r="B15" i="37"/>
  <c r="E245" i="156"/>
  <c r="C245" i="156"/>
  <c r="B14" i="37" s="1"/>
  <c r="E233" i="156"/>
  <c r="I233" i="156"/>
  <c r="C233" i="156"/>
  <c r="H232" i="156"/>
  <c r="H234" i="156"/>
  <c r="J234" i="156" s="1"/>
  <c r="E224" i="156"/>
  <c r="I224" i="156"/>
  <c r="H225" i="156"/>
  <c r="J225" i="156" s="1"/>
  <c r="F225" i="156"/>
  <c r="C224" i="156"/>
  <c r="E213" i="156"/>
  <c r="I213" i="156"/>
  <c r="J215" i="156"/>
  <c r="J216" i="156"/>
  <c r="J214" i="156"/>
  <c r="F215" i="156"/>
  <c r="F216" i="156"/>
  <c r="G202" i="156"/>
  <c r="E202" i="156"/>
  <c r="I202" i="156"/>
  <c r="H203" i="156"/>
  <c r="H202" i="156" s="1"/>
  <c r="F203" i="156"/>
  <c r="J191" i="156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J152" i="156" s="1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7" i="37"/>
  <c r="I24" i="156"/>
  <c r="C24" i="156"/>
  <c r="B247" i="37" s="1"/>
  <c r="I23" i="156"/>
  <c r="H14" i="156"/>
  <c r="G23" i="156"/>
  <c r="F246" i="37" s="1"/>
  <c r="E13" i="156"/>
  <c r="E23" i="156" s="1"/>
  <c r="C13" i="156"/>
  <c r="C23" i="156" s="1"/>
  <c r="B246" i="37" s="1"/>
  <c r="C10" i="156"/>
  <c r="C246" i="37"/>
  <c r="B257" i="37" l="1"/>
  <c r="D259" i="37"/>
  <c r="F259" i="37"/>
  <c r="B259" i="37"/>
  <c r="H330" i="156"/>
  <c r="G134" i="37" s="1"/>
  <c r="J316" i="156"/>
  <c r="J330" i="156" s="1"/>
  <c r="I134" i="37" s="1"/>
  <c r="J381" i="156"/>
  <c r="H393" i="156"/>
  <c r="D247" i="37"/>
  <c r="J383" i="156"/>
  <c r="H395" i="156"/>
  <c r="D246" i="37"/>
  <c r="D14" i="37"/>
  <c r="H246" i="37"/>
  <c r="H247" i="37"/>
  <c r="H15" i="37"/>
  <c r="H16" i="37"/>
  <c r="H259" i="37" s="1"/>
  <c r="H14" i="37"/>
  <c r="H54" i="156"/>
  <c r="F383" i="156"/>
  <c r="F382" i="156"/>
  <c r="F394" i="156"/>
  <c r="F234" i="156"/>
  <c r="F109" i="156"/>
  <c r="F107" i="156"/>
  <c r="C26" i="156"/>
  <c r="B249" i="37" s="1"/>
  <c r="H107" i="156"/>
  <c r="F380" i="156"/>
  <c r="F381" i="156"/>
  <c r="H380" i="156"/>
  <c r="H368" i="156"/>
  <c r="F368" i="156"/>
  <c r="J370" i="156"/>
  <c r="H356" i="156"/>
  <c r="G148" i="37" s="1"/>
  <c r="C148" i="37"/>
  <c r="H358" i="156"/>
  <c r="G150" i="37" s="1"/>
  <c r="C150" i="37"/>
  <c r="H343" i="156"/>
  <c r="F343" i="156"/>
  <c r="H332" i="156"/>
  <c r="G136" i="37" s="1"/>
  <c r="C136" i="37"/>
  <c r="C134" i="37"/>
  <c r="H315" i="156"/>
  <c r="C109" i="37"/>
  <c r="H304" i="156"/>
  <c r="G111" i="37" s="1"/>
  <c r="H302" i="156"/>
  <c r="G109" i="37" s="1"/>
  <c r="C111" i="37"/>
  <c r="H288" i="156"/>
  <c r="C71" i="37"/>
  <c r="H277" i="156"/>
  <c r="G71" i="37" s="1"/>
  <c r="H275" i="156"/>
  <c r="G69" i="37" s="1"/>
  <c r="C69" i="37"/>
  <c r="G16" i="37"/>
  <c r="H233" i="156"/>
  <c r="J233" i="156" s="1"/>
  <c r="H224" i="156"/>
  <c r="J224" i="156" s="1"/>
  <c r="F224" i="156"/>
  <c r="F213" i="156"/>
  <c r="H213" i="156"/>
  <c r="F214" i="156"/>
  <c r="F202" i="156"/>
  <c r="J202" i="156"/>
  <c r="F190" i="156"/>
  <c r="J203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J33" i="156" s="1"/>
  <c r="H13" i="156"/>
  <c r="D257" i="37" l="1"/>
  <c r="H257" i="37"/>
  <c r="J368" i="156"/>
  <c r="J380" i="156"/>
  <c r="J190" i="156"/>
  <c r="J65" i="156"/>
  <c r="J213" i="156"/>
  <c r="J288" i="156"/>
  <c r="J107" i="156"/>
  <c r="H23" i="156"/>
  <c r="G246" i="37" s="1"/>
  <c r="E246" i="37"/>
  <c r="C16" i="37"/>
  <c r="F247" i="156"/>
  <c r="E16" i="37" s="1"/>
  <c r="E247" i="37"/>
  <c r="I247" i="37"/>
  <c r="C237" i="37"/>
  <c r="F393" i="156"/>
  <c r="E237" i="37" s="1"/>
  <c r="G237" i="37"/>
  <c r="J393" i="156"/>
  <c r="I237" i="37" s="1"/>
  <c r="G239" i="37"/>
  <c r="J395" i="156"/>
  <c r="I239" i="37" s="1"/>
  <c r="C239" i="37"/>
  <c r="C259" i="37" s="1"/>
  <c r="F395" i="156"/>
  <c r="E239" i="37" s="1"/>
  <c r="J247" i="156"/>
  <c r="I16" i="37" s="1"/>
  <c r="F315" i="156"/>
  <c r="F288" i="156"/>
  <c r="F233" i="156"/>
  <c r="F94" i="156"/>
  <c r="J94" i="156"/>
  <c r="F83" i="156"/>
  <c r="G259" i="37" l="1"/>
  <c r="I259" i="37" s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H349" i="157"/>
  <c r="H348" i="157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H324" i="157"/>
  <c r="H325" i="157"/>
  <c r="H323" i="157"/>
  <c r="G312" i="157"/>
  <c r="F186" i="37" s="1"/>
  <c r="G311" i="157"/>
  <c r="F185" i="37" s="1"/>
  <c r="G310" i="157"/>
  <c r="F184" i="37" s="1"/>
  <c r="G309" i="157"/>
  <c r="F183" i="37" s="1"/>
  <c r="H297" i="157"/>
  <c r="H298" i="157"/>
  <c r="H299" i="157"/>
  <c r="H296" i="157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H268" i="157"/>
  <c r="H269" i="157"/>
  <c r="H270" i="157"/>
  <c r="H267" i="157"/>
  <c r="G255" i="157"/>
  <c r="F158" i="37" s="1"/>
  <c r="G254" i="157"/>
  <c r="F157" i="37" s="1"/>
  <c r="G253" i="157"/>
  <c r="F156" i="37" s="1"/>
  <c r="G252" i="157"/>
  <c r="F155" i="37" s="1"/>
  <c r="H239" i="157"/>
  <c r="J239" i="157" s="1"/>
  <c r="J253" i="157" s="1"/>
  <c r="I156" i="37" s="1"/>
  <c r="H240" i="157"/>
  <c r="J240" i="157" s="1"/>
  <c r="J254" i="157" s="1"/>
  <c r="I157" i="37" s="1"/>
  <c r="H241" i="157"/>
  <c r="J241" i="157" s="1"/>
  <c r="J255" i="157" s="1"/>
  <c r="I158" i="37" s="1"/>
  <c r="H238" i="157"/>
  <c r="J238" i="157" s="1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H214" i="157"/>
  <c r="H215" i="157"/>
  <c r="H216" i="157"/>
  <c r="H213" i="157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G40" i="37" s="1"/>
  <c r="J120" i="157"/>
  <c r="J134" i="157" s="1"/>
  <c r="I40" i="37" s="1"/>
  <c r="H173" i="157"/>
  <c r="G79" i="37" s="1"/>
  <c r="J149" i="157"/>
  <c r="H200" i="157"/>
  <c r="G92" i="37" s="1"/>
  <c r="J187" i="157"/>
  <c r="J200" i="157" s="1"/>
  <c r="I92" i="37" s="1"/>
  <c r="H226" i="157"/>
  <c r="G118" i="37" s="1"/>
  <c r="J214" i="157"/>
  <c r="J226" i="157" s="1"/>
  <c r="I118" i="37" s="1"/>
  <c r="H284" i="157"/>
  <c r="G172" i="37" s="1"/>
  <c r="J270" i="157"/>
  <c r="J284" i="157" s="1"/>
  <c r="I172" i="37" s="1"/>
  <c r="H312" i="157"/>
  <c r="G186" i="37" s="1"/>
  <c r="J299" i="157"/>
  <c r="J312" i="157" s="1"/>
  <c r="I186" i="37" s="1"/>
  <c r="H337" i="157"/>
  <c r="G210" i="37" s="1"/>
  <c r="J325" i="157"/>
  <c r="J337" i="157" s="1"/>
  <c r="I210" i="37" s="1"/>
  <c r="H360" i="157"/>
  <c r="J348" i="157"/>
  <c r="H133" i="157"/>
  <c r="G39" i="37" s="1"/>
  <c r="J119" i="157"/>
  <c r="J133" i="157" s="1"/>
  <c r="I39" i="37" s="1"/>
  <c r="H199" i="157"/>
  <c r="G91" i="37" s="1"/>
  <c r="J186" i="157"/>
  <c r="J199" i="157" s="1"/>
  <c r="I91" i="37" s="1"/>
  <c r="H225" i="157"/>
  <c r="G117" i="37" s="1"/>
  <c r="J213" i="157"/>
  <c r="J225" i="157" s="1"/>
  <c r="I117" i="37" s="1"/>
  <c r="H283" i="157"/>
  <c r="G171" i="37" s="1"/>
  <c r="J269" i="157"/>
  <c r="J283" i="157" s="1"/>
  <c r="I171" i="37" s="1"/>
  <c r="H311" i="157"/>
  <c r="G185" i="37" s="1"/>
  <c r="J298" i="157"/>
  <c r="J311" i="157" s="1"/>
  <c r="I185" i="37" s="1"/>
  <c r="H336" i="157"/>
  <c r="G209" i="37" s="1"/>
  <c r="J324" i="157"/>
  <c r="J336" i="157" s="1"/>
  <c r="I209" i="37" s="1"/>
  <c r="H361" i="157"/>
  <c r="J349" i="157"/>
  <c r="H132" i="157"/>
  <c r="G38" i="37" s="1"/>
  <c r="J118" i="157"/>
  <c r="J132" i="157" s="1"/>
  <c r="I38" i="37" s="1"/>
  <c r="H228" i="157"/>
  <c r="G120" i="37" s="1"/>
  <c r="J216" i="157"/>
  <c r="J228" i="157" s="1"/>
  <c r="I120" i="37" s="1"/>
  <c r="H282" i="157"/>
  <c r="G170" i="37" s="1"/>
  <c r="J268" i="157"/>
  <c r="J282" i="157" s="1"/>
  <c r="I170" i="37" s="1"/>
  <c r="H310" i="157"/>
  <c r="G184" i="37" s="1"/>
  <c r="J297" i="157"/>
  <c r="J310" i="157" s="1"/>
  <c r="I184" i="37" s="1"/>
  <c r="H174" i="157"/>
  <c r="G80" i="37" s="1"/>
  <c r="J150" i="157"/>
  <c r="H79" i="37"/>
  <c r="H201" i="157"/>
  <c r="G93" i="37" s="1"/>
  <c r="J188" i="157"/>
  <c r="J201" i="157" s="1"/>
  <c r="I93" i="37" s="1"/>
  <c r="H227" i="157"/>
  <c r="G119" i="37" s="1"/>
  <c r="J215" i="157"/>
  <c r="J227" i="157" s="1"/>
  <c r="I119" i="37" s="1"/>
  <c r="H281" i="157"/>
  <c r="G169" i="37" s="1"/>
  <c r="J267" i="157"/>
  <c r="J281" i="157" s="1"/>
  <c r="I169" i="37" s="1"/>
  <c r="H309" i="157"/>
  <c r="G183" i="37" s="1"/>
  <c r="J296" i="157"/>
  <c r="J309" i="157" s="1"/>
  <c r="I183" i="37" s="1"/>
  <c r="H335" i="157"/>
  <c r="G208" i="37" s="1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5" i="37" s="1"/>
  <c r="H255" i="157"/>
  <c r="G158" i="37" s="1"/>
  <c r="H254" i="157"/>
  <c r="G157" i="37" s="1"/>
  <c r="H253" i="157"/>
  <c r="G156" i="37" s="1"/>
  <c r="H171" i="157"/>
  <c r="G77" i="37" s="1"/>
  <c r="I131" i="157"/>
  <c r="H37" i="37" s="1"/>
  <c r="H190" i="157"/>
  <c r="H172" i="157"/>
  <c r="G78" i="37" s="1"/>
  <c r="H84" i="157"/>
  <c r="J84" i="157" s="1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H198" i="157" s="1"/>
  <c r="G90" i="37" s="1"/>
  <c r="G224" i="157"/>
  <c r="F116" i="37" s="1"/>
  <c r="G251" i="157"/>
  <c r="F154" i="37" s="1"/>
  <c r="G280" i="157"/>
  <c r="F168" i="37" s="1"/>
  <c r="H62" i="157"/>
  <c r="G9" i="57"/>
  <c r="G21" i="57" s="1"/>
  <c r="G195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4" i="156"/>
  <c r="H238" i="37" s="1"/>
  <c r="I391" i="156"/>
  <c r="H235" i="37" s="1"/>
  <c r="G391" i="156"/>
  <c r="F235" i="37" s="1"/>
  <c r="I390" i="156"/>
  <c r="H234" i="37" s="1"/>
  <c r="G390" i="156"/>
  <c r="F234" i="37" s="1"/>
  <c r="I389" i="156"/>
  <c r="H233" i="37" s="1"/>
  <c r="G389" i="156"/>
  <c r="F233" i="37" s="1"/>
  <c r="I388" i="156"/>
  <c r="H232" i="37" s="1"/>
  <c r="G388" i="156"/>
  <c r="F232" i="37" s="1"/>
  <c r="I375" i="156"/>
  <c r="I385" i="156" s="1"/>
  <c r="G375" i="156"/>
  <c r="G385" i="156" s="1"/>
  <c r="H377" i="156"/>
  <c r="H378" i="156"/>
  <c r="J378" i="156" s="1"/>
  <c r="H379" i="156"/>
  <c r="J379" i="156" s="1"/>
  <c r="H376" i="156"/>
  <c r="J376" i="156" s="1"/>
  <c r="I363" i="156"/>
  <c r="I373" i="156" s="1"/>
  <c r="G363" i="156"/>
  <c r="G373" i="156" s="1"/>
  <c r="H365" i="156"/>
  <c r="J365" i="156" s="1"/>
  <c r="H366" i="156"/>
  <c r="H367" i="156"/>
  <c r="J367" i="156" s="1"/>
  <c r="H364" i="156"/>
  <c r="J364" i="156" s="1"/>
  <c r="I351" i="156"/>
  <c r="H143" i="37" s="1"/>
  <c r="I352" i="156"/>
  <c r="H144" i="37" s="1"/>
  <c r="I353" i="156"/>
  <c r="H145" i="37" s="1"/>
  <c r="I354" i="156"/>
  <c r="H146" i="37" s="1"/>
  <c r="I357" i="156"/>
  <c r="H149" i="37" s="1"/>
  <c r="G351" i="156"/>
  <c r="F143" i="37" s="1"/>
  <c r="G352" i="156"/>
  <c r="F144" i="37" s="1"/>
  <c r="G353" i="156"/>
  <c r="F145" i="37" s="1"/>
  <c r="G354" i="156"/>
  <c r="F146" i="37" s="1"/>
  <c r="G357" i="156"/>
  <c r="F149" i="37" s="1"/>
  <c r="I355" i="156"/>
  <c r="H147" i="37" s="1"/>
  <c r="G355" i="156"/>
  <c r="F147" i="37" s="1"/>
  <c r="H340" i="156"/>
  <c r="J340" i="156" s="1"/>
  <c r="J352" i="156" s="1"/>
  <c r="I144" i="37" s="1"/>
  <c r="H341" i="156"/>
  <c r="H353" i="156" s="1"/>
  <c r="G145" i="37" s="1"/>
  <c r="J342" i="156"/>
  <c r="J354" i="156" s="1"/>
  <c r="I146" i="37" s="1"/>
  <c r="H357" i="156"/>
  <c r="G149" i="37" s="1"/>
  <c r="H339" i="156"/>
  <c r="J339" i="156" s="1"/>
  <c r="J351" i="156" s="1"/>
  <c r="I143" i="37" s="1"/>
  <c r="I338" i="156"/>
  <c r="I348" i="156" s="1"/>
  <c r="G338" i="156"/>
  <c r="I325" i="156"/>
  <c r="H129" i="37" s="1"/>
  <c r="I326" i="156"/>
  <c r="H130" i="37" s="1"/>
  <c r="I327" i="156"/>
  <c r="H131" i="37" s="1"/>
  <c r="I328" i="156"/>
  <c r="H132" i="37" s="1"/>
  <c r="I331" i="156"/>
  <c r="H135" i="37" s="1"/>
  <c r="G325" i="156"/>
  <c r="F129" i="37" s="1"/>
  <c r="G326" i="156"/>
  <c r="F130" i="37" s="1"/>
  <c r="G327" i="156"/>
  <c r="F131" i="37" s="1"/>
  <c r="G328" i="156"/>
  <c r="F132" i="37" s="1"/>
  <c r="G331" i="156"/>
  <c r="F135" i="37" s="1"/>
  <c r="G329" i="156"/>
  <c r="F133" i="37" s="1"/>
  <c r="H312" i="156"/>
  <c r="J312" i="156" s="1"/>
  <c r="J326" i="156" s="1"/>
  <c r="I130" i="37" s="1"/>
  <c r="H313" i="156"/>
  <c r="J313" i="156" s="1"/>
  <c r="J327" i="156" s="1"/>
  <c r="I131" i="37" s="1"/>
  <c r="H314" i="156"/>
  <c r="J314" i="156" s="1"/>
  <c r="J328" i="156" s="1"/>
  <c r="I132" i="37" s="1"/>
  <c r="H331" i="156"/>
  <c r="G135" i="37" s="1"/>
  <c r="H311" i="156"/>
  <c r="J311" i="156" s="1"/>
  <c r="J325" i="156" s="1"/>
  <c r="I129" i="37" s="1"/>
  <c r="I310" i="156"/>
  <c r="I322" i="156" s="1"/>
  <c r="G310" i="156"/>
  <c r="G322" i="156" s="1"/>
  <c r="I297" i="156"/>
  <c r="H104" i="37" s="1"/>
  <c r="I298" i="156"/>
  <c r="H105" i="37" s="1"/>
  <c r="I299" i="156"/>
  <c r="H106" i="37" s="1"/>
  <c r="I300" i="156"/>
  <c r="H107" i="37" s="1"/>
  <c r="I303" i="156"/>
  <c r="H110" i="37" s="1"/>
  <c r="G297" i="156"/>
  <c r="F104" i="37" s="1"/>
  <c r="G298" i="156"/>
  <c r="F105" i="37" s="1"/>
  <c r="G299" i="156"/>
  <c r="F106" i="37" s="1"/>
  <c r="G300" i="156"/>
  <c r="F107" i="37" s="1"/>
  <c r="G303" i="156"/>
  <c r="F110" i="37" s="1"/>
  <c r="I301" i="156"/>
  <c r="H108" i="37" s="1"/>
  <c r="G301" i="156"/>
  <c r="F108" i="37" s="1"/>
  <c r="H285" i="156"/>
  <c r="H298" i="156" s="1"/>
  <c r="G105" i="37" s="1"/>
  <c r="H286" i="156"/>
  <c r="H299" i="156" s="1"/>
  <c r="G106" i="37" s="1"/>
  <c r="H287" i="156"/>
  <c r="H300" i="156" s="1"/>
  <c r="G107" i="37" s="1"/>
  <c r="H284" i="156"/>
  <c r="J284" i="156" s="1"/>
  <c r="J297" i="156" s="1"/>
  <c r="I104" i="37" s="1"/>
  <c r="I283" i="156"/>
  <c r="I294" i="156" s="1"/>
  <c r="G283" i="156"/>
  <c r="F31" i="46" l="1"/>
  <c r="F61" i="37" s="1"/>
  <c r="H31" i="46"/>
  <c r="H61" i="37" s="1"/>
  <c r="G19" i="57"/>
  <c r="G21" i="46"/>
  <c r="G51" i="37" s="1"/>
  <c r="G19" i="46"/>
  <c r="G31" i="46" s="1"/>
  <c r="H280" i="157"/>
  <c r="G168" i="37" s="1"/>
  <c r="H278" i="157"/>
  <c r="H292" i="157" s="1"/>
  <c r="G180" i="37" s="1"/>
  <c r="H308" i="157"/>
  <c r="G182" i="37" s="1"/>
  <c r="H306" i="157"/>
  <c r="H319" i="157" s="1"/>
  <c r="G193" i="37" s="1"/>
  <c r="H99" i="157"/>
  <c r="J99" i="157" s="1"/>
  <c r="H334" i="157"/>
  <c r="G207" i="37" s="1"/>
  <c r="H332" i="157"/>
  <c r="H344" i="157" s="1"/>
  <c r="G217" i="37" s="1"/>
  <c r="J62" i="157"/>
  <c r="H68" i="157"/>
  <c r="J68" i="157" s="1"/>
  <c r="H359" i="157"/>
  <c r="G219" i="37" s="1"/>
  <c r="H357" i="157"/>
  <c r="H369" i="157" s="1"/>
  <c r="G229" i="37" s="1"/>
  <c r="H196" i="157"/>
  <c r="H209" i="157" s="1"/>
  <c r="G101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4" i="37" s="1"/>
  <c r="H249" i="157"/>
  <c r="H263" i="157" s="1"/>
  <c r="G166" i="37" s="1"/>
  <c r="G294" i="156"/>
  <c r="G307" i="156" s="1"/>
  <c r="F114" i="37" s="1"/>
  <c r="G348" i="156"/>
  <c r="G360" i="156" s="1"/>
  <c r="F152" i="37" s="1"/>
  <c r="H224" i="157"/>
  <c r="G116" i="37" s="1"/>
  <c r="J222" i="157"/>
  <c r="J174" i="157"/>
  <c r="I80" i="37" s="1"/>
  <c r="I182" i="157"/>
  <c r="H88" i="37" s="1"/>
  <c r="J173" i="157"/>
  <c r="I79" i="37" s="1"/>
  <c r="G324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G95" i="37" s="1"/>
  <c r="J190" i="157"/>
  <c r="J203" i="157" s="1"/>
  <c r="I95" i="37" s="1"/>
  <c r="J185" i="157"/>
  <c r="J198" i="157" s="1"/>
  <c r="I90" i="37" s="1"/>
  <c r="J158" i="157"/>
  <c r="J168" i="157"/>
  <c r="H219" i="37"/>
  <c r="J359" i="157"/>
  <c r="I219" i="37" s="1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J77" i="157"/>
  <c r="I101" i="157"/>
  <c r="H48" i="157"/>
  <c r="H56" i="157" s="1"/>
  <c r="I14" i="57"/>
  <c r="I26" i="57" s="1"/>
  <c r="I200" i="37" s="1"/>
  <c r="G26" i="57"/>
  <c r="G200" i="37" s="1"/>
  <c r="I324" i="156"/>
  <c r="H128" i="37" s="1"/>
  <c r="I350" i="156"/>
  <c r="H142" i="37" s="1"/>
  <c r="I360" i="156"/>
  <c r="H152" i="37" s="1"/>
  <c r="I387" i="156"/>
  <c r="H231" i="37" s="1"/>
  <c r="G397" i="156"/>
  <c r="F241" i="37" s="1"/>
  <c r="I397" i="156"/>
  <c r="H241" i="37" s="1"/>
  <c r="I296" i="156"/>
  <c r="H103" i="37" s="1"/>
  <c r="I307" i="156"/>
  <c r="H114" i="37" s="1"/>
  <c r="H251" i="157"/>
  <c r="G154" i="37" s="1"/>
  <c r="H182" i="157"/>
  <c r="G88" i="37" s="1"/>
  <c r="H108" i="157"/>
  <c r="H131" i="157"/>
  <c r="G37" i="37" s="1"/>
  <c r="H102" i="157"/>
  <c r="H170" i="157"/>
  <c r="G76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92" i="156"/>
  <c r="H389" i="156"/>
  <c r="H391" i="156"/>
  <c r="H301" i="156"/>
  <c r="G108" i="37" s="1"/>
  <c r="J286" i="156"/>
  <c r="J299" i="156" s="1"/>
  <c r="I106" i="37" s="1"/>
  <c r="H303" i="156"/>
  <c r="G110" i="37" s="1"/>
  <c r="J317" i="156"/>
  <c r="J331" i="156" s="1"/>
  <c r="I135" i="37" s="1"/>
  <c r="I329" i="156"/>
  <c r="H328" i="156"/>
  <c r="G132" i="37" s="1"/>
  <c r="H355" i="156"/>
  <c r="G147" i="37" s="1"/>
  <c r="J357" i="156"/>
  <c r="I149" i="37" s="1"/>
  <c r="G350" i="156"/>
  <c r="F142" i="37" s="1"/>
  <c r="H351" i="156"/>
  <c r="G143" i="37" s="1"/>
  <c r="J377" i="156"/>
  <c r="G387" i="156"/>
  <c r="F231" i="37" s="1"/>
  <c r="G392" i="156"/>
  <c r="F236" i="37" s="1"/>
  <c r="H394" i="156"/>
  <c r="J303" i="156"/>
  <c r="I110" i="37" s="1"/>
  <c r="J285" i="156"/>
  <c r="J298" i="156" s="1"/>
  <c r="I105" i="37" s="1"/>
  <c r="H325" i="156"/>
  <c r="G129" i="37" s="1"/>
  <c r="J343" i="156"/>
  <c r="J355" i="156" s="1"/>
  <c r="I147" i="37" s="1"/>
  <c r="H352" i="156"/>
  <c r="G144" i="37" s="1"/>
  <c r="H363" i="156"/>
  <c r="H373" i="156" s="1"/>
  <c r="J301" i="156"/>
  <c r="I108" i="37" s="1"/>
  <c r="H329" i="156"/>
  <c r="G133" i="37" s="1"/>
  <c r="H326" i="156"/>
  <c r="G130" i="37" s="1"/>
  <c r="I392" i="156"/>
  <c r="H236" i="37" s="1"/>
  <c r="J287" i="156"/>
  <c r="J300" i="156" s="1"/>
  <c r="I107" i="37" s="1"/>
  <c r="H327" i="156"/>
  <c r="G131" i="37" s="1"/>
  <c r="H354" i="156"/>
  <c r="G146" i="37" s="1"/>
  <c r="H388" i="156"/>
  <c r="H390" i="156"/>
  <c r="I9" i="57"/>
  <c r="I21" i="57" s="1"/>
  <c r="I195" i="37" s="1"/>
  <c r="I9" i="46"/>
  <c r="I21" i="46" s="1"/>
  <c r="I51" i="37" s="1"/>
  <c r="H24" i="157"/>
  <c r="J24" i="157" s="1"/>
  <c r="J25" i="157"/>
  <c r="H10" i="157"/>
  <c r="H375" i="156"/>
  <c r="H385" i="156" s="1"/>
  <c r="H338" i="156"/>
  <c r="H348" i="156" s="1"/>
  <c r="J341" i="156"/>
  <c r="J353" i="156" s="1"/>
  <c r="I145" i="37" s="1"/>
  <c r="H310" i="156"/>
  <c r="H322" i="156" s="1"/>
  <c r="H283" i="156"/>
  <c r="H294" i="156" s="1"/>
  <c r="H297" i="156"/>
  <c r="G104" i="37" s="1"/>
  <c r="G296" i="156"/>
  <c r="F103" i="37" s="1"/>
  <c r="H35" i="157" l="1"/>
  <c r="J35" i="157" s="1"/>
  <c r="H21" i="157"/>
  <c r="J21" i="157" s="1"/>
  <c r="H234" i="157"/>
  <c r="G126" i="37" s="1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82" i="157"/>
  <c r="I88" i="37" s="1"/>
  <c r="J129" i="157"/>
  <c r="J143" i="157" s="1"/>
  <c r="I49" i="37" s="1"/>
  <c r="J234" i="157"/>
  <c r="I126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8" i="37"/>
  <c r="J394" i="156"/>
  <c r="I238" i="37" s="1"/>
  <c r="G233" i="37"/>
  <c r="J389" i="156"/>
  <c r="I233" i="37" s="1"/>
  <c r="G235" i="37"/>
  <c r="J391" i="156"/>
  <c r="I235" i="37" s="1"/>
  <c r="G234" i="37"/>
  <c r="J390" i="156"/>
  <c r="I234" i="37" s="1"/>
  <c r="G236" i="37"/>
  <c r="J392" i="156"/>
  <c r="I236" i="37" s="1"/>
  <c r="G232" i="37"/>
  <c r="J388" i="156"/>
  <c r="I232" i="37" s="1"/>
  <c r="I19" i="57"/>
  <c r="I31" i="57" s="1"/>
  <c r="I205" i="37" s="1"/>
  <c r="G31" i="57"/>
  <c r="G205" i="37" s="1"/>
  <c r="I19" i="46"/>
  <c r="G61" i="37"/>
  <c r="I336" i="156"/>
  <c r="H140" i="37" s="1"/>
  <c r="H133" i="37"/>
  <c r="G336" i="156"/>
  <c r="F140" i="37" s="1"/>
  <c r="F128" i="37"/>
  <c r="H101" i="157"/>
  <c r="G23" i="37" s="1"/>
  <c r="H106" i="157"/>
  <c r="J29" i="157"/>
  <c r="J10" i="157"/>
  <c r="J373" i="156"/>
  <c r="J363" i="156"/>
  <c r="J338" i="156"/>
  <c r="J350" i="156" s="1"/>
  <c r="I142" i="37" s="1"/>
  <c r="H324" i="156"/>
  <c r="J322" i="156"/>
  <c r="J294" i="156"/>
  <c r="J307" i="156" s="1"/>
  <c r="H307" i="156"/>
  <c r="J385" i="156"/>
  <c r="H387" i="156"/>
  <c r="J315" i="156"/>
  <c r="J329" i="156" s="1"/>
  <c r="I133" i="37" s="1"/>
  <c r="H350" i="156"/>
  <c r="G142" i="37" s="1"/>
  <c r="J375" i="156"/>
  <c r="J310" i="156"/>
  <c r="J283" i="156"/>
  <c r="J296" i="156" s="1"/>
  <c r="I103" i="37" s="1"/>
  <c r="H296" i="156"/>
  <c r="G103" i="37" s="1"/>
  <c r="I114" i="37" l="1"/>
  <c r="G114" i="37"/>
  <c r="I31" i="46"/>
  <c r="I61" i="37" s="1"/>
  <c r="J101" i="157"/>
  <c r="I23" i="37" s="1"/>
  <c r="G28" i="37"/>
  <c r="J106" i="157"/>
  <c r="I28" i="37" s="1"/>
  <c r="G231" i="37"/>
  <c r="J387" i="156"/>
  <c r="I231" i="37" s="1"/>
  <c r="H336" i="156"/>
  <c r="G140" i="37" s="1"/>
  <c r="G128" i="37"/>
  <c r="H113" i="157"/>
  <c r="J348" i="156"/>
  <c r="J360" i="156" s="1"/>
  <c r="I152" i="37" s="1"/>
  <c r="H360" i="156"/>
  <c r="G152" i="37" s="1"/>
  <c r="J336" i="156"/>
  <c r="I140" i="37" s="1"/>
  <c r="J324" i="156"/>
  <c r="I128" i="37" s="1"/>
  <c r="H397" i="156"/>
  <c r="I276" i="156"/>
  <c r="H70" i="37" s="1"/>
  <c r="H258" i="37" s="1"/>
  <c r="G276" i="156"/>
  <c r="F70" i="37" s="1"/>
  <c r="F258" i="37" s="1"/>
  <c r="I273" i="156"/>
  <c r="H67" i="37" s="1"/>
  <c r="I272" i="156"/>
  <c r="H66" i="37" s="1"/>
  <c r="I271" i="156"/>
  <c r="H65" i="37" s="1"/>
  <c r="I270" i="156"/>
  <c r="H64" i="37" s="1"/>
  <c r="G270" i="156"/>
  <c r="F64" i="37" s="1"/>
  <c r="G271" i="156"/>
  <c r="F65" i="37" s="1"/>
  <c r="G272" i="156"/>
  <c r="F66" i="37" s="1"/>
  <c r="G273" i="156"/>
  <c r="F67" i="37" s="1"/>
  <c r="G274" i="156"/>
  <c r="F68" i="37" s="1"/>
  <c r="H256" i="156"/>
  <c r="J256" i="156" s="1"/>
  <c r="H257" i="156"/>
  <c r="J257" i="156" s="1"/>
  <c r="H258" i="156"/>
  <c r="H272" i="156" s="1"/>
  <c r="G66" i="37" s="1"/>
  <c r="H259" i="156"/>
  <c r="J259" i="156" s="1"/>
  <c r="H276" i="156"/>
  <c r="I255" i="156"/>
  <c r="I266" i="156" s="1"/>
  <c r="G255" i="156"/>
  <c r="J54" i="156"/>
  <c r="J55" i="156"/>
  <c r="I243" i="156"/>
  <c r="I242" i="156"/>
  <c r="I240" i="156"/>
  <c r="G242" i="156"/>
  <c r="F11" i="37" s="1"/>
  <c r="G208" i="156"/>
  <c r="G218" i="156" s="1"/>
  <c r="G221" i="156"/>
  <c r="G227" i="156" s="1"/>
  <c r="G230" i="156"/>
  <c r="G236" i="156" s="1"/>
  <c r="G243" i="156"/>
  <c r="F12" i="37" s="1"/>
  <c r="I230" i="156"/>
  <c r="I236" i="156" s="1"/>
  <c r="J232" i="156"/>
  <c r="H231" i="156"/>
  <c r="H230" i="156" s="1"/>
  <c r="H236" i="156" s="1"/>
  <c r="I227" i="156"/>
  <c r="H223" i="156"/>
  <c r="H222" i="156"/>
  <c r="J210" i="156"/>
  <c r="H211" i="156"/>
  <c r="J212" i="156"/>
  <c r="J209" i="156"/>
  <c r="I208" i="156"/>
  <c r="I218" i="156" s="1"/>
  <c r="I199" i="156"/>
  <c r="I205" i="156" s="1"/>
  <c r="G199" i="156"/>
  <c r="G205" i="156" s="1"/>
  <c r="H201" i="156"/>
  <c r="J201" i="156" s="1"/>
  <c r="H200" i="156"/>
  <c r="J189" i="156"/>
  <c r="J188" i="156"/>
  <c r="I187" i="156"/>
  <c r="I196" i="156" s="1"/>
  <c r="G187" i="156"/>
  <c r="G196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J223" i="156" l="1"/>
  <c r="F255" i="37"/>
  <c r="F254" i="37"/>
  <c r="G241" i="37"/>
  <c r="J397" i="156"/>
  <c r="I241" i="37" s="1"/>
  <c r="I174" i="156"/>
  <c r="I184" i="156"/>
  <c r="I269" i="156"/>
  <c r="H63" i="37" s="1"/>
  <c r="I280" i="156"/>
  <c r="G266" i="156"/>
  <c r="G280" i="156" s="1"/>
  <c r="G35" i="37"/>
  <c r="J113" i="157"/>
  <c r="I35" i="37" s="1"/>
  <c r="H10" i="37"/>
  <c r="H11" i="37"/>
  <c r="H254" i="37" s="1"/>
  <c r="H12" i="37"/>
  <c r="H255" i="37" s="1"/>
  <c r="H9" i="37"/>
  <c r="I244" i="156"/>
  <c r="J236" i="156"/>
  <c r="J276" i="156"/>
  <c r="I70" i="37" s="1"/>
  <c r="G70" i="37"/>
  <c r="H221" i="156"/>
  <c r="H260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2" i="156"/>
  <c r="I66" i="37" s="1"/>
  <c r="J81" i="156"/>
  <c r="J132" i="156"/>
  <c r="J151" i="156"/>
  <c r="J179" i="156"/>
  <c r="J230" i="156"/>
  <c r="I274" i="156"/>
  <c r="H138" i="156"/>
  <c r="H144" i="156" s="1"/>
  <c r="H170" i="156"/>
  <c r="H199" i="156"/>
  <c r="J139" i="156"/>
  <c r="J200" i="156"/>
  <c r="J258" i="156"/>
  <c r="H271" i="156"/>
  <c r="H273" i="156"/>
  <c r="J53" i="156"/>
  <c r="J64" i="156"/>
  <c r="J222" i="156"/>
  <c r="J231" i="156"/>
  <c r="G269" i="156"/>
  <c r="H270" i="156"/>
  <c r="H255" i="156"/>
  <c r="H269" i="156" s="1"/>
  <c r="H208" i="156"/>
  <c r="H218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5" i="156"/>
  <c r="J205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6" i="156"/>
  <c r="J196" i="156" s="1"/>
  <c r="H227" i="156"/>
  <c r="J227" i="156" s="1"/>
  <c r="J180" i="156"/>
  <c r="H184" i="156"/>
  <c r="J184" i="156" s="1"/>
  <c r="J260" i="156"/>
  <c r="H266" i="156"/>
  <c r="H13" i="37"/>
  <c r="H74" i="37"/>
  <c r="H68" i="37"/>
  <c r="F74" i="37"/>
  <c r="F63" i="37"/>
  <c r="J273" i="156"/>
  <c r="I67" i="37" s="1"/>
  <c r="G67" i="37"/>
  <c r="J59" i="156"/>
  <c r="J271" i="156"/>
  <c r="I65" i="37" s="1"/>
  <c r="G65" i="37"/>
  <c r="J269" i="156"/>
  <c r="I63" i="37" s="1"/>
  <c r="G63" i="37"/>
  <c r="J144" i="156"/>
  <c r="J270" i="156"/>
  <c r="I64" i="37" s="1"/>
  <c r="G64" i="37"/>
  <c r="J221" i="156"/>
  <c r="H274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8" i="156"/>
  <c r="J199" i="156"/>
  <c r="J167" i="156"/>
  <c r="J255" i="156"/>
  <c r="H256" i="37" l="1"/>
  <c r="J266" i="156"/>
  <c r="J280" i="156" s="1"/>
  <c r="I74" i="37" s="1"/>
  <c r="H280" i="156"/>
  <c r="G74" i="37" s="1"/>
  <c r="J274" i="156"/>
  <c r="I68" i="37" s="1"/>
  <c r="G68" i="37"/>
  <c r="J218" i="156"/>
  <c r="H43" i="156" l="1"/>
  <c r="H45" i="156"/>
  <c r="H42" i="156"/>
  <c r="H242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5" i="37" s="1"/>
  <c r="I22" i="156"/>
  <c r="E21" i="156"/>
  <c r="G21" i="156"/>
  <c r="F244" i="37" s="1"/>
  <c r="I21" i="156"/>
  <c r="E20" i="156"/>
  <c r="F11" i="156"/>
  <c r="C22" i="156"/>
  <c r="B245" i="37" s="1"/>
  <c r="C20" i="156"/>
  <c r="B243" i="37" s="1"/>
  <c r="I38" i="156" l="1"/>
  <c r="I251" i="156" s="1"/>
  <c r="H20" i="37" s="1"/>
  <c r="H245" i="37"/>
  <c r="H253" i="37" s="1"/>
  <c r="D245" i="37"/>
  <c r="H244" i="37"/>
  <c r="H252" i="37" s="1"/>
  <c r="D244" i="37"/>
  <c r="D243" i="37"/>
  <c r="G11" i="37"/>
  <c r="J242" i="156"/>
  <c r="I11" i="37" s="1"/>
  <c r="H44" i="156"/>
  <c r="J45" i="156"/>
  <c r="G20" i="156"/>
  <c r="F243" i="37" s="1"/>
  <c r="G26" i="156"/>
  <c r="F249" i="37" s="1"/>
  <c r="I26" i="156"/>
  <c r="I239" i="156"/>
  <c r="H8" i="37" s="1"/>
  <c r="J43" i="156"/>
  <c r="H243" i="156"/>
  <c r="J31" i="156"/>
  <c r="J42" i="156"/>
  <c r="H41" i="156"/>
  <c r="H22" i="156"/>
  <c r="G245" i="37" s="1"/>
  <c r="H10" i="156"/>
  <c r="H17" i="156" s="1"/>
  <c r="I20" i="156"/>
  <c r="J12" i="156"/>
  <c r="H21" i="156"/>
  <c r="G244" i="37" s="1"/>
  <c r="J11" i="156"/>
  <c r="H30" i="156"/>
  <c r="G254" i="37" l="1"/>
  <c r="I254" i="37" s="1"/>
  <c r="H48" i="156"/>
  <c r="J48" i="156" s="1"/>
  <c r="H38" i="156"/>
  <c r="J38" i="156" s="1"/>
  <c r="J21" i="156"/>
  <c r="I244" i="37" s="1"/>
  <c r="J22" i="156"/>
  <c r="I245" i="37" s="1"/>
  <c r="H243" i="37"/>
  <c r="H251" i="37" s="1"/>
  <c r="H249" i="37"/>
  <c r="H250" i="37" s="1"/>
  <c r="G12" i="37"/>
  <c r="J243" i="156"/>
  <c r="I12" i="37" s="1"/>
  <c r="G15" i="37"/>
  <c r="J246" i="156"/>
  <c r="I15" i="37" s="1"/>
  <c r="J44" i="156"/>
  <c r="J10" i="156"/>
  <c r="J41" i="156"/>
  <c r="H20" i="156"/>
  <c r="G243" i="37" s="1"/>
  <c r="J30" i="156"/>
  <c r="C62" i="156"/>
  <c r="C51" i="156"/>
  <c r="C41" i="156"/>
  <c r="G255" i="37" l="1"/>
  <c r="I255" i="37" s="1"/>
  <c r="G258" i="37"/>
  <c r="I258" i="37" s="1"/>
  <c r="J20" i="156"/>
  <c r="I243" i="37" s="1"/>
  <c r="H26" i="156"/>
  <c r="J17" i="156"/>
  <c r="G249" i="37" l="1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1" i="156"/>
  <c r="D235" i="37" s="1"/>
  <c r="C391" i="156"/>
  <c r="B235" i="37" s="1"/>
  <c r="E390" i="156"/>
  <c r="D234" i="37" s="1"/>
  <c r="C390" i="156"/>
  <c r="B234" i="37" s="1"/>
  <c r="E389" i="156"/>
  <c r="D233" i="37" s="1"/>
  <c r="C389" i="156"/>
  <c r="B233" i="37" s="1"/>
  <c r="E388" i="156"/>
  <c r="C388" i="156"/>
  <c r="B232" i="37" s="1"/>
  <c r="D232" i="37" l="1"/>
  <c r="F379" i="156"/>
  <c r="E375" i="156"/>
  <c r="C375" i="156"/>
  <c r="F376" i="156" l="1"/>
  <c r="C392" i="156"/>
  <c r="B236" i="37" s="1"/>
  <c r="F378" i="156"/>
  <c r="E392" i="156"/>
  <c r="D236" i="37" s="1"/>
  <c r="F377" i="156"/>
  <c r="F375" i="156" l="1"/>
  <c r="E363" i="156" l="1"/>
  <c r="E397" i="156" s="1"/>
  <c r="D241" i="37" s="1"/>
  <c r="C363" i="156"/>
  <c r="C397" i="156" s="1"/>
  <c r="E357" i="156"/>
  <c r="D149" i="37" s="1"/>
  <c r="C357" i="156"/>
  <c r="B149" i="37" s="1"/>
  <c r="E354" i="156"/>
  <c r="D146" i="37" s="1"/>
  <c r="C354" i="156"/>
  <c r="B146" i="37" s="1"/>
  <c r="E353" i="156"/>
  <c r="D145" i="37" s="1"/>
  <c r="C353" i="156"/>
  <c r="B145" i="37" s="1"/>
  <c r="E352" i="156"/>
  <c r="D144" i="37" s="1"/>
  <c r="C352" i="156"/>
  <c r="B144" i="37" s="1"/>
  <c r="E351" i="156"/>
  <c r="C351" i="156"/>
  <c r="B143" i="37" s="1"/>
  <c r="D143" i="37" l="1"/>
  <c r="E387" i="156"/>
  <c r="D231" i="37" s="1"/>
  <c r="F367" i="156"/>
  <c r="F364" i="156"/>
  <c r="F365" i="156"/>
  <c r="C238" i="37"/>
  <c r="C387" i="156"/>
  <c r="B231" i="37" s="1"/>
  <c r="C233" i="37" l="1"/>
  <c r="F389" i="156"/>
  <c r="E233" i="37" s="1"/>
  <c r="C232" i="37"/>
  <c r="F388" i="156"/>
  <c r="E232" i="37" s="1"/>
  <c r="C234" i="37"/>
  <c r="F390" i="156"/>
  <c r="E234" i="37" s="1"/>
  <c r="C231" i="37"/>
  <c r="F387" i="156"/>
  <c r="E231" i="37" s="1"/>
  <c r="C235" i="37"/>
  <c r="F391" i="156"/>
  <c r="E235" i="37" s="1"/>
  <c r="B241" i="37"/>
  <c r="E238" i="37"/>
  <c r="F363" i="156"/>
  <c r="C236" i="37" l="1"/>
  <c r="F392" i="156"/>
  <c r="E236" i="37" s="1"/>
  <c r="F397" i="156"/>
  <c r="C241" i="37"/>
  <c r="E331" i="156" l="1"/>
  <c r="D135" i="37" s="1"/>
  <c r="C331" i="156"/>
  <c r="B135" i="37" s="1"/>
  <c r="E328" i="156"/>
  <c r="D132" i="37" s="1"/>
  <c r="C328" i="156"/>
  <c r="B132" i="37" s="1"/>
  <c r="E327" i="156"/>
  <c r="D131" i="37" s="1"/>
  <c r="C327" i="156"/>
  <c r="B131" i="37" s="1"/>
  <c r="E326" i="156"/>
  <c r="D130" i="37" s="1"/>
  <c r="C326" i="156"/>
  <c r="B130" i="37" s="1"/>
  <c r="E325" i="156"/>
  <c r="C325" i="156"/>
  <c r="B129" i="37" s="1"/>
  <c r="E303" i="156"/>
  <c r="D110" i="37" s="1"/>
  <c r="C303" i="156"/>
  <c r="B110" i="37" s="1"/>
  <c r="E300" i="156"/>
  <c r="D107" i="37" s="1"/>
  <c r="C300" i="156"/>
  <c r="B107" i="37" s="1"/>
  <c r="E299" i="156"/>
  <c r="D106" i="37" s="1"/>
  <c r="C299" i="156"/>
  <c r="B106" i="37" s="1"/>
  <c r="E298" i="156"/>
  <c r="D105" i="37" s="1"/>
  <c r="C298" i="156"/>
  <c r="B105" i="37" s="1"/>
  <c r="E297" i="156"/>
  <c r="C297" i="156"/>
  <c r="B104" i="37" s="1"/>
  <c r="E276" i="156"/>
  <c r="D70" i="37" s="1"/>
  <c r="C276" i="156"/>
  <c r="B70" i="37" s="1"/>
  <c r="E273" i="156"/>
  <c r="D67" i="37" s="1"/>
  <c r="C273" i="156"/>
  <c r="B67" i="37" s="1"/>
  <c r="E272" i="156"/>
  <c r="D66" i="37" s="1"/>
  <c r="C272" i="156"/>
  <c r="B66" i="37" s="1"/>
  <c r="E271" i="156"/>
  <c r="D65" i="37" s="1"/>
  <c r="C271" i="156"/>
  <c r="B65" i="37" s="1"/>
  <c r="E270" i="156"/>
  <c r="C270" i="156"/>
  <c r="B64" i="37" s="1"/>
  <c r="D104" i="37" l="1"/>
  <c r="D64" i="37"/>
  <c r="D129" i="37"/>
  <c r="D258" i="37"/>
  <c r="B258" i="37"/>
  <c r="F342" i="156"/>
  <c r="E338" i="156"/>
  <c r="C338" i="156"/>
  <c r="C360" i="156" s="1"/>
  <c r="B152" i="37" s="1"/>
  <c r="E310" i="156"/>
  <c r="C310" i="156"/>
  <c r="E283" i="156"/>
  <c r="C283" i="156"/>
  <c r="E296" i="156" l="1"/>
  <c r="D103" i="37" s="1"/>
  <c r="E307" i="156"/>
  <c r="D114" i="37" s="1"/>
  <c r="E350" i="156"/>
  <c r="D142" i="37" s="1"/>
  <c r="E360" i="156"/>
  <c r="D152" i="37" s="1"/>
  <c r="E324" i="156"/>
  <c r="D128" i="37" s="1"/>
  <c r="C296" i="156"/>
  <c r="B103" i="37" s="1"/>
  <c r="C307" i="156"/>
  <c r="B114" i="37" s="1"/>
  <c r="E355" i="156"/>
  <c r="D147" i="37" s="1"/>
  <c r="E329" i="156"/>
  <c r="D133" i="37" s="1"/>
  <c r="E301" i="156"/>
  <c r="D108" i="37" s="1"/>
  <c r="C329" i="156"/>
  <c r="B133" i="37" s="1"/>
  <c r="C301" i="156"/>
  <c r="B108" i="37" s="1"/>
  <c r="C149" i="37"/>
  <c r="C324" i="156"/>
  <c r="B128" i="37" s="1"/>
  <c r="C350" i="156"/>
  <c r="B142" i="37" s="1"/>
  <c r="C355" i="156"/>
  <c r="B147" i="37" s="1"/>
  <c r="C130" i="37"/>
  <c r="C146" i="37"/>
  <c r="F341" i="156"/>
  <c r="F353" i="156" s="1"/>
  <c r="E145" i="37" s="1"/>
  <c r="C145" i="37"/>
  <c r="F339" i="156"/>
  <c r="F351" i="156" s="1"/>
  <c r="E143" i="37" s="1"/>
  <c r="C143" i="37"/>
  <c r="F340" i="156"/>
  <c r="F352" i="156" s="1"/>
  <c r="E144" i="37" s="1"/>
  <c r="C144" i="37"/>
  <c r="F313" i="156"/>
  <c r="F327" i="156" s="1"/>
  <c r="E131" i="37" s="1"/>
  <c r="C131" i="37"/>
  <c r="F314" i="156"/>
  <c r="F328" i="156" s="1"/>
  <c r="E132" i="37" s="1"/>
  <c r="C132" i="37"/>
  <c r="F311" i="156"/>
  <c r="F325" i="156" s="1"/>
  <c r="E129" i="37" s="1"/>
  <c r="C129" i="37"/>
  <c r="C135" i="37"/>
  <c r="F287" i="156"/>
  <c r="F300" i="156" s="1"/>
  <c r="E107" i="37" s="1"/>
  <c r="C107" i="37"/>
  <c r="F285" i="156"/>
  <c r="F298" i="156" s="1"/>
  <c r="E105" i="37" s="1"/>
  <c r="C105" i="37"/>
  <c r="F303" i="156"/>
  <c r="E110" i="37" s="1"/>
  <c r="C110" i="37"/>
  <c r="F284" i="156"/>
  <c r="F297" i="156" s="1"/>
  <c r="E104" i="37" s="1"/>
  <c r="C104" i="37"/>
  <c r="F286" i="156"/>
  <c r="F299" i="156" s="1"/>
  <c r="E106" i="37" s="1"/>
  <c r="C106" i="37"/>
  <c r="F354" i="156"/>
  <c r="E146" i="37" s="1"/>
  <c r="F357" i="156"/>
  <c r="E149" i="37" s="1"/>
  <c r="F312" i="156"/>
  <c r="F326" i="156" s="1"/>
  <c r="E130" i="37" s="1"/>
  <c r="F360" i="156" l="1"/>
  <c r="E152" i="37" s="1"/>
  <c r="C152" i="37"/>
  <c r="F331" i="156"/>
  <c r="E135" i="37" s="1"/>
  <c r="F329" i="156"/>
  <c r="E133" i="37" s="1"/>
  <c r="F307" i="156"/>
  <c r="E114" i="37" s="1"/>
  <c r="C114" i="37"/>
  <c r="B140" i="37"/>
  <c r="D140" i="37"/>
  <c r="C128" i="37"/>
  <c r="C108" i="37"/>
  <c r="C147" i="37"/>
  <c r="C103" i="37"/>
  <c r="C133" i="37"/>
  <c r="F338" i="156"/>
  <c r="F350" i="156" s="1"/>
  <c r="E142" i="37" s="1"/>
  <c r="C142" i="37"/>
  <c r="F355" i="156"/>
  <c r="E147" i="37" s="1"/>
  <c r="F310" i="156"/>
  <c r="F324" i="156" s="1"/>
  <c r="E128" i="37" s="1"/>
  <c r="F301" i="156"/>
  <c r="E108" i="37" s="1"/>
  <c r="F283" i="156"/>
  <c r="F296" i="156" s="1"/>
  <c r="E103" i="37" s="1"/>
  <c r="C140" i="37" l="1"/>
  <c r="E255" i="156" l="1"/>
  <c r="C255" i="156"/>
  <c r="F260" i="156" l="1"/>
  <c r="C65" i="37"/>
  <c r="C70" i="37"/>
  <c r="C66" i="37"/>
  <c r="C67" i="37"/>
  <c r="C64" i="37"/>
  <c r="C269" i="156"/>
  <c r="B63" i="37" s="1"/>
  <c r="E269" i="156"/>
  <c r="D63" i="37" s="1"/>
  <c r="C274" i="156"/>
  <c r="E274" i="156"/>
  <c r="D68" i="37" s="1"/>
  <c r="F259" i="156"/>
  <c r="F256" i="156"/>
  <c r="F257" i="156"/>
  <c r="F258" i="156"/>
  <c r="B68" i="37" l="1"/>
  <c r="C68" i="37"/>
  <c r="C63" i="37"/>
  <c r="F272" i="156"/>
  <c r="E66" i="37" s="1"/>
  <c r="F276" i="156"/>
  <c r="E70" i="37" s="1"/>
  <c r="F273" i="156"/>
  <c r="E67" i="37" s="1"/>
  <c r="F271" i="156"/>
  <c r="E65" i="37" s="1"/>
  <c r="F270" i="156"/>
  <c r="E64" i="37" s="1"/>
  <c r="F255" i="156"/>
  <c r="F274" i="156" l="1"/>
  <c r="E68" i="37" s="1"/>
  <c r="F269" i="156"/>
  <c r="E63" i="37" s="1"/>
  <c r="E243" i="156" l="1"/>
  <c r="C243" i="156"/>
  <c r="B12" i="37" s="1"/>
  <c r="B255" i="37" s="1"/>
  <c r="E242" i="156"/>
  <c r="C242" i="156"/>
  <c r="B11" i="37" s="1"/>
  <c r="B254" i="37" s="1"/>
  <c r="C241" i="156"/>
  <c r="B10" i="37" s="1"/>
  <c r="B253" i="37" s="1"/>
  <c r="E240" i="156"/>
  <c r="C240" i="156"/>
  <c r="B9" i="37" s="1"/>
  <c r="D12" i="37" l="1"/>
  <c r="D255" i="37" s="1"/>
  <c r="D11" i="37"/>
  <c r="D254" i="37" s="1"/>
  <c r="D10" i="37"/>
  <c r="D253" i="37" s="1"/>
  <c r="D9" i="37"/>
  <c r="D252" i="37" s="1"/>
  <c r="E230" i="156" l="1"/>
  <c r="C230" i="156"/>
  <c r="E221" i="156"/>
  <c r="C221" i="156"/>
  <c r="F222" i="156" l="1"/>
  <c r="F223" i="156"/>
  <c r="F232" i="156"/>
  <c r="F231" i="156"/>
  <c r="F230" i="156" l="1"/>
  <c r="F221" i="156"/>
  <c r="E208" i="156" l="1"/>
  <c r="C208" i="156"/>
  <c r="E199" i="156"/>
  <c r="C199" i="156"/>
  <c r="E187" i="156"/>
  <c r="C187" i="156"/>
  <c r="E177" i="156"/>
  <c r="C177" i="156"/>
  <c r="C170" i="156"/>
  <c r="C244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0" i="156"/>
  <c r="F159" i="156"/>
  <c r="F168" i="156"/>
  <c r="F171" i="156"/>
  <c r="F212" i="156"/>
  <c r="F210" i="156"/>
  <c r="F209" i="156"/>
  <c r="F201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4" i="156"/>
  <c r="F118" i="156"/>
  <c r="C251" i="156"/>
  <c r="B20" i="37" s="1"/>
  <c r="F55" i="156"/>
  <c r="F54" i="156"/>
  <c r="F160" i="156"/>
  <c r="F151" i="156"/>
  <c r="F150" i="156"/>
  <c r="F130" i="156"/>
  <c r="C239" i="156"/>
  <c r="B8" i="37" s="1"/>
  <c r="B251" i="37" s="1"/>
  <c r="E251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9" i="156"/>
  <c r="F64" i="156"/>
  <c r="F90" i="156"/>
  <c r="F127" i="156"/>
  <c r="F148" i="156"/>
  <c r="F180" i="156"/>
  <c r="F52" i="156"/>
  <c r="F104" i="156"/>
  <c r="F139" i="156"/>
  <c r="F149" i="156"/>
  <c r="F208" i="156"/>
  <c r="F177" i="156"/>
  <c r="F157" i="156"/>
  <c r="F103" i="156"/>
  <c r="F91" i="156"/>
  <c r="F44" i="156"/>
  <c r="F41" i="156"/>
  <c r="C11" i="37" l="1"/>
  <c r="F242" i="156"/>
  <c r="E11" i="37" s="1"/>
  <c r="C12" i="37"/>
  <c r="F243" i="156"/>
  <c r="E12" i="37" s="1"/>
  <c r="C15" i="37"/>
  <c r="F246" i="156"/>
  <c r="C14" i="37"/>
  <c r="F245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E257" i="37" s="1"/>
  <c r="C255" i="37"/>
  <c r="E255" i="37" s="1"/>
  <c r="C258" i="37"/>
  <c r="E258" i="37" s="1"/>
  <c r="C254" i="37"/>
  <c r="E254" i="37" s="1"/>
  <c r="F244" i="156"/>
  <c r="E13" i="37" s="1"/>
  <c r="E239" i="156"/>
  <c r="D8" i="37" s="1"/>
  <c r="D251" i="37" s="1"/>
  <c r="F32" i="156"/>
  <c r="F31" i="156"/>
  <c r="F30" i="156" l="1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1" i="156"/>
  <c r="E10" i="37" s="1"/>
  <c r="C9" i="37"/>
  <c r="F240" i="156"/>
  <c r="E9" i="37" s="1"/>
  <c r="F251" i="156"/>
  <c r="E20" i="37" s="1"/>
  <c r="C20" i="37"/>
  <c r="C8" i="37"/>
  <c r="F187" i="156"/>
  <c r="C251" i="37" l="1"/>
  <c r="E251" i="37" s="1"/>
  <c r="C252" i="37"/>
  <c r="E252" i="37" s="1"/>
  <c r="C253" i="37"/>
  <c r="E253" i="37" s="1"/>
  <c r="F239" i="156"/>
  <c r="E8" i="37" s="1"/>
  <c r="E241" i="37" l="1"/>
  <c r="C209" i="157" l="1"/>
  <c r="B101" i="37" s="1"/>
  <c r="D190" i="157" l="1"/>
  <c r="F190" i="157" l="1"/>
  <c r="F203" i="157" s="1"/>
  <c r="E95" i="37" s="1"/>
  <c r="D203" i="157"/>
  <c r="C95" i="37" s="1"/>
  <c r="C256" i="37" l="1"/>
  <c r="E256" i="37" s="1"/>
  <c r="F209" i="157"/>
  <c r="E101" i="37" s="1"/>
  <c r="D209" i="157"/>
  <c r="C101" i="37" s="1"/>
  <c r="H147" i="156" l="1"/>
  <c r="H154" i="156" s="1"/>
  <c r="J147" i="156" l="1"/>
  <c r="J154" i="156" l="1"/>
  <c r="G244" i="156" l="1"/>
  <c r="F13" i="37" s="1"/>
  <c r="F256" i="37" s="1"/>
  <c r="G245" i="156"/>
  <c r="F14" i="37" s="1"/>
  <c r="F257" i="37" s="1"/>
  <c r="G240" i="156"/>
  <c r="F9" i="37" s="1"/>
  <c r="F252" i="37" s="1"/>
  <c r="H117" i="156"/>
  <c r="H119" i="156"/>
  <c r="H245" i="156" s="1"/>
  <c r="F10" i="37"/>
  <c r="F253" i="37" s="1"/>
  <c r="G115" i="156"/>
  <c r="H116" i="156"/>
  <c r="J116" i="156" s="1"/>
  <c r="J117" i="156" l="1"/>
  <c r="H241" i="156"/>
  <c r="G239" i="156"/>
  <c r="F8" i="37" s="1"/>
  <c r="F251" i="37" s="1"/>
  <c r="G122" i="156"/>
  <c r="G251" i="156" s="1"/>
  <c r="F20" i="37" s="1"/>
  <c r="F250" i="37" s="1"/>
  <c r="H115" i="156"/>
  <c r="J245" i="156"/>
  <c r="I14" i="37" s="1"/>
  <c r="G14" i="37"/>
  <c r="J119" i="156"/>
  <c r="H240" i="156"/>
  <c r="H118" i="156"/>
  <c r="G257" i="37" l="1"/>
  <c r="I257" i="37" s="1"/>
  <c r="H122" i="156"/>
  <c r="J115" i="156"/>
  <c r="H239" i="156"/>
  <c r="G9" i="37"/>
  <c r="J240" i="156"/>
  <c r="I9" i="37" s="1"/>
  <c r="G10" i="37"/>
  <c r="J241" i="156"/>
  <c r="I10" i="37" s="1"/>
  <c r="J118" i="156"/>
  <c r="H244" i="156"/>
  <c r="G252" i="37" l="1"/>
  <c r="I252" i="37" s="1"/>
  <c r="G253" i="37"/>
  <c r="I253" i="37" s="1"/>
  <c r="J239" i="156"/>
  <c r="I8" i="37" s="1"/>
  <c r="G8" i="37"/>
  <c r="J122" i="156"/>
  <c r="H251" i="156"/>
  <c r="J244" i="156"/>
  <c r="I13" i="37" s="1"/>
  <c r="G13" i="37"/>
  <c r="G256" i="37" l="1"/>
  <c r="I256" i="37" s="1"/>
  <c r="G251" i="37"/>
  <c r="I251" i="37" s="1"/>
  <c r="J251" i="156"/>
  <c r="I20" i="37" s="1"/>
  <c r="G20" i="37"/>
  <c r="F127" i="157"/>
  <c r="F141" i="157" s="1"/>
  <c r="E47" i="37" s="1"/>
  <c r="E141" i="157"/>
  <c r="D47" i="37" s="1"/>
  <c r="D261" i="37" s="1"/>
  <c r="E261" i="37" s="1"/>
  <c r="G250" i="37" l="1"/>
  <c r="I250" i="37" s="1"/>
</calcChain>
</file>

<file path=xl/sharedStrings.xml><?xml version="1.0" encoding="utf-8"?>
<sst xmlns="http://schemas.openxmlformats.org/spreadsheetml/2006/main" count="1075" uniqueCount="136">
  <si>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</si>
  <si>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</si>
  <si>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</si>
  <si>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</si>
  <si>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</si>
  <si>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</si>
  <si>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</si>
  <si>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</si>
  <si>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</si>
  <si>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</si>
  <si>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</si>
  <si>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</si>
  <si>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</si>
  <si>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</si>
  <si>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</si>
  <si>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</si>
  <si>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</si>
  <si>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</si>
  <si>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</si>
  <si>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</si>
  <si>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</si>
  <si>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</si>
  <si>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</si>
  <si>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</si>
  <si>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</si>
  <si>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</si>
  <si>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</si>
  <si>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</si>
  <si>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</si>
  <si>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</si>
  <si>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</si>
  <si>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</si>
  <si>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</si>
  <si>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</si>
  <si>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</si>
  <si>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</si>
  <si>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</si>
  <si>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</si>
  <si>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</si>
  <si>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</si>
  <si>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</si>
  <si>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</si>
  <si>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</si>
  <si>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</si>
  <si>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</si>
  <si>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</si>
  <si>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</si>
  <si>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</si>
  <si>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</si>
  <si>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</si>
  <si>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</si>
  <si>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</si>
  <si>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</si>
  <si>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</si>
  <si>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</si>
  <si>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</si>
  <si>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</si>
  <si>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</si>
  <si>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</si>
  <si>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</si>
  <si>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</si>
  <si>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</si>
  <si>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</si>
  <si>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</si>
  <si>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</si>
  <si>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</si>
  <si>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</si>
  <si>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</si>
  <si>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</si>
  <si>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</si>
  <si>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</si>
  <si>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</si>
  <si>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</si>
  <si>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</si>
  <si>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</si>
  <si>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</si>
  <si>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</si>
  <si>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</si>
  <si>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</si>
  <si>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</si>
  <si>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</si>
  <si>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</si>
  <si>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</si>
  <si>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</si>
  <si>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</si>
  <si>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</si>
  <si>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</si>
  <si>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</si>
  <si>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</si>
  <si>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</si>
  <si>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</si>
  <si>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</si>
  <si>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</si>
  <si>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</si>
  <si>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</si>
  <si>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</si>
  <si>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</si>
  <si>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</si>
  <si>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</si>
  <si>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</si>
  <si>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</si>
  <si>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</si>
  <si>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</si>
  <si>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</si>
  <si>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</si>
  <si>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</si>
  <si>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</si>
  <si>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</si>
  <si>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</si>
  <si>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</si>
  <si>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</si>
  <si>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</si>
  <si>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</si>
  <si>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</si>
  <si>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</si>
  <si>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</si>
  <si>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</si>
  <si>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</si>
  <si>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</si>
  <si>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</si>
  <si>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</si>
  <si>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</si>
  <si>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</si>
  <si>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</si>
  <si>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</si>
  <si>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</si>
  <si>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</si>
  <si>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</si>
  <si>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</si>
  <si>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</si>
  <si>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</si>
  <si>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почему нет планов по деньгам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</si>
  <si>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2017</t>
  </si>
  <si>
    <t>План 10 мес.. 2017 г. (законченный случай)</t>
  </si>
  <si>
    <t>План 10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</si>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</sst>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70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177" fontId="16" fillId="0" borderId="0" xfId="1" applyNumberFormat="1" applyFont="1" applyFill="1" applyBorder="1"/>
    <xf numFmtId="170" fontId="6" fillId="10" borderId="8" xfId="2" applyNumberFormat="1" applyFont="1" applyFill="1" applyBorder="1"/>
    <xf numFmtId="3" fontId="16" fillId="0" borderId="0" xfId="1" applyNumberFormat="1" applyFont="1" applyFill="1" applyBorder="1"/>
    <xf numFmtId="164" fontId="33" fillId="7" borderId="10" xfId="1" applyNumberFormat="1" applyFont="1" applyFill="1" applyBorder="1"/>
    <xf numFmtId="164" fontId="33" fillId="7" borderId="12" xfId="1" applyNumberFormat="1" applyFont="1" applyFill="1" applyBorder="1"/>
    <xf numFmtId="164" fontId="33" fillId="7" borderId="2" xfId="1" applyNumberFormat="1" applyFont="1" applyFill="1" applyBorder="1"/>
    <xf numFmtId="170" fontId="23" fillId="7" borderId="10" xfId="2" applyNumberFormat="1" applyFont="1" applyFill="1" applyBorder="1"/>
    <xf numFmtId="170" fontId="23" fillId="10" borderId="10" xfId="2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3"/>
  <sheetViews>
    <sheetView showZeros="0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21" sqref="B21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customWidth="1"/>
    <col min="8" max="8" width="14" style="370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7" t="s">
        <v>132</v>
      </c>
      <c r="C1" s="768"/>
      <c r="D1" s="768"/>
      <c r="E1" s="768"/>
      <c r="F1" s="768"/>
      <c r="G1" s="768"/>
      <c r="H1" s="768"/>
      <c r="I1" s="768"/>
      <c r="J1" s="768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10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4" t="s">
        <v>103</v>
      </c>
      <c r="D5" s="765"/>
      <c r="E5" s="765"/>
      <c r="F5" s="766"/>
      <c r="G5" s="764" t="s">
        <v>102</v>
      </c>
      <c r="H5" s="765"/>
      <c r="I5" s="765"/>
      <c r="J5" s="766"/>
    </row>
    <row r="6" spans="1:11" ht="60.75" thickBot="1" x14ac:dyDescent="0.3">
      <c r="B6" s="40"/>
      <c r="C6" s="308" t="s">
        <v>128</v>
      </c>
      <c r="D6" s="308" t="s">
        <v>133</v>
      </c>
      <c r="E6" s="309" t="s">
        <v>104</v>
      </c>
      <c r="F6" s="98" t="s">
        <v>35</v>
      </c>
      <c r="G6" s="397" t="s">
        <v>129</v>
      </c>
      <c r="H6" s="397" t="s">
        <v>134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69"/>
      <c r="E9" s="122"/>
      <c r="F9" s="122"/>
      <c r="G9" s="670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1278</v>
      </c>
      <c r="E10" s="112">
        <f>SUM(E11:E12)</f>
        <v>1051</v>
      </c>
      <c r="F10" s="112">
        <f t="shared" ref="F10:F15" si="0">E10/D10*100</f>
        <v>82.237871674491387</v>
      </c>
      <c r="G10" s="618">
        <f>SUM(G11:G12)</f>
        <v>3037.4914983333333</v>
      </c>
      <c r="H10" s="618">
        <f>SUM(H11:H12)</f>
        <v>2531</v>
      </c>
      <c r="I10" s="618">
        <f>SUM(I11:I12)</f>
        <v>2323.0905499999999</v>
      </c>
      <c r="J10" s="112">
        <f>I10/H10*100</f>
        <v>91.785482022915843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58">
        <f>ROUND(C11/12*$B$3,0)</f>
        <v>983</v>
      </c>
      <c r="E11" s="112">
        <v>807</v>
      </c>
      <c r="F11" s="112">
        <f t="shared" si="0"/>
        <v>82.095625635808744</v>
      </c>
      <c r="G11" s="618">
        <v>2528.5235733333334</v>
      </c>
      <c r="H11" s="618">
        <f>ROUND(G11/12*$B$3,0)</f>
        <v>2107</v>
      </c>
      <c r="I11" s="618">
        <v>1923.8082899999999</v>
      </c>
      <c r="J11" s="112">
        <f t="shared" ref="J11:J17" si="1">I11/H11*100</f>
        <v>91.305566682486955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58">
        <f>ROUND(C12/12*$B$3,0)</f>
        <v>295</v>
      </c>
      <c r="E12" s="112">
        <v>244</v>
      </c>
      <c r="F12" s="659">
        <f t="shared" si="0"/>
        <v>82.711864406779654</v>
      </c>
      <c r="G12" s="618">
        <v>508.96792500000004</v>
      </c>
      <c r="H12" s="618">
        <f>ROUND(G12/12*$B$3,0)</f>
        <v>424</v>
      </c>
      <c r="I12" s="618">
        <v>399.28226000000001</v>
      </c>
      <c r="J12" s="659">
        <f t="shared" si="1"/>
        <v>94.170344339622645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8">
        <f>SUM(G14)</f>
        <v>0</v>
      </c>
      <c r="H13" s="618">
        <f>SUM(H14)</f>
        <v>0</v>
      </c>
      <c r="I13" s="618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59"/>
      <c r="D14" s="659">
        <f>ROUND(C14/12*$B$3,0)</f>
        <v>0</v>
      </c>
      <c r="E14" s="659">
        <v>0</v>
      </c>
      <c r="F14" s="659"/>
      <c r="G14" s="618"/>
      <c r="H14" s="618">
        <f>ROUND(G14/12*$B$3,0)</f>
        <v>0</v>
      </c>
      <c r="I14" s="618">
        <v>0</v>
      </c>
      <c r="J14" s="659"/>
      <c r="K14" s="108"/>
    </row>
    <row r="15" spans="1:11" ht="30" x14ac:dyDescent="0.25">
      <c r="A15" s="36">
        <v>1</v>
      </c>
      <c r="B15" s="680" t="s">
        <v>124</v>
      </c>
      <c r="C15" s="682">
        <v>20</v>
      </c>
      <c r="D15" s="112">
        <f>ROUND(C15/12*$B$3,0)</f>
        <v>17</v>
      </c>
      <c r="E15" s="682">
        <v>58</v>
      </c>
      <c r="F15" s="112">
        <f t="shared" si="0"/>
        <v>341.1764705882353</v>
      </c>
      <c r="G15" s="618">
        <v>13.4848</v>
      </c>
      <c r="H15" s="618">
        <f>ROUND(G15/12*$B$3,0)</f>
        <v>11</v>
      </c>
      <c r="I15" s="682">
        <v>39.105919999999998</v>
      </c>
      <c r="J15" s="659">
        <f t="shared" si="1"/>
        <v>355.50836363636364</v>
      </c>
      <c r="K15" s="108"/>
    </row>
    <row r="16" spans="1:11" ht="15.75" thickBot="1" x14ac:dyDescent="0.3">
      <c r="A16" s="36">
        <v>1</v>
      </c>
      <c r="B16" s="681"/>
      <c r="C16" s="625"/>
      <c r="D16" s="625"/>
      <c r="E16" s="625"/>
      <c r="F16" s="625"/>
      <c r="G16" s="679"/>
      <c r="H16" s="657"/>
      <c r="I16" s="657"/>
      <c r="J16" s="625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3050.9762983333335</v>
      </c>
      <c r="H17" s="399">
        <f>H13+H10+H15</f>
        <v>2542</v>
      </c>
      <c r="I17" s="399">
        <f>I13+I10+I15</f>
        <v>2362.1964699999999</v>
      </c>
      <c r="J17" s="351">
        <f t="shared" si="1"/>
        <v>92.926690401258853</v>
      </c>
      <c r="K17" s="754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1278</v>
      </c>
      <c r="E20" s="286">
        <f>E10</f>
        <v>1051</v>
      </c>
      <c r="F20" s="286">
        <f>E20/D20*100</f>
        <v>82.237871674491387</v>
      </c>
      <c r="G20" s="463">
        <f>G10</f>
        <v>3037.4914983333333</v>
      </c>
      <c r="H20" s="463">
        <f>H10</f>
        <v>2531</v>
      </c>
      <c r="I20" s="463">
        <f>I10</f>
        <v>2323.0905499999999</v>
      </c>
      <c r="J20" s="286">
        <f>I20/H20*100</f>
        <v>91.785482022915843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983</v>
      </c>
      <c r="E21" s="286">
        <f t="shared" si="2"/>
        <v>807</v>
      </c>
      <c r="F21" s="286">
        <f>E21/D21*100</f>
        <v>82.095625635808744</v>
      </c>
      <c r="G21" s="463">
        <f t="shared" ref="G21:I24" si="3">SUM(G11)</f>
        <v>2528.5235733333334</v>
      </c>
      <c r="H21" s="463">
        <f t="shared" si="3"/>
        <v>2107</v>
      </c>
      <c r="I21" s="463">
        <f t="shared" si="3"/>
        <v>1923.8082899999999</v>
      </c>
      <c r="J21" s="286">
        <f t="shared" ref="J21:J26" si="4">I21/H21*100</f>
        <v>91.305566682486955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295</v>
      </c>
      <c r="E22" s="286">
        <f t="shared" si="2"/>
        <v>244</v>
      </c>
      <c r="F22" s="286">
        <f>E22/D22*100</f>
        <v>82.711864406779654</v>
      </c>
      <c r="G22" s="463">
        <f t="shared" si="3"/>
        <v>508.96792500000004</v>
      </c>
      <c r="H22" s="463">
        <f t="shared" si="3"/>
        <v>424</v>
      </c>
      <c r="I22" s="463">
        <f t="shared" si="3"/>
        <v>399.28226000000001</v>
      </c>
      <c r="J22" s="286">
        <f t="shared" si="4"/>
        <v>94.170344339622645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3">
        <f>SUM(C15)</f>
        <v>20</v>
      </c>
      <c r="D25" s="683">
        <f t="shared" ref="D25:J25" si="5">SUM(D15)</f>
        <v>17</v>
      </c>
      <c r="E25" s="683">
        <f t="shared" si="5"/>
        <v>58</v>
      </c>
      <c r="F25" s="683">
        <f t="shared" si="5"/>
        <v>341.1764705882353</v>
      </c>
      <c r="G25" s="683">
        <f t="shared" si="5"/>
        <v>13.4848</v>
      </c>
      <c r="H25" s="683">
        <f t="shared" si="5"/>
        <v>11</v>
      </c>
      <c r="I25" s="683">
        <f t="shared" si="5"/>
        <v>39.105919999999998</v>
      </c>
      <c r="J25" s="683">
        <f t="shared" si="5"/>
        <v>355.50836363636364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3050.9762983333335</v>
      </c>
      <c r="H26" s="474">
        <f t="shared" si="6"/>
        <v>2542</v>
      </c>
      <c r="I26" s="474">
        <f t="shared" si="6"/>
        <v>2362.1964699999999</v>
      </c>
      <c r="J26" s="473">
        <f t="shared" si="4"/>
        <v>92.926690401258853</v>
      </c>
      <c r="K26" s="108"/>
    </row>
    <row r="27" spans="1:11" s="34" customFormat="1" ht="15" customHeight="1" x14ac:dyDescent="0.25">
      <c r="A27" s="36">
        <v>1</v>
      </c>
      <c r="B27" s="6"/>
      <c r="C27" s="624"/>
      <c r="D27" s="624"/>
      <c r="E27" s="624"/>
      <c r="F27" s="625"/>
      <c r="G27" s="626"/>
      <c r="H27" s="627"/>
      <c r="I27" s="627"/>
      <c r="J27" s="628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29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0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14772</v>
      </c>
      <c r="E30" s="117">
        <f>SUM(E31:E32)</f>
        <v>17342</v>
      </c>
      <c r="F30" s="117">
        <f>E30/D30*100</f>
        <v>117.39777958299487</v>
      </c>
      <c r="G30" s="618">
        <f>SUM(G31,G32)</f>
        <v>35126.116621574074</v>
      </c>
      <c r="H30" s="618">
        <f>SUM(H31,H32)</f>
        <v>29272</v>
      </c>
      <c r="I30" s="618">
        <f>SUM(I31:I32)</f>
        <v>34224.092130000005</v>
      </c>
      <c r="J30" s="117">
        <f>I30/H30*100</f>
        <v>116.91750522683795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11363</v>
      </c>
      <c r="E31" s="117">
        <v>13274</v>
      </c>
      <c r="F31" s="117">
        <f t="shared" ref="F31:F37" si="8">E31/D31*100</f>
        <v>116.81774179354043</v>
      </c>
      <c r="G31" s="618">
        <v>29244.230234074072</v>
      </c>
      <c r="H31" s="618">
        <f>ROUND(G31/12*$B$3,0)</f>
        <v>24370</v>
      </c>
      <c r="I31" s="618">
        <v>27943.686990000002</v>
      </c>
      <c r="J31" s="117">
        <f t="shared" ref="J31:J38" si="9">I31/H31*100</f>
        <v>114.66428801805499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3409</v>
      </c>
      <c r="E32" s="180">
        <v>4068</v>
      </c>
      <c r="F32" s="180">
        <f t="shared" si="8"/>
        <v>119.33118216485772</v>
      </c>
      <c r="G32" s="618">
        <v>5881.8863875000015</v>
      </c>
      <c r="H32" s="618">
        <f>ROUND(G32/12*$B$3,0)</f>
        <v>4902</v>
      </c>
      <c r="I32" s="618">
        <v>6280.4051399999998</v>
      </c>
      <c r="J32" s="117">
        <f t="shared" si="9"/>
        <v>128.11923990208078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667</v>
      </c>
      <c r="E33" s="180">
        <f>E34</f>
        <v>536</v>
      </c>
      <c r="F33" s="180">
        <f t="shared" si="8"/>
        <v>80.359820089955022</v>
      </c>
      <c r="G33" s="618">
        <f t="shared" si="10"/>
        <v>1174.56</v>
      </c>
      <c r="H33" s="618">
        <f t="shared" si="10"/>
        <v>979</v>
      </c>
      <c r="I33" s="618">
        <f>I34</f>
        <v>780.56331000000023</v>
      </c>
      <c r="J33" s="117">
        <f t="shared" si="9"/>
        <v>79.730675178753856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667</v>
      </c>
      <c r="E34" s="117">
        <v>536</v>
      </c>
      <c r="F34" s="117">
        <f t="shared" si="8"/>
        <v>80.359820089955022</v>
      </c>
      <c r="G34" s="618">
        <v>1174.56</v>
      </c>
      <c r="H34" s="618">
        <f>ROUND(G34/12*$B$3,0)</f>
        <v>979</v>
      </c>
      <c r="I34" s="618">
        <v>780.56331000000023</v>
      </c>
      <c r="J34" s="117">
        <f t="shared" si="9"/>
        <v>79.730675178753856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26133</v>
      </c>
      <c r="D35" s="180">
        <f t="shared" si="7"/>
        <v>21778</v>
      </c>
      <c r="E35" s="180">
        <f>6046+E36+E37</f>
        <v>25382</v>
      </c>
      <c r="F35" s="180">
        <f t="shared" si="8"/>
        <v>116.54881072642115</v>
      </c>
      <c r="G35" s="618">
        <v>17619.913920000003</v>
      </c>
      <c r="H35" s="618">
        <f>ROUND(G35/12*$B$3,0)</f>
        <v>14683</v>
      </c>
      <c r="I35" s="618">
        <f>4074.63616+I36+I37</f>
        <v>17098.820480000002</v>
      </c>
      <c r="J35" s="117">
        <f>I35/H35*100</f>
        <v>116.45318041272222</v>
      </c>
      <c r="K35" s="108"/>
      <c r="L35" s="747"/>
    </row>
    <row r="36" spans="1:12" s="109" customFormat="1" ht="30" x14ac:dyDescent="0.25">
      <c r="A36" s="36">
        <v>1</v>
      </c>
      <c r="B36" s="120" t="s">
        <v>125</v>
      </c>
      <c r="C36" s="180">
        <v>11430</v>
      </c>
      <c r="D36" s="180">
        <f t="shared" si="7"/>
        <v>9525</v>
      </c>
      <c r="E36" s="180">
        <v>10872</v>
      </c>
      <c r="F36" s="180">
        <f t="shared" si="8"/>
        <v>114.14173228346456</v>
      </c>
      <c r="G36" s="618"/>
      <c r="H36" s="618">
        <f>ROUND(G36/12*$B$3,0)</f>
        <v>0</v>
      </c>
      <c r="I36" s="618">
        <v>7330.2745599999998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6650</v>
      </c>
      <c r="D37" s="180">
        <f t="shared" si="7"/>
        <v>5542</v>
      </c>
      <c r="E37" s="180">
        <v>8464</v>
      </c>
      <c r="F37" s="180">
        <f t="shared" si="8"/>
        <v>152.72464814146517</v>
      </c>
      <c r="G37" s="618"/>
      <c r="H37" s="618">
        <f>ROUND(G37/12*$B$3,0)</f>
        <v>0</v>
      </c>
      <c r="I37" s="618">
        <v>5693.9097600000005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1"/>
      <c r="D38" s="631"/>
      <c r="E38" s="631"/>
      <c r="F38" s="632"/>
      <c r="G38" s="633">
        <f>G30+G33+G35</f>
        <v>53920.590541574071</v>
      </c>
      <c r="H38" s="633">
        <f>H30+H33+H35</f>
        <v>44934</v>
      </c>
      <c r="I38" s="633">
        <f>I30+I33+I35</f>
        <v>52103.475920000004</v>
      </c>
      <c r="J38" s="442">
        <f t="shared" si="9"/>
        <v>115.95557021409179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4"/>
      <c r="H39" s="363"/>
      <c r="I39" s="363"/>
      <c r="J39" s="635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121</v>
      </c>
      <c r="E41" s="117">
        <f>SUM(E42:E43)</f>
        <v>145</v>
      </c>
      <c r="F41" s="117">
        <f t="shared" ref="F41:F47" si="11">E41/D41*100</f>
        <v>119.83471074380165</v>
      </c>
      <c r="G41" s="618">
        <f>SUM(G42:G43)</f>
        <v>792.93830000000003</v>
      </c>
      <c r="H41" s="618">
        <f>SUM(H42:H43)</f>
        <v>661</v>
      </c>
      <c r="I41" s="618">
        <f>SUM(I42:I43)</f>
        <v>792.93830000000003</v>
      </c>
      <c r="J41" s="117">
        <f>I41/H41*100</f>
        <v>119.96040847201211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75</v>
      </c>
      <c r="E42" s="117">
        <v>90</v>
      </c>
      <c r="F42" s="117">
        <f t="shared" si="11"/>
        <v>120</v>
      </c>
      <c r="G42" s="618">
        <v>492.16859999999997</v>
      </c>
      <c r="H42" s="618">
        <f>ROUND(G42/12*$B$3,0)</f>
        <v>410</v>
      </c>
      <c r="I42" s="618">
        <v>492.16860000000003</v>
      </c>
      <c r="J42" s="117">
        <f>I42/H42*100</f>
        <v>120.04112195121952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46</v>
      </c>
      <c r="E43" s="117">
        <v>55</v>
      </c>
      <c r="F43" s="117">
        <f t="shared" si="11"/>
        <v>119.56521739130434</v>
      </c>
      <c r="G43" s="618">
        <v>300.7697</v>
      </c>
      <c r="H43" s="618">
        <f>ROUND(G43/12*$B$3,0)</f>
        <v>251</v>
      </c>
      <c r="I43" s="618">
        <v>300.7697</v>
      </c>
      <c r="J43" s="117">
        <f t="shared" ref="J43:J48" si="13">I43/H43*100</f>
        <v>119.82856573705179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9413</v>
      </c>
      <c r="E44" s="117">
        <f>SUM(E45:E46)</f>
        <v>8969</v>
      </c>
      <c r="F44" s="117">
        <f t="shared" si="11"/>
        <v>95.283119090619365</v>
      </c>
      <c r="G44" s="618">
        <f>SUM(G45:G46)</f>
        <v>16764.203000000001</v>
      </c>
      <c r="H44" s="618">
        <f>SUM(H45:H46)</f>
        <v>13970</v>
      </c>
      <c r="I44" s="618">
        <f>SUM(I45:I46)</f>
        <v>15761.684669999999</v>
      </c>
      <c r="J44" s="117">
        <f t="shared" si="13"/>
        <v>112.82523027916965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7167</v>
      </c>
      <c r="E45" s="110">
        <v>6281</v>
      </c>
      <c r="F45" s="117">
        <f t="shared" si="11"/>
        <v>87.637784289102825</v>
      </c>
      <c r="G45" s="618">
        <v>14497.708000000001</v>
      </c>
      <c r="H45" s="618">
        <f>ROUND(G45/12*$B$3,0)</f>
        <v>12081</v>
      </c>
      <c r="I45" s="618">
        <v>13347.772429999999</v>
      </c>
      <c r="J45" s="117">
        <f t="shared" si="13"/>
        <v>110.4856587203046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2246</v>
      </c>
      <c r="E46" s="110">
        <v>2688</v>
      </c>
      <c r="F46" s="117">
        <f t="shared" si="11"/>
        <v>119.67943009795192</v>
      </c>
      <c r="G46" s="618">
        <v>2266.4949999999999</v>
      </c>
      <c r="H46" s="618">
        <f>ROUND(G46/12*$B$3,0)</f>
        <v>1889</v>
      </c>
      <c r="I46" s="618">
        <v>2413.9122399999997</v>
      </c>
      <c r="J46" s="117">
        <f t="shared" si="13"/>
        <v>127.78783695076758</v>
      </c>
      <c r="K46" s="108"/>
    </row>
    <row r="47" spans="1:12" ht="32.25" customHeight="1" thickBot="1" x14ac:dyDescent="0.3">
      <c r="A47" s="36">
        <v>1</v>
      </c>
      <c r="B47" s="690" t="s">
        <v>124</v>
      </c>
      <c r="C47" s="685">
        <v>9013</v>
      </c>
      <c r="D47" s="686">
        <f t="shared" si="12"/>
        <v>7511</v>
      </c>
      <c r="E47" s="684">
        <v>7238</v>
      </c>
      <c r="F47" s="117">
        <f t="shared" si="11"/>
        <v>96.365330848089471</v>
      </c>
      <c r="G47" s="657">
        <v>6076.9250000000002</v>
      </c>
      <c r="H47" s="618">
        <f>ROUND(G47/12*$B$3,0)</f>
        <v>5064</v>
      </c>
      <c r="I47" s="757">
        <v>4866.3711000000003</v>
      </c>
      <c r="J47" s="621">
        <f>I47/H47*100</f>
        <v>96.097375592417066</v>
      </c>
      <c r="K47" s="108"/>
    </row>
    <row r="48" spans="1:12" ht="15.75" thickBot="1" x14ac:dyDescent="0.3">
      <c r="A48" s="36">
        <v>1</v>
      </c>
      <c r="B48" s="123" t="s">
        <v>3</v>
      </c>
      <c r="C48" s="689"/>
      <c r="D48" s="442"/>
      <c r="E48" s="644"/>
      <c r="F48" s="636"/>
      <c r="G48" s="646">
        <f>G41+G44+G47</f>
        <v>23634.066300000002</v>
      </c>
      <c r="H48" s="646">
        <f>H41+H44+H47</f>
        <v>19695</v>
      </c>
      <c r="I48" s="646">
        <f>I41+I44+I47</f>
        <v>21420.994070000001</v>
      </c>
      <c r="J48" s="637">
        <f t="shared" si="13"/>
        <v>108.763615486164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0"/>
      <c r="F49" s="146"/>
      <c r="G49" s="367"/>
      <c r="H49" s="367"/>
      <c r="I49" s="687"/>
      <c r="J49" s="638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88"/>
      <c r="J50" s="639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294</v>
      </c>
      <c r="E51" s="117">
        <f>SUM(E52:E53)</f>
        <v>361</v>
      </c>
      <c r="F51" s="117">
        <f t="shared" ref="F51:F58" si="14">E51/D51*100</f>
        <v>122.78911564625849</v>
      </c>
      <c r="G51" s="618">
        <f>SUM(G52:G53)</f>
        <v>1930.39462</v>
      </c>
      <c r="H51" s="618">
        <f>SUM(H52:H53)</f>
        <v>1608</v>
      </c>
      <c r="I51" s="618">
        <f>SUM(I52:I53)</f>
        <v>1971.92085</v>
      </c>
      <c r="J51" s="119">
        <f>I51/H51*100</f>
        <v>122.6318936567164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223</v>
      </c>
      <c r="E52" s="110">
        <v>248</v>
      </c>
      <c r="F52" s="117">
        <f t="shared" si="14"/>
        <v>111.21076233183858</v>
      </c>
      <c r="G52" s="618">
        <v>1465.56872</v>
      </c>
      <c r="H52" s="618">
        <f>ROUND(G52/12*$B$3,0)</f>
        <v>1221</v>
      </c>
      <c r="I52" s="618">
        <v>1355.6129799999999</v>
      </c>
      <c r="J52" s="119">
        <f t="shared" ref="J52:J59" si="16">I52/H52*100</f>
        <v>111.02481408681409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71</v>
      </c>
      <c r="E53" s="117">
        <v>113</v>
      </c>
      <c r="F53" s="117">
        <f t="shared" si="14"/>
        <v>159.1549295774648</v>
      </c>
      <c r="G53" s="618">
        <v>464.82590000000005</v>
      </c>
      <c r="H53" s="618">
        <f>ROUND(G53/12*$B$3,0)</f>
        <v>387</v>
      </c>
      <c r="I53" s="618">
        <v>616.30786999999998</v>
      </c>
      <c r="J53" s="119">
        <f t="shared" si="16"/>
        <v>159.25267958656332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20253</v>
      </c>
      <c r="E54" s="117">
        <f>SUM(E55:E56)</f>
        <v>15531</v>
      </c>
      <c r="F54" s="117">
        <f t="shared" si="14"/>
        <v>76.684935565101469</v>
      </c>
      <c r="G54" s="618">
        <f>SUM(G55:G56)</f>
        <v>39522.403200000008</v>
      </c>
      <c r="H54" s="618">
        <f>SUM(H55:H56)</f>
        <v>32936</v>
      </c>
      <c r="I54" s="617">
        <f>SUM(I55:I56)</f>
        <v>34237.527470000008</v>
      </c>
      <c r="J54" s="117">
        <f t="shared" si="16"/>
        <v>103.95168651323783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18825</v>
      </c>
      <c r="E55" s="110">
        <v>14065</v>
      </c>
      <c r="F55" s="117">
        <f t="shared" si="14"/>
        <v>74.714475431606914</v>
      </c>
      <c r="G55" s="618">
        <v>38081.770200000006</v>
      </c>
      <c r="H55" s="618">
        <f>ROUND(G55/12*$B$3,0)</f>
        <v>31735</v>
      </c>
      <c r="I55" s="618">
        <v>33165.588700000008</v>
      </c>
      <c r="J55" s="117">
        <f t="shared" si="16"/>
        <v>104.5079209075154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1428</v>
      </c>
      <c r="E56" s="110">
        <v>1466</v>
      </c>
      <c r="F56" s="117">
        <f t="shared" si="14"/>
        <v>102.66106442577029</v>
      </c>
      <c r="G56" s="618">
        <v>1440.633</v>
      </c>
      <c r="H56" s="618">
        <f>ROUND(G56/12*$B$3,0)</f>
        <v>1201</v>
      </c>
      <c r="I56" s="618">
        <v>1071.93877</v>
      </c>
      <c r="J56" s="117">
        <f t="shared" si="16"/>
        <v>89.253852622814321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15479</v>
      </c>
      <c r="E57" s="311">
        <f>13157+E58</f>
        <v>13792</v>
      </c>
      <c r="F57" s="180">
        <f t="shared" si="14"/>
        <v>89.101363137153569</v>
      </c>
      <c r="G57" s="618">
        <v>12524.008</v>
      </c>
      <c r="H57" s="618">
        <f>ROUND(G57/12*$B$3,0)</f>
        <v>10437</v>
      </c>
      <c r="I57" s="618">
        <f>8829.05209+I58</f>
        <v>9257.1944899999999</v>
      </c>
      <c r="J57" s="180">
        <f>I57/H57*100</f>
        <v>88.695932643479921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1667</v>
      </c>
      <c r="E58" s="311">
        <v>635</v>
      </c>
      <c r="F58" s="180">
        <f t="shared" si="14"/>
        <v>38.092381523695259</v>
      </c>
      <c r="G58" s="618"/>
      <c r="H58" s="618">
        <f>ROUND(G58/12*$B$3,0)</f>
        <v>0</v>
      </c>
      <c r="I58" s="618">
        <v>428.14239999999995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1"/>
      <c r="D59" s="631"/>
      <c r="E59" s="631"/>
      <c r="F59" s="640"/>
      <c r="G59" s="633">
        <f>G54+G51+G57</f>
        <v>53976.805820000009</v>
      </c>
      <c r="H59" s="633">
        <f>H54+H51+H57</f>
        <v>44981</v>
      </c>
      <c r="I59" s="633">
        <f>I54+I51+I57</f>
        <v>45466.642810000012</v>
      </c>
      <c r="J59" s="641">
        <f t="shared" si="16"/>
        <v>101.07966210177632</v>
      </c>
      <c r="K59" s="755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16059</v>
      </c>
      <c r="E62" s="117">
        <f>SUM(E63:E64)</f>
        <v>15667</v>
      </c>
      <c r="F62" s="117">
        <f t="shared" ref="F62:F67" si="17">E62/D62*100</f>
        <v>97.559001183137184</v>
      </c>
      <c r="G62" s="618">
        <f>SUM(G63:G64)</f>
        <v>38183.640717500006</v>
      </c>
      <c r="H62" s="618">
        <f>SUM(H63:H64)</f>
        <v>31820</v>
      </c>
      <c r="I62" s="618">
        <f>SUM(I63:I64)</f>
        <v>29257.676760000006</v>
      </c>
      <c r="J62" s="117">
        <f t="shared" ref="J62:J68" si="18">I62/H62*100</f>
        <v>91.947444248900084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12353</v>
      </c>
      <c r="E63" s="117">
        <v>12041</v>
      </c>
      <c r="F63" s="117">
        <f t="shared" si="17"/>
        <v>97.474297741439329</v>
      </c>
      <c r="G63" s="618">
        <v>31789.910880000003</v>
      </c>
      <c r="H63" s="618">
        <f>ROUND(G63/12*$B$3,0)</f>
        <v>26492</v>
      </c>
      <c r="I63" s="618">
        <v>23621.969520000006</v>
      </c>
      <c r="J63" s="117">
        <f t="shared" si="18"/>
        <v>89.166425788917437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3706</v>
      </c>
      <c r="E64" s="117">
        <v>3626</v>
      </c>
      <c r="F64" s="180">
        <f t="shared" si="17"/>
        <v>97.84133837021048</v>
      </c>
      <c r="G64" s="618">
        <v>6393.7298374999991</v>
      </c>
      <c r="H64" s="618">
        <f>ROUND(G64/12*$B$3,0)</f>
        <v>5328</v>
      </c>
      <c r="I64" s="618">
        <v>5635.7072400000006</v>
      </c>
      <c r="J64" s="117">
        <f t="shared" si="18"/>
        <v>105.77528603603605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417</v>
      </c>
      <c r="E65" s="180">
        <f t="shared" si="19"/>
        <v>416</v>
      </c>
      <c r="F65" s="180">
        <f t="shared" si="17"/>
        <v>99.760191846522787</v>
      </c>
      <c r="G65" s="618">
        <f t="shared" si="19"/>
        <v>734.1</v>
      </c>
      <c r="H65" s="618">
        <f t="shared" si="19"/>
        <v>612</v>
      </c>
      <c r="I65" s="618">
        <f t="shared" si="19"/>
        <v>610.39191000000005</v>
      </c>
      <c r="J65" s="117">
        <f t="shared" si="18"/>
        <v>99.737240196078432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417</v>
      </c>
      <c r="E66" s="180">
        <v>416</v>
      </c>
      <c r="F66" s="180">
        <f t="shared" si="17"/>
        <v>99.760191846522787</v>
      </c>
      <c r="G66" s="618">
        <v>734.1</v>
      </c>
      <c r="H66" s="618">
        <f>ROUND(G66/12*$B$3,0)</f>
        <v>612</v>
      </c>
      <c r="I66" s="618">
        <v>610.39191000000005</v>
      </c>
      <c r="J66" s="180">
        <f t="shared" si="18"/>
        <v>99.737240196078432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18000</v>
      </c>
      <c r="D67" s="180">
        <f>ROUND(C67/12*$B$3,0)</f>
        <v>15000</v>
      </c>
      <c r="E67" s="180">
        <v>15111</v>
      </c>
      <c r="F67" s="180">
        <f t="shared" si="17"/>
        <v>100.74000000000001</v>
      </c>
      <c r="G67" s="618">
        <v>12136.32</v>
      </c>
      <c r="H67" s="618">
        <f>ROUND(G67/12*$B$3,0)</f>
        <v>10114</v>
      </c>
      <c r="I67" s="618">
        <v>10186.486909999998</v>
      </c>
      <c r="J67" s="180">
        <f>I67/H67*100</f>
        <v>100.7166987344275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1"/>
      <c r="D68" s="631"/>
      <c r="E68" s="631"/>
      <c r="F68" s="640"/>
      <c r="G68" s="633">
        <f>G65+G62+G67</f>
        <v>51054.060717500004</v>
      </c>
      <c r="H68" s="633">
        <f>H65+H62+H67</f>
        <v>42546</v>
      </c>
      <c r="I68" s="633">
        <f>I65+I62+I67</f>
        <v>40054.55558</v>
      </c>
      <c r="J68" s="641">
        <f t="shared" si="18"/>
        <v>94.144115968598697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9286</v>
      </c>
      <c r="E71" s="117">
        <f>SUM(E72:E73)</f>
        <v>9357</v>
      </c>
      <c r="F71" s="117">
        <f t="shared" ref="F71:F76" si="20">E71/D71*100</f>
        <v>100.76459185871205</v>
      </c>
      <c r="G71" s="618">
        <f>SUM(G72:G73)</f>
        <v>22081.728432962962</v>
      </c>
      <c r="H71" s="618">
        <f>SUM(H72:H73)</f>
        <v>18402</v>
      </c>
      <c r="I71" s="618">
        <f>SUM(I72:I73)</f>
        <v>18530.19816</v>
      </c>
      <c r="J71" s="117">
        <f t="shared" ref="J71:J77" si="21">I71/H71*100</f>
        <v>100.69665340723834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7143</v>
      </c>
      <c r="E72" s="117">
        <v>7193</v>
      </c>
      <c r="F72" s="117">
        <f t="shared" si="20"/>
        <v>100.69998600027998</v>
      </c>
      <c r="G72" s="618">
        <v>18383.803282962963</v>
      </c>
      <c r="H72" s="618">
        <f>ROUND(G72/12*$B$3,0)</f>
        <v>15320</v>
      </c>
      <c r="I72" s="618">
        <v>15238.46869</v>
      </c>
      <c r="J72" s="117">
        <f t="shared" si="21"/>
        <v>99.467811292428195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2143</v>
      </c>
      <c r="E73" s="180">
        <v>2164</v>
      </c>
      <c r="F73" s="180">
        <f t="shared" si="20"/>
        <v>100.97993467102194</v>
      </c>
      <c r="G73" s="618">
        <v>3697.92515</v>
      </c>
      <c r="H73" s="618">
        <f>ROUND(G73/12*$B$3,0)</f>
        <v>3082</v>
      </c>
      <c r="I73" s="618">
        <v>3291.7294699999998</v>
      </c>
      <c r="J73" s="180">
        <f t="shared" si="21"/>
        <v>106.80497955872809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800</v>
      </c>
      <c r="E74" s="117">
        <f t="shared" si="22"/>
        <v>801</v>
      </c>
      <c r="F74" s="117">
        <f t="shared" si="20"/>
        <v>100.125</v>
      </c>
      <c r="G74" s="618">
        <f t="shared" si="22"/>
        <v>1409.472</v>
      </c>
      <c r="H74" s="618">
        <f t="shared" si="22"/>
        <v>1175</v>
      </c>
      <c r="I74" s="618">
        <f t="shared" si="22"/>
        <v>1163.96901</v>
      </c>
      <c r="J74" s="180">
        <f t="shared" si="21"/>
        <v>99.061192340425535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2">
        <f>ROUND(C75/12*$B$3,0)</f>
        <v>800</v>
      </c>
      <c r="E75" s="331">
        <v>801</v>
      </c>
      <c r="F75" s="643">
        <f t="shared" si="20"/>
        <v>100.125</v>
      </c>
      <c r="G75" s="618">
        <v>1409.472</v>
      </c>
      <c r="H75" s="618">
        <f>ROUND(G75/12*$B$3,0)</f>
        <v>1175</v>
      </c>
      <c r="I75" s="618">
        <v>1163.96901</v>
      </c>
      <c r="J75" s="180">
        <f t="shared" si="21"/>
        <v>99.061192340425535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10815</v>
      </c>
      <c r="E76" s="180">
        <v>10882</v>
      </c>
      <c r="F76" s="180">
        <f t="shared" si="20"/>
        <v>100.61950993989829</v>
      </c>
      <c r="G76" s="618">
        <v>8750.2867200000001</v>
      </c>
      <c r="H76" s="618">
        <f>ROUND(G76/12*$B$3,0)</f>
        <v>7292</v>
      </c>
      <c r="I76" s="618">
        <v>7336.4728600000008</v>
      </c>
      <c r="J76" s="180">
        <f>I76/H76*100</f>
        <v>100.60988562808559</v>
      </c>
      <c r="K76" s="108"/>
    </row>
    <row r="77" spans="1:11" ht="15" customHeight="1" thickBot="1" x14ac:dyDescent="0.3">
      <c r="A77" s="36">
        <v>1</v>
      </c>
      <c r="B77" s="114" t="s">
        <v>3</v>
      </c>
      <c r="C77" s="644"/>
      <c r="D77" s="631"/>
      <c r="E77" s="631"/>
      <c r="F77" s="632"/>
      <c r="G77" s="633">
        <f>G74+G71+G76</f>
        <v>32241.487152962964</v>
      </c>
      <c r="H77" s="633">
        <f>H74+H71+H76</f>
        <v>26869</v>
      </c>
      <c r="I77" s="633">
        <f>I74+I71+I76</f>
        <v>27030.640030000002</v>
      </c>
      <c r="J77" s="637">
        <f t="shared" si="21"/>
        <v>100.60158558189735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12927</v>
      </c>
      <c r="E80" s="117">
        <f>SUM(E81:E82)</f>
        <v>12246</v>
      </c>
      <c r="F80" s="117">
        <f t="shared" ref="F80:F85" si="23">E80/D80*100</f>
        <v>94.731956370387564</v>
      </c>
      <c r="G80" s="618">
        <f>SUM(G81:G82)</f>
        <v>30739.108155925926</v>
      </c>
      <c r="H80" s="618">
        <f>SUM(H81:H82)</f>
        <v>25616</v>
      </c>
      <c r="I80" s="618">
        <f>SUM(I81:I82)</f>
        <v>25358.874900000006</v>
      </c>
      <c r="J80" s="119">
        <f t="shared" ref="J80:J99" si="24">I80/H80*100</f>
        <v>98.996232432854498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9944</v>
      </c>
      <c r="E81" s="117">
        <v>9475</v>
      </c>
      <c r="F81" s="117">
        <f t="shared" si="23"/>
        <v>95.283588093322606</v>
      </c>
      <c r="G81" s="618">
        <v>25591.918405925924</v>
      </c>
      <c r="H81" s="618">
        <f>ROUND(G81/12*$B$3,0)</f>
        <v>21327</v>
      </c>
      <c r="I81" s="618">
        <v>21044.277030000005</v>
      </c>
      <c r="J81" s="119">
        <f t="shared" si="24"/>
        <v>98.674342523561705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2983</v>
      </c>
      <c r="E82" s="117">
        <v>2771</v>
      </c>
      <c r="F82" s="180">
        <f t="shared" si="23"/>
        <v>92.893060677170638</v>
      </c>
      <c r="G82" s="618">
        <v>5147.1897499999995</v>
      </c>
      <c r="H82" s="618">
        <f>ROUND(G82/12*$B$3,0)</f>
        <v>4289</v>
      </c>
      <c r="I82" s="618">
        <v>4314.5978700000005</v>
      </c>
      <c r="J82" s="119">
        <f t="shared" si="24"/>
        <v>100.59682606668223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1500</v>
      </c>
      <c r="E83" s="117">
        <f t="shared" si="25"/>
        <v>1509</v>
      </c>
      <c r="F83" s="180">
        <f t="shared" si="23"/>
        <v>100.6</v>
      </c>
      <c r="G83" s="618">
        <f t="shared" si="25"/>
        <v>2642.76</v>
      </c>
      <c r="H83" s="618">
        <f t="shared" si="25"/>
        <v>2202</v>
      </c>
      <c r="I83" s="618">
        <f t="shared" si="25"/>
        <v>2229.83655</v>
      </c>
      <c r="J83" s="119">
        <f t="shared" si="24"/>
        <v>101.2641485013624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1500</v>
      </c>
      <c r="E84" s="333">
        <v>1509</v>
      </c>
      <c r="F84" s="180">
        <f t="shared" si="23"/>
        <v>100.6</v>
      </c>
      <c r="G84" s="618">
        <v>2642.76</v>
      </c>
      <c r="H84" s="618">
        <f>ROUND(G84/12*$B$3,0)</f>
        <v>2202</v>
      </c>
      <c r="I84" s="618">
        <v>2229.83655</v>
      </c>
      <c r="J84" s="621">
        <f t="shared" si="24"/>
        <v>101.2641485013624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16606</v>
      </c>
      <c r="E85" s="117">
        <v>16739</v>
      </c>
      <c r="F85" s="180">
        <f t="shared" si="23"/>
        <v>100.80091533180777</v>
      </c>
      <c r="G85" s="618">
        <v>13435.580480000001</v>
      </c>
      <c r="H85" s="618">
        <f>ROUND(G85/12*$B$3,0)</f>
        <v>11196</v>
      </c>
      <c r="I85" s="618">
        <v>11284.166900000002</v>
      </c>
      <c r="J85" s="119">
        <f>I85/H85*100</f>
        <v>100.78748570918188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6"/>
      <c r="G86" s="645">
        <f>G83+G80+G85</f>
        <v>46817.448635925932</v>
      </c>
      <c r="H86" s="645">
        <f>H83+H80+H85</f>
        <v>39014</v>
      </c>
      <c r="I86" s="645">
        <f>I83+I80+I85</f>
        <v>38872.878350000006</v>
      </c>
      <c r="J86" s="637">
        <f t="shared" si="24"/>
        <v>99.638279463782254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8"/>
      <c r="H88" s="618"/>
      <c r="I88" s="618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6188</v>
      </c>
      <c r="E89" s="117">
        <f>SUM(E90:E93)</f>
        <v>6222</v>
      </c>
      <c r="F89" s="647">
        <f t="shared" ref="F89:F97" si="26">E89/D89*100</f>
        <v>100.54945054945054</v>
      </c>
      <c r="G89" s="618">
        <f>SUM(G90:G93)</f>
        <v>15246.33510537037</v>
      </c>
      <c r="H89" s="618">
        <f>SUM(H90:H93)</f>
        <v>12706</v>
      </c>
      <c r="I89" s="618">
        <f>SUM(I90:I93)</f>
        <v>12951.15683</v>
      </c>
      <c r="J89" s="117">
        <f t="shared" si="24"/>
        <v>101.92945718558161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4662</v>
      </c>
      <c r="E90" s="110">
        <v>4666</v>
      </c>
      <c r="F90" s="647">
        <f t="shared" si="26"/>
        <v>100.08580008580009</v>
      </c>
      <c r="G90" s="618">
        <v>11997.083010370372</v>
      </c>
      <c r="H90" s="618">
        <f t="shared" ref="H90:H97" si="28">ROUND(G90/12*$B$3,0)</f>
        <v>9998</v>
      </c>
      <c r="I90" s="618">
        <v>9964.2668300000005</v>
      </c>
      <c r="J90" s="117">
        <f t="shared" si="24"/>
        <v>99.662600820164045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1398</v>
      </c>
      <c r="E91" s="110">
        <v>1400</v>
      </c>
      <c r="F91" s="647">
        <f t="shared" si="26"/>
        <v>100.14306151645206</v>
      </c>
      <c r="G91" s="618">
        <v>2412.5654749999999</v>
      </c>
      <c r="H91" s="618">
        <f t="shared" si="28"/>
        <v>2010</v>
      </c>
      <c r="I91" s="618">
        <v>2147.4690699999996</v>
      </c>
      <c r="J91" s="117">
        <f t="shared" si="24"/>
        <v>106.83925721393032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95</v>
      </c>
      <c r="E92" s="110">
        <v>114</v>
      </c>
      <c r="F92" s="647">
        <f t="shared" si="26"/>
        <v>120</v>
      </c>
      <c r="G92" s="618">
        <v>623.41355999999996</v>
      </c>
      <c r="H92" s="618">
        <f t="shared" si="28"/>
        <v>520</v>
      </c>
      <c r="I92" s="618">
        <v>614.1170699999999</v>
      </c>
      <c r="J92" s="117">
        <f t="shared" si="24"/>
        <v>118.0994365384615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33</v>
      </c>
      <c r="E93" s="110">
        <v>42</v>
      </c>
      <c r="F93" s="647">
        <f t="shared" si="26"/>
        <v>127.27272727272727</v>
      </c>
      <c r="G93" s="618">
        <v>213.27305999999999</v>
      </c>
      <c r="H93" s="618">
        <f t="shared" si="28"/>
        <v>178</v>
      </c>
      <c r="I93" s="618">
        <v>225.30385999999999</v>
      </c>
      <c r="J93" s="117">
        <f t="shared" si="24"/>
        <v>126.57520224719102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5891</v>
      </c>
      <c r="E94" s="117">
        <f>SUM(E95:E97)</f>
        <v>4480</v>
      </c>
      <c r="F94" s="647">
        <f t="shared" si="26"/>
        <v>76.048209132575124</v>
      </c>
      <c r="G94" s="618">
        <f>SUM(G95:G97)</f>
        <v>9890.7469999999994</v>
      </c>
      <c r="H94" s="618">
        <f>SUM(H95:H97)</f>
        <v>8242</v>
      </c>
      <c r="I94" s="618">
        <f>SUM(I95:I97)</f>
        <v>7799.3730300000007</v>
      </c>
      <c r="J94" s="117">
        <f t="shared" si="24"/>
        <v>94.629616961902457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583</v>
      </c>
      <c r="E95" s="117">
        <v>563</v>
      </c>
      <c r="F95" s="647">
        <f t="shared" si="26"/>
        <v>96.56946826758147</v>
      </c>
      <c r="G95" s="618">
        <v>1027.74</v>
      </c>
      <c r="H95" s="618">
        <f t="shared" si="28"/>
        <v>856</v>
      </c>
      <c r="I95" s="618">
        <v>833.88344000000006</v>
      </c>
      <c r="J95" s="117">
        <f t="shared" si="24"/>
        <v>97.416289719626178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3458</v>
      </c>
      <c r="E96" s="110">
        <v>2531</v>
      </c>
      <c r="F96" s="647">
        <f t="shared" si="26"/>
        <v>73.1925968768074</v>
      </c>
      <c r="G96" s="618">
        <v>6995.9870000000001</v>
      </c>
      <c r="H96" s="618">
        <f t="shared" si="28"/>
        <v>5830</v>
      </c>
      <c r="I96" s="618">
        <v>5859.1546500000004</v>
      </c>
      <c r="J96" s="117">
        <f t="shared" si="24"/>
        <v>100.50007975986279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1850</v>
      </c>
      <c r="E97" s="110">
        <v>1386</v>
      </c>
      <c r="F97" s="647">
        <f t="shared" si="26"/>
        <v>74.918918918918919</v>
      </c>
      <c r="G97" s="618">
        <v>1867.02</v>
      </c>
      <c r="H97" s="618">
        <f t="shared" si="28"/>
        <v>1556</v>
      </c>
      <c r="I97" s="618">
        <v>1106.3349400000002</v>
      </c>
      <c r="J97" s="117">
        <f t="shared" si="24"/>
        <v>71.101217223650394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14503</v>
      </c>
      <c r="E98" s="110">
        <v>14465</v>
      </c>
      <c r="F98" s="647">
        <f>E98/D98*100</f>
        <v>99.737985244432181</v>
      </c>
      <c r="G98" s="618">
        <v>11734.472960000001</v>
      </c>
      <c r="H98" s="618">
        <f>ROUND(G98/12*$B$3,0)</f>
        <v>9779</v>
      </c>
      <c r="I98" s="618">
        <v>9736.9816299999984</v>
      </c>
      <c r="J98" s="621">
        <f>I98/H98*100</f>
        <v>99.570320380406969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48"/>
      <c r="G99" s="645">
        <f>G94+G89+G98</f>
        <v>36871.555065370369</v>
      </c>
      <c r="H99" s="645">
        <f>H94+H89+H98</f>
        <v>30727</v>
      </c>
      <c r="I99" s="645">
        <f>I94+I89+I98</f>
        <v>30487.511490000001</v>
      </c>
      <c r="J99" s="637">
        <f t="shared" si="24"/>
        <v>99.220592605851536</v>
      </c>
      <c r="K99" s="754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4560</v>
      </c>
      <c r="E102" s="117">
        <f>SUM(E103:E106)</f>
        <v>4471</v>
      </c>
      <c r="F102" s="117">
        <f t="shared" ref="F102:F110" si="29">E102/D102*100</f>
        <v>98.048245614035096</v>
      </c>
      <c r="G102" s="618">
        <f>SUM(G103:G106)</f>
        <v>11320.6538575</v>
      </c>
      <c r="H102" s="618">
        <f>SUM(H103:H106)</f>
        <v>9435</v>
      </c>
      <c r="I102" s="618">
        <f>SUM(I103:I106)</f>
        <v>8938.9265699999996</v>
      </c>
      <c r="J102" s="117">
        <f t="shared" ref="J102:J112" si="30">I102/H102*100</f>
        <v>94.742199999999997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3420</v>
      </c>
      <c r="E103" s="117">
        <v>3348</v>
      </c>
      <c r="F103" s="117">
        <f t="shared" si="29"/>
        <v>97.894736842105274</v>
      </c>
      <c r="G103" s="618">
        <v>8801.5782400000007</v>
      </c>
      <c r="H103" s="618">
        <f t="shared" ref="H103:H110" si="32">ROUND(G103/12*$B$3,0)</f>
        <v>7335</v>
      </c>
      <c r="I103" s="618">
        <v>6764.0343700000003</v>
      </c>
      <c r="J103" s="117">
        <f t="shared" si="30"/>
        <v>92.215874164962514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1026</v>
      </c>
      <c r="E104" s="117">
        <v>995</v>
      </c>
      <c r="F104" s="117">
        <f t="shared" si="29"/>
        <v>96.978557504873294</v>
      </c>
      <c r="G104" s="618">
        <v>1769.8856375</v>
      </c>
      <c r="H104" s="618">
        <f t="shared" si="32"/>
        <v>1475</v>
      </c>
      <c r="I104" s="618">
        <v>1485.8561800000002</v>
      </c>
      <c r="J104" s="117">
        <f t="shared" si="30"/>
        <v>100.73601220338983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83</v>
      </c>
      <c r="E105" s="117">
        <v>91</v>
      </c>
      <c r="F105" s="117">
        <f t="shared" si="29"/>
        <v>109.63855421686748</v>
      </c>
      <c r="G105" s="618">
        <v>546.85400000000004</v>
      </c>
      <c r="H105" s="618">
        <f t="shared" si="32"/>
        <v>456</v>
      </c>
      <c r="I105" s="618">
        <v>488.88746000000003</v>
      </c>
      <c r="J105" s="117">
        <f t="shared" si="30"/>
        <v>107.21216228070176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31</v>
      </c>
      <c r="E106" s="117">
        <v>37</v>
      </c>
      <c r="F106" s="117">
        <f t="shared" si="29"/>
        <v>119.35483870967742</v>
      </c>
      <c r="G106" s="618">
        <v>202.33598000000001</v>
      </c>
      <c r="H106" s="618">
        <f t="shared" si="32"/>
        <v>169</v>
      </c>
      <c r="I106" s="618">
        <v>200.14856</v>
      </c>
      <c r="J106" s="117">
        <f t="shared" si="30"/>
        <v>118.43110059171597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6075</v>
      </c>
      <c r="E107" s="117">
        <f>SUM(E108:E110)</f>
        <v>6047</v>
      </c>
      <c r="F107" s="117">
        <f t="shared" si="29"/>
        <v>99.539094650205755</v>
      </c>
      <c r="G107" s="618">
        <f>SUM(G108:G110)</f>
        <v>11131.4256</v>
      </c>
      <c r="H107" s="618">
        <f>SUM(H108:H110)</f>
        <v>9277</v>
      </c>
      <c r="I107" s="618">
        <f>SUM(I108:I110)</f>
        <v>9769.820630000002</v>
      </c>
      <c r="J107" s="117">
        <f t="shared" si="30"/>
        <v>105.31228446696133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2940</v>
      </c>
      <c r="E108" s="117">
        <v>2899</v>
      </c>
      <c r="F108" s="117">
        <f t="shared" si="29"/>
        <v>98.605442176870753</v>
      </c>
      <c r="G108" s="618">
        <v>5179.8096000000005</v>
      </c>
      <c r="H108" s="618">
        <f t="shared" si="32"/>
        <v>4317</v>
      </c>
      <c r="I108" s="618">
        <v>4274.8915600000009</v>
      </c>
      <c r="J108" s="117">
        <f t="shared" si="30"/>
        <v>99.0245902246931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2750</v>
      </c>
      <c r="E109" s="117">
        <v>2579</v>
      </c>
      <c r="F109" s="117">
        <f t="shared" si="29"/>
        <v>93.781818181818181</v>
      </c>
      <c r="G109" s="618">
        <v>5563.0739999999996</v>
      </c>
      <c r="H109" s="618">
        <f t="shared" si="32"/>
        <v>4636</v>
      </c>
      <c r="I109" s="618">
        <v>5006.9359400000003</v>
      </c>
      <c r="J109" s="117">
        <f t="shared" si="30"/>
        <v>108.00120664365834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385</v>
      </c>
      <c r="E110" s="117">
        <v>569</v>
      </c>
      <c r="F110" s="117">
        <f t="shared" si="29"/>
        <v>147.79220779220779</v>
      </c>
      <c r="G110" s="618">
        <v>388.54199999999997</v>
      </c>
      <c r="H110" s="618">
        <f t="shared" si="32"/>
        <v>324</v>
      </c>
      <c r="I110" s="618">
        <v>487.99313000000006</v>
      </c>
      <c r="J110" s="117">
        <f t="shared" si="30"/>
        <v>150.61516358024693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9980</v>
      </c>
      <c r="E111" s="117">
        <v>8840</v>
      </c>
      <c r="F111" s="117">
        <f>E111/D111*100</f>
        <v>88.577154308617239</v>
      </c>
      <c r="G111" s="618">
        <v>8074.6982400000006</v>
      </c>
      <c r="H111" s="618">
        <f>ROUND(G111/12*$B$3,0)</f>
        <v>6729</v>
      </c>
      <c r="I111" s="618">
        <v>5957.4708700000001</v>
      </c>
      <c r="J111" s="117">
        <f>I111/H111*100</f>
        <v>88.534267647495909</v>
      </c>
      <c r="K111" s="108"/>
    </row>
    <row r="112" spans="1:11" ht="15.75" thickBot="1" x14ac:dyDescent="0.3">
      <c r="A112" s="36">
        <v>1</v>
      </c>
      <c r="B112" s="312" t="s">
        <v>3</v>
      </c>
      <c r="C112" s="631"/>
      <c r="D112" s="631"/>
      <c r="E112" s="631"/>
      <c r="F112" s="632"/>
      <c r="G112" s="649">
        <f>G107+G102+G111</f>
        <v>30526.777697500002</v>
      </c>
      <c r="H112" s="649">
        <f>H107+H102+H111</f>
        <v>25441</v>
      </c>
      <c r="I112" s="649">
        <f>I107+I102+I111</f>
        <v>24666.218070000003</v>
      </c>
      <c r="J112" s="442">
        <f t="shared" si="30"/>
        <v>96.954593254982129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23282</v>
      </c>
      <c r="E115" s="117">
        <f>SUM(E116:E117)</f>
        <v>24143</v>
      </c>
      <c r="F115" s="117">
        <f t="shared" ref="F115:F121" si="33">E115/D115*100</f>
        <v>103.69813589897777</v>
      </c>
      <c r="G115" s="618">
        <f>SUM(G116:G117)</f>
        <v>55359.585723425931</v>
      </c>
      <c r="H115" s="618">
        <f>SUM(H116:H117)</f>
        <v>46133</v>
      </c>
      <c r="I115" s="618">
        <f>SUM(I116:I117)</f>
        <v>47576.266959999994</v>
      </c>
      <c r="J115" s="117">
        <f t="shared" ref="J115:J122" si="34">I115/H115*100</f>
        <v>103.12849144863763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17909</v>
      </c>
      <c r="E116" s="117">
        <v>18239</v>
      </c>
      <c r="F116" s="117">
        <f t="shared" si="33"/>
        <v>101.84264894745658</v>
      </c>
      <c r="G116" s="618">
        <v>46090.330885925927</v>
      </c>
      <c r="H116" s="618">
        <f>ROUND(G116/12*$B$3,0)</f>
        <v>38409</v>
      </c>
      <c r="I116" s="618">
        <v>39025.949049999996</v>
      </c>
      <c r="J116" s="117">
        <f t="shared" si="34"/>
        <v>101.60626168345959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5373</v>
      </c>
      <c r="E117" s="117">
        <v>5904</v>
      </c>
      <c r="F117" s="117">
        <f t="shared" si="33"/>
        <v>109.88274706867671</v>
      </c>
      <c r="G117" s="618">
        <v>9269.2548375000006</v>
      </c>
      <c r="H117" s="618">
        <f>ROUND(G117/12*$B$3,0)</f>
        <v>7724</v>
      </c>
      <c r="I117" s="618">
        <v>8550.3179099999998</v>
      </c>
      <c r="J117" s="117">
        <f t="shared" si="34"/>
        <v>110.69805683583635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5000</v>
      </c>
      <c r="E118" s="117">
        <f t="shared" si="35"/>
        <v>4717</v>
      </c>
      <c r="F118" s="117">
        <f t="shared" si="33"/>
        <v>94.34</v>
      </c>
      <c r="G118" s="618">
        <f t="shared" si="35"/>
        <v>8809.2000000000007</v>
      </c>
      <c r="H118" s="618">
        <f t="shared" si="35"/>
        <v>7341</v>
      </c>
      <c r="I118" s="618">
        <f t="shared" si="35"/>
        <v>6943.5518699999984</v>
      </c>
      <c r="J118" s="117">
        <f t="shared" si="34"/>
        <v>94.585912954638303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5000</v>
      </c>
      <c r="E119" s="333">
        <v>4717</v>
      </c>
      <c r="F119" s="180">
        <f t="shared" si="33"/>
        <v>94.34</v>
      </c>
      <c r="G119" s="618">
        <v>8809.2000000000007</v>
      </c>
      <c r="H119" s="618">
        <f>ROUND(G119/12*$B$3,0)</f>
        <v>7341</v>
      </c>
      <c r="I119" s="618">
        <v>6943.5518699999984</v>
      </c>
      <c r="J119" s="180">
        <f t="shared" si="34"/>
        <v>94.585912954638303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47333</v>
      </c>
      <c r="E120" s="333">
        <f>32045+E121</f>
        <v>44581</v>
      </c>
      <c r="F120" s="180">
        <f t="shared" si="33"/>
        <v>94.185874548412301</v>
      </c>
      <c r="G120" s="618">
        <v>38296.832000000002</v>
      </c>
      <c r="H120" s="618">
        <f>ROUND(G120/12*$B$3,0)</f>
        <v>31914</v>
      </c>
      <c r="I120" s="618">
        <f>21567.72704+I121</f>
        <v>30018.158860000003</v>
      </c>
      <c r="J120" s="180">
        <f t="shared" si="34"/>
        <v>94.059531428213333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11250</v>
      </c>
      <c r="E121" s="117">
        <v>12536</v>
      </c>
      <c r="F121" s="117">
        <f t="shared" si="33"/>
        <v>111.43111111111111</v>
      </c>
      <c r="G121" s="618"/>
      <c r="H121" s="618">
        <f>ROUND(G121/12*$B$3,0)</f>
        <v>0</v>
      </c>
      <c r="I121" s="618">
        <v>8450.4318199999998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2"/>
      <c r="G122" s="645">
        <f>G115+G118+G120</f>
        <v>102465.61772342594</v>
      </c>
      <c r="H122" s="645">
        <f>H115+H118+H120</f>
        <v>85388</v>
      </c>
      <c r="I122" s="645">
        <f>I115+I118+I120</f>
        <v>84537.97769</v>
      </c>
      <c r="J122" s="442">
        <f t="shared" si="34"/>
        <v>99.004517836229908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5285</v>
      </c>
      <c r="E125" s="117">
        <f>SUM(E126:E129)</f>
        <v>5399</v>
      </c>
      <c r="F125" s="117">
        <f>E125/D125*100</f>
        <v>102.15704824976348</v>
      </c>
      <c r="G125" s="618">
        <f>SUM(G126:G129)</f>
        <v>12713.082077962965</v>
      </c>
      <c r="H125" s="618">
        <f>SUM(H126:H129)</f>
        <v>10594</v>
      </c>
      <c r="I125" s="618">
        <f>SUM(I126:I129)</f>
        <v>10334.645989999999</v>
      </c>
      <c r="J125" s="117">
        <f t="shared" ref="J125:J144" si="36">I125/H125*100</f>
        <v>97.551878327355098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4038</v>
      </c>
      <c r="E126" s="117">
        <v>3953</v>
      </c>
      <c r="F126" s="117">
        <f>E126/D126*100</f>
        <v>97.894997523526499</v>
      </c>
      <c r="G126" s="618">
        <v>10392.896722962965</v>
      </c>
      <c r="H126" s="618">
        <f t="shared" ref="H126:H133" si="38">ROUND(G126/12*$B$3,0)</f>
        <v>8661</v>
      </c>
      <c r="I126" s="618">
        <v>8025.9422099999992</v>
      </c>
      <c r="J126" s="117">
        <f t="shared" si="36"/>
        <v>92.667615864218902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1212</v>
      </c>
      <c r="E127" s="117">
        <v>1406</v>
      </c>
      <c r="F127" s="117">
        <f>E127/D127*100</f>
        <v>116.006600660066</v>
      </c>
      <c r="G127" s="618">
        <v>2090.5066749999996</v>
      </c>
      <c r="H127" s="618">
        <f t="shared" si="38"/>
        <v>1742</v>
      </c>
      <c r="I127" s="618">
        <v>2089.96218</v>
      </c>
      <c r="J127" s="117">
        <f t="shared" si="36"/>
        <v>119.9748668197474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8"/>
      <c r="H128" s="618">
        <f t="shared" si="38"/>
        <v>0</v>
      </c>
      <c r="I128" s="618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35</v>
      </c>
      <c r="E129" s="117">
        <v>40</v>
      </c>
      <c r="F129" s="117">
        <f t="shared" ref="F129:F134" si="39">E129/D129*100</f>
        <v>114.28571428571428</v>
      </c>
      <c r="G129" s="618">
        <v>229.67867999999999</v>
      </c>
      <c r="H129" s="618">
        <f t="shared" si="38"/>
        <v>191</v>
      </c>
      <c r="I129" s="618">
        <v>218.74160000000001</v>
      </c>
      <c r="J129" s="117">
        <f t="shared" si="36"/>
        <v>114.52439790575917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7460</v>
      </c>
      <c r="D130" s="117">
        <f>SUM(D131:D133)</f>
        <v>6217</v>
      </c>
      <c r="E130" s="117">
        <f>SUM(E131:E133)</f>
        <v>5507</v>
      </c>
      <c r="F130" s="117">
        <f t="shared" si="39"/>
        <v>88.579700820331354</v>
      </c>
      <c r="G130" s="618">
        <f>SUM(G131:G133)</f>
        <v>10490.486000000001</v>
      </c>
      <c r="H130" s="618">
        <f>SUM(H131:H133)</f>
        <v>8743</v>
      </c>
      <c r="I130" s="618">
        <f>SUM(I131:I133)</f>
        <v>8884.8231300000007</v>
      </c>
      <c r="J130" s="117">
        <f t="shared" si="36"/>
        <v>101.62213347821114</v>
      </c>
      <c r="K130" s="108"/>
    </row>
    <row r="131" spans="1:11" ht="30" x14ac:dyDescent="0.25">
      <c r="A131" s="36">
        <v>1</v>
      </c>
      <c r="B131" s="72" t="s">
        <v>109</v>
      </c>
      <c r="C131" s="117">
        <v>1470</v>
      </c>
      <c r="D131" s="110">
        <f t="shared" si="37"/>
        <v>1225</v>
      </c>
      <c r="E131" s="117">
        <v>1335</v>
      </c>
      <c r="F131" s="117">
        <f t="shared" si="39"/>
        <v>108.97959183673468</v>
      </c>
      <c r="G131" s="618">
        <v>2158.2539999999999</v>
      </c>
      <c r="H131" s="618">
        <f t="shared" si="38"/>
        <v>1799</v>
      </c>
      <c r="I131" s="618">
        <v>1929.0961499999999</v>
      </c>
      <c r="J131" s="117">
        <f t="shared" si="36"/>
        <v>107.23158143413008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3250</v>
      </c>
      <c r="E132" s="117">
        <v>2732</v>
      </c>
      <c r="F132" s="117">
        <f t="shared" si="39"/>
        <v>84.061538461538461</v>
      </c>
      <c r="G132" s="618">
        <v>6574.5420000000004</v>
      </c>
      <c r="H132" s="618">
        <f t="shared" si="38"/>
        <v>5479</v>
      </c>
      <c r="I132" s="618">
        <v>5844.469250000001</v>
      </c>
      <c r="J132" s="117">
        <f t="shared" si="36"/>
        <v>106.67036411753972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1742</v>
      </c>
      <c r="E133" s="117">
        <v>1440</v>
      </c>
      <c r="F133" s="117">
        <f t="shared" si="39"/>
        <v>82.66360505166476</v>
      </c>
      <c r="G133" s="618">
        <v>1757.69</v>
      </c>
      <c r="H133" s="618">
        <f t="shared" si="38"/>
        <v>1465</v>
      </c>
      <c r="I133" s="618">
        <v>1111.2577300000003</v>
      </c>
      <c r="J133" s="117">
        <f t="shared" si="36"/>
        <v>75.853769965870327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10163</v>
      </c>
      <c r="E134" s="117">
        <v>10184</v>
      </c>
      <c r="F134" s="117">
        <f t="shared" si="39"/>
        <v>100.20663190002952</v>
      </c>
      <c r="G134" s="618">
        <v>8222.3567999999996</v>
      </c>
      <c r="H134" s="618">
        <f>ROUND(G134/12*$B$3,0)</f>
        <v>6852</v>
      </c>
      <c r="I134" s="618">
        <v>6861.0662400000001</v>
      </c>
      <c r="J134" s="117">
        <f>I134/H134*100</f>
        <v>100.13231523642732</v>
      </c>
      <c r="K134" s="108"/>
    </row>
    <row r="135" spans="1:11" ht="15.75" thickBot="1" x14ac:dyDescent="0.3">
      <c r="A135" s="36">
        <v>1</v>
      </c>
      <c r="B135" s="218" t="s">
        <v>3</v>
      </c>
      <c r="C135" s="631"/>
      <c r="D135" s="631"/>
      <c r="E135" s="631"/>
      <c r="F135" s="632"/>
      <c r="G135" s="649">
        <f>G130+G125+G134</f>
        <v>31425.924877962963</v>
      </c>
      <c r="H135" s="649">
        <f>H130+H125+H134</f>
        <v>26189</v>
      </c>
      <c r="I135" s="649">
        <f>I130+I125+I134</f>
        <v>26080.535360000002</v>
      </c>
      <c r="J135" s="442">
        <f t="shared" si="36"/>
        <v>99.585838940012991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11275</v>
      </c>
      <c r="E138" s="117">
        <f>SUM(E139:E140)</f>
        <v>11100</v>
      </c>
      <c r="F138" s="117">
        <f t="shared" ref="F138:F143" si="40">E138/D138*100</f>
        <v>98.447893569844794</v>
      </c>
      <c r="G138" s="366">
        <f>SUM(G139:G140)</f>
        <v>26810.045967962957</v>
      </c>
      <c r="H138" s="366">
        <f>SUM(H139:H140)</f>
        <v>22342</v>
      </c>
      <c r="I138" s="366">
        <f>SUM(I139:I140)</f>
        <v>22627.465119999997</v>
      </c>
      <c r="J138" s="117">
        <f t="shared" si="36"/>
        <v>101.27770620356277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8673</v>
      </c>
      <c r="E139" s="117">
        <v>8613</v>
      </c>
      <c r="F139" s="117">
        <f t="shared" si="40"/>
        <v>99.308197855413354</v>
      </c>
      <c r="G139" s="366">
        <v>22321.351442962958</v>
      </c>
      <c r="H139" s="650">
        <f>ROUND(G139/12*$B$3,0)</f>
        <v>18601</v>
      </c>
      <c r="I139" s="366">
        <v>18753.673619999998</v>
      </c>
      <c r="J139" s="117">
        <f t="shared" si="36"/>
        <v>100.82078178592549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2602</v>
      </c>
      <c r="E140" s="180">
        <v>2487</v>
      </c>
      <c r="F140" s="180">
        <f t="shared" si="40"/>
        <v>95.580322828593395</v>
      </c>
      <c r="G140" s="389">
        <v>4488.6945250000008</v>
      </c>
      <c r="H140" s="650">
        <f>ROUND(G140/12*$B$3,0)</f>
        <v>3741</v>
      </c>
      <c r="I140" s="389">
        <v>3873.7915000000003</v>
      </c>
      <c r="J140" s="117">
        <f t="shared" si="36"/>
        <v>103.54962576851111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400</v>
      </c>
      <c r="E141" s="117">
        <f t="shared" si="41"/>
        <v>401</v>
      </c>
      <c r="F141" s="117">
        <f t="shared" si="40"/>
        <v>100.25</v>
      </c>
      <c r="G141" s="362">
        <f t="shared" si="41"/>
        <v>704.73599999999999</v>
      </c>
      <c r="H141" s="362">
        <f t="shared" si="41"/>
        <v>587</v>
      </c>
      <c r="I141" s="362">
        <f>I142</f>
        <v>587.75012000000004</v>
      </c>
      <c r="J141" s="117">
        <f t="shared" si="36"/>
        <v>100.12778875638841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400</v>
      </c>
      <c r="E142" s="331">
        <v>401</v>
      </c>
      <c r="F142" s="180">
        <f t="shared" si="40"/>
        <v>100.25</v>
      </c>
      <c r="G142" s="604">
        <v>704.73599999999999</v>
      </c>
      <c r="H142" s="650">
        <f>ROUND(G142/12*$B$3,0)</f>
        <v>587</v>
      </c>
      <c r="I142" s="604">
        <v>587.75012000000004</v>
      </c>
      <c r="J142" s="180">
        <f t="shared" si="36"/>
        <v>100.12778875638841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11083</v>
      </c>
      <c r="E143" s="180">
        <v>11233</v>
      </c>
      <c r="F143" s="180">
        <f t="shared" si="40"/>
        <v>101.35342416313273</v>
      </c>
      <c r="G143" s="389">
        <v>8967.3919999999998</v>
      </c>
      <c r="H143" s="650">
        <f>ROUND(G143/12*$B$3,0)</f>
        <v>7473</v>
      </c>
      <c r="I143" s="389">
        <v>7530.7097799999992</v>
      </c>
      <c r="J143" s="117">
        <f>I143/H143*100</f>
        <v>100.77224381105312</v>
      </c>
      <c r="K143" s="108"/>
    </row>
    <row r="144" spans="1:11" ht="15.75" thickBot="1" x14ac:dyDescent="0.3">
      <c r="A144" s="36">
        <v>1</v>
      </c>
      <c r="B144" s="393" t="s">
        <v>3</v>
      </c>
      <c r="C144" s="631"/>
      <c r="D144" s="631"/>
      <c r="E144" s="631"/>
      <c r="F144" s="632"/>
      <c r="G144" s="633">
        <f>G138+G141+G143</f>
        <v>36482.173967962954</v>
      </c>
      <c r="H144" s="633">
        <f>H138+H141+H143</f>
        <v>30402</v>
      </c>
      <c r="I144" s="633">
        <f>I138+I141+I143</f>
        <v>30745.925019999995</v>
      </c>
      <c r="J144" s="442">
        <f t="shared" si="36"/>
        <v>101.13125787777118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150</v>
      </c>
      <c r="D147" s="117">
        <f>SUM(D148:D149)</f>
        <v>125</v>
      </c>
      <c r="E147" s="117">
        <f>SUM(E148:E149)</f>
        <v>177</v>
      </c>
      <c r="F147" s="117">
        <f t="shared" ref="F147:F152" si="42">E147/D147*100</f>
        <v>141.6</v>
      </c>
      <c r="G147" s="618">
        <f>SUM(G148:G149)</f>
        <v>820.28099999999995</v>
      </c>
      <c r="H147" s="618">
        <f>SUM(H148:H149)</f>
        <v>683</v>
      </c>
      <c r="I147" s="618">
        <f>SUM(I148:I149)</f>
        <v>951.52595999999994</v>
      </c>
      <c r="J147" s="117">
        <f t="shared" ref="J147:J154" si="43">I147/H147*100</f>
        <v>139.31566032210833</v>
      </c>
      <c r="K147" s="108"/>
    </row>
    <row r="148" spans="1:11" ht="30" x14ac:dyDescent="0.25">
      <c r="A148" s="36">
        <v>1</v>
      </c>
      <c r="B148" s="72" t="s">
        <v>115</v>
      </c>
      <c r="C148" s="117">
        <v>78</v>
      </c>
      <c r="D148" s="110">
        <f>ROUND(C148/12*$B$3,0)</f>
        <v>65</v>
      </c>
      <c r="E148" s="117">
        <v>87</v>
      </c>
      <c r="F148" s="117">
        <f t="shared" si="42"/>
        <v>133.84615384615384</v>
      </c>
      <c r="G148" s="618">
        <v>426.54611999999997</v>
      </c>
      <c r="H148" s="618">
        <f>ROUND(G148/12*$B$3,0)</f>
        <v>355</v>
      </c>
      <c r="I148" s="618">
        <v>468.65387000000004</v>
      </c>
      <c r="J148" s="117">
        <f t="shared" si="43"/>
        <v>132.01517464788733</v>
      </c>
      <c r="K148" s="108"/>
    </row>
    <row r="149" spans="1:11" ht="30" x14ac:dyDescent="0.25">
      <c r="A149" s="36">
        <v>1</v>
      </c>
      <c r="B149" s="72" t="s">
        <v>116</v>
      </c>
      <c r="C149" s="117">
        <v>72</v>
      </c>
      <c r="D149" s="110">
        <f>ROUND(C149/12*$B$3,0)</f>
        <v>60</v>
      </c>
      <c r="E149" s="117">
        <v>90</v>
      </c>
      <c r="F149" s="117">
        <f t="shared" si="42"/>
        <v>150</v>
      </c>
      <c r="G149" s="618">
        <v>393.73488000000003</v>
      </c>
      <c r="H149" s="618">
        <f>ROUND(G149/12*$B$3,0)</f>
        <v>328</v>
      </c>
      <c r="I149" s="618">
        <v>482.87208999999996</v>
      </c>
      <c r="J149" s="117">
        <f t="shared" si="43"/>
        <v>147.21710060975607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14393</v>
      </c>
      <c r="E150" s="117">
        <f t="shared" si="44"/>
        <v>12091</v>
      </c>
      <c r="F150" s="117">
        <f t="shared" si="42"/>
        <v>84.006114083234905</v>
      </c>
      <c r="G150" s="618">
        <f>SUM(G151:G152)</f>
        <v>26877.280379999997</v>
      </c>
      <c r="H150" s="618">
        <f t="shared" si="44"/>
        <v>22398</v>
      </c>
      <c r="I150" s="618">
        <f t="shared" si="44"/>
        <v>22025.090649999998</v>
      </c>
      <c r="J150" s="117">
        <f t="shared" si="43"/>
        <v>98.335077462273418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12184</v>
      </c>
      <c r="E151" s="110">
        <v>9966</v>
      </c>
      <c r="F151" s="117">
        <f t="shared" si="42"/>
        <v>81.795797767564011</v>
      </c>
      <c r="G151" s="618">
        <v>24647.789379999998</v>
      </c>
      <c r="H151" s="618">
        <f>ROUND(G151/12*$B$3,0)</f>
        <v>20540</v>
      </c>
      <c r="I151" s="618">
        <v>19786.602789999997</v>
      </c>
      <c r="J151" s="117">
        <f t="shared" si="43"/>
        <v>96.332048636806221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2209</v>
      </c>
      <c r="E152" s="671">
        <v>2125</v>
      </c>
      <c r="F152" s="180">
        <f t="shared" si="42"/>
        <v>96.197374377546396</v>
      </c>
      <c r="G152" s="618">
        <v>2229.491</v>
      </c>
      <c r="H152" s="618">
        <f>ROUND(G152/12*$B$3,0)</f>
        <v>1858</v>
      </c>
      <c r="I152" s="618">
        <v>2238.4878600000002</v>
      </c>
      <c r="J152" s="180">
        <f t="shared" si="43"/>
        <v>120.47835629709367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11550</v>
      </c>
      <c r="E153" s="117">
        <v>11564</v>
      </c>
      <c r="F153" s="117">
        <f>E153/D153*100</f>
        <v>100.12121212121212</v>
      </c>
      <c r="G153" s="618">
        <v>9344.9664000000012</v>
      </c>
      <c r="H153" s="618">
        <f>ROUND(G153/12*$B$3,0)</f>
        <v>7787</v>
      </c>
      <c r="I153" s="618">
        <v>7785.3708800000004</v>
      </c>
      <c r="J153" s="117">
        <f>I153/H153*100</f>
        <v>99.979078977783487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1"/>
      <c r="F154" s="652"/>
      <c r="G154" s="649">
        <f>G150+G147+G153</f>
        <v>37042.527779999997</v>
      </c>
      <c r="H154" s="649">
        <f>H150+H147+H153</f>
        <v>30868</v>
      </c>
      <c r="I154" s="649">
        <f>I150+I147+I153</f>
        <v>30761.98749</v>
      </c>
      <c r="J154" s="442">
        <f t="shared" si="43"/>
        <v>99.656561779188806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3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166</v>
      </c>
      <c r="D157" s="117">
        <f>SUM(D158:D159)</f>
        <v>139</v>
      </c>
      <c r="E157" s="117">
        <f>SUM(E158:E159)</f>
        <v>165</v>
      </c>
      <c r="F157" s="117">
        <f t="shared" ref="F157:F162" si="45">E157/D157*100</f>
        <v>118.70503597122301</v>
      </c>
      <c r="G157" s="618">
        <f>SUM(G158:G159)</f>
        <v>907.77764000000002</v>
      </c>
      <c r="H157" s="618">
        <f>SUM(H158:H159)</f>
        <v>756</v>
      </c>
      <c r="I157" s="618">
        <f>SUM(I158:I159)</f>
        <v>901.76224999999999</v>
      </c>
      <c r="J157" s="119">
        <f t="shared" ref="J157:J164" si="46">I157/H157*100</f>
        <v>119.28072089947091</v>
      </c>
      <c r="K157" s="108"/>
    </row>
    <row r="158" spans="1:11" ht="30" x14ac:dyDescent="0.25">
      <c r="A158" s="36">
        <v>1</v>
      </c>
      <c r="B158" s="72" t="s">
        <v>115</v>
      </c>
      <c r="C158" s="117">
        <v>81</v>
      </c>
      <c r="D158" s="110">
        <f>ROUND(C158/12*$B$3,0)</f>
        <v>68</v>
      </c>
      <c r="E158" s="117">
        <v>81</v>
      </c>
      <c r="F158" s="117">
        <f t="shared" si="45"/>
        <v>119.11764705882352</v>
      </c>
      <c r="G158" s="618">
        <v>442.95173999999997</v>
      </c>
      <c r="H158" s="618">
        <f>ROUND(G158/12*$B$3,0)</f>
        <v>369</v>
      </c>
      <c r="I158" s="618">
        <v>442.40489000000002</v>
      </c>
      <c r="J158" s="119">
        <f t="shared" si="46"/>
        <v>119.8929241192412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71</v>
      </c>
      <c r="E159" s="117">
        <v>84</v>
      </c>
      <c r="F159" s="117">
        <f t="shared" si="45"/>
        <v>118.30985915492957</v>
      </c>
      <c r="G159" s="618">
        <v>464.82590000000005</v>
      </c>
      <c r="H159" s="618">
        <f>ROUND(G159/12*$B$3,0)</f>
        <v>387</v>
      </c>
      <c r="I159" s="618">
        <v>459.35736000000003</v>
      </c>
      <c r="J159" s="119">
        <f t="shared" si="46"/>
        <v>118.69699224806203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14275</v>
      </c>
      <c r="E160" s="117">
        <f t="shared" si="47"/>
        <v>11510</v>
      </c>
      <c r="F160" s="117">
        <f t="shared" si="45"/>
        <v>80.630472854640971</v>
      </c>
      <c r="G160" s="618">
        <f>SUM(G161:G162)</f>
        <v>27584.898000000001</v>
      </c>
      <c r="H160" s="618">
        <f t="shared" si="47"/>
        <v>22987</v>
      </c>
      <c r="I160" s="618">
        <f t="shared" si="47"/>
        <v>22802.434519999999</v>
      </c>
      <c r="J160" s="117">
        <f t="shared" si="46"/>
        <v>99.197087571235912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13000</v>
      </c>
      <c r="E161" s="110">
        <v>10249</v>
      </c>
      <c r="F161" s="117">
        <f t="shared" si="45"/>
        <v>78.83846153846153</v>
      </c>
      <c r="G161" s="618">
        <v>26298.168000000001</v>
      </c>
      <c r="H161" s="618">
        <f>ROUND(G161/12*$B$3,0)</f>
        <v>21915</v>
      </c>
      <c r="I161" s="618">
        <v>21696.91993</v>
      </c>
      <c r="J161" s="117">
        <f t="shared" si="46"/>
        <v>99.004882181154457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1275</v>
      </c>
      <c r="E162" s="671">
        <v>1261</v>
      </c>
      <c r="F162" s="180">
        <f t="shared" si="45"/>
        <v>98.901960784313729</v>
      </c>
      <c r="G162" s="618">
        <v>1286.73</v>
      </c>
      <c r="H162" s="618">
        <f>ROUND(G162/12*$B$3,0)</f>
        <v>1072</v>
      </c>
      <c r="I162" s="618">
        <v>1105.51459</v>
      </c>
      <c r="J162" s="180">
        <f t="shared" si="46"/>
        <v>103.12636100746269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19061</v>
      </c>
      <c r="E163" s="117">
        <v>19062</v>
      </c>
      <c r="F163" s="117">
        <f>E163/D163*100</f>
        <v>100.00524631446407</v>
      </c>
      <c r="G163" s="618">
        <v>15421.891519999999</v>
      </c>
      <c r="H163" s="618">
        <f>ROUND(G163/12*$B$3,0)</f>
        <v>12852</v>
      </c>
      <c r="I163" s="618">
        <v>12851.530269999997</v>
      </c>
      <c r="J163" s="119">
        <f>I163/H163*100</f>
        <v>99.996345082477404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2"/>
      <c r="G164" s="645">
        <f>G160+G157+G163</f>
        <v>43914.567159999999</v>
      </c>
      <c r="H164" s="645">
        <f>H160+H157+H163</f>
        <v>36595</v>
      </c>
      <c r="I164" s="645">
        <f>I160+I157+I163</f>
        <v>36555.727039999998</v>
      </c>
      <c r="J164" s="442">
        <f t="shared" si="46"/>
        <v>99.89268216969532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3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8"/>
      <c r="H166" s="618"/>
      <c r="I166" s="618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73</v>
      </c>
      <c r="E167" s="117">
        <f>SUM(E168:E169)</f>
        <v>82</v>
      </c>
      <c r="F167" s="117">
        <f t="shared" ref="F167:F173" si="48">E167/D167*100</f>
        <v>112.32876712328768</v>
      </c>
      <c r="G167" s="618">
        <f>SUM(G168:G169)</f>
        <v>475.76297999999997</v>
      </c>
      <c r="H167" s="618">
        <f>SUM(H168:H169)</f>
        <v>397</v>
      </c>
      <c r="I167" s="618">
        <f>SUM(I168:I169)</f>
        <v>419.43712999999997</v>
      </c>
      <c r="J167" s="117">
        <f t="shared" ref="J167:J174" si="49">I167/H167*100</f>
        <v>105.65167002518892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27</v>
      </c>
      <c r="E168" s="117">
        <v>27</v>
      </c>
      <c r="F168" s="117">
        <f t="shared" si="48"/>
        <v>100</v>
      </c>
      <c r="G168" s="618">
        <v>174.99328</v>
      </c>
      <c r="H168" s="618">
        <f t="shared" ref="H168:H173" si="50">ROUND(G168/12*$B$3,0)</f>
        <v>146</v>
      </c>
      <c r="I168" s="618">
        <v>147.65057999999999</v>
      </c>
      <c r="J168" s="117">
        <f t="shared" si="49"/>
        <v>101.13053424657534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46</v>
      </c>
      <c r="E169" s="117">
        <v>55</v>
      </c>
      <c r="F169" s="117">
        <f t="shared" si="48"/>
        <v>119.56521739130434</v>
      </c>
      <c r="G169" s="618">
        <v>300.7697</v>
      </c>
      <c r="H169" s="618">
        <f t="shared" si="50"/>
        <v>251</v>
      </c>
      <c r="I169" s="618">
        <v>271.78654999999998</v>
      </c>
      <c r="J169" s="117">
        <f t="shared" si="49"/>
        <v>108.28149402390437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17123</v>
      </c>
      <c r="D170" s="110">
        <f>SUM(D171:D172)</f>
        <v>14269</v>
      </c>
      <c r="E170" s="117">
        <f>SUM(E171:E172)</f>
        <v>13435</v>
      </c>
      <c r="F170" s="117">
        <f t="shared" si="48"/>
        <v>94.15516153900063</v>
      </c>
      <c r="G170" s="618">
        <f>SUM(G171:G172)</f>
        <v>26903.187000000002</v>
      </c>
      <c r="H170" s="618">
        <f>SUM(H171:H172)</f>
        <v>22419</v>
      </c>
      <c r="I170" s="618">
        <f>SUM(I171:I172)</f>
        <v>22129.339899999995</v>
      </c>
      <c r="J170" s="117">
        <f t="shared" si="49"/>
        <v>98.707970471475065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12333</v>
      </c>
      <c r="E171" s="117">
        <v>9094</v>
      </c>
      <c r="F171" s="117">
        <f t="shared" si="48"/>
        <v>73.737128030487312</v>
      </c>
      <c r="G171" s="618">
        <v>24949.544000000002</v>
      </c>
      <c r="H171" s="618">
        <f t="shared" si="50"/>
        <v>20791</v>
      </c>
      <c r="I171" s="618">
        <v>18124.571589999996</v>
      </c>
      <c r="J171" s="117">
        <f t="shared" si="49"/>
        <v>87.175083401471781</v>
      </c>
      <c r="K171" s="108"/>
    </row>
    <row r="172" spans="1:11" ht="45" x14ac:dyDescent="0.25">
      <c r="A172" s="36">
        <v>1</v>
      </c>
      <c r="B172" s="72" t="s">
        <v>110</v>
      </c>
      <c r="C172" s="117">
        <v>2323</v>
      </c>
      <c r="D172" s="110">
        <f>ROUND(C172/12*$B$3,0)</f>
        <v>1936</v>
      </c>
      <c r="E172" s="117">
        <v>4341</v>
      </c>
      <c r="F172" s="117">
        <f t="shared" si="48"/>
        <v>224.22520661157023</v>
      </c>
      <c r="G172" s="618">
        <v>1953.643</v>
      </c>
      <c r="H172" s="618">
        <f t="shared" si="50"/>
        <v>1628</v>
      </c>
      <c r="I172" s="618">
        <v>4004.7683099999999</v>
      </c>
      <c r="J172" s="117">
        <f t="shared" si="49"/>
        <v>245.99313943488946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11440</v>
      </c>
      <c r="E173" s="117">
        <v>11428</v>
      </c>
      <c r="F173" s="117">
        <f t="shared" si="48"/>
        <v>99.895104895104893</v>
      </c>
      <c r="G173" s="618">
        <v>9255.9667200000004</v>
      </c>
      <c r="H173" s="618">
        <f t="shared" si="50"/>
        <v>7713</v>
      </c>
      <c r="I173" s="618">
        <v>7691.8773200000023</v>
      </c>
      <c r="J173" s="117">
        <f t="shared" si="49"/>
        <v>99.726141838454581</v>
      </c>
      <c r="K173" s="108"/>
    </row>
    <row r="174" spans="1:11" ht="15.75" thickBot="1" x14ac:dyDescent="0.3">
      <c r="A174" s="36">
        <v>1</v>
      </c>
      <c r="B174" s="394" t="s">
        <v>3</v>
      </c>
      <c r="C174" s="631"/>
      <c r="D174" s="631"/>
      <c r="E174" s="631"/>
      <c r="F174" s="652"/>
      <c r="G174" s="649">
        <f>G170+G167+G173</f>
        <v>36634.916700000002</v>
      </c>
      <c r="H174" s="649">
        <f>H170+H167+H173</f>
        <v>30529</v>
      </c>
      <c r="I174" s="649">
        <f>I170+I167+I173</f>
        <v>30240.654349999997</v>
      </c>
      <c r="J174" s="442">
        <f t="shared" si="49"/>
        <v>99.055502473058397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3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8"/>
      <c r="H176" s="618"/>
      <c r="I176" s="618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192</v>
      </c>
      <c r="D177" s="117">
        <f>SUM(D178:D179)</f>
        <v>160</v>
      </c>
      <c r="E177" s="117">
        <f>SUM(E178:E179)</f>
        <v>196</v>
      </c>
      <c r="F177" s="117">
        <f t="shared" ref="F177:F183" si="51">E177/D177*100</f>
        <v>122.50000000000001</v>
      </c>
      <c r="G177" s="618">
        <f>SUM(G178:G179)</f>
        <v>1049.9596799999999</v>
      </c>
      <c r="H177" s="618">
        <f>SUM(H178:H179)</f>
        <v>875</v>
      </c>
      <c r="I177" s="618">
        <f>SUM(I178:I179)</f>
        <v>1070.7401400000001</v>
      </c>
      <c r="J177" s="117">
        <f t="shared" ref="J177:J184" si="52">I177/H177*100</f>
        <v>122.37030171428573</v>
      </c>
      <c r="K177" s="108"/>
    </row>
    <row r="178" spans="1:11" ht="30" x14ac:dyDescent="0.25">
      <c r="A178" s="36">
        <v>1</v>
      </c>
      <c r="B178" s="72" t="s">
        <v>115</v>
      </c>
      <c r="C178" s="117">
        <v>122</v>
      </c>
      <c r="D178" s="110">
        <f>ROUND(C178/12*$B$3,0)</f>
        <v>102</v>
      </c>
      <c r="E178" s="110">
        <v>120</v>
      </c>
      <c r="F178" s="117">
        <f t="shared" si="51"/>
        <v>117.64705882352942</v>
      </c>
      <c r="G178" s="618">
        <v>667.16188</v>
      </c>
      <c r="H178" s="618">
        <f t="shared" ref="H178:H183" si="53">ROUND(G178/12*$B$3,0)</f>
        <v>556</v>
      </c>
      <c r="I178" s="618">
        <v>655.13110000000006</v>
      </c>
      <c r="J178" s="117">
        <f t="shared" si="52"/>
        <v>117.82933453237412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58</v>
      </c>
      <c r="E179" s="117">
        <v>76</v>
      </c>
      <c r="F179" s="117">
        <f t="shared" si="51"/>
        <v>131.0344827586207</v>
      </c>
      <c r="G179" s="618">
        <v>382.7978</v>
      </c>
      <c r="H179" s="618">
        <f t="shared" si="53"/>
        <v>319</v>
      </c>
      <c r="I179" s="618">
        <v>415.60903999999999</v>
      </c>
      <c r="J179" s="117">
        <f t="shared" si="52"/>
        <v>130.28496551724137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16598</v>
      </c>
      <c r="E180" s="117">
        <f>SUM(E181:E182)</f>
        <v>13359</v>
      </c>
      <c r="F180" s="117">
        <f t="shared" si="51"/>
        <v>80.485600674780088</v>
      </c>
      <c r="G180" s="618">
        <f>SUM(G181:G182)</f>
        <v>27957.893259999997</v>
      </c>
      <c r="H180" s="618">
        <f>SUM(H181:H182)</f>
        <v>23299</v>
      </c>
      <c r="I180" s="618">
        <f>SUM(I181:I182)</f>
        <v>23070.841890000003</v>
      </c>
      <c r="J180" s="117">
        <f t="shared" si="52"/>
        <v>99.020738615391238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11056</v>
      </c>
      <c r="E181" s="110">
        <v>9317</v>
      </c>
      <c r="F181" s="117">
        <f t="shared" si="51"/>
        <v>84.270984081041973</v>
      </c>
      <c r="G181" s="618">
        <v>22365.243259999999</v>
      </c>
      <c r="H181" s="618">
        <f t="shared" si="53"/>
        <v>18638</v>
      </c>
      <c r="I181" s="618">
        <v>19115.280300000002</v>
      </c>
      <c r="J181" s="117">
        <f t="shared" si="52"/>
        <v>102.56079139392639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5542</v>
      </c>
      <c r="E182" s="110">
        <v>4042</v>
      </c>
      <c r="F182" s="117">
        <f t="shared" si="51"/>
        <v>72.933958859617462</v>
      </c>
      <c r="G182" s="618">
        <v>5592.65</v>
      </c>
      <c r="H182" s="618">
        <f t="shared" si="53"/>
        <v>4661</v>
      </c>
      <c r="I182" s="618">
        <v>3955.5615899999998</v>
      </c>
      <c r="J182" s="117">
        <f t="shared" si="52"/>
        <v>84.865084531216468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8558</v>
      </c>
      <c r="E183" s="117">
        <v>8558</v>
      </c>
      <c r="F183" s="117">
        <f t="shared" si="51"/>
        <v>100</v>
      </c>
      <c r="G183" s="618">
        <v>6923.7705600000008</v>
      </c>
      <c r="H183" s="618">
        <f t="shared" si="53"/>
        <v>5770</v>
      </c>
      <c r="I183" s="618">
        <v>5770.145919999999</v>
      </c>
      <c r="J183" s="117">
        <f t="shared" si="52"/>
        <v>100.00252894280761</v>
      </c>
      <c r="K183" s="108"/>
    </row>
    <row r="184" spans="1:11" ht="15.75" thickBot="1" x14ac:dyDescent="0.3">
      <c r="A184" s="36">
        <v>1</v>
      </c>
      <c r="B184" s="310" t="s">
        <v>3</v>
      </c>
      <c r="C184" s="631"/>
      <c r="D184" s="631"/>
      <c r="E184" s="631"/>
      <c r="F184" s="654"/>
      <c r="G184" s="649">
        <f>G180+G177+G183</f>
        <v>35931.623500000002</v>
      </c>
      <c r="H184" s="649">
        <f>H180+H177+H183</f>
        <v>29944</v>
      </c>
      <c r="I184" s="649">
        <f>I180+I177+I183</f>
        <v>29911.727950000004</v>
      </c>
      <c r="J184" s="442">
        <f t="shared" si="52"/>
        <v>99.892225320598456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5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8"/>
      <c r="H186" s="618"/>
      <c r="I186" s="618"/>
      <c r="J186" s="656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2454</v>
      </c>
      <c r="D187" s="117">
        <f>SUM(D188:D189)</f>
        <v>1095.5</v>
      </c>
      <c r="E187" s="117">
        <f>SUM(E188:E189)</f>
        <v>963</v>
      </c>
      <c r="F187" s="117">
        <f t="shared" ref="F187:F195" si="54">E187/D187*100</f>
        <v>87.905066179826562</v>
      </c>
      <c r="G187" s="618">
        <f>SUM(G188:G189)</f>
        <v>6050.9222570370403</v>
      </c>
      <c r="H187" s="618">
        <f>SUM(H188:H189)</f>
        <v>2566.9000000000005</v>
      </c>
      <c r="I187" s="618">
        <f>SUM(I188:I189)</f>
        <v>1719.25811</v>
      </c>
      <c r="J187" s="117">
        <f t="shared" ref="J187:J196" si="55">I187/H187*100</f>
        <v>66.977993299310441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2201</v>
      </c>
      <c r="D188" s="759">
        <f>427/12*$B$3+1774/3*1</f>
        <v>947.16666666666674</v>
      </c>
      <c r="E188" s="117">
        <v>687</v>
      </c>
      <c r="F188" s="117">
        <f t="shared" si="54"/>
        <v>72.532113320429346</v>
      </c>
      <c r="G188" s="618">
        <v>5420.3395970370402</v>
      </c>
      <c r="H188" s="762">
        <f>915.8/12*$B$3+4504.6/3*1</f>
        <v>2264.7000000000003</v>
      </c>
      <c r="I188" s="618">
        <v>1318.98876</v>
      </c>
      <c r="J188" s="117">
        <f t="shared" si="55"/>
        <v>58.241213405749093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253</v>
      </c>
      <c r="D189" s="760">
        <f>128/12*$B$3+125/3*1</f>
        <v>148.33333333333331</v>
      </c>
      <c r="E189" s="180">
        <v>276</v>
      </c>
      <c r="F189" s="180">
        <f t="shared" si="54"/>
        <v>186.0674157303371</v>
      </c>
      <c r="G189" s="618">
        <v>630.58266000000003</v>
      </c>
      <c r="H189" s="763">
        <f>184/12*$B$3+446.6/3*1</f>
        <v>302.20000000000005</v>
      </c>
      <c r="I189" s="618">
        <v>400.26934999999997</v>
      </c>
      <c r="J189" s="117">
        <f t="shared" si="55"/>
        <v>132.45180344142949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SUM(C191:C193)</f>
        <v>4740</v>
      </c>
      <c r="D190" s="117">
        <f t="shared" ref="D190:E190" si="56">SUM(D191:D193)</f>
        <v>1780</v>
      </c>
      <c r="E190" s="117">
        <f t="shared" si="56"/>
        <v>1099</v>
      </c>
      <c r="F190" s="333">
        <f t="shared" si="54"/>
        <v>61.741573033707866</v>
      </c>
      <c r="G190" s="618">
        <f t="shared" ref="G190" si="57">SUM(G191:G193)</f>
        <v>5598.120280000001</v>
      </c>
      <c r="H190" s="618">
        <f t="shared" ref="H190" si="58">SUM(H191:H193)</f>
        <v>2159.6796266666665</v>
      </c>
      <c r="I190" s="618">
        <f t="shared" ref="I190" si="59">SUM(I191:I193)</f>
        <v>1649.6327999999999</v>
      </c>
      <c r="J190" s="657">
        <f t="shared" si="55"/>
        <v>76.383218123241136</v>
      </c>
      <c r="K190" s="108"/>
    </row>
    <row r="191" spans="1:11" ht="30" customHeight="1" x14ac:dyDescent="0.25">
      <c r="A191" s="36">
        <v>1</v>
      </c>
      <c r="B191" s="296" t="s">
        <v>109</v>
      </c>
      <c r="C191" s="117">
        <v>2477</v>
      </c>
      <c r="D191" s="759">
        <f>400/12*$B$3+2077/3*1</f>
        <v>1025.6666666666667</v>
      </c>
      <c r="E191" s="331">
        <v>688</v>
      </c>
      <c r="F191" s="180">
        <f t="shared" si="54"/>
        <v>67.078323041923952</v>
      </c>
      <c r="G191" s="618">
        <v>2936.7314000000001</v>
      </c>
      <c r="H191" s="762">
        <f>587.3/12*$B$3+2349.4/3*1</f>
        <v>1272.55</v>
      </c>
      <c r="I191" s="618">
        <v>1011.45304</v>
      </c>
      <c r="J191" s="657">
        <f t="shared" si="55"/>
        <v>79.48238104593139</v>
      </c>
      <c r="K191" s="108"/>
    </row>
    <row r="192" spans="1:11" ht="66" customHeight="1" x14ac:dyDescent="0.25">
      <c r="B192" s="72" t="s">
        <v>119</v>
      </c>
      <c r="C192" s="653">
        <v>1464</v>
      </c>
      <c r="D192" s="761">
        <f>C192/3*1</f>
        <v>488</v>
      </c>
      <c r="E192" s="117">
        <v>261</v>
      </c>
      <c r="F192" s="180">
        <f t="shared" si="54"/>
        <v>53.483606557377051</v>
      </c>
      <c r="G192" s="618">
        <v>2267.9819200000002</v>
      </c>
      <c r="H192" s="762">
        <f>G192/3*1</f>
        <v>755.99397333333343</v>
      </c>
      <c r="I192" s="618">
        <v>520.12753999999995</v>
      </c>
      <c r="J192" s="657">
        <f t="shared" si="55"/>
        <v>68.800487615880101</v>
      </c>
      <c r="K192" s="108"/>
    </row>
    <row r="193" spans="1:11" ht="58.5" customHeight="1" x14ac:dyDescent="0.25">
      <c r="B193" s="72" t="s">
        <v>110</v>
      </c>
      <c r="C193" s="331">
        <v>799</v>
      </c>
      <c r="D193" s="759">
        <f>C193/3*1</f>
        <v>266.33333333333331</v>
      </c>
      <c r="E193" s="331">
        <v>150</v>
      </c>
      <c r="F193" s="180">
        <f t="shared" si="54"/>
        <v>56.320400500625787</v>
      </c>
      <c r="G193" s="618">
        <v>393.40696000000003</v>
      </c>
      <c r="H193" s="762">
        <f>G193/3*1</f>
        <v>131.13565333333335</v>
      </c>
      <c r="I193" s="618">
        <v>118.05222000000001</v>
      </c>
      <c r="J193" s="657">
        <f t="shared" si="55"/>
        <v>90.022977732778287</v>
      </c>
      <c r="K193" s="108"/>
    </row>
    <row r="194" spans="1:11" s="109" customFormat="1" ht="31.5" customHeight="1" x14ac:dyDescent="0.25">
      <c r="A194" s="36">
        <v>1</v>
      </c>
      <c r="B194" s="120" t="s">
        <v>124</v>
      </c>
      <c r="C194" s="117">
        <v>5084</v>
      </c>
      <c r="D194" s="110">
        <f t="shared" ref="D194:D195" si="60">ROUND(C194/12*$B$3,0)</f>
        <v>4237</v>
      </c>
      <c r="E194" s="117">
        <f>1710+E195</f>
        <v>2260</v>
      </c>
      <c r="F194" s="117">
        <f t="shared" si="54"/>
        <v>53.339627094642438</v>
      </c>
      <c r="G194" s="618">
        <v>3427.8361599999998</v>
      </c>
      <c r="H194" s="618">
        <f t="shared" ref="H194:H195" si="61">ROUND(G194/12*$B$3,0)</f>
        <v>2857</v>
      </c>
      <c r="I194" s="618">
        <f>1152.9504+I195</f>
        <v>1523.7823999999998</v>
      </c>
      <c r="J194" s="117">
        <f t="shared" si="55"/>
        <v>53.335050752537619</v>
      </c>
      <c r="K194" s="108"/>
    </row>
    <row r="195" spans="1:11" s="109" customFormat="1" ht="26.25" customHeight="1" thickBot="1" x14ac:dyDescent="0.3">
      <c r="A195" s="36">
        <v>1</v>
      </c>
      <c r="B195" s="120" t="s">
        <v>126</v>
      </c>
      <c r="C195" s="117">
        <v>786</v>
      </c>
      <c r="D195" s="110">
        <f t="shared" si="60"/>
        <v>655</v>
      </c>
      <c r="E195" s="117">
        <v>550</v>
      </c>
      <c r="F195" s="117">
        <f t="shared" si="54"/>
        <v>83.969465648854964</v>
      </c>
      <c r="G195" s="618"/>
      <c r="H195" s="618">
        <f t="shared" si="61"/>
        <v>0</v>
      </c>
      <c r="I195" s="618">
        <v>370.83199999999994</v>
      </c>
      <c r="J195" s="119"/>
      <c r="K195" s="108"/>
    </row>
    <row r="196" spans="1:11" ht="15.75" thickBot="1" x14ac:dyDescent="0.3">
      <c r="A196" s="36">
        <v>1</v>
      </c>
      <c r="B196" s="313" t="s">
        <v>3</v>
      </c>
      <c r="C196" s="631"/>
      <c r="D196" s="631"/>
      <c r="E196" s="631"/>
      <c r="F196" s="632"/>
      <c r="G196" s="633">
        <f>G190+G187+G194</f>
        <v>15076.878697037042</v>
      </c>
      <c r="H196" s="633">
        <f>H190+H187+H194</f>
        <v>7583.5796266666675</v>
      </c>
      <c r="I196" s="633">
        <f>I190+I187+I194</f>
        <v>4892.6733100000001</v>
      </c>
      <c r="J196" s="442">
        <f t="shared" si="55"/>
        <v>64.516673534956411</v>
      </c>
      <c r="K196" s="108"/>
    </row>
    <row r="197" spans="1:11" ht="15" customHeight="1" x14ac:dyDescent="0.25">
      <c r="A197" s="36">
        <v>1</v>
      </c>
      <c r="B197" s="8"/>
      <c r="C197" s="144"/>
      <c r="D197" s="144"/>
      <c r="E197" s="144"/>
      <c r="F197" s="144"/>
      <c r="G197" s="373"/>
      <c r="H197" s="373"/>
      <c r="I197" s="373"/>
      <c r="J197" s="143"/>
      <c r="K197" s="108"/>
    </row>
    <row r="198" spans="1:11" ht="43.5" customHeight="1" x14ac:dyDescent="0.25">
      <c r="A198" s="36">
        <v>1</v>
      </c>
      <c r="B198" s="74" t="s">
        <v>130</v>
      </c>
      <c r="C198" s="122"/>
      <c r="D198" s="122"/>
      <c r="E198" s="122"/>
      <c r="F198" s="122"/>
      <c r="G198" s="358"/>
      <c r="H198" s="358"/>
      <c r="I198" s="358"/>
      <c r="J198" s="158"/>
      <c r="K198" s="108"/>
    </row>
    <row r="199" spans="1:11" ht="26.25" customHeight="1" x14ac:dyDescent="0.25">
      <c r="A199" s="36">
        <v>1</v>
      </c>
      <c r="B199" s="233" t="s">
        <v>121</v>
      </c>
      <c r="C199" s="117">
        <f>SUM(C200:C201)</f>
        <v>695</v>
      </c>
      <c r="D199" s="117">
        <f>SUM(D200:D201)</f>
        <v>579</v>
      </c>
      <c r="E199" s="117">
        <f>SUM(E200:E201)</f>
        <v>558</v>
      </c>
      <c r="F199" s="117">
        <f t="shared" ref="F199:F204" si="62">E199/D199*100</f>
        <v>96.373056994818654</v>
      </c>
      <c r="G199" s="618">
        <f>SUM(G200:G201)</f>
        <v>1377.4212296296294</v>
      </c>
      <c r="H199" s="618">
        <f>SUM(H200:H201)</f>
        <v>1148</v>
      </c>
      <c r="I199" s="618">
        <f>SUM(I200:I201)</f>
        <v>978.01593000000003</v>
      </c>
      <c r="J199" s="117">
        <f t="shared" ref="J199:J205" si="63">I199/H199*100</f>
        <v>85.193025261324038</v>
      </c>
      <c r="K199" s="108"/>
    </row>
    <row r="200" spans="1:11" ht="30.75" customHeight="1" x14ac:dyDescent="0.25">
      <c r="A200" s="36">
        <v>1</v>
      </c>
      <c r="B200" s="72" t="s">
        <v>79</v>
      </c>
      <c r="C200" s="117">
        <v>535</v>
      </c>
      <c r="D200" s="110">
        <f>ROUND(C200/12*$B$3,0)</f>
        <v>446</v>
      </c>
      <c r="E200" s="117">
        <v>398</v>
      </c>
      <c r="F200" s="117">
        <f t="shared" si="62"/>
        <v>89.237668161434982</v>
      </c>
      <c r="G200" s="618">
        <v>1147.3792296296294</v>
      </c>
      <c r="H200" s="618">
        <f>ROUND(G200/12*$B$3,0)</f>
        <v>956</v>
      </c>
      <c r="I200" s="618">
        <v>736.23829000000001</v>
      </c>
      <c r="J200" s="117">
        <f t="shared" si="63"/>
        <v>77.012373430962342</v>
      </c>
      <c r="K200" s="108"/>
    </row>
    <row r="201" spans="1:11" ht="33" customHeight="1" x14ac:dyDescent="0.25">
      <c r="A201" s="36">
        <v>1</v>
      </c>
      <c r="B201" s="72" t="s">
        <v>80</v>
      </c>
      <c r="C201" s="117">
        <v>160</v>
      </c>
      <c r="D201" s="110">
        <f>ROUND(C201/12*$B$3,0)</f>
        <v>133</v>
      </c>
      <c r="E201" s="117">
        <v>160</v>
      </c>
      <c r="F201" s="180">
        <f t="shared" si="62"/>
        <v>120.30075187969925</v>
      </c>
      <c r="G201" s="618">
        <v>230.042</v>
      </c>
      <c r="H201" s="618">
        <f>ROUND(G201/12*$B$3,0)</f>
        <v>192</v>
      </c>
      <c r="I201" s="618">
        <v>241.77764000000002</v>
      </c>
      <c r="J201" s="117">
        <f t="shared" si="63"/>
        <v>125.92585416666668</v>
      </c>
      <c r="K201" s="108"/>
    </row>
    <row r="202" spans="1:11" ht="30" x14ac:dyDescent="0.25">
      <c r="A202" s="36">
        <v>1</v>
      </c>
      <c r="B202" s="233" t="s">
        <v>113</v>
      </c>
      <c r="C202" s="180">
        <f>SUM(C203)</f>
        <v>300</v>
      </c>
      <c r="D202" s="180">
        <f t="shared" ref="D202:I202" si="64">SUM(D203)</f>
        <v>250</v>
      </c>
      <c r="E202" s="180">
        <f t="shared" si="64"/>
        <v>189</v>
      </c>
      <c r="F202" s="180">
        <f t="shared" si="62"/>
        <v>75.599999999999994</v>
      </c>
      <c r="G202" s="618">
        <f>SUM(G203)</f>
        <v>440.46</v>
      </c>
      <c r="H202" s="618">
        <f t="shared" si="64"/>
        <v>367</v>
      </c>
      <c r="I202" s="618">
        <f t="shared" si="64"/>
        <v>262.35615999999999</v>
      </c>
      <c r="J202" s="117">
        <f t="shared" si="63"/>
        <v>71.486692098092647</v>
      </c>
      <c r="K202" s="108"/>
    </row>
    <row r="203" spans="1:11" ht="33" customHeight="1" x14ac:dyDescent="0.25">
      <c r="A203" s="36">
        <v>1</v>
      </c>
      <c r="B203" s="296" t="s">
        <v>109</v>
      </c>
      <c r="C203" s="180">
        <v>300</v>
      </c>
      <c r="D203" s="311">
        <f>ROUND(C203/12*$B$3,0)</f>
        <v>250</v>
      </c>
      <c r="E203" s="333">
        <v>189</v>
      </c>
      <c r="F203" s="180">
        <f t="shared" si="62"/>
        <v>75.599999999999994</v>
      </c>
      <c r="G203" s="618">
        <v>440.46</v>
      </c>
      <c r="H203" s="618">
        <f>ROUND(G203/12*$B$3,0)</f>
        <v>367</v>
      </c>
      <c r="I203" s="618">
        <v>262.35615999999999</v>
      </c>
      <c r="J203" s="180">
        <f t="shared" si="63"/>
        <v>71.486692098092647</v>
      </c>
      <c r="K203" s="108"/>
    </row>
    <row r="204" spans="1:11" s="109" customFormat="1" ht="31.5" customHeight="1" thickBot="1" x14ac:dyDescent="0.3">
      <c r="A204" s="36">
        <v>1</v>
      </c>
      <c r="B204" s="120" t="s">
        <v>124</v>
      </c>
      <c r="C204" s="117">
        <v>849</v>
      </c>
      <c r="D204" s="110">
        <f>ROUND(C204/12*$B$3,0)</f>
        <v>708</v>
      </c>
      <c r="E204" s="117">
        <v>342</v>
      </c>
      <c r="F204" s="117">
        <f t="shared" si="62"/>
        <v>48.305084745762713</v>
      </c>
      <c r="G204" s="618">
        <v>572.42975999999999</v>
      </c>
      <c r="H204" s="618">
        <f>ROUND(G204/12*$B$3,0)</f>
        <v>477</v>
      </c>
      <c r="I204" s="618">
        <v>199.01685000000001</v>
      </c>
      <c r="J204" s="117">
        <f t="shared" si="63"/>
        <v>41.722610062893082</v>
      </c>
      <c r="K204" s="108"/>
    </row>
    <row r="205" spans="1:11" ht="15.75" thickBot="1" x14ac:dyDescent="0.3">
      <c r="A205" s="36">
        <v>1</v>
      </c>
      <c r="B205" s="123" t="s">
        <v>3</v>
      </c>
      <c r="C205" s="442"/>
      <c r="D205" s="442"/>
      <c r="E205" s="442"/>
      <c r="F205" s="632"/>
      <c r="G205" s="645">
        <f>G202+G199+G204</f>
        <v>2390.3109896296291</v>
      </c>
      <c r="H205" s="645">
        <f>H202+H199+H204</f>
        <v>1992</v>
      </c>
      <c r="I205" s="645">
        <f>I202+I199+I204</f>
        <v>1439.38894</v>
      </c>
      <c r="J205" s="442">
        <f t="shared" si="63"/>
        <v>72.258480923694776</v>
      </c>
      <c r="K205" s="108"/>
    </row>
    <row r="206" spans="1:11" ht="15" customHeight="1" x14ac:dyDescent="0.25">
      <c r="A206" s="36">
        <v>1</v>
      </c>
      <c r="B206" s="82"/>
      <c r="C206" s="147"/>
      <c r="D206" s="147"/>
      <c r="E206" s="147"/>
      <c r="F206" s="146"/>
      <c r="G206" s="368"/>
      <c r="H206" s="368"/>
      <c r="I206" s="368"/>
      <c r="J206" s="147"/>
      <c r="K206" s="108"/>
    </row>
    <row r="207" spans="1:11" ht="29.25" customHeight="1" x14ac:dyDescent="0.25">
      <c r="A207" s="36">
        <v>1</v>
      </c>
      <c r="B207" s="708" t="s">
        <v>88</v>
      </c>
      <c r="C207" s="709"/>
      <c r="D207" s="709"/>
      <c r="E207" s="709"/>
      <c r="F207" s="710"/>
      <c r="G207" s="463"/>
      <c r="H207" s="463"/>
      <c r="I207" s="463"/>
      <c r="J207" s="148"/>
      <c r="K207" s="108"/>
    </row>
    <row r="208" spans="1:11" ht="30.75" customHeight="1" x14ac:dyDescent="0.25">
      <c r="A208" s="36">
        <v>1</v>
      </c>
      <c r="B208" s="233" t="s">
        <v>121</v>
      </c>
      <c r="C208" s="117">
        <f>SUM(C209:C212)</f>
        <v>5521</v>
      </c>
      <c r="D208" s="117">
        <f>SUM(D209:D212)</f>
        <v>5521</v>
      </c>
      <c r="E208" s="117">
        <f>SUM(E209:E212)</f>
        <v>5521</v>
      </c>
      <c r="F208" s="117">
        <f>E208/D208*100</f>
        <v>100</v>
      </c>
      <c r="G208" s="618">
        <f>SUM(G209:G212)</f>
        <v>9933.2163499999988</v>
      </c>
      <c r="H208" s="618">
        <f>SUM(H209:H212)</f>
        <v>9933.2163499999988</v>
      </c>
      <c r="I208" s="618">
        <f>SUM(I209:I212)</f>
        <v>9829.1672099999978</v>
      </c>
      <c r="J208" s="117">
        <f t="shared" ref="J208:J218" si="65">I208/H208*100</f>
        <v>98.952513100150071</v>
      </c>
      <c r="K208" s="108"/>
    </row>
    <row r="209" spans="1:11" ht="38.1" customHeight="1" x14ac:dyDescent="0.25">
      <c r="A209" s="36">
        <v>1</v>
      </c>
      <c r="B209" s="72" t="s">
        <v>79</v>
      </c>
      <c r="C209" s="117">
        <v>3894</v>
      </c>
      <c r="D209" s="110">
        <v>3894</v>
      </c>
      <c r="E209" s="117">
        <v>3894</v>
      </c>
      <c r="F209" s="117">
        <f>E209/D209*100</f>
        <v>100</v>
      </c>
      <c r="G209" s="618">
        <v>7351.4232400000001</v>
      </c>
      <c r="H209" s="618">
        <v>7351.4232400000001</v>
      </c>
      <c r="I209" s="618">
        <v>7279.6380999999983</v>
      </c>
      <c r="J209" s="117">
        <f t="shared" si="65"/>
        <v>99.023520512199454</v>
      </c>
      <c r="K209" s="108"/>
    </row>
    <row r="210" spans="1:11" ht="38.1" customHeight="1" x14ac:dyDescent="0.25">
      <c r="A210" s="36">
        <v>1</v>
      </c>
      <c r="B210" s="72" t="s">
        <v>80</v>
      </c>
      <c r="C210" s="117">
        <v>1575</v>
      </c>
      <c r="D210" s="110">
        <v>1575</v>
      </c>
      <c r="E210" s="117">
        <v>1575</v>
      </c>
      <c r="F210" s="117">
        <f>E210/D210*100</f>
        <v>100</v>
      </c>
      <c r="G210" s="618">
        <v>2297.4290299999998</v>
      </c>
      <c r="H210" s="618">
        <v>2297.4290299999998</v>
      </c>
      <c r="I210" s="618">
        <v>2265.1650299999997</v>
      </c>
      <c r="J210" s="117">
        <f t="shared" si="65"/>
        <v>98.595647587860412</v>
      </c>
      <c r="K210" s="108"/>
    </row>
    <row r="211" spans="1:11" ht="30" x14ac:dyDescent="0.25">
      <c r="A211" s="36">
        <v>1</v>
      </c>
      <c r="B211" s="72" t="s">
        <v>115</v>
      </c>
      <c r="C211" s="117"/>
      <c r="D211" s="110">
        <f t="shared" ref="D211" si="66">ROUND(C211/12*$B$3,0)</f>
        <v>0</v>
      </c>
      <c r="E211" s="117"/>
      <c r="F211" s="117"/>
      <c r="G211" s="618"/>
      <c r="H211" s="618">
        <f t="shared" ref="H211:H217" si="67">ROUND(G211/12*$B$3,0)</f>
        <v>0</v>
      </c>
      <c r="I211" s="618"/>
      <c r="J211" s="117"/>
      <c r="K211" s="108"/>
    </row>
    <row r="212" spans="1:11" ht="30" x14ac:dyDescent="0.25">
      <c r="A212" s="36">
        <v>1</v>
      </c>
      <c r="B212" s="72" t="s">
        <v>116</v>
      </c>
      <c r="C212" s="117">
        <v>52</v>
      </c>
      <c r="D212" s="110">
        <v>52</v>
      </c>
      <c r="E212" s="117">
        <v>52</v>
      </c>
      <c r="F212" s="117">
        <f t="shared" ref="F212:F217" si="68">E212/D212*100</f>
        <v>100</v>
      </c>
      <c r="G212" s="618">
        <v>284.36407999999994</v>
      </c>
      <c r="H212" s="618">
        <v>284.36407999999994</v>
      </c>
      <c r="I212" s="618">
        <v>284.36407999999994</v>
      </c>
      <c r="J212" s="117">
        <f t="shared" si="65"/>
        <v>100</v>
      </c>
      <c r="K212" s="108"/>
    </row>
    <row r="213" spans="1:11" ht="30" x14ac:dyDescent="0.25">
      <c r="A213" s="36">
        <v>1</v>
      </c>
      <c r="B213" s="233" t="s">
        <v>113</v>
      </c>
      <c r="C213" s="117">
        <f>SUM(C214:C216)</f>
        <v>6039</v>
      </c>
      <c r="D213" s="117">
        <f>SUM(D214:D216)</f>
        <v>6039</v>
      </c>
      <c r="E213" s="117">
        <f>SUM(E214:E216)</f>
        <v>6039</v>
      </c>
      <c r="F213" s="117">
        <f t="shared" si="68"/>
        <v>100</v>
      </c>
      <c r="G213" s="618">
        <f>SUM(G214:G216)</f>
        <v>9685.1887199999983</v>
      </c>
      <c r="H213" s="618">
        <f>SUM(H214:H216)</f>
        <v>9685.1887199999983</v>
      </c>
      <c r="I213" s="618">
        <f>SUM(I214:I216)</f>
        <v>9630.3390100000015</v>
      </c>
      <c r="J213" s="117">
        <f t="shared" si="65"/>
        <v>99.433674329063592</v>
      </c>
      <c r="K213" s="108"/>
    </row>
    <row r="214" spans="1:11" ht="30" x14ac:dyDescent="0.25">
      <c r="A214" s="36">
        <v>1</v>
      </c>
      <c r="B214" s="72" t="s">
        <v>109</v>
      </c>
      <c r="C214" s="117">
        <v>2723</v>
      </c>
      <c r="D214" s="110">
        <v>2723</v>
      </c>
      <c r="E214" s="117">
        <v>2723</v>
      </c>
      <c r="F214" s="117">
        <f t="shared" si="68"/>
        <v>100</v>
      </c>
      <c r="G214" s="618">
        <v>3900.9477299999999</v>
      </c>
      <c r="H214" s="618">
        <v>3900.9477299999999</v>
      </c>
      <c r="I214" s="618">
        <v>3861.3685899999996</v>
      </c>
      <c r="J214" s="117">
        <f t="shared" si="65"/>
        <v>98.985396812789389</v>
      </c>
      <c r="K214" s="108"/>
    </row>
    <row r="215" spans="1:11" ht="45" customHeight="1" x14ac:dyDescent="0.25">
      <c r="A215" s="36">
        <v>1</v>
      </c>
      <c r="B215" s="72" t="s">
        <v>119</v>
      </c>
      <c r="C215" s="117">
        <v>2036</v>
      </c>
      <c r="D215" s="110">
        <v>2036</v>
      </c>
      <c r="E215" s="117">
        <v>2036</v>
      </c>
      <c r="F215" s="117">
        <f t="shared" si="68"/>
        <v>100</v>
      </c>
      <c r="G215" s="618">
        <v>4676.1547</v>
      </c>
      <c r="H215" s="618">
        <v>4676.1547</v>
      </c>
      <c r="I215" s="618">
        <v>4671.3478200000009</v>
      </c>
      <c r="J215" s="117">
        <f t="shared" si="65"/>
        <v>99.897204427389894</v>
      </c>
      <c r="K215" s="108"/>
    </row>
    <row r="216" spans="1:11" ht="45" customHeight="1" x14ac:dyDescent="0.25">
      <c r="A216" s="36">
        <v>1</v>
      </c>
      <c r="B216" s="72" t="s">
        <v>110</v>
      </c>
      <c r="C216" s="117">
        <v>1280</v>
      </c>
      <c r="D216" s="110">
        <v>1280</v>
      </c>
      <c r="E216" s="117">
        <v>1280</v>
      </c>
      <c r="F216" s="117">
        <f t="shared" si="68"/>
        <v>100</v>
      </c>
      <c r="G216" s="618">
        <v>1108.08629</v>
      </c>
      <c r="H216" s="618">
        <v>1108.08629</v>
      </c>
      <c r="I216" s="618">
        <v>1097.6225999999999</v>
      </c>
      <c r="J216" s="117">
        <f t="shared" si="65"/>
        <v>99.055697187626052</v>
      </c>
      <c r="K216" s="108"/>
    </row>
    <row r="217" spans="1:11" s="109" customFormat="1" ht="31.5" customHeight="1" thickBot="1" x14ac:dyDescent="0.3">
      <c r="A217" s="36">
        <v>1</v>
      </c>
      <c r="B217" s="120" t="s">
        <v>124</v>
      </c>
      <c r="C217" s="117">
        <v>12769</v>
      </c>
      <c r="D217" s="110">
        <v>12769</v>
      </c>
      <c r="E217" s="117">
        <v>12769</v>
      </c>
      <c r="F217" s="117">
        <f t="shared" si="68"/>
        <v>100</v>
      </c>
      <c r="G217" s="618">
        <v>8609.3709999999992</v>
      </c>
      <c r="H217" s="618">
        <f t="shared" si="67"/>
        <v>7174</v>
      </c>
      <c r="I217" s="618">
        <v>8589.1086299999988</v>
      </c>
      <c r="J217" s="117">
        <f t="shared" si="65"/>
        <v>119.72551756342347</v>
      </c>
      <c r="K217" s="108"/>
    </row>
    <row r="218" spans="1:11" ht="15.75" thickBot="1" x14ac:dyDescent="0.3">
      <c r="A218" s="36">
        <v>1</v>
      </c>
      <c r="B218" s="114" t="s">
        <v>3</v>
      </c>
      <c r="C218" s="442"/>
      <c r="D218" s="442"/>
      <c r="E218" s="442"/>
      <c r="F218" s="632"/>
      <c r="G218" s="672">
        <f>G213+G208+G217</f>
        <v>28227.776069999996</v>
      </c>
      <c r="H218" s="672">
        <f>H213+H208+H217</f>
        <v>26792.405069999997</v>
      </c>
      <c r="I218" s="672">
        <f>I213+I208+I217</f>
        <v>28048.614849999998</v>
      </c>
      <c r="J218" s="442">
        <f t="shared" si="65"/>
        <v>104.68867866366578</v>
      </c>
      <c r="K218" s="108"/>
    </row>
    <row r="219" spans="1:11" ht="15" customHeight="1" x14ac:dyDescent="0.25">
      <c r="A219" s="36">
        <v>1</v>
      </c>
      <c r="B219" s="79"/>
      <c r="C219" s="107"/>
      <c r="D219" s="107"/>
      <c r="E219" s="107"/>
      <c r="F219" s="446"/>
      <c r="G219" s="359"/>
      <c r="H219" s="359"/>
      <c r="I219" s="359"/>
      <c r="J219" s="107"/>
      <c r="K219" s="108"/>
    </row>
    <row r="220" spans="1:11" ht="29.25" customHeight="1" x14ac:dyDescent="0.25">
      <c r="A220" s="36">
        <v>1</v>
      </c>
      <c r="B220" s="74" t="s">
        <v>89</v>
      </c>
      <c r="C220" s="122"/>
      <c r="D220" s="122"/>
      <c r="E220" s="122"/>
      <c r="F220" s="122"/>
      <c r="G220" s="358"/>
      <c r="H220" s="358"/>
      <c r="I220" s="358"/>
      <c r="J220" s="158"/>
      <c r="K220" s="108"/>
    </row>
    <row r="221" spans="1:11" ht="30" x14ac:dyDescent="0.25">
      <c r="A221" s="36">
        <v>1</v>
      </c>
      <c r="B221" s="233" t="s">
        <v>121</v>
      </c>
      <c r="C221" s="117">
        <f>SUM(C222:C223)</f>
        <v>1933</v>
      </c>
      <c r="D221" s="117">
        <f>SUM(D222:D223)</f>
        <v>1611</v>
      </c>
      <c r="E221" s="117">
        <f>SUM(E222:E223)</f>
        <v>1191</v>
      </c>
      <c r="F221" s="117">
        <f t="shared" ref="F221:F226" si="69">E221/D221*100</f>
        <v>73.929236499068907</v>
      </c>
      <c r="G221" s="358">
        <f>SUM(G222:G223)</f>
        <v>3830.312943148148</v>
      </c>
      <c r="H221" s="358">
        <f>SUM(H222:H223)</f>
        <v>3192</v>
      </c>
      <c r="I221" s="358">
        <f>SUM(I222:I223)</f>
        <v>2089.9288200000001</v>
      </c>
      <c r="J221" s="117">
        <f t="shared" ref="J221:J227" si="70">I221/H221*100</f>
        <v>65.473960526315793</v>
      </c>
      <c r="K221" s="108"/>
    </row>
    <row r="222" spans="1:11" ht="30" x14ac:dyDescent="0.25">
      <c r="A222" s="36">
        <v>1</v>
      </c>
      <c r="B222" s="72" t="s">
        <v>79</v>
      </c>
      <c r="C222" s="117">
        <v>1487</v>
      </c>
      <c r="D222" s="110">
        <f>ROUND(C222/12*$B$3,0)</f>
        <v>1239</v>
      </c>
      <c r="E222" s="117">
        <v>918</v>
      </c>
      <c r="F222" s="117">
        <f t="shared" si="69"/>
        <v>74.092009685230025</v>
      </c>
      <c r="G222" s="358">
        <v>3189.0708681481478</v>
      </c>
      <c r="H222" s="358">
        <f>ROUND(G222/12*$B$3,0)</f>
        <v>2658</v>
      </c>
      <c r="I222" s="358">
        <v>1639.0781399999998</v>
      </c>
      <c r="J222" s="117">
        <f t="shared" si="70"/>
        <v>61.665844243792321</v>
      </c>
      <c r="K222" s="108"/>
    </row>
    <row r="223" spans="1:11" ht="30" x14ac:dyDescent="0.25">
      <c r="A223" s="36">
        <v>1</v>
      </c>
      <c r="B223" s="72" t="s">
        <v>80</v>
      </c>
      <c r="C223" s="117">
        <v>446</v>
      </c>
      <c r="D223" s="110">
        <f>ROUND(C223/12*$B$3,0)</f>
        <v>372</v>
      </c>
      <c r="E223" s="117">
        <v>273</v>
      </c>
      <c r="F223" s="117">
        <f t="shared" si="69"/>
        <v>73.387096774193552</v>
      </c>
      <c r="G223" s="374">
        <v>641.242075</v>
      </c>
      <c r="H223" s="358">
        <f>ROUND(G223/12*$B$3,0)</f>
        <v>534</v>
      </c>
      <c r="I223" s="374">
        <v>450.85068000000001</v>
      </c>
      <c r="J223" s="117">
        <f t="shared" si="70"/>
        <v>84.428966292134831</v>
      </c>
      <c r="K223" s="108"/>
    </row>
    <row r="224" spans="1:11" ht="30" x14ac:dyDescent="0.25">
      <c r="A224" s="36">
        <v>1</v>
      </c>
      <c r="B224" s="233" t="s">
        <v>113</v>
      </c>
      <c r="C224" s="180">
        <f>SUM(C225)</f>
        <v>60</v>
      </c>
      <c r="D224" s="180">
        <f t="shared" ref="D224:I224" si="71">SUM(D225)</f>
        <v>50</v>
      </c>
      <c r="E224" s="180">
        <f t="shared" si="71"/>
        <v>48</v>
      </c>
      <c r="F224" s="117">
        <f t="shared" si="69"/>
        <v>96</v>
      </c>
      <c r="G224" s="374">
        <f>SUM(G225)</f>
        <v>88.091999999999999</v>
      </c>
      <c r="H224" s="374">
        <f t="shared" si="71"/>
        <v>73</v>
      </c>
      <c r="I224" s="374">
        <f t="shared" si="71"/>
        <v>69.040290000000013</v>
      </c>
      <c r="J224" s="374">
        <f t="shared" si="70"/>
        <v>94.575739726027422</v>
      </c>
      <c r="K224" s="108"/>
    </row>
    <row r="225" spans="1:11" ht="30" x14ac:dyDescent="0.25">
      <c r="A225" s="36">
        <v>1</v>
      </c>
      <c r="B225" s="296" t="s">
        <v>109</v>
      </c>
      <c r="C225" s="180">
        <v>60</v>
      </c>
      <c r="D225" s="311">
        <f>ROUND(C225/12*$B$3,0)</f>
        <v>50</v>
      </c>
      <c r="E225" s="180">
        <v>48</v>
      </c>
      <c r="F225" s="180">
        <f t="shared" si="69"/>
        <v>96</v>
      </c>
      <c r="G225" s="374">
        <v>88.091999999999999</v>
      </c>
      <c r="H225" s="374">
        <f>ROUND(G225/12*$B$3,0)</f>
        <v>73</v>
      </c>
      <c r="I225" s="374">
        <v>69.040290000000013</v>
      </c>
      <c r="J225" s="374">
        <f t="shared" si="70"/>
        <v>94.575739726027422</v>
      </c>
      <c r="K225" s="108"/>
    </row>
    <row r="226" spans="1:11" s="109" customFormat="1" ht="31.5" customHeight="1" thickBot="1" x14ac:dyDescent="0.3">
      <c r="A226" s="36">
        <v>1</v>
      </c>
      <c r="B226" s="120" t="s">
        <v>124</v>
      </c>
      <c r="C226" s="117">
        <v>1542</v>
      </c>
      <c r="D226" s="110">
        <f>ROUND(C226/12*$B$3,0)</f>
        <v>1285</v>
      </c>
      <c r="E226" s="117">
        <v>1033</v>
      </c>
      <c r="F226" s="117">
        <f t="shared" si="69"/>
        <v>80.389105058365757</v>
      </c>
      <c r="G226" s="618">
        <v>1039.6780000000001</v>
      </c>
      <c r="H226" s="618">
        <f>ROUND(G226/12*$B$3,0)</f>
        <v>866</v>
      </c>
      <c r="I226" s="374">
        <v>695.43465999999989</v>
      </c>
      <c r="J226" s="119">
        <f t="shared" si="70"/>
        <v>80.304233256351026</v>
      </c>
      <c r="K226" s="108"/>
    </row>
    <row r="227" spans="1:11" ht="15.75" thickBot="1" x14ac:dyDescent="0.3">
      <c r="A227" s="36">
        <v>1</v>
      </c>
      <c r="B227" s="123" t="s">
        <v>3</v>
      </c>
      <c r="C227" s="442"/>
      <c r="D227" s="442"/>
      <c r="E227" s="442"/>
      <c r="F227" s="632"/>
      <c r="G227" s="645">
        <f>G221+G224+G226</f>
        <v>4958.0829431481479</v>
      </c>
      <c r="H227" s="645">
        <f>H221+H224+H226</f>
        <v>4131</v>
      </c>
      <c r="I227" s="645">
        <f>I221+I224+I226</f>
        <v>2854.4037699999999</v>
      </c>
      <c r="J227" s="442">
        <f t="shared" si="70"/>
        <v>69.097162188332121</v>
      </c>
      <c r="K227" s="108"/>
    </row>
    <row r="228" spans="1:11" ht="15" customHeight="1" x14ac:dyDescent="0.25">
      <c r="A228" s="36">
        <v>1</v>
      </c>
      <c r="B228" s="82"/>
      <c r="C228" s="118"/>
      <c r="D228" s="118"/>
      <c r="E228" s="118"/>
      <c r="F228" s="656"/>
      <c r="G228" s="371"/>
      <c r="H228" s="371"/>
      <c r="I228" s="371"/>
      <c r="J228" s="653"/>
      <c r="K228" s="108"/>
    </row>
    <row r="229" spans="1:11" ht="38.25" customHeight="1" x14ac:dyDescent="0.25">
      <c r="A229" s="36">
        <v>1</v>
      </c>
      <c r="B229" s="194" t="s">
        <v>90</v>
      </c>
      <c r="C229" s="117"/>
      <c r="D229" s="117"/>
      <c r="E229" s="117"/>
      <c r="F229" s="117"/>
      <c r="G229" s="362"/>
      <c r="H229" s="362"/>
      <c r="I229" s="362"/>
      <c r="J229" s="117"/>
      <c r="K229" s="108"/>
    </row>
    <row r="230" spans="1:11" ht="30" x14ac:dyDescent="0.25">
      <c r="A230" s="36">
        <v>1</v>
      </c>
      <c r="B230" s="233" t="s">
        <v>121</v>
      </c>
      <c r="C230" s="117">
        <f>SUM(C231:C232)</f>
        <v>1338</v>
      </c>
      <c r="D230" s="117">
        <f>SUM(D231:D232)</f>
        <v>1116</v>
      </c>
      <c r="E230" s="117">
        <f>SUM(E231:E232)</f>
        <v>1321</v>
      </c>
      <c r="F230" s="117">
        <f t="shared" ref="F230:F235" si="72">E230/D230*100</f>
        <v>118.36917562724014</v>
      </c>
      <c r="G230" s="618">
        <f>SUM(G231:G232)</f>
        <v>2651.0970747222223</v>
      </c>
      <c r="H230" s="618">
        <f>SUM(H231:H232)</f>
        <v>2209</v>
      </c>
      <c r="I230" s="618">
        <f>SUM(I231:I232)</f>
        <v>2180.0931499999997</v>
      </c>
      <c r="J230" s="117">
        <f t="shared" ref="J230:J236" si="73">I230/H230*100</f>
        <v>98.691405613399724</v>
      </c>
      <c r="K230" s="108"/>
    </row>
    <row r="231" spans="1:11" ht="30" x14ac:dyDescent="0.25">
      <c r="A231" s="36">
        <v>1</v>
      </c>
      <c r="B231" s="72" t="s">
        <v>79</v>
      </c>
      <c r="C231" s="117">
        <v>1029</v>
      </c>
      <c r="D231" s="110">
        <f>ROUND(C231/12*$B$3,0)</f>
        <v>858</v>
      </c>
      <c r="E231" s="117">
        <v>1007</v>
      </c>
      <c r="F231" s="117">
        <f t="shared" si="72"/>
        <v>117.36596736596736</v>
      </c>
      <c r="G231" s="618">
        <v>2206.8284622222222</v>
      </c>
      <c r="H231" s="618">
        <f>ROUND(G231/12*$B$3,0)</f>
        <v>1839</v>
      </c>
      <c r="I231" s="618">
        <v>1762.9446799999998</v>
      </c>
      <c r="J231" s="117">
        <f t="shared" si="73"/>
        <v>95.864311038607923</v>
      </c>
      <c r="K231" s="108"/>
    </row>
    <row r="232" spans="1:11" ht="30" x14ac:dyDescent="0.25">
      <c r="A232" s="36">
        <v>1</v>
      </c>
      <c r="B232" s="72" t="s">
        <v>80</v>
      </c>
      <c r="C232" s="117">
        <v>309</v>
      </c>
      <c r="D232" s="110">
        <f>ROUND(C232/12*$B$3,0)</f>
        <v>258</v>
      </c>
      <c r="E232" s="117">
        <v>314</v>
      </c>
      <c r="F232" s="117">
        <f t="shared" si="72"/>
        <v>121.70542635658914</v>
      </c>
      <c r="G232" s="618">
        <v>444.26861249999996</v>
      </c>
      <c r="H232" s="618">
        <f>ROUND(G232/12*$B$3,0)</f>
        <v>370</v>
      </c>
      <c r="I232" s="618">
        <v>417.14847000000003</v>
      </c>
      <c r="J232" s="117">
        <f t="shared" si="73"/>
        <v>112.74282972972973</v>
      </c>
      <c r="K232" s="108"/>
    </row>
    <row r="233" spans="1:11" ht="30" x14ac:dyDescent="0.25">
      <c r="A233" s="36">
        <v>1</v>
      </c>
      <c r="B233" s="233" t="s">
        <v>113</v>
      </c>
      <c r="C233" s="180">
        <f>SUM(C234)</f>
        <v>400</v>
      </c>
      <c r="D233" s="180">
        <f t="shared" ref="D233:I233" si="74">SUM(D234)</f>
        <v>333</v>
      </c>
      <c r="E233" s="180">
        <f t="shared" si="74"/>
        <v>385</v>
      </c>
      <c r="F233" s="117">
        <f t="shared" si="72"/>
        <v>115.61561561561562</v>
      </c>
      <c r="G233" s="618">
        <f>SUM(G234)</f>
        <v>587.28</v>
      </c>
      <c r="H233" s="618">
        <f t="shared" si="74"/>
        <v>489</v>
      </c>
      <c r="I233" s="618">
        <f t="shared" si="74"/>
        <v>574.24763999999993</v>
      </c>
      <c r="J233" s="117">
        <f t="shared" si="73"/>
        <v>117.43305521472391</v>
      </c>
      <c r="K233" s="108"/>
    </row>
    <row r="234" spans="1:11" ht="30" x14ac:dyDescent="0.25">
      <c r="A234" s="36">
        <v>1</v>
      </c>
      <c r="B234" s="296" t="s">
        <v>109</v>
      </c>
      <c r="C234" s="180">
        <v>400</v>
      </c>
      <c r="D234" s="311">
        <f>ROUND(C234/12*$B$3,0)</f>
        <v>333</v>
      </c>
      <c r="E234" s="180">
        <v>385</v>
      </c>
      <c r="F234" s="180">
        <f t="shared" si="72"/>
        <v>115.61561561561562</v>
      </c>
      <c r="G234" s="618">
        <v>587.28</v>
      </c>
      <c r="H234" s="618">
        <f>ROUND(G234/12*$B$3,0)</f>
        <v>489</v>
      </c>
      <c r="I234" s="618">
        <v>574.24763999999993</v>
      </c>
      <c r="J234" s="643">
        <f t="shared" si="73"/>
        <v>117.43305521472391</v>
      </c>
      <c r="K234" s="108"/>
    </row>
    <row r="235" spans="1:11" s="109" customFormat="1" ht="31.5" customHeight="1" thickBot="1" x14ac:dyDescent="0.3">
      <c r="A235" s="36">
        <v>1</v>
      </c>
      <c r="B235" s="120" t="s">
        <v>124</v>
      </c>
      <c r="C235" s="117">
        <v>370</v>
      </c>
      <c r="D235" s="110">
        <f>ROUND(C235/12*$B$3,0)</f>
        <v>308</v>
      </c>
      <c r="E235" s="117">
        <v>376</v>
      </c>
      <c r="F235" s="117">
        <f t="shared" si="72"/>
        <v>122.07792207792207</v>
      </c>
      <c r="G235" s="618">
        <v>249.46880000000002</v>
      </c>
      <c r="H235" s="618">
        <f>ROUND(G235/12*$B$3,0)</f>
        <v>208</v>
      </c>
      <c r="I235" s="618">
        <v>253.20063999999996</v>
      </c>
      <c r="J235" s="117">
        <f t="shared" si="73"/>
        <v>121.7310769230769</v>
      </c>
      <c r="K235" s="108"/>
    </row>
    <row r="236" spans="1:11" ht="15.75" thickBot="1" x14ac:dyDescent="0.3">
      <c r="A236" s="36">
        <v>1</v>
      </c>
      <c r="B236" s="303" t="s">
        <v>3</v>
      </c>
      <c r="C236" s="353"/>
      <c r="D236" s="353"/>
      <c r="E236" s="353"/>
      <c r="F236" s="352"/>
      <c r="G236" s="403">
        <f>G230+G233+G235</f>
        <v>3487.8458747222226</v>
      </c>
      <c r="H236" s="403">
        <f>H230+H233+H235</f>
        <v>2906</v>
      </c>
      <c r="I236" s="403">
        <f>I230+I233+I235</f>
        <v>3007.5414299999998</v>
      </c>
      <c r="J236" s="353">
        <f t="shared" si="73"/>
        <v>103.49419924294563</v>
      </c>
      <c r="K236" s="108"/>
    </row>
    <row r="237" spans="1:11" ht="15" customHeight="1" thickBot="1" x14ac:dyDescent="0.3">
      <c r="A237" s="36">
        <v>1</v>
      </c>
      <c r="B237" s="82"/>
      <c r="C237" s="84"/>
      <c r="D237" s="84"/>
      <c r="E237" s="118"/>
      <c r="F237" s="52"/>
      <c r="G237" s="405"/>
      <c r="H237" s="405"/>
      <c r="I237" s="371"/>
      <c r="J237" s="69"/>
      <c r="K237" s="108"/>
    </row>
    <row r="238" spans="1:11" ht="15" customHeight="1" x14ac:dyDescent="0.25">
      <c r="A238" s="36">
        <v>1</v>
      </c>
      <c r="B238" s="289" t="s">
        <v>34</v>
      </c>
      <c r="C238" s="290"/>
      <c r="D238" s="290"/>
      <c r="E238" s="291"/>
      <c r="F238" s="290"/>
      <c r="G238" s="406"/>
      <c r="H238" s="406"/>
      <c r="I238" s="375"/>
      <c r="J238" s="290"/>
      <c r="K238" s="108"/>
    </row>
    <row r="239" spans="1:11" s="109" customFormat="1" ht="33.75" customHeight="1" x14ac:dyDescent="0.25">
      <c r="A239" s="36">
        <v>1</v>
      </c>
      <c r="B239" s="475" t="s">
        <v>121</v>
      </c>
      <c r="C239" s="323">
        <f>SUM(C230,C221,C208,C199,C187,C177,C167,C157,C147,C138,C125,C115,C102,C89,C80,C71,C62,C51,C30,C41)</f>
        <v>137395</v>
      </c>
      <c r="D239" s="323">
        <f>SUM(D230,D221,D208,D199,D187,D177,D167,D157,D147,D138,D125,D115,D102,D89,D80,D71,D62,D51,D30,D41)</f>
        <v>114468.5</v>
      </c>
      <c r="E239" s="323">
        <f>SUM(E230,E221,E208,E199,E187,E177,E167,E157,E147,E138,E125,E115,E102,E89,E80,E71,E62,E51,E30,E41)</f>
        <v>116627</v>
      </c>
      <c r="F239" s="304">
        <f t="shared" ref="F239:F250" si="75">E239/D239*100</f>
        <v>101.88567160397839</v>
      </c>
      <c r="G239" s="469">
        <f>SUM(G230,G221,G208,G199,G187,G177,G167,G157,G147,G138,G125,G115,G102,G89,G80,G71,G62,G51,G41,G30)</f>
        <v>277400.38073472225</v>
      </c>
      <c r="H239" s="469">
        <f>SUM(H230,H221,H208,H199,H187,H177,H167,H157,H147,H138,H125,H115,H102,H89,H80,H71,H62,H51,H41,H30)</f>
        <v>230349.11635</v>
      </c>
      <c r="I239" s="469">
        <f>SUM(I230,I221,I208,I199,I187,I177,I167,I157,I147,I138,I125,I115,I102,I89,I80,I71,I62,I51,I41,I30)</f>
        <v>232704.09127</v>
      </c>
      <c r="J239" s="469">
        <f t="shared" ref="J239:J251" si="76">I239/H239*100</f>
        <v>101.0223503164743</v>
      </c>
      <c r="K239" s="108"/>
    </row>
    <row r="240" spans="1:11" s="109" customFormat="1" ht="30" customHeight="1" x14ac:dyDescent="0.25">
      <c r="A240" s="36">
        <v>1</v>
      </c>
      <c r="B240" s="305" t="s">
        <v>79</v>
      </c>
      <c r="C240" s="323">
        <f t="shared" ref="C240:E241" si="77">SUM(C231,C222,C209,C200,C188,C139,C126,C116,C103,C90,C81,C72,C63,C31)</f>
        <v>104553</v>
      </c>
      <c r="D240" s="323">
        <f t="shared" si="77"/>
        <v>86889.166666666672</v>
      </c>
      <c r="E240" s="323">
        <f t="shared" si="77"/>
        <v>87706</v>
      </c>
      <c r="F240" s="304">
        <f t="shared" si="75"/>
        <v>100.94008650867482</v>
      </c>
      <c r="G240" s="469">
        <f t="shared" ref="G240:I240" si="78">SUM(G231,G222,G209,G200,G188,G139,G126,G116,G103,G90,G81,G72,G63,G31)</f>
        <v>223928.14450222225</v>
      </c>
      <c r="H240" s="469">
        <f t="shared" si="78"/>
        <v>185582.12323999999</v>
      </c>
      <c r="I240" s="469">
        <f t="shared" si="78"/>
        <v>183119.15628</v>
      </c>
      <c r="J240" s="469">
        <f t="shared" si="76"/>
        <v>98.67284255778516</v>
      </c>
      <c r="K240" s="108"/>
    </row>
    <row r="241" spans="1:11" s="109" customFormat="1" ht="30" customHeight="1" x14ac:dyDescent="0.25">
      <c r="A241" s="36">
        <v>1</v>
      </c>
      <c r="B241" s="305" t="s">
        <v>80</v>
      </c>
      <c r="C241" s="323">
        <f t="shared" si="77"/>
        <v>31365</v>
      </c>
      <c r="D241" s="323">
        <f t="shared" si="77"/>
        <v>26338.333333333336</v>
      </c>
      <c r="E241" s="323">
        <f t="shared" si="77"/>
        <v>27419</v>
      </c>
      <c r="F241" s="304">
        <f t="shared" si="75"/>
        <v>104.10301841422513</v>
      </c>
      <c r="G241" s="469">
        <f>SUM(G232,G223,G210,G201,G189,G140,G127,G117,G104,G91,G82,G73,G64,G32)</f>
        <v>45395.202652500004</v>
      </c>
      <c r="H241" s="469">
        <f>SUM(H232,H223,H210,H201,H189,H140,H127,H117,H104,H91,H82,H73,H64,H32)</f>
        <v>37988.629029999996</v>
      </c>
      <c r="I241" s="469">
        <f>SUM(I232,I223,I210,I201,I189,I140,I127,I117,I104,I91,I82,I73,I64,I32)</f>
        <v>41445.047730000006</v>
      </c>
      <c r="J241" s="469">
        <f t="shared" si="76"/>
        <v>109.09856130177913</v>
      </c>
      <c r="K241" s="108"/>
    </row>
    <row r="242" spans="1:11" s="109" customFormat="1" ht="44.25" customHeight="1" x14ac:dyDescent="0.25">
      <c r="A242" s="36">
        <v>1</v>
      </c>
      <c r="B242" s="305" t="s">
        <v>115</v>
      </c>
      <c r="C242" s="323">
        <f t="shared" ref="C242:E243" si="79">SUM(C211,C178,C168,C158,C148,C128,C105,C92,C52,C42)</f>
        <v>885</v>
      </c>
      <c r="D242" s="323">
        <f t="shared" si="79"/>
        <v>738</v>
      </c>
      <c r="E242" s="323">
        <f t="shared" si="79"/>
        <v>858</v>
      </c>
      <c r="F242" s="304">
        <f t="shared" si="75"/>
        <v>116.26016260162602</v>
      </c>
      <c r="G242" s="469">
        <f t="shared" ref="G242:I243" si="80">SUM(G211,G178,G168,G158,G148,G128,G105,G92,G52,G42)</f>
        <v>4839.6579000000002</v>
      </c>
      <c r="H242" s="469">
        <f t="shared" si="80"/>
        <v>4033</v>
      </c>
      <c r="I242" s="469">
        <f t="shared" si="80"/>
        <v>4664.62655</v>
      </c>
      <c r="J242" s="469">
        <f t="shared" si="76"/>
        <v>115.66145673196131</v>
      </c>
      <c r="K242" s="108"/>
    </row>
    <row r="243" spans="1:11" s="109" customFormat="1" ht="30" customHeight="1" x14ac:dyDescent="0.25">
      <c r="A243" s="36">
        <v>1</v>
      </c>
      <c r="B243" s="305" t="s">
        <v>116</v>
      </c>
      <c r="C243" s="323">
        <f t="shared" si="79"/>
        <v>592</v>
      </c>
      <c r="D243" s="323">
        <f t="shared" si="79"/>
        <v>503</v>
      </c>
      <c r="E243" s="323">
        <f t="shared" si="79"/>
        <v>644</v>
      </c>
      <c r="F243" s="304">
        <f t="shared" si="75"/>
        <v>128.03180914512922</v>
      </c>
      <c r="G243" s="469">
        <f t="shared" si="80"/>
        <v>3237.3756800000001</v>
      </c>
      <c r="H243" s="469">
        <f t="shared" si="80"/>
        <v>2745.3640799999998</v>
      </c>
      <c r="I243" s="469">
        <f t="shared" si="80"/>
        <v>3475.2607099999996</v>
      </c>
      <c r="J243" s="469">
        <f t="shared" si="76"/>
        <v>126.58651489313577</v>
      </c>
      <c r="K243" s="108"/>
    </row>
    <row r="244" spans="1:11" s="109" customFormat="1" ht="45" customHeight="1" x14ac:dyDescent="0.25">
      <c r="A244" s="36">
        <v>1</v>
      </c>
      <c r="B244" s="475" t="s">
        <v>113</v>
      </c>
      <c r="C244" s="323">
        <f>SUM(C233,C224,C213,C202,C190,C180,C170,C160,C150,C141,C130,C118,C107,C94,C83,C74,C65,C54,C44,C33)</f>
        <v>150939</v>
      </c>
      <c r="D244" s="323">
        <f>SUM(D233,D224,D213,D202,D190,D180,D170,D160,D150,D141,D130,D118,D107,D94,D83,D74,D65,D54,D44,D33)</f>
        <v>124620</v>
      </c>
      <c r="E244" s="323">
        <f>SUM(E233,E224,E213,E202,E190,E180,E170,E160,E150,E141,E130,E118,E107,E94,E83,E74,E65,E54,E44,E33)</f>
        <v>107069</v>
      </c>
      <c r="F244" s="304">
        <f t="shared" si="75"/>
        <v>85.916385812871127</v>
      </c>
      <c r="G244" s="469">
        <f>SUM(G233,G224,G213,G202,G190,G180,G170,G160,G150,G141,G130,G118,G107,G94,G83,G74,G65,G54,G44,G33)</f>
        <v>228996.49244000003</v>
      </c>
      <c r="H244" s="469">
        <f>SUM(H233,H224,H213,H202,H190,H180,H170,H160,H150,H141,H130,H118,H107,H94,H83,H74,H65,H54,H44,H33)</f>
        <v>189940.86834666666</v>
      </c>
      <c r="I244" s="469">
        <f>SUM(I233,I224,I213,I202,I190,I180,I170,I160,I150,I141,I130,I118,I107,I94,I83,I74,I65,I54,I44,I33)</f>
        <v>190982.61455999999</v>
      </c>
      <c r="J244" s="469">
        <f t="shared" si="76"/>
        <v>100.5484581714305</v>
      </c>
      <c r="K244" s="108"/>
    </row>
    <row r="245" spans="1:11" s="109" customFormat="1" ht="30" x14ac:dyDescent="0.25">
      <c r="A245" s="36">
        <v>1</v>
      </c>
      <c r="B245" s="305" t="s">
        <v>109</v>
      </c>
      <c r="C245" s="323">
        <f>SUM(C234,C225,C214,C203,C191,C142,C131,C119,C108,C95,C84,C75,C66,C34)</f>
        <v>22198</v>
      </c>
      <c r="D245" s="323">
        <f>SUM(D234,D225,D214,D203,D191,D142,D131,D119,D108,D95,D84,D75,D66,D34)</f>
        <v>17913.666666666668</v>
      </c>
      <c r="E245" s="323">
        <f>SUM(E234,E225,E214,E203,E191,E142,E131,E119,E108,E95,E84,E75,E66,E34)</f>
        <v>17210</v>
      </c>
      <c r="F245" s="304">
        <f t="shared" si="75"/>
        <v>96.071900411231638</v>
      </c>
      <c r="G245" s="469">
        <f>SUM(G234,G225,G214,G203,G191,G142,G131,G119,G108,G95,G84,G75,G66,G34)</f>
        <v>31794.142730000003</v>
      </c>
      <c r="H245" s="469">
        <f>SUM(H234,H225,H214,H203,H191,H142,H131,H119,H108,H95,H84,H75,H66,H34)</f>
        <v>25970.497729999999</v>
      </c>
      <c r="I245" s="469">
        <f>SUM(I234,I225,I214,I203,I191,I142,I131,I119,I108,I95,I84,I75,I66,I34)</f>
        <v>25132.39964</v>
      </c>
      <c r="J245" s="469">
        <f t="shared" si="76"/>
        <v>96.772883990467903</v>
      </c>
      <c r="K245" s="108"/>
    </row>
    <row r="246" spans="1:11" s="109" customFormat="1" ht="63.75" customHeight="1" x14ac:dyDescent="0.25">
      <c r="A246" s="36">
        <v>1</v>
      </c>
      <c r="B246" s="305" t="s">
        <v>120</v>
      </c>
      <c r="C246" s="323">
        <f>SUM(C215,C181,C171,C161,C151,C132,C109,C96,C55,C45,C192)</f>
        <v>104328</v>
      </c>
      <c r="D246" s="323">
        <f t="shared" ref="D246:E246" si="81">SUM(D215,D181,D171,D161,D151,D132,D109,D96,D55,D45,D192)</f>
        <v>86547</v>
      </c>
      <c r="E246" s="323">
        <f t="shared" si="81"/>
        <v>69111</v>
      </c>
      <c r="F246" s="304">
        <f t="shared" si="75"/>
        <v>79.853721099518182</v>
      </c>
      <c r="G246" s="469">
        <f t="shared" ref="G246:I246" si="82">SUM(G215,G181,G171,G161,G151,G132,G109,G96,G55,G45,G192)</f>
        <v>176917.96246000001</v>
      </c>
      <c r="H246" s="469">
        <f t="shared" si="82"/>
        <v>147077.14867333334</v>
      </c>
      <c r="I246" s="469">
        <f t="shared" si="82"/>
        <v>147138.77093999999</v>
      </c>
      <c r="J246" s="469">
        <f t="shared" si="76"/>
        <v>100.04189792039246</v>
      </c>
      <c r="K246" s="108"/>
    </row>
    <row r="247" spans="1:11" s="109" customFormat="1" ht="45" x14ac:dyDescent="0.25">
      <c r="A247" s="36">
        <v>1</v>
      </c>
      <c r="B247" s="305" t="s">
        <v>110</v>
      </c>
      <c r="C247" s="323">
        <f>SUM(C216,C182,C172,C162,C152,C133,C110,C97,C56,C46,C193)</f>
        <v>24413</v>
      </c>
      <c r="D247" s="323">
        <f t="shared" ref="D247:E247" si="83">SUM(D216,D182,D172,D162,D152,D133,D110,D97,D56,D46,D193)</f>
        <v>20159.333333333332</v>
      </c>
      <c r="E247" s="323">
        <f t="shared" si="83"/>
        <v>20748</v>
      </c>
      <c r="F247" s="304">
        <f t="shared" si="75"/>
        <v>102.9200701081385</v>
      </c>
      <c r="G247" s="469">
        <f t="shared" ref="G247:I247" si="84">SUM(G216,G182,G172,G162,G152,G133,G110,G97,G56,G46,G193)</f>
        <v>20284.38725</v>
      </c>
      <c r="H247" s="469">
        <f t="shared" si="84"/>
        <v>16893.221943333334</v>
      </c>
      <c r="I247" s="469">
        <f t="shared" si="84"/>
        <v>18711.443980000004</v>
      </c>
      <c r="J247" s="469">
        <f t="shared" si="76"/>
        <v>110.76302698659686</v>
      </c>
      <c r="K247" s="108"/>
    </row>
    <row r="248" spans="1:11" s="109" customFormat="1" ht="38.25" customHeight="1" x14ac:dyDescent="0.25">
      <c r="A248" s="36">
        <v>1</v>
      </c>
      <c r="B248" s="410" t="s">
        <v>124</v>
      </c>
      <c r="C248" s="417">
        <f>SUM(C235,C226,C217,C204,C194,C183,C173,C163,C153,C143,C134,C120,C111,C98,C85,C76,C67,C57,C47,C35)</f>
        <v>297645</v>
      </c>
      <c r="D248" s="417">
        <f>SUM(D235,D226,D217,D204,D194,D183,D173,D163,D153,D143,D134,D120,D111,D98,D85,D76,D67,D57,D47,D35)</f>
        <v>250167</v>
      </c>
      <c r="E248" s="417">
        <f>SUM(E235,E226,E217,E204,E194,E183,E173,E163,E153,E143,E134,E120,E111,E98,E85,E76,E67,E57,E47,E35)</f>
        <v>245839</v>
      </c>
      <c r="F248" s="304">
        <f t="shared" si="75"/>
        <v>98.269955669612699</v>
      </c>
      <c r="G248" s="417">
        <f>SUM(G235,G226,G217,G204,G194,G183,G173,G163,G153,G143,G134,G120,G111,G98,G85,G76,G67,G57,G47,G35)</f>
        <v>200684.16503999999</v>
      </c>
      <c r="H248" s="417">
        <f>SUM(H235,H226,H217,H204,H194,H183,H173,H163,H153,H143,H134,H120,H111,H98,H85,H76,H67,H57,H47,H35)</f>
        <v>167237</v>
      </c>
      <c r="I248" s="417">
        <f>SUM(I235,I226,I217,I204,I194,I183,I173,I163,I153,I143,I134,I120,I111,I98,I85,I76,I67,I57,I47,I35)</f>
        <v>165493.36768999996</v>
      </c>
      <c r="J248" s="605">
        <f t="shared" si="76"/>
        <v>98.957388430789806</v>
      </c>
      <c r="K248" s="108"/>
    </row>
    <row r="249" spans="1:11" s="109" customFormat="1" ht="30.75" customHeight="1" x14ac:dyDescent="0.25">
      <c r="A249" s="36">
        <v>1</v>
      </c>
      <c r="B249" s="410" t="s">
        <v>125</v>
      </c>
      <c r="C249" s="417">
        <f>SUM(C121,C36)</f>
        <v>24930</v>
      </c>
      <c r="D249" s="417">
        <f>SUM(D121,D36)</f>
        <v>20775</v>
      </c>
      <c r="E249" s="417">
        <f>SUM(E121,E36)</f>
        <v>23408</v>
      </c>
      <c r="F249" s="304">
        <f t="shared" si="75"/>
        <v>112.67388688327316</v>
      </c>
      <c r="G249" s="417">
        <f>SUM(G121,G36)</f>
        <v>0</v>
      </c>
      <c r="H249" s="417">
        <f>SUM(H121,H36)</f>
        <v>0</v>
      </c>
      <c r="I249" s="417">
        <f>SUM(I121,I36)</f>
        <v>15780.70638</v>
      </c>
      <c r="J249" s="605"/>
      <c r="K249" s="108"/>
    </row>
    <row r="250" spans="1:11" s="109" customFormat="1" ht="26.25" customHeight="1" thickBot="1" x14ac:dyDescent="0.3">
      <c r="A250" s="36">
        <v>1</v>
      </c>
      <c r="B250" s="410" t="s">
        <v>126</v>
      </c>
      <c r="C250" s="417">
        <f>SUM(C195,C58,C37)</f>
        <v>9436</v>
      </c>
      <c r="D250" s="417">
        <f>SUM(D195,D58,D37)</f>
        <v>7864</v>
      </c>
      <c r="E250" s="417">
        <f>SUM(E195,E58,E37)</f>
        <v>9649</v>
      </c>
      <c r="F250" s="304">
        <f t="shared" si="75"/>
        <v>122.69837232960326</v>
      </c>
      <c r="G250" s="417">
        <f>SUM(G195,G58,G37)</f>
        <v>0</v>
      </c>
      <c r="H250" s="417">
        <f>SUM(H195,H58,H37)</f>
        <v>0</v>
      </c>
      <c r="I250" s="417">
        <f>SUM(I195,I58,I37)</f>
        <v>6492.8841600000005</v>
      </c>
      <c r="J250" s="605"/>
      <c r="K250" s="108"/>
    </row>
    <row r="251" spans="1:11" s="109" customFormat="1" ht="15" customHeight="1" thickBot="1" x14ac:dyDescent="0.3">
      <c r="A251" s="36">
        <v>1</v>
      </c>
      <c r="B251" s="411" t="s">
        <v>117</v>
      </c>
      <c r="C251" s="418">
        <f>SUM(C236,C227,C218,C205,C196,C184,C174,C164,C154,C144,C135,C122,C112,C99,C86,C77,C68,C59,C48,C38)</f>
        <v>0</v>
      </c>
      <c r="D251" s="418">
        <f>SUM(D236,D227,D218,D205,D196,D184,D174,D164,D154,D144,D135,D122,D112,D99,D86,D77,D68,D59,D48,D38)</f>
        <v>0</v>
      </c>
      <c r="E251" s="418">
        <f>SUM(E236,E227,E218,E205,E196,E184,E174,E164,E154,E144,E135,E122,E112,E99,E86,E77,E68,E59,E48,E38)</f>
        <v>0</v>
      </c>
      <c r="F251" s="448">
        <f>SUM(F218,F184,F174,F135,F112,F99,F59,F48)</f>
        <v>0</v>
      </c>
      <c r="G251" s="420">
        <f>SUM(G236,G227,G218,G205,G196,G184,G174,G164,G154,G144,G135,G122,G112,G99,G86,G77,G68,G59,G48,G38)</f>
        <v>707081.0382147223</v>
      </c>
      <c r="H251" s="420">
        <f>SUM(H236,H227,H218,H205,H196,H184,H174,H164,H154,H144,H135,H122,H112,H99,H86,H77,H68,H59,H48,H38)</f>
        <v>587526.98469666671</v>
      </c>
      <c r="I251" s="420">
        <f>SUM(I236,I227,I218,I205,I196,I184,I174,I164,I154,I144,I135,I122,I112,I99,I86,I77,I68,I59,I48,I38)</f>
        <v>589180.07351999998</v>
      </c>
      <c r="J251" s="419">
        <f t="shared" si="76"/>
        <v>100.28136389755558</v>
      </c>
      <c r="K251" s="108"/>
    </row>
    <row r="252" spans="1:11" ht="15" customHeight="1" x14ac:dyDescent="0.25">
      <c r="A252" s="36">
        <v>1</v>
      </c>
      <c r="B252" s="6"/>
      <c r="C252" s="314"/>
      <c r="D252" s="314"/>
      <c r="E252" s="314"/>
      <c r="F252" s="69"/>
      <c r="G252" s="376"/>
      <c r="H252" s="376"/>
      <c r="I252" s="376"/>
      <c r="J252" s="32"/>
      <c r="K252" s="108"/>
    </row>
    <row r="253" spans="1:11" ht="15" customHeight="1" thickBot="1" x14ac:dyDescent="0.3">
      <c r="A253" s="36">
        <v>1</v>
      </c>
      <c r="B253" s="207" t="s">
        <v>91</v>
      </c>
      <c r="C253" s="149"/>
      <c r="D253" s="149"/>
      <c r="E253" s="149"/>
      <c r="F253" s="149"/>
      <c r="G253" s="377"/>
      <c r="H253" s="377"/>
      <c r="I253" s="377"/>
      <c r="J253" s="673"/>
      <c r="K253" s="108"/>
    </row>
    <row r="254" spans="1:11" ht="29.25" customHeight="1" x14ac:dyDescent="0.25">
      <c r="A254" s="36">
        <v>1</v>
      </c>
      <c r="B254" s="121" t="s">
        <v>36</v>
      </c>
      <c r="C254" s="127"/>
      <c r="D254" s="127"/>
      <c r="E254" s="127"/>
      <c r="F254" s="127"/>
      <c r="G254" s="674"/>
      <c r="H254" s="674"/>
      <c r="I254" s="369"/>
      <c r="J254" s="127"/>
      <c r="K254" s="108"/>
    </row>
    <row r="255" spans="1:11" ht="30.75" customHeight="1" x14ac:dyDescent="0.25">
      <c r="A255" s="36">
        <v>1</v>
      </c>
      <c r="B255" s="233" t="s">
        <v>121</v>
      </c>
      <c r="C255" s="117">
        <f>SUM(C256:C259)</f>
        <v>3007</v>
      </c>
      <c r="D255" s="117">
        <f>SUM(D256:D259)</f>
        <v>2506</v>
      </c>
      <c r="E255" s="117">
        <f>SUM(E256:E259)</f>
        <v>2821</v>
      </c>
      <c r="F255" s="117">
        <f t="shared" ref="F255:F265" si="85">E255/D255*100</f>
        <v>112.56983240223464</v>
      </c>
      <c r="G255" s="618">
        <f>SUM(G256:G259)</f>
        <v>6830.3208211111114</v>
      </c>
      <c r="H255" s="618">
        <f>SUM(H256:H259)</f>
        <v>5692</v>
      </c>
      <c r="I255" s="618">
        <f>SUM(I256:I259)</f>
        <v>5885.2133299999996</v>
      </c>
      <c r="J255" s="117">
        <f t="shared" ref="J255:J266" si="86">I255/H255*100</f>
        <v>103.39447171468727</v>
      </c>
      <c r="K255" s="108"/>
    </row>
    <row r="256" spans="1:11" ht="31.5" customHeight="1" x14ac:dyDescent="0.25">
      <c r="A256" s="36">
        <v>1</v>
      </c>
      <c r="B256" s="72" t="s">
        <v>79</v>
      </c>
      <c r="C256" s="117">
        <v>2121</v>
      </c>
      <c r="D256" s="110">
        <f t="shared" ref="D256:D265" si="87">ROUND(C256/12*$B$3,0)</f>
        <v>1768</v>
      </c>
      <c r="E256" s="117">
        <v>1874</v>
      </c>
      <c r="F256" s="117">
        <f t="shared" si="85"/>
        <v>105.99547511312217</v>
      </c>
      <c r="G256" s="618">
        <v>4548.7688711111114</v>
      </c>
      <c r="H256" s="618">
        <f>ROUND(G256/12*$B$3,0)</f>
        <v>3791</v>
      </c>
      <c r="I256" s="618">
        <v>3686.6513399999999</v>
      </c>
      <c r="J256" s="117">
        <f t="shared" si="86"/>
        <v>97.247463466103923</v>
      </c>
      <c r="K256" s="108"/>
    </row>
    <row r="257" spans="1:11" ht="30" customHeight="1" x14ac:dyDescent="0.25">
      <c r="A257" s="36">
        <v>1</v>
      </c>
      <c r="B257" s="72" t="s">
        <v>80</v>
      </c>
      <c r="C257" s="117">
        <v>636</v>
      </c>
      <c r="D257" s="110">
        <f t="shared" si="87"/>
        <v>530</v>
      </c>
      <c r="E257" s="117">
        <v>673</v>
      </c>
      <c r="F257" s="117">
        <f t="shared" si="85"/>
        <v>126.98113207547171</v>
      </c>
      <c r="G257" s="618">
        <v>914.41694999999993</v>
      </c>
      <c r="H257" s="618">
        <f t="shared" ref="H257:H264" si="88">ROUND(G257/12*$B$3,0)</f>
        <v>762</v>
      </c>
      <c r="I257" s="618">
        <v>788.82275000000016</v>
      </c>
      <c r="J257" s="117">
        <f t="shared" si="86"/>
        <v>103.52004593175855</v>
      </c>
      <c r="K257" s="108"/>
    </row>
    <row r="258" spans="1:11" ht="28.5" customHeight="1" x14ac:dyDescent="0.25">
      <c r="A258" s="36">
        <v>1</v>
      </c>
      <c r="B258" s="72" t="s">
        <v>115</v>
      </c>
      <c r="C258" s="117">
        <v>160</v>
      </c>
      <c r="D258" s="110">
        <f t="shared" si="87"/>
        <v>133</v>
      </c>
      <c r="E258" s="117">
        <v>162</v>
      </c>
      <c r="F258" s="117">
        <f t="shared" si="85"/>
        <v>121.80451127819549</v>
      </c>
      <c r="G258" s="618">
        <v>874.96640000000002</v>
      </c>
      <c r="H258" s="618">
        <f t="shared" si="88"/>
        <v>729</v>
      </c>
      <c r="I258" s="618">
        <v>875.47516000000007</v>
      </c>
      <c r="J258" s="117">
        <f t="shared" si="86"/>
        <v>120.0926145404664</v>
      </c>
      <c r="K258" s="108"/>
    </row>
    <row r="259" spans="1:11" ht="33.75" customHeight="1" x14ac:dyDescent="0.25">
      <c r="A259" s="36">
        <v>1</v>
      </c>
      <c r="B259" s="72" t="s">
        <v>116</v>
      </c>
      <c r="C259" s="117">
        <v>90</v>
      </c>
      <c r="D259" s="110">
        <f t="shared" si="87"/>
        <v>75</v>
      </c>
      <c r="E259" s="117">
        <v>112</v>
      </c>
      <c r="F259" s="117">
        <f t="shared" si="85"/>
        <v>149.33333333333334</v>
      </c>
      <c r="G259" s="618">
        <v>492.16859999999997</v>
      </c>
      <c r="H259" s="618">
        <f t="shared" si="88"/>
        <v>410</v>
      </c>
      <c r="I259" s="618">
        <v>534.26407999999992</v>
      </c>
      <c r="J259" s="117">
        <f t="shared" si="86"/>
        <v>130.30831219512194</v>
      </c>
      <c r="K259" s="108"/>
    </row>
    <row r="260" spans="1:11" ht="30" x14ac:dyDescent="0.25">
      <c r="A260" s="36">
        <v>1</v>
      </c>
      <c r="B260" s="233" t="s">
        <v>113</v>
      </c>
      <c r="C260" s="117">
        <f>SUM(C261:C263)</f>
        <v>6470</v>
      </c>
      <c r="D260" s="117">
        <f>SUM(D261:D263)</f>
        <v>5392</v>
      </c>
      <c r="E260" s="117">
        <f>SUM(E261:E263)</f>
        <v>3690</v>
      </c>
      <c r="F260" s="117">
        <f t="shared" si="85"/>
        <v>68.434718100890208</v>
      </c>
      <c r="G260" s="618">
        <f>SUM(G261:G263)</f>
        <v>9440.93</v>
      </c>
      <c r="H260" s="618">
        <f>SUM(H261:H263)</f>
        <v>7867</v>
      </c>
      <c r="I260" s="618">
        <f>SUM(I261:I263)</f>
        <v>5845.9201500000008</v>
      </c>
      <c r="J260" s="117">
        <f t="shared" si="86"/>
        <v>74.309395576458641</v>
      </c>
      <c r="K260" s="108"/>
    </row>
    <row r="261" spans="1:11" ht="30" x14ac:dyDescent="0.25">
      <c r="A261" s="36">
        <v>1</v>
      </c>
      <c r="B261" s="72" t="s">
        <v>109</v>
      </c>
      <c r="C261" s="117">
        <v>720</v>
      </c>
      <c r="D261" s="110">
        <f t="shared" si="87"/>
        <v>600</v>
      </c>
      <c r="E261" s="117">
        <v>566</v>
      </c>
      <c r="F261" s="117">
        <f t="shared" si="85"/>
        <v>94.333333333333343</v>
      </c>
      <c r="G261" s="618">
        <v>1057.104</v>
      </c>
      <c r="H261" s="618">
        <f t="shared" si="88"/>
        <v>881</v>
      </c>
      <c r="I261" s="618">
        <v>825.98666999999989</v>
      </c>
      <c r="J261" s="117">
        <f t="shared" si="86"/>
        <v>93.755581157775254</v>
      </c>
      <c r="K261" s="108"/>
    </row>
    <row r="262" spans="1:11" ht="43.5" customHeight="1" x14ac:dyDescent="0.25">
      <c r="A262" s="36">
        <v>1</v>
      </c>
      <c r="B262" s="72" t="s">
        <v>119</v>
      </c>
      <c r="C262" s="117">
        <v>4200</v>
      </c>
      <c r="D262" s="110">
        <f t="shared" si="87"/>
        <v>3500</v>
      </c>
      <c r="E262" s="117">
        <v>2623</v>
      </c>
      <c r="F262" s="117">
        <f t="shared" si="85"/>
        <v>74.94285714285715</v>
      </c>
      <c r="G262" s="618">
        <v>7080.2759999999998</v>
      </c>
      <c r="H262" s="618">
        <f t="shared" si="88"/>
        <v>5900</v>
      </c>
      <c r="I262" s="618">
        <v>4659.2295000000004</v>
      </c>
      <c r="J262" s="117">
        <f t="shared" si="86"/>
        <v>78.969991525423737</v>
      </c>
      <c r="K262" s="108"/>
    </row>
    <row r="263" spans="1:11" ht="28.5" customHeight="1" x14ac:dyDescent="0.25">
      <c r="A263" s="36">
        <v>1</v>
      </c>
      <c r="B263" s="72" t="s">
        <v>110</v>
      </c>
      <c r="C263" s="117">
        <v>1550</v>
      </c>
      <c r="D263" s="110">
        <f t="shared" si="87"/>
        <v>1292</v>
      </c>
      <c r="E263" s="117">
        <v>501</v>
      </c>
      <c r="F263" s="117">
        <f t="shared" si="85"/>
        <v>38.777089783281731</v>
      </c>
      <c r="G263" s="618">
        <v>1303.55</v>
      </c>
      <c r="H263" s="618">
        <f t="shared" si="88"/>
        <v>1086</v>
      </c>
      <c r="I263" s="618">
        <v>360.70398000000006</v>
      </c>
      <c r="J263" s="117">
        <f t="shared" si="86"/>
        <v>33.213994475138122</v>
      </c>
      <c r="K263" s="108"/>
    </row>
    <row r="264" spans="1:11" s="109" customFormat="1" ht="33" customHeight="1" x14ac:dyDescent="0.25">
      <c r="A264" s="36">
        <v>1</v>
      </c>
      <c r="B264" s="120" t="s">
        <v>124</v>
      </c>
      <c r="C264" s="117">
        <v>10781</v>
      </c>
      <c r="D264" s="110">
        <f t="shared" si="87"/>
        <v>8984</v>
      </c>
      <c r="E264" s="117">
        <f>7791+E265</f>
        <v>8629</v>
      </c>
      <c r="F264" s="117">
        <f t="shared" si="85"/>
        <v>96.048530721282276</v>
      </c>
      <c r="G264" s="618">
        <v>7268.9814400000005</v>
      </c>
      <c r="H264" s="618">
        <f t="shared" si="88"/>
        <v>6057</v>
      </c>
      <c r="I264" s="618">
        <f>5239.31967+I265</f>
        <v>5804.3327900000004</v>
      </c>
      <c r="J264" s="117">
        <f t="shared" si="86"/>
        <v>95.828508997853731</v>
      </c>
      <c r="K264" s="108"/>
    </row>
    <row r="265" spans="1:11" s="109" customFormat="1" ht="23.25" customHeight="1" thickBot="1" x14ac:dyDescent="0.3">
      <c r="A265" s="36"/>
      <c r="B265" s="690" t="s">
        <v>126</v>
      </c>
      <c r="C265" s="643">
        <v>1000</v>
      </c>
      <c r="D265" s="642">
        <f t="shared" si="87"/>
        <v>833</v>
      </c>
      <c r="E265" s="643">
        <v>838</v>
      </c>
      <c r="F265" s="643">
        <f t="shared" si="85"/>
        <v>100.60024009603841</v>
      </c>
      <c r="G265" s="679"/>
      <c r="H265" s="679"/>
      <c r="I265" s="679">
        <v>565.01312000000007</v>
      </c>
      <c r="J265" s="643"/>
      <c r="K265" s="108"/>
    </row>
    <row r="266" spans="1:11" s="13" customFormat="1" ht="15.75" thickBot="1" x14ac:dyDescent="0.3">
      <c r="A266" s="36">
        <v>1</v>
      </c>
      <c r="B266" s="210" t="s">
        <v>3</v>
      </c>
      <c r="C266" s="353"/>
      <c r="D266" s="353"/>
      <c r="E266" s="353"/>
      <c r="F266" s="352"/>
      <c r="G266" s="404">
        <f>G260+G255+G264</f>
        <v>23540.232261111112</v>
      </c>
      <c r="H266" s="404">
        <f>H260+H255+H264</f>
        <v>19616</v>
      </c>
      <c r="I266" s="404">
        <f>I260+I255+I264</f>
        <v>17535.466270000001</v>
      </c>
      <c r="J266" s="353">
        <f t="shared" si="86"/>
        <v>89.393690201876012</v>
      </c>
      <c r="K266" s="755"/>
    </row>
    <row r="267" spans="1:11" ht="15" customHeight="1" thickBot="1" x14ac:dyDescent="0.3">
      <c r="A267" s="36">
        <v>1</v>
      </c>
      <c r="B267" s="36"/>
      <c r="C267" s="211"/>
      <c r="D267" s="211"/>
      <c r="E267" s="211"/>
      <c r="F267" s="449"/>
      <c r="G267" s="407"/>
      <c r="H267" s="407"/>
      <c r="I267" s="378"/>
      <c r="J267" s="212"/>
      <c r="K267" s="108"/>
    </row>
    <row r="268" spans="1:11" ht="15" customHeight="1" x14ac:dyDescent="0.25">
      <c r="A268" s="36">
        <v>1</v>
      </c>
      <c r="B268" s="297" t="s">
        <v>38</v>
      </c>
      <c r="C268" s="298"/>
      <c r="D268" s="298"/>
      <c r="E268" s="298"/>
      <c r="F268" s="298"/>
      <c r="G268" s="379"/>
      <c r="H268" s="379"/>
      <c r="I268" s="379"/>
      <c r="J268" s="299"/>
      <c r="K268" s="108"/>
    </row>
    <row r="269" spans="1:11" ht="45.75" customHeight="1" x14ac:dyDescent="0.25">
      <c r="A269" s="36">
        <v>1</v>
      </c>
      <c r="B269" s="214" t="s">
        <v>121</v>
      </c>
      <c r="C269" s="215">
        <f t="shared" ref="C269:I277" si="89">C255</f>
        <v>3007</v>
      </c>
      <c r="D269" s="215">
        <f t="shared" si="89"/>
        <v>2506</v>
      </c>
      <c r="E269" s="215">
        <f t="shared" si="89"/>
        <v>2821</v>
      </c>
      <c r="F269" s="450">
        <f t="shared" si="89"/>
        <v>112.56983240223464</v>
      </c>
      <c r="G269" s="468">
        <f t="shared" si="89"/>
        <v>6830.3208211111114</v>
      </c>
      <c r="H269" s="468">
        <f t="shared" si="89"/>
        <v>5692</v>
      </c>
      <c r="I269" s="468">
        <f t="shared" si="89"/>
        <v>5885.2133299999996</v>
      </c>
      <c r="J269" s="215">
        <f t="shared" ref="J269:J276" si="90">I269/H269*100</f>
        <v>103.39447171468727</v>
      </c>
      <c r="K269" s="108"/>
    </row>
    <row r="270" spans="1:11" ht="32.25" customHeight="1" x14ac:dyDescent="0.25">
      <c r="A270" s="36">
        <v>1</v>
      </c>
      <c r="B270" s="213" t="s">
        <v>79</v>
      </c>
      <c r="C270" s="215">
        <f t="shared" si="89"/>
        <v>2121</v>
      </c>
      <c r="D270" s="215">
        <f t="shared" si="89"/>
        <v>1768</v>
      </c>
      <c r="E270" s="215">
        <f t="shared" si="89"/>
        <v>1874</v>
      </c>
      <c r="F270" s="450">
        <f t="shared" si="89"/>
        <v>105.99547511312217</v>
      </c>
      <c r="G270" s="468">
        <f t="shared" si="89"/>
        <v>4548.7688711111114</v>
      </c>
      <c r="H270" s="468">
        <f t="shared" si="89"/>
        <v>3791</v>
      </c>
      <c r="I270" s="468">
        <f t="shared" si="89"/>
        <v>3686.6513399999999</v>
      </c>
      <c r="J270" s="468">
        <f t="shared" si="90"/>
        <v>97.247463466103923</v>
      </c>
      <c r="K270" s="108"/>
    </row>
    <row r="271" spans="1:11" ht="38.25" customHeight="1" x14ac:dyDescent="0.25">
      <c r="A271" s="36">
        <v>1</v>
      </c>
      <c r="B271" s="213" t="s">
        <v>80</v>
      </c>
      <c r="C271" s="215">
        <f t="shared" si="89"/>
        <v>636</v>
      </c>
      <c r="D271" s="215">
        <f t="shared" si="89"/>
        <v>530</v>
      </c>
      <c r="E271" s="215">
        <f t="shared" si="89"/>
        <v>673</v>
      </c>
      <c r="F271" s="450">
        <f t="shared" si="89"/>
        <v>126.98113207547171</v>
      </c>
      <c r="G271" s="468">
        <f t="shared" si="89"/>
        <v>914.41694999999993</v>
      </c>
      <c r="H271" s="468">
        <f t="shared" si="89"/>
        <v>762</v>
      </c>
      <c r="I271" s="468">
        <f t="shared" si="89"/>
        <v>788.82275000000016</v>
      </c>
      <c r="J271" s="215">
        <f t="shared" si="90"/>
        <v>103.52004593175855</v>
      </c>
      <c r="K271" s="108"/>
    </row>
    <row r="272" spans="1:11" ht="51" customHeight="1" x14ac:dyDescent="0.25">
      <c r="A272" s="36">
        <v>1</v>
      </c>
      <c r="B272" s="213" t="s">
        <v>115</v>
      </c>
      <c r="C272" s="215">
        <f t="shared" si="89"/>
        <v>160</v>
      </c>
      <c r="D272" s="215">
        <f t="shared" si="89"/>
        <v>133</v>
      </c>
      <c r="E272" s="215">
        <f t="shared" si="89"/>
        <v>162</v>
      </c>
      <c r="F272" s="450">
        <f t="shared" si="89"/>
        <v>121.80451127819549</v>
      </c>
      <c r="G272" s="468">
        <f t="shared" si="89"/>
        <v>874.96640000000002</v>
      </c>
      <c r="H272" s="468">
        <f t="shared" si="89"/>
        <v>729</v>
      </c>
      <c r="I272" s="468">
        <f t="shared" si="89"/>
        <v>875.47516000000007</v>
      </c>
      <c r="J272" s="215">
        <f t="shared" si="90"/>
        <v>120.0926145404664</v>
      </c>
      <c r="K272" s="108"/>
    </row>
    <row r="273" spans="1:11" ht="38.25" customHeight="1" x14ac:dyDescent="0.25">
      <c r="A273" s="36">
        <v>1</v>
      </c>
      <c r="B273" s="213" t="s">
        <v>116</v>
      </c>
      <c r="C273" s="215">
        <f t="shared" si="89"/>
        <v>90</v>
      </c>
      <c r="D273" s="215">
        <f t="shared" si="89"/>
        <v>75</v>
      </c>
      <c r="E273" s="215">
        <f t="shared" si="89"/>
        <v>112</v>
      </c>
      <c r="F273" s="450">
        <f t="shared" si="89"/>
        <v>149.33333333333334</v>
      </c>
      <c r="G273" s="468">
        <f t="shared" si="89"/>
        <v>492.16859999999997</v>
      </c>
      <c r="H273" s="468">
        <f t="shared" si="89"/>
        <v>410</v>
      </c>
      <c r="I273" s="468">
        <f t="shared" si="89"/>
        <v>534.26407999999992</v>
      </c>
      <c r="J273" s="215">
        <f t="shared" si="90"/>
        <v>130.30831219512194</v>
      </c>
      <c r="K273" s="108"/>
    </row>
    <row r="274" spans="1:11" ht="30" x14ac:dyDescent="0.25">
      <c r="A274" s="36">
        <v>1</v>
      </c>
      <c r="B274" s="214" t="s">
        <v>113</v>
      </c>
      <c r="C274" s="215">
        <f t="shared" si="89"/>
        <v>6470</v>
      </c>
      <c r="D274" s="215">
        <f t="shared" si="89"/>
        <v>5392</v>
      </c>
      <c r="E274" s="215">
        <f t="shared" si="89"/>
        <v>3690</v>
      </c>
      <c r="F274" s="450">
        <f t="shared" si="89"/>
        <v>68.434718100890208</v>
      </c>
      <c r="G274" s="468">
        <f t="shared" si="89"/>
        <v>9440.93</v>
      </c>
      <c r="H274" s="468">
        <f t="shared" si="89"/>
        <v>7867</v>
      </c>
      <c r="I274" s="468">
        <f t="shared" si="89"/>
        <v>5845.9201500000008</v>
      </c>
      <c r="J274" s="215">
        <f t="shared" si="90"/>
        <v>74.309395576458641</v>
      </c>
      <c r="K274" s="108"/>
    </row>
    <row r="275" spans="1:11" ht="30" x14ac:dyDescent="0.25">
      <c r="A275" s="36">
        <v>1</v>
      </c>
      <c r="B275" s="213" t="s">
        <v>109</v>
      </c>
      <c r="C275" s="215">
        <f t="shared" si="89"/>
        <v>720</v>
      </c>
      <c r="D275" s="215">
        <f t="shared" si="89"/>
        <v>600</v>
      </c>
      <c r="E275" s="215">
        <f t="shared" si="89"/>
        <v>566</v>
      </c>
      <c r="F275" s="450">
        <f t="shared" si="89"/>
        <v>94.333333333333343</v>
      </c>
      <c r="G275" s="468">
        <f t="shared" si="89"/>
        <v>1057.104</v>
      </c>
      <c r="H275" s="468">
        <f t="shared" si="89"/>
        <v>881</v>
      </c>
      <c r="I275" s="468">
        <f t="shared" si="89"/>
        <v>825.98666999999989</v>
      </c>
      <c r="J275" s="215">
        <f>J261</f>
        <v>93.755581157775254</v>
      </c>
      <c r="K275" s="108"/>
    </row>
    <row r="276" spans="1:11" ht="44.25" customHeight="1" x14ac:dyDescent="0.25">
      <c r="A276" s="36">
        <v>1</v>
      </c>
      <c r="B276" s="213" t="s">
        <v>81</v>
      </c>
      <c r="C276" s="215">
        <f t="shared" si="89"/>
        <v>4200</v>
      </c>
      <c r="D276" s="215">
        <f t="shared" si="89"/>
        <v>3500</v>
      </c>
      <c r="E276" s="215">
        <f t="shared" si="89"/>
        <v>2623</v>
      </c>
      <c r="F276" s="450">
        <f t="shared" si="89"/>
        <v>74.94285714285715</v>
      </c>
      <c r="G276" s="468">
        <f t="shared" si="89"/>
        <v>7080.2759999999998</v>
      </c>
      <c r="H276" s="468">
        <f t="shared" si="89"/>
        <v>5900</v>
      </c>
      <c r="I276" s="468">
        <f t="shared" si="89"/>
        <v>4659.2295000000004</v>
      </c>
      <c r="J276" s="215">
        <f t="shared" si="90"/>
        <v>78.969991525423737</v>
      </c>
      <c r="K276" s="108"/>
    </row>
    <row r="277" spans="1:11" ht="44.25" customHeight="1" x14ac:dyDescent="0.25">
      <c r="A277" s="36">
        <v>1</v>
      </c>
      <c r="B277" s="213" t="s">
        <v>110</v>
      </c>
      <c r="C277" s="215">
        <f t="shared" si="89"/>
        <v>1550</v>
      </c>
      <c r="D277" s="215">
        <f t="shared" si="89"/>
        <v>1292</v>
      </c>
      <c r="E277" s="215">
        <f t="shared" si="89"/>
        <v>501</v>
      </c>
      <c r="F277" s="450">
        <f t="shared" si="89"/>
        <v>38.777089783281731</v>
      </c>
      <c r="G277" s="468">
        <f t="shared" si="89"/>
        <v>1303.55</v>
      </c>
      <c r="H277" s="468">
        <f t="shared" si="89"/>
        <v>1086</v>
      </c>
      <c r="I277" s="468">
        <f t="shared" si="89"/>
        <v>360.70398000000006</v>
      </c>
      <c r="J277" s="215">
        <f>J263</f>
        <v>33.213994475138122</v>
      </c>
      <c r="K277" s="108"/>
    </row>
    <row r="278" spans="1:11" ht="38.25" customHeight="1" x14ac:dyDescent="0.25">
      <c r="B278" s="213" t="s">
        <v>124</v>
      </c>
      <c r="C278" s="692">
        <f t="shared" ref="C278:J279" si="91">SUM(C264)</f>
        <v>10781</v>
      </c>
      <c r="D278" s="692">
        <f t="shared" si="91"/>
        <v>8984</v>
      </c>
      <c r="E278" s="692">
        <f t="shared" si="91"/>
        <v>8629</v>
      </c>
      <c r="F278" s="692">
        <f t="shared" si="91"/>
        <v>96.048530721282276</v>
      </c>
      <c r="G278" s="692">
        <f t="shared" si="91"/>
        <v>7268.9814400000005</v>
      </c>
      <c r="H278" s="692">
        <f t="shared" si="91"/>
        <v>6057</v>
      </c>
      <c r="I278" s="692">
        <f t="shared" si="91"/>
        <v>5804.3327900000004</v>
      </c>
      <c r="J278" s="692">
        <f t="shared" si="91"/>
        <v>95.828508997853731</v>
      </c>
      <c r="K278" s="108"/>
    </row>
    <row r="279" spans="1:11" ht="28.5" customHeight="1" thickBot="1" x14ac:dyDescent="0.3">
      <c r="B279" s="691" t="s">
        <v>126</v>
      </c>
      <c r="C279" s="692">
        <f t="shared" si="91"/>
        <v>1000</v>
      </c>
      <c r="D279" s="692">
        <f t="shared" si="91"/>
        <v>833</v>
      </c>
      <c r="E279" s="692">
        <f t="shared" si="91"/>
        <v>838</v>
      </c>
      <c r="F279" s="692">
        <f t="shared" si="91"/>
        <v>100.60024009603841</v>
      </c>
      <c r="G279" s="692">
        <f t="shared" si="91"/>
        <v>0</v>
      </c>
      <c r="H279" s="692">
        <f t="shared" si="91"/>
        <v>0</v>
      </c>
      <c r="I279" s="692">
        <f t="shared" si="91"/>
        <v>565.01312000000007</v>
      </c>
      <c r="J279" s="692">
        <f t="shared" si="91"/>
        <v>0</v>
      </c>
      <c r="K279" s="108"/>
    </row>
    <row r="280" spans="1:11" s="34" customFormat="1" ht="17.25" customHeight="1" thickBot="1" x14ac:dyDescent="0.3">
      <c r="A280" s="36">
        <v>1</v>
      </c>
      <c r="B280" s="413" t="s">
        <v>118</v>
      </c>
      <c r="C280" s="414"/>
      <c r="D280" s="414"/>
      <c r="E280" s="414"/>
      <c r="F280" s="415"/>
      <c r="G280" s="416">
        <f>G266</f>
        <v>23540.232261111112</v>
      </c>
      <c r="H280" s="416">
        <f>H266</f>
        <v>19616</v>
      </c>
      <c r="I280" s="416">
        <f>I266</f>
        <v>17535.466270000001</v>
      </c>
      <c r="J280" s="416">
        <f>J266</f>
        <v>89.393690201876012</v>
      </c>
      <c r="K280" s="754"/>
    </row>
    <row r="281" spans="1:11" s="34" customFormat="1" ht="17.25" customHeight="1" x14ac:dyDescent="0.25">
      <c r="A281" s="36">
        <v>1</v>
      </c>
      <c r="B281" s="209"/>
      <c r="C281" s="315"/>
      <c r="D281" s="315"/>
      <c r="E281" s="315"/>
      <c r="F281" s="69"/>
      <c r="G281" s="380"/>
      <c r="H281" s="380"/>
      <c r="I281" s="380"/>
      <c r="J281" s="41"/>
      <c r="K281" s="754"/>
    </row>
    <row r="282" spans="1:11" ht="29.25" x14ac:dyDescent="0.25">
      <c r="A282" s="36">
        <v>1</v>
      </c>
      <c r="B282" s="316" t="s">
        <v>39</v>
      </c>
      <c r="C282" s="620"/>
      <c r="D282" s="146"/>
      <c r="E282" s="146"/>
      <c r="F282" s="146"/>
      <c r="G282" s="381"/>
      <c r="H282" s="381"/>
      <c r="I282" s="381"/>
      <c r="J282" s="151"/>
      <c r="K282" s="108"/>
    </row>
    <row r="283" spans="1:11" ht="36" customHeight="1" x14ac:dyDescent="0.25">
      <c r="A283" s="36">
        <v>1</v>
      </c>
      <c r="B283" s="476" t="s">
        <v>121</v>
      </c>
      <c r="C283" s="117">
        <f>SUM(C284:C287)</f>
        <v>4043</v>
      </c>
      <c r="D283" s="117">
        <f>SUM(D284:D287)</f>
        <v>3370</v>
      </c>
      <c r="E283" s="117">
        <f>SUM(E284:E287)</f>
        <v>2710</v>
      </c>
      <c r="F283" s="122">
        <f t="shared" ref="F283:F291" si="92">E283/D283*100</f>
        <v>80.41543026706232</v>
      </c>
      <c r="G283" s="618">
        <f>SUM(G284:G287)</f>
        <v>9468.4967310185184</v>
      </c>
      <c r="H283" s="618">
        <f>SUM(H284:H287)</f>
        <v>7891</v>
      </c>
      <c r="I283" s="618">
        <f>SUM(I284:I287)</f>
        <v>6903.39221</v>
      </c>
      <c r="J283" s="117">
        <f t="shared" ref="J283:J294" si="93">I283/H283*100</f>
        <v>87.484377265238876</v>
      </c>
      <c r="K283" s="108"/>
    </row>
    <row r="284" spans="1:11" ht="31.5" customHeight="1" x14ac:dyDescent="0.25">
      <c r="A284" s="36">
        <v>1</v>
      </c>
      <c r="B284" s="72" t="s">
        <v>79</v>
      </c>
      <c r="C284" s="117">
        <v>2788</v>
      </c>
      <c r="D284" s="110">
        <f t="shared" ref="D284:D291" si="94">ROUND(C284/12*$B$3,0)</f>
        <v>2323</v>
      </c>
      <c r="E284" s="117">
        <v>1962</v>
      </c>
      <c r="F284" s="122">
        <f t="shared" si="92"/>
        <v>84.459750322858369</v>
      </c>
      <c r="G284" s="618">
        <v>5979.2397985185171</v>
      </c>
      <c r="H284" s="618">
        <f t="shared" ref="H284:H291" si="95">ROUND(G284/12*$B$3,0)</f>
        <v>4983</v>
      </c>
      <c r="I284" s="618">
        <v>4412.0834800000002</v>
      </c>
      <c r="J284" s="117">
        <f t="shared" si="93"/>
        <v>88.542714830423435</v>
      </c>
      <c r="K284" s="108"/>
    </row>
    <row r="285" spans="1:11" ht="33" customHeight="1" x14ac:dyDescent="0.25">
      <c r="A285" s="36">
        <v>1</v>
      </c>
      <c r="B285" s="72" t="s">
        <v>80</v>
      </c>
      <c r="C285" s="117">
        <v>837</v>
      </c>
      <c r="D285" s="110">
        <f t="shared" si="94"/>
        <v>698</v>
      </c>
      <c r="E285" s="117">
        <v>405</v>
      </c>
      <c r="F285" s="122">
        <f t="shared" si="92"/>
        <v>58.022922636103146</v>
      </c>
      <c r="G285" s="618">
        <v>1203.4072125000002</v>
      </c>
      <c r="H285" s="618">
        <f t="shared" si="95"/>
        <v>1003</v>
      </c>
      <c r="I285" s="618">
        <v>615.59901000000002</v>
      </c>
      <c r="J285" s="117">
        <f t="shared" si="93"/>
        <v>61.375773678963107</v>
      </c>
      <c r="K285" s="108"/>
    </row>
    <row r="286" spans="1:11" ht="30" x14ac:dyDescent="0.25">
      <c r="A286" s="36">
        <v>1</v>
      </c>
      <c r="B286" s="72" t="s">
        <v>115</v>
      </c>
      <c r="C286" s="117">
        <v>171</v>
      </c>
      <c r="D286" s="110">
        <f t="shared" si="94"/>
        <v>143</v>
      </c>
      <c r="E286" s="117">
        <v>144</v>
      </c>
      <c r="F286" s="122">
        <f t="shared" si="92"/>
        <v>100.69930069930071</v>
      </c>
      <c r="G286" s="618">
        <v>935.12033999999994</v>
      </c>
      <c r="H286" s="618">
        <f t="shared" si="95"/>
        <v>779</v>
      </c>
      <c r="I286" s="618">
        <v>787.46976000000006</v>
      </c>
      <c r="J286" s="117">
        <f t="shared" si="93"/>
        <v>101.08726059050066</v>
      </c>
      <c r="K286" s="108"/>
    </row>
    <row r="287" spans="1:11" ht="34.5" customHeight="1" x14ac:dyDescent="0.25">
      <c r="A287" s="36">
        <v>1</v>
      </c>
      <c r="B287" s="72" t="s">
        <v>116</v>
      </c>
      <c r="C287" s="117">
        <v>247</v>
      </c>
      <c r="D287" s="110">
        <f t="shared" si="94"/>
        <v>206</v>
      </c>
      <c r="E287" s="117">
        <v>199</v>
      </c>
      <c r="F287" s="122">
        <f t="shared" si="92"/>
        <v>96.601941747572823</v>
      </c>
      <c r="G287" s="618">
        <v>1350.72938</v>
      </c>
      <c r="H287" s="618">
        <f t="shared" si="95"/>
        <v>1126</v>
      </c>
      <c r="I287" s="618">
        <v>1088.2399599999999</v>
      </c>
      <c r="J287" s="117">
        <f t="shared" si="93"/>
        <v>96.646532859680278</v>
      </c>
      <c r="K287" s="108"/>
    </row>
    <row r="288" spans="1:11" ht="44.25" customHeight="1" x14ac:dyDescent="0.25">
      <c r="A288" s="36">
        <v>1</v>
      </c>
      <c r="B288" s="233" t="s">
        <v>113</v>
      </c>
      <c r="C288" s="117">
        <f>SUM(C289:C291)</f>
        <v>5859</v>
      </c>
      <c r="D288" s="117">
        <f>SUM(D289:D291)</f>
        <v>4883</v>
      </c>
      <c r="E288" s="117">
        <f>SUM(E289:E291)</f>
        <v>3084</v>
      </c>
      <c r="F288" s="122">
        <f t="shared" si="92"/>
        <v>63.157894736842103</v>
      </c>
      <c r="G288" s="618">
        <f>SUM(G289:G291)</f>
        <v>9271.6509999999998</v>
      </c>
      <c r="H288" s="618">
        <f>SUM(H289:H291)</f>
        <v>7727</v>
      </c>
      <c r="I288" s="618">
        <f>SUM(I289:I291)</f>
        <v>6521.6294399999997</v>
      </c>
      <c r="J288" s="117">
        <f t="shared" si="93"/>
        <v>84.400536301281221</v>
      </c>
      <c r="K288" s="108"/>
    </row>
    <row r="289" spans="1:11" ht="30" x14ac:dyDescent="0.25">
      <c r="A289" s="36">
        <v>1</v>
      </c>
      <c r="B289" s="72" t="s">
        <v>109</v>
      </c>
      <c r="C289" s="117">
        <v>1000</v>
      </c>
      <c r="D289" s="110">
        <f t="shared" si="94"/>
        <v>833</v>
      </c>
      <c r="E289" s="117">
        <v>113</v>
      </c>
      <c r="F289" s="122">
        <f t="shared" si="92"/>
        <v>13.565426170468186</v>
      </c>
      <c r="G289" s="618">
        <v>1468.2</v>
      </c>
      <c r="H289" s="618">
        <f t="shared" si="95"/>
        <v>1224</v>
      </c>
      <c r="I289" s="618">
        <v>170.04369000000003</v>
      </c>
      <c r="J289" s="117">
        <f t="shared" si="93"/>
        <v>13.892458333333336</v>
      </c>
      <c r="K289" s="108"/>
    </row>
    <row r="290" spans="1:11" ht="45" customHeight="1" x14ac:dyDescent="0.25">
      <c r="A290" s="36">
        <v>1</v>
      </c>
      <c r="B290" s="72" t="s">
        <v>119</v>
      </c>
      <c r="C290" s="117">
        <v>4400</v>
      </c>
      <c r="D290" s="110">
        <f t="shared" si="94"/>
        <v>3667</v>
      </c>
      <c r="E290" s="117">
        <v>2802</v>
      </c>
      <c r="F290" s="122">
        <f t="shared" si="92"/>
        <v>76.411235342241611</v>
      </c>
      <c r="G290" s="618">
        <v>7417.4319999999998</v>
      </c>
      <c r="H290" s="618">
        <f t="shared" si="95"/>
        <v>6181</v>
      </c>
      <c r="I290" s="618">
        <v>6244.4549599999991</v>
      </c>
      <c r="J290" s="117">
        <f t="shared" si="93"/>
        <v>101.02661316939006</v>
      </c>
      <c r="K290" s="108"/>
    </row>
    <row r="291" spans="1:11" ht="45" customHeight="1" x14ac:dyDescent="0.25">
      <c r="A291" s="36">
        <v>1</v>
      </c>
      <c r="B291" s="72" t="s">
        <v>110</v>
      </c>
      <c r="C291" s="117">
        <v>459</v>
      </c>
      <c r="D291" s="110">
        <f t="shared" si="94"/>
        <v>383</v>
      </c>
      <c r="E291" s="117">
        <v>169</v>
      </c>
      <c r="F291" s="122">
        <f t="shared" si="92"/>
        <v>44.125326370757179</v>
      </c>
      <c r="G291" s="618">
        <v>386.01900000000001</v>
      </c>
      <c r="H291" s="618">
        <f t="shared" si="95"/>
        <v>322</v>
      </c>
      <c r="I291" s="618">
        <v>107.13079</v>
      </c>
      <c r="J291" s="117">
        <f t="shared" si="93"/>
        <v>33.270431677018635</v>
      </c>
      <c r="K291" s="108"/>
    </row>
    <row r="292" spans="1:11" s="109" customFormat="1" ht="30" x14ac:dyDescent="0.25">
      <c r="B292" s="120" t="s">
        <v>124</v>
      </c>
      <c r="C292" s="117">
        <v>12363</v>
      </c>
      <c r="D292" s="110">
        <f>ROUND(C292/12*$B$3,0)</f>
        <v>10303</v>
      </c>
      <c r="E292" s="117">
        <f>4146+E293</f>
        <v>5327</v>
      </c>
      <c r="F292" s="122">
        <f>E292/D292*100</f>
        <v>51.70338736290401</v>
      </c>
      <c r="G292" s="618">
        <v>8335.6291199999996</v>
      </c>
      <c r="H292" s="618">
        <f>ROUND(G292/12*$B$3,0)</f>
        <v>6946</v>
      </c>
      <c r="I292" s="618">
        <f>2793.921999+I293</f>
        <v>3588.2707989999999</v>
      </c>
      <c r="J292" s="117">
        <f>I292/H292*100</f>
        <v>51.65952777137921</v>
      </c>
      <c r="K292" s="108"/>
    </row>
    <row r="293" spans="1:11" s="109" customFormat="1" ht="15.75" thickBot="1" x14ac:dyDescent="0.3">
      <c r="B293" s="690" t="s">
        <v>126</v>
      </c>
      <c r="C293" s="643">
        <v>6500</v>
      </c>
      <c r="D293" s="110">
        <f>ROUND(C293/12*$B$3,0)</f>
        <v>5417</v>
      </c>
      <c r="E293" s="643">
        <v>1181</v>
      </c>
      <c r="F293" s="144">
        <f>E293/D293*100</f>
        <v>21.801735277829057</v>
      </c>
      <c r="G293" s="679"/>
      <c r="H293" s="679"/>
      <c r="I293" s="679">
        <v>794.34879999999998</v>
      </c>
      <c r="J293" s="643"/>
      <c r="K293" s="108"/>
    </row>
    <row r="294" spans="1:11" s="13" customFormat="1" ht="15.75" thickBot="1" x14ac:dyDescent="0.3">
      <c r="A294" s="36">
        <v>1</v>
      </c>
      <c r="B294" s="114" t="s">
        <v>3</v>
      </c>
      <c r="C294" s="353"/>
      <c r="D294" s="353"/>
      <c r="E294" s="353"/>
      <c r="F294" s="395"/>
      <c r="G294" s="404">
        <f>G288+G283+G292</f>
        <v>27075.77685101852</v>
      </c>
      <c r="H294" s="404">
        <f>H288+H283+H292</f>
        <v>22564</v>
      </c>
      <c r="I294" s="404">
        <f>I288+I283+I292</f>
        <v>17013.292449</v>
      </c>
      <c r="J294" s="353">
        <f t="shared" si="93"/>
        <v>75.40016153607516</v>
      </c>
      <c r="K294" s="755"/>
    </row>
    <row r="295" spans="1:11" ht="35.25" customHeight="1" x14ac:dyDescent="0.25">
      <c r="A295" s="36">
        <v>1</v>
      </c>
      <c r="B295" s="421" t="s">
        <v>37</v>
      </c>
      <c r="C295" s="422"/>
      <c r="D295" s="422"/>
      <c r="E295" s="422"/>
      <c r="F295" s="451"/>
      <c r="G295" s="423"/>
      <c r="H295" s="423"/>
      <c r="I295" s="423"/>
      <c r="J295" s="424"/>
      <c r="K295" s="108"/>
    </row>
    <row r="296" spans="1:11" ht="30" x14ac:dyDescent="0.25">
      <c r="A296" s="36">
        <v>1</v>
      </c>
      <c r="B296" s="229" t="s">
        <v>121</v>
      </c>
      <c r="C296" s="221">
        <f t="shared" ref="C296:J306" si="96">C283</f>
        <v>4043</v>
      </c>
      <c r="D296" s="221">
        <f t="shared" si="96"/>
        <v>3370</v>
      </c>
      <c r="E296" s="221">
        <f t="shared" si="96"/>
        <v>2710</v>
      </c>
      <c r="F296" s="452">
        <f t="shared" si="96"/>
        <v>80.41543026706232</v>
      </c>
      <c r="G296" s="467">
        <f t="shared" si="96"/>
        <v>9468.4967310185184</v>
      </c>
      <c r="H296" s="467">
        <f t="shared" si="96"/>
        <v>7891</v>
      </c>
      <c r="I296" s="467">
        <f t="shared" si="96"/>
        <v>6903.39221</v>
      </c>
      <c r="J296" s="220">
        <f t="shared" si="96"/>
        <v>87.484377265238876</v>
      </c>
      <c r="K296" s="108"/>
    </row>
    <row r="297" spans="1:11" ht="27" customHeight="1" x14ac:dyDescent="0.25">
      <c r="A297" s="36">
        <v>1</v>
      </c>
      <c r="B297" s="217" t="s">
        <v>79</v>
      </c>
      <c r="C297" s="221">
        <f t="shared" si="96"/>
        <v>2788</v>
      </c>
      <c r="D297" s="221">
        <f t="shared" si="96"/>
        <v>2323</v>
      </c>
      <c r="E297" s="221">
        <f t="shared" si="96"/>
        <v>1962</v>
      </c>
      <c r="F297" s="452">
        <f t="shared" si="96"/>
        <v>84.459750322858369</v>
      </c>
      <c r="G297" s="467">
        <f t="shared" si="96"/>
        <v>5979.2397985185171</v>
      </c>
      <c r="H297" s="467">
        <f t="shared" si="96"/>
        <v>4983</v>
      </c>
      <c r="I297" s="467">
        <f t="shared" si="96"/>
        <v>4412.0834800000002</v>
      </c>
      <c r="J297" s="220">
        <f t="shared" si="96"/>
        <v>88.542714830423435</v>
      </c>
      <c r="K297" s="108"/>
    </row>
    <row r="298" spans="1:11" ht="27" customHeight="1" x14ac:dyDescent="0.25">
      <c r="A298" s="36">
        <v>1</v>
      </c>
      <c r="B298" s="217" t="s">
        <v>80</v>
      </c>
      <c r="C298" s="221">
        <f t="shared" si="96"/>
        <v>837</v>
      </c>
      <c r="D298" s="221">
        <f t="shared" si="96"/>
        <v>698</v>
      </c>
      <c r="E298" s="221">
        <f t="shared" si="96"/>
        <v>405</v>
      </c>
      <c r="F298" s="452">
        <f t="shared" si="96"/>
        <v>58.022922636103146</v>
      </c>
      <c r="G298" s="467">
        <f t="shared" si="96"/>
        <v>1203.4072125000002</v>
      </c>
      <c r="H298" s="467">
        <f t="shared" si="96"/>
        <v>1003</v>
      </c>
      <c r="I298" s="467">
        <f t="shared" si="96"/>
        <v>615.59901000000002</v>
      </c>
      <c r="J298" s="220">
        <f t="shared" si="96"/>
        <v>61.375773678963107</v>
      </c>
      <c r="K298" s="108"/>
    </row>
    <row r="299" spans="1:11" ht="27" customHeight="1" x14ac:dyDescent="0.25">
      <c r="A299" s="36">
        <v>1</v>
      </c>
      <c r="B299" s="217" t="s">
        <v>115</v>
      </c>
      <c r="C299" s="221">
        <f t="shared" si="96"/>
        <v>171</v>
      </c>
      <c r="D299" s="221">
        <f t="shared" si="96"/>
        <v>143</v>
      </c>
      <c r="E299" s="221">
        <f t="shared" si="96"/>
        <v>144</v>
      </c>
      <c r="F299" s="452">
        <f t="shared" si="96"/>
        <v>100.69930069930071</v>
      </c>
      <c r="G299" s="467">
        <f t="shared" si="96"/>
        <v>935.12033999999994</v>
      </c>
      <c r="H299" s="467">
        <f t="shared" si="96"/>
        <v>779</v>
      </c>
      <c r="I299" s="467">
        <f t="shared" si="96"/>
        <v>787.46976000000006</v>
      </c>
      <c r="J299" s="220">
        <f t="shared" si="96"/>
        <v>101.08726059050066</v>
      </c>
      <c r="K299" s="108"/>
    </row>
    <row r="300" spans="1:11" ht="27" customHeight="1" x14ac:dyDescent="0.25">
      <c r="A300" s="36">
        <v>1</v>
      </c>
      <c r="B300" s="217" t="s">
        <v>116</v>
      </c>
      <c r="C300" s="221">
        <f t="shared" si="96"/>
        <v>247</v>
      </c>
      <c r="D300" s="221">
        <f t="shared" si="96"/>
        <v>206</v>
      </c>
      <c r="E300" s="221">
        <f t="shared" si="96"/>
        <v>199</v>
      </c>
      <c r="F300" s="452">
        <f t="shared" si="96"/>
        <v>96.601941747572823</v>
      </c>
      <c r="G300" s="467">
        <f t="shared" si="96"/>
        <v>1350.72938</v>
      </c>
      <c r="H300" s="467">
        <f t="shared" si="96"/>
        <v>1126</v>
      </c>
      <c r="I300" s="467">
        <f t="shared" si="96"/>
        <v>1088.2399599999999</v>
      </c>
      <c r="J300" s="220">
        <f t="shared" si="96"/>
        <v>96.646532859680278</v>
      </c>
      <c r="K300" s="108"/>
    </row>
    <row r="301" spans="1:11" ht="41.25" customHeight="1" x14ac:dyDescent="0.25">
      <c r="A301" s="36">
        <v>1</v>
      </c>
      <c r="B301" s="229" t="s">
        <v>113</v>
      </c>
      <c r="C301" s="221">
        <f t="shared" si="96"/>
        <v>5859</v>
      </c>
      <c r="D301" s="221">
        <f t="shared" si="96"/>
        <v>4883</v>
      </c>
      <c r="E301" s="221">
        <f t="shared" si="96"/>
        <v>3084</v>
      </c>
      <c r="F301" s="452">
        <f t="shared" si="96"/>
        <v>63.157894736842103</v>
      </c>
      <c r="G301" s="467">
        <f t="shared" si="96"/>
        <v>9271.6509999999998</v>
      </c>
      <c r="H301" s="467">
        <f t="shared" si="96"/>
        <v>7727</v>
      </c>
      <c r="I301" s="467">
        <f t="shared" si="96"/>
        <v>6521.6294399999997</v>
      </c>
      <c r="J301" s="220">
        <f t="shared" si="96"/>
        <v>84.400536301281221</v>
      </c>
      <c r="K301" s="108"/>
    </row>
    <row r="302" spans="1:11" ht="30" x14ac:dyDescent="0.25">
      <c r="A302" s="36">
        <v>1</v>
      </c>
      <c r="B302" s="217" t="s">
        <v>109</v>
      </c>
      <c r="C302" s="221">
        <f t="shared" si="96"/>
        <v>1000</v>
      </c>
      <c r="D302" s="221">
        <f t="shared" si="96"/>
        <v>833</v>
      </c>
      <c r="E302" s="221">
        <f t="shared" si="96"/>
        <v>113</v>
      </c>
      <c r="F302" s="452">
        <f t="shared" si="96"/>
        <v>13.565426170468186</v>
      </c>
      <c r="G302" s="467">
        <f t="shared" si="96"/>
        <v>1468.2</v>
      </c>
      <c r="H302" s="467">
        <f t="shared" si="96"/>
        <v>1224</v>
      </c>
      <c r="I302" s="467">
        <f t="shared" si="96"/>
        <v>170.04369000000003</v>
      </c>
      <c r="J302" s="221">
        <f t="shared" si="96"/>
        <v>13.892458333333336</v>
      </c>
      <c r="K302" s="108"/>
    </row>
    <row r="303" spans="1:11" ht="42.75" customHeight="1" x14ac:dyDescent="0.25">
      <c r="A303" s="36">
        <v>1</v>
      </c>
      <c r="B303" s="217" t="s">
        <v>81</v>
      </c>
      <c r="C303" s="221">
        <f t="shared" si="96"/>
        <v>4400</v>
      </c>
      <c r="D303" s="221">
        <f t="shared" si="96"/>
        <v>3667</v>
      </c>
      <c r="E303" s="221">
        <f t="shared" si="96"/>
        <v>2802</v>
      </c>
      <c r="F303" s="452">
        <f t="shared" si="96"/>
        <v>76.411235342241611</v>
      </c>
      <c r="G303" s="467">
        <f t="shared" si="96"/>
        <v>7417.4319999999998</v>
      </c>
      <c r="H303" s="467">
        <f t="shared" si="96"/>
        <v>6181</v>
      </c>
      <c r="I303" s="467">
        <f t="shared" si="96"/>
        <v>6244.4549599999991</v>
      </c>
      <c r="J303" s="220">
        <f t="shared" si="96"/>
        <v>101.02661316939006</v>
      </c>
      <c r="K303" s="108"/>
    </row>
    <row r="304" spans="1:11" ht="42.75" customHeight="1" x14ac:dyDescent="0.25">
      <c r="A304" s="36">
        <v>1</v>
      </c>
      <c r="B304" s="217" t="s">
        <v>110</v>
      </c>
      <c r="C304" s="221">
        <f t="shared" si="96"/>
        <v>459</v>
      </c>
      <c r="D304" s="221">
        <f t="shared" si="96"/>
        <v>383</v>
      </c>
      <c r="E304" s="221">
        <f t="shared" si="96"/>
        <v>169</v>
      </c>
      <c r="F304" s="452">
        <f t="shared" si="96"/>
        <v>44.125326370757179</v>
      </c>
      <c r="G304" s="467">
        <f t="shared" si="96"/>
        <v>386.01900000000001</v>
      </c>
      <c r="H304" s="467">
        <f t="shared" si="96"/>
        <v>322</v>
      </c>
      <c r="I304" s="467">
        <f t="shared" si="96"/>
        <v>107.13079</v>
      </c>
      <c r="J304" s="467">
        <f t="shared" si="96"/>
        <v>33.270431677018635</v>
      </c>
      <c r="K304" s="108"/>
    </row>
    <row r="305" spans="1:11" ht="27" customHeight="1" x14ac:dyDescent="0.25">
      <c r="A305" s="36">
        <v>1</v>
      </c>
      <c r="B305" s="120" t="s">
        <v>124</v>
      </c>
      <c r="C305" s="425">
        <f t="shared" si="96"/>
        <v>12363</v>
      </c>
      <c r="D305" s="425">
        <f t="shared" si="96"/>
        <v>10303</v>
      </c>
      <c r="E305" s="425">
        <f t="shared" si="96"/>
        <v>5327</v>
      </c>
      <c r="F305" s="453">
        <f t="shared" si="96"/>
        <v>51.70338736290401</v>
      </c>
      <c r="G305" s="467">
        <f t="shared" si="96"/>
        <v>8335.6291199999996</v>
      </c>
      <c r="H305" s="467">
        <f t="shared" si="96"/>
        <v>6946</v>
      </c>
      <c r="I305" s="467">
        <f t="shared" si="96"/>
        <v>3588.2707989999999</v>
      </c>
      <c r="J305" s="426">
        <f t="shared" si="96"/>
        <v>51.65952777137921</v>
      </c>
      <c r="K305" s="108"/>
    </row>
    <row r="306" spans="1:11" ht="27" customHeight="1" thickBot="1" x14ac:dyDescent="0.3">
      <c r="B306" s="690" t="s">
        <v>126</v>
      </c>
      <c r="C306" s="425">
        <f t="shared" si="96"/>
        <v>6500</v>
      </c>
      <c r="D306" s="425">
        <f t="shared" si="96"/>
        <v>5417</v>
      </c>
      <c r="E306" s="425">
        <f t="shared" si="96"/>
        <v>1181</v>
      </c>
      <c r="F306" s="453">
        <f t="shared" si="96"/>
        <v>21.801735277829057</v>
      </c>
      <c r="G306" s="467">
        <f t="shared" si="96"/>
        <v>0</v>
      </c>
      <c r="H306" s="467">
        <f t="shared" si="96"/>
        <v>0</v>
      </c>
      <c r="I306" s="467">
        <f t="shared" si="96"/>
        <v>794.34879999999998</v>
      </c>
      <c r="J306" s="426">
        <f t="shared" si="96"/>
        <v>0</v>
      </c>
      <c r="K306" s="108"/>
    </row>
    <row r="307" spans="1:11" s="13" customFormat="1" ht="15" customHeight="1" thickBot="1" x14ac:dyDescent="0.3">
      <c r="A307" s="36">
        <v>1</v>
      </c>
      <c r="B307" s="427" t="s">
        <v>118</v>
      </c>
      <c r="C307" s="428">
        <f t="shared" ref="C307:J307" si="97">C294</f>
        <v>0</v>
      </c>
      <c r="D307" s="428">
        <f t="shared" si="97"/>
        <v>0</v>
      </c>
      <c r="E307" s="428">
        <f t="shared" si="97"/>
        <v>0</v>
      </c>
      <c r="F307" s="454">
        <f t="shared" si="97"/>
        <v>0</v>
      </c>
      <c r="G307" s="429">
        <f t="shared" si="97"/>
        <v>27075.77685101852</v>
      </c>
      <c r="H307" s="429">
        <f t="shared" si="97"/>
        <v>22564</v>
      </c>
      <c r="I307" s="429">
        <f t="shared" si="97"/>
        <v>17013.292449</v>
      </c>
      <c r="J307" s="428">
        <f t="shared" si="97"/>
        <v>75.40016153607516</v>
      </c>
      <c r="K307" s="755"/>
    </row>
    <row r="308" spans="1:11" x14ac:dyDescent="0.25">
      <c r="A308" s="36">
        <v>1</v>
      </c>
      <c r="B308" s="219"/>
      <c r="C308" s="219"/>
      <c r="D308" s="219"/>
      <c r="E308" s="219"/>
      <c r="F308" s="219"/>
      <c r="G308" s="382"/>
      <c r="H308" s="382"/>
      <c r="I308" s="382"/>
      <c r="J308" s="219"/>
      <c r="K308" s="108"/>
    </row>
    <row r="309" spans="1:11" ht="29.25" customHeight="1" x14ac:dyDescent="0.25">
      <c r="A309" s="36">
        <v>1</v>
      </c>
      <c r="B309" s="324" t="s">
        <v>41</v>
      </c>
      <c r="C309" s="622"/>
      <c r="D309" s="622"/>
      <c r="E309" s="622"/>
      <c r="F309" s="622"/>
      <c r="G309" s="623"/>
      <c r="H309" s="623"/>
      <c r="I309" s="623"/>
      <c r="J309" s="622"/>
      <c r="K309" s="108"/>
    </row>
    <row r="310" spans="1:11" ht="36.75" customHeight="1" x14ac:dyDescent="0.25">
      <c r="A310" s="36">
        <v>1</v>
      </c>
      <c r="B310" s="204" t="s">
        <v>121</v>
      </c>
      <c r="C310" s="117">
        <f>SUM(C311:C314)</f>
        <v>8109</v>
      </c>
      <c r="D310" s="117">
        <f>SUM(D311:D314)</f>
        <v>6758</v>
      </c>
      <c r="E310" s="117">
        <f>SUM(E311:E314)</f>
        <v>6841</v>
      </c>
      <c r="F310" s="117">
        <f t="shared" ref="F310:F318" si="98">E310/D310*100</f>
        <v>101.22817401598105</v>
      </c>
      <c r="G310" s="618">
        <f>SUM(G311:G314)</f>
        <v>17131.553309166666</v>
      </c>
      <c r="H310" s="618">
        <f>SUM(H311:H314)</f>
        <v>14277</v>
      </c>
      <c r="I310" s="618">
        <f>SUM(I311:I314)</f>
        <v>13937.633119999999</v>
      </c>
      <c r="J310" s="117">
        <f t="shared" ref="J310:J322" si="99">I310/H310*100</f>
        <v>97.62298185893394</v>
      </c>
      <c r="K310" s="108"/>
    </row>
    <row r="311" spans="1:11" ht="38.25" customHeight="1" x14ac:dyDescent="0.25">
      <c r="A311" s="36">
        <v>1</v>
      </c>
      <c r="B311" s="73" t="s">
        <v>79</v>
      </c>
      <c r="C311" s="117">
        <v>6003</v>
      </c>
      <c r="D311" s="110">
        <f t="shared" ref="D311:D319" si="100">ROUND(C311/12*$B$3,0)</f>
        <v>5003</v>
      </c>
      <c r="E311" s="117">
        <v>4922</v>
      </c>
      <c r="F311" s="117">
        <f t="shared" si="98"/>
        <v>98.380971417149709</v>
      </c>
      <c r="G311" s="618">
        <v>12874.238346666667</v>
      </c>
      <c r="H311" s="618">
        <f t="shared" ref="H311:H318" si="101">ROUND(G311/12*$B$3,0)</f>
        <v>10729</v>
      </c>
      <c r="I311" s="618">
        <v>9832.1526499999982</v>
      </c>
      <c r="J311" s="117">
        <f t="shared" si="99"/>
        <v>91.640904557740683</v>
      </c>
      <c r="K311" s="108"/>
    </row>
    <row r="312" spans="1:11" ht="32.25" customHeight="1" x14ac:dyDescent="0.25">
      <c r="A312" s="36">
        <v>1</v>
      </c>
      <c r="B312" s="73" t="s">
        <v>80</v>
      </c>
      <c r="C312" s="117">
        <v>1801</v>
      </c>
      <c r="D312" s="110">
        <f t="shared" si="100"/>
        <v>1501</v>
      </c>
      <c r="E312" s="117">
        <v>1625</v>
      </c>
      <c r="F312" s="117">
        <f t="shared" si="98"/>
        <v>108.26115922718186</v>
      </c>
      <c r="G312" s="618">
        <v>2589.4102625</v>
      </c>
      <c r="H312" s="618">
        <f t="shared" si="101"/>
        <v>2158</v>
      </c>
      <c r="I312" s="618">
        <v>2497.7297100000001</v>
      </c>
      <c r="J312" s="117">
        <f t="shared" si="99"/>
        <v>115.74280398517145</v>
      </c>
      <c r="K312" s="108"/>
    </row>
    <row r="313" spans="1:11" ht="30" x14ac:dyDescent="0.25">
      <c r="A313" s="36">
        <v>1</v>
      </c>
      <c r="B313" s="73" t="s">
        <v>115</v>
      </c>
      <c r="C313" s="117">
        <v>155</v>
      </c>
      <c r="D313" s="110">
        <f t="shared" si="100"/>
        <v>129</v>
      </c>
      <c r="E313" s="117">
        <v>151</v>
      </c>
      <c r="F313" s="117">
        <f t="shared" si="98"/>
        <v>117.05426356589147</v>
      </c>
      <c r="G313" s="618">
        <v>847.62369999999999</v>
      </c>
      <c r="H313" s="618">
        <f t="shared" si="101"/>
        <v>706</v>
      </c>
      <c r="I313" s="618">
        <v>825.74954000000002</v>
      </c>
      <c r="J313" s="117">
        <f t="shared" si="99"/>
        <v>116.96169121813031</v>
      </c>
      <c r="K313" s="108"/>
    </row>
    <row r="314" spans="1:11" ht="30" x14ac:dyDescent="0.25">
      <c r="A314" s="36">
        <v>1</v>
      </c>
      <c r="B314" s="73" t="s">
        <v>116</v>
      </c>
      <c r="C314" s="117">
        <v>150</v>
      </c>
      <c r="D314" s="110">
        <f t="shared" si="100"/>
        <v>125</v>
      </c>
      <c r="E314" s="117">
        <v>143</v>
      </c>
      <c r="F314" s="117">
        <f t="shared" si="98"/>
        <v>114.39999999999999</v>
      </c>
      <c r="G314" s="618">
        <v>820.28099999999995</v>
      </c>
      <c r="H314" s="618">
        <f t="shared" si="101"/>
        <v>684</v>
      </c>
      <c r="I314" s="618">
        <v>782.00121999999999</v>
      </c>
      <c r="J314" s="117">
        <f t="shared" si="99"/>
        <v>114.32766374269005</v>
      </c>
      <c r="K314" s="108"/>
    </row>
    <row r="315" spans="1:11" ht="30" x14ac:dyDescent="0.25">
      <c r="A315" s="36">
        <v>1</v>
      </c>
      <c r="B315" s="204" t="s">
        <v>113</v>
      </c>
      <c r="C315" s="117">
        <f>SUM(C316:C318)</f>
        <v>14192</v>
      </c>
      <c r="D315" s="117">
        <f>SUM(D316:D318)</f>
        <v>11827</v>
      </c>
      <c r="E315" s="117">
        <f>SUM(E316:E318)</f>
        <v>11163</v>
      </c>
      <c r="F315" s="117">
        <f t="shared" si="98"/>
        <v>94.385727572503598</v>
      </c>
      <c r="G315" s="618">
        <f>SUM(G316:G318)</f>
        <v>21420.092000000004</v>
      </c>
      <c r="H315" s="618">
        <f>SUM(H316:H318)</f>
        <v>17850</v>
      </c>
      <c r="I315" s="618">
        <f>SUM(I316:I318)</f>
        <v>17406.126380000002</v>
      </c>
      <c r="J315" s="117">
        <f t="shared" si="99"/>
        <v>97.513313053221296</v>
      </c>
      <c r="K315" s="108"/>
    </row>
    <row r="316" spans="1:11" ht="30" x14ac:dyDescent="0.25">
      <c r="A316" s="36">
        <v>1</v>
      </c>
      <c r="B316" s="73" t="s">
        <v>109</v>
      </c>
      <c r="C316" s="117">
        <v>3000</v>
      </c>
      <c r="D316" s="110">
        <f t="shared" si="100"/>
        <v>2500</v>
      </c>
      <c r="E316" s="117">
        <v>2375</v>
      </c>
      <c r="F316" s="117">
        <f t="shared" si="98"/>
        <v>95</v>
      </c>
      <c r="G316" s="618">
        <v>4404.6000000000004</v>
      </c>
      <c r="H316" s="618">
        <f t="shared" si="101"/>
        <v>3671</v>
      </c>
      <c r="I316" s="618">
        <v>3496.3528700000006</v>
      </c>
      <c r="J316" s="117">
        <f t="shared" si="99"/>
        <v>95.24251893217108</v>
      </c>
      <c r="K316" s="108"/>
    </row>
    <row r="317" spans="1:11" ht="65.25" customHeight="1" x14ac:dyDescent="0.25">
      <c r="A317" s="36">
        <v>1</v>
      </c>
      <c r="B317" s="72" t="s">
        <v>119</v>
      </c>
      <c r="C317" s="117">
        <v>9000</v>
      </c>
      <c r="D317" s="110">
        <f t="shared" si="100"/>
        <v>7500</v>
      </c>
      <c r="E317" s="117">
        <v>5259</v>
      </c>
      <c r="F317" s="117">
        <f t="shared" si="98"/>
        <v>70.12</v>
      </c>
      <c r="G317" s="618">
        <v>15172.02</v>
      </c>
      <c r="H317" s="618">
        <f t="shared" si="101"/>
        <v>12643</v>
      </c>
      <c r="I317" s="618">
        <v>10985.115380000001</v>
      </c>
      <c r="J317" s="117">
        <f t="shared" si="99"/>
        <v>86.886936486593385</v>
      </c>
      <c r="K317" s="108"/>
    </row>
    <row r="318" spans="1:11" ht="45" x14ac:dyDescent="0.25">
      <c r="A318" s="36">
        <v>1</v>
      </c>
      <c r="B318" s="73" t="s">
        <v>110</v>
      </c>
      <c r="C318" s="117">
        <v>2192</v>
      </c>
      <c r="D318" s="110">
        <f t="shared" si="100"/>
        <v>1827</v>
      </c>
      <c r="E318" s="117">
        <v>3529</v>
      </c>
      <c r="F318" s="117">
        <f t="shared" si="98"/>
        <v>193.15818281335521</v>
      </c>
      <c r="G318" s="618">
        <v>1843.472</v>
      </c>
      <c r="H318" s="618">
        <f t="shared" si="101"/>
        <v>1536</v>
      </c>
      <c r="I318" s="618">
        <v>2924.6581299999998</v>
      </c>
      <c r="J318" s="117">
        <f t="shared" si="99"/>
        <v>190.40743033854167</v>
      </c>
      <c r="K318" s="108"/>
    </row>
    <row r="319" spans="1:11" s="109" customFormat="1" ht="30" x14ac:dyDescent="0.25">
      <c r="A319" s="109">
        <v>1</v>
      </c>
      <c r="B319" s="120" t="s">
        <v>124</v>
      </c>
      <c r="C319" s="117">
        <v>33650</v>
      </c>
      <c r="D319" s="110">
        <f t="shared" si="100"/>
        <v>28042</v>
      </c>
      <c r="E319" s="117">
        <f>25775+E320+E321</f>
        <v>27734</v>
      </c>
      <c r="F319" s="117">
        <f>E319/D319*100</f>
        <v>98.901647528706931</v>
      </c>
      <c r="G319" s="618">
        <v>22688.175999999999</v>
      </c>
      <c r="H319" s="618">
        <f>ROUND(G319/12*$B$3,0)</f>
        <v>18907</v>
      </c>
      <c r="I319" s="618">
        <f>17373.02134+I320+I321</f>
        <v>18685.28054</v>
      </c>
      <c r="J319" s="117">
        <f>I319/H319*100</f>
        <v>98.827315491616858</v>
      </c>
      <c r="K319" s="108"/>
    </row>
    <row r="320" spans="1:11" s="109" customFormat="1" ht="30" x14ac:dyDescent="0.25">
      <c r="A320" s="109">
        <v>1</v>
      </c>
      <c r="B320" s="120" t="s">
        <v>125</v>
      </c>
      <c r="C320" s="117">
        <v>670</v>
      </c>
      <c r="D320" s="110">
        <f>ROUND(C320/12*$B$3,0)</f>
        <v>558</v>
      </c>
      <c r="E320" s="117">
        <v>1022</v>
      </c>
      <c r="F320" s="117">
        <f>E320/D320*100</f>
        <v>183.1541218637993</v>
      </c>
      <c r="G320" s="618"/>
      <c r="H320" s="618">
        <f>ROUND(G320/12*$B$3,0)</f>
        <v>0</v>
      </c>
      <c r="I320" s="618">
        <v>688.97919999999999</v>
      </c>
      <c r="J320" s="117"/>
      <c r="K320" s="108"/>
    </row>
    <row r="321" spans="1:11" s="109" customFormat="1" ht="15.75" thickBot="1" x14ac:dyDescent="0.3">
      <c r="A321" s="109">
        <v>1</v>
      </c>
      <c r="B321" s="120" t="s">
        <v>126</v>
      </c>
      <c r="C321" s="117">
        <v>400</v>
      </c>
      <c r="D321" s="110">
        <f>ROUND(C321/12*$B$3,0)</f>
        <v>333</v>
      </c>
      <c r="E321" s="117">
        <v>937</v>
      </c>
      <c r="F321" s="117">
        <f>E321/D321*100</f>
        <v>281.3813813813814</v>
      </c>
      <c r="G321" s="618"/>
      <c r="H321" s="618">
        <f>ROUND(G321/12*$B$3,0)</f>
        <v>0</v>
      </c>
      <c r="I321" s="618">
        <v>623.28</v>
      </c>
      <c r="J321" s="117"/>
      <c r="K321" s="108"/>
    </row>
    <row r="322" spans="1:11" s="13" customFormat="1" ht="18.75" customHeight="1" thickBot="1" x14ac:dyDescent="0.3">
      <c r="A322" s="36">
        <v>1</v>
      </c>
      <c r="B322" s="114" t="s">
        <v>3</v>
      </c>
      <c r="C322" s="353"/>
      <c r="D322" s="353"/>
      <c r="E322" s="353"/>
      <c r="F322" s="352"/>
      <c r="G322" s="403">
        <f>G315+G310+G319</f>
        <v>61239.821309166669</v>
      </c>
      <c r="H322" s="403">
        <f>H315+H310+H319</f>
        <v>51034</v>
      </c>
      <c r="I322" s="403">
        <f>I315+I310+I319</f>
        <v>50029.04004</v>
      </c>
      <c r="J322" s="353">
        <f t="shared" si="99"/>
        <v>98.030803072461495</v>
      </c>
      <c r="K322" s="755"/>
    </row>
    <row r="323" spans="1:11" ht="15" customHeight="1" x14ac:dyDescent="0.25">
      <c r="A323" s="36">
        <v>1</v>
      </c>
      <c r="B323" s="225" t="s">
        <v>40</v>
      </c>
      <c r="C323" s="300"/>
      <c r="D323" s="300"/>
      <c r="E323" s="300"/>
      <c r="F323" s="455"/>
      <c r="G323" s="383"/>
      <c r="H323" s="383"/>
      <c r="I323" s="383"/>
      <c r="J323" s="300"/>
      <c r="K323" s="108"/>
    </row>
    <row r="324" spans="1:11" ht="41.25" customHeight="1" x14ac:dyDescent="0.25">
      <c r="A324" s="36">
        <v>1</v>
      </c>
      <c r="B324" s="230" t="s">
        <v>121</v>
      </c>
      <c r="C324" s="226">
        <f t="shared" ref="C324:J335" si="102">C310</f>
        <v>8109</v>
      </c>
      <c r="D324" s="226">
        <f t="shared" si="102"/>
        <v>6758</v>
      </c>
      <c r="E324" s="226">
        <f t="shared" si="102"/>
        <v>6841</v>
      </c>
      <c r="F324" s="456">
        <f t="shared" si="102"/>
        <v>101.22817401598105</v>
      </c>
      <c r="G324" s="466">
        <f t="shared" si="102"/>
        <v>17131.553309166666</v>
      </c>
      <c r="H324" s="466">
        <f t="shared" si="102"/>
        <v>14277</v>
      </c>
      <c r="I324" s="466">
        <f t="shared" si="102"/>
        <v>13937.633119999999</v>
      </c>
      <c r="J324" s="224">
        <f t="shared" si="102"/>
        <v>97.62298185893394</v>
      </c>
      <c r="K324" s="108"/>
    </row>
    <row r="325" spans="1:11" ht="33.75" customHeight="1" x14ac:dyDescent="0.25">
      <c r="A325" s="36">
        <v>1</v>
      </c>
      <c r="B325" s="223" t="s">
        <v>79</v>
      </c>
      <c r="C325" s="226">
        <f t="shared" si="102"/>
        <v>6003</v>
      </c>
      <c r="D325" s="226">
        <f t="shared" si="102"/>
        <v>5003</v>
      </c>
      <c r="E325" s="226">
        <f t="shared" si="102"/>
        <v>4922</v>
      </c>
      <c r="F325" s="456">
        <f t="shared" si="102"/>
        <v>98.380971417149709</v>
      </c>
      <c r="G325" s="466">
        <f t="shared" si="102"/>
        <v>12874.238346666667</v>
      </c>
      <c r="H325" s="466">
        <f t="shared" si="102"/>
        <v>10729</v>
      </c>
      <c r="I325" s="466">
        <f t="shared" si="102"/>
        <v>9832.1526499999982</v>
      </c>
      <c r="J325" s="224">
        <f t="shared" si="102"/>
        <v>91.640904557740683</v>
      </c>
      <c r="K325" s="108"/>
    </row>
    <row r="326" spans="1:11" ht="33.75" customHeight="1" x14ac:dyDescent="0.25">
      <c r="A326" s="36">
        <v>1</v>
      </c>
      <c r="B326" s="223" t="s">
        <v>80</v>
      </c>
      <c r="C326" s="226">
        <f t="shared" si="102"/>
        <v>1801</v>
      </c>
      <c r="D326" s="226">
        <f t="shared" si="102"/>
        <v>1501</v>
      </c>
      <c r="E326" s="226">
        <f t="shared" si="102"/>
        <v>1625</v>
      </c>
      <c r="F326" s="456">
        <f t="shared" si="102"/>
        <v>108.26115922718186</v>
      </c>
      <c r="G326" s="466">
        <f t="shared" si="102"/>
        <v>2589.4102625</v>
      </c>
      <c r="H326" s="466">
        <f t="shared" si="102"/>
        <v>2158</v>
      </c>
      <c r="I326" s="466">
        <f t="shared" si="102"/>
        <v>2497.7297100000001</v>
      </c>
      <c r="J326" s="224">
        <f t="shared" si="102"/>
        <v>115.74280398517145</v>
      </c>
      <c r="K326" s="108"/>
    </row>
    <row r="327" spans="1:11" ht="47.25" customHeight="1" x14ac:dyDescent="0.25">
      <c r="A327" s="36">
        <v>1</v>
      </c>
      <c r="B327" s="223" t="s">
        <v>115</v>
      </c>
      <c r="C327" s="226">
        <f t="shared" si="102"/>
        <v>155</v>
      </c>
      <c r="D327" s="226">
        <f t="shared" si="102"/>
        <v>129</v>
      </c>
      <c r="E327" s="226">
        <f t="shared" si="102"/>
        <v>151</v>
      </c>
      <c r="F327" s="456">
        <f t="shared" si="102"/>
        <v>117.05426356589147</v>
      </c>
      <c r="G327" s="466">
        <f t="shared" si="102"/>
        <v>847.62369999999999</v>
      </c>
      <c r="H327" s="466">
        <f t="shared" si="102"/>
        <v>706</v>
      </c>
      <c r="I327" s="466">
        <f t="shared" si="102"/>
        <v>825.74954000000002</v>
      </c>
      <c r="J327" s="224">
        <f t="shared" si="102"/>
        <v>116.96169121813031</v>
      </c>
      <c r="K327" s="108"/>
    </row>
    <row r="328" spans="1:11" ht="33.75" customHeight="1" x14ac:dyDescent="0.25">
      <c r="A328" s="36">
        <v>1</v>
      </c>
      <c r="B328" s="223" t="s">
        <v>116</v>
      </c>
      <c r="C328" s="226">
        <f t="shared" si="102"/>
        <v>150</v>
      </c>
      <c r="D328" s="226">
        <f t="shared" si="102"/>
        <v>125</v>
      </c>
      <c r="E328" s="226">
        <f t="shared" si="102"/>
        <v>143</v>
      </c>
      <c r="F328" s="456">
        <f t="shared" si="102"/>
        <v>114.39999999999999</v>
      </c>
      <c r="G328" s="466">
        <f t="shared" si="102"/>
        <v>820.28099999999995</v>
      </c>
      <c r="H328" s="466">
        <f t="shared" si="102"/>
        <v>684</v>
      </c>
      <c r="I328" s="466">
        <f t="shared" si="102"/>
        <v>782.00121999999999</v>
      </c>
      <c r="J328" s="224">
        <f t="shared" si="102"/>
        <v>114.32766374269005</v>
      </c>
      <c r="K328" s="108"/>
    </row>
    <row r="329" spans="1:11" ht="28.5" customHeight="1" x14ac:dyDescent="0.25">
      <c r="A329" s="36">
        <v>1</v>
      </c>
      <c r="B329" s="230" t="s">
        <v>113</v>
      </c>
      <c r="C329" s="226">
        <f t="shared" si="102"/>
        <v>14192</v>
      </c>
      <c r="D329" s="226">
        <f t="shared" si="102"/>
        <v>11827</v>
      </c>
      <c r="E329" s="226">
        <f t="shared" si="102"/>
        <v>11163</v>
      </c>
      <c r="F329" s="456">
        <f t="shared" si="102"/>
        <v>94.385727572503598</v>
      </c>
      <c r="G329" s="466">
        <f t="shared" si="102"/>
        <v>21420.092000000004</v>
      </c>
      <c r="H329" s="466">
        <f t="shared" si="102"/>
        <v>17850</v>
      </c>
      <c r="I329" s="466">
        <f t="shared" si="102"/>
        <v>17406.126380000002</v>
      </c>
      <c r="J329" s="224">
        <f t="shared" si="102"/>
        <v>97.513313053221296</v>
      </c>
      <c r="K329" s="108"/>
    </row>
    <row r="330" spans="1:11" ht="30" x14ac:dyDescent="0.25">
      <c r="A330" s="36">
        <v>1</v>
      </c>
      <c r="B330" s="223" t="s">
        <v>109</v>
      </c>
      <c r="C330" s="226">
        <f t="shared" si="102"/>
        <v>3000</v>
      </c>
      <c r="D330" s="226">
        <f t="shared" si="102"/>
        <v>2500</v>
      </c>
      <c r="E330" s="226">
        <f t="shared" si="102"/>
        <v>2375</v>
      </c>
      <c r="F330" s="456">
        <f t="shared" si="102"/>
        <v>95</v>
      </c>
      <c r="G330" s="466">
        <f t="shared" si="102"/>
        <v>4404.6000000000004</v>
      </c>
      <c r="H330" s="466">
        <f t="shared" si="102"/>
        <v>3671</v>
      </c>
      <c r="I330" s="466">
        <f t="shared" si="102"/>
        <v>3496.3528700000006</v>
      </c>
      <c r="J330" s="226">
        <f t="shared" si="102"/>
        <v>95.24251893217108</v>
      </c>
      <c r="K330" s="108"/>
    </row>
    <row r="331" spans="1:11" ht="42" customHeight="1" x14ac:dyDescent="0.25">
      <c r="A331" s="36">
        <v>1</v>
      </c>
      <c r="B331" s="223" t="s">
        <v>81</v>
      </c>
      <c r="C331" s="226">
        <f t="shared" si="102"/>
        <v>9000</v>
      </c>
      <c r="D331" s="226">
        <f t="shared" si="102"/>
        <v>7500</v>
      </c>
      <c r="E331" s="226">
        <f t="shared" si="102"/>
        <v>5259</v>
      </c>
      <c r="F331" s="456">
        <f t="shared" si="102"/>
        <v>70.12</v>
      </c>
      <c r="G331" s="466">
        <f t="shared" si="102"/>
        <v>15172.02</v>
      </c>
      <c r="H331" s="466">
        <f t="shared" si="102"/>
        <v>12643</v>
      </c>
      <c r="I331" s="466">
        <f t="shared" si="102"/>
        <v>10985.115380000001</v>
      </c>
      <c r="J331" s="224">
        <f t="shared" si="102"/>
        <v>86.886936486593385</v>
      </c>
      <c r="K331" s="108"/>
    </row>
    <row r="332" spans="1:11" ht="42" customHeight="1" x14ac:dyDescent="0.25">
      <c r="A332" s="36">
        <v>1</v>
      </c>
      <c r="B332" s="223" t="s">
        <v>110</v>
      </c>
      <c r="C332" s="226">
        <f t="shared" si="102"/>
        <v>2192</v>
      </c>
      <c r="D332" s="226">
        <f t="shared" si="102"/>
        <v>1827</v>
      </c>
      <c r="E332" s="226">
        <f t="shared" si="102"/>
        <v>3529</v>
      </c>
      <c r="F332" s="456">
        <f t="shared" si="102"/>
        <v>193.15818281335521</v>
      </c>
      <c r="G332" s="466">
        <f t="shared" si="102"/>
        <v>1843.472</v>
      </c>
      <c r="H332" s="466">
        <f t="shared" si="102"/>
        <v>1536</v>
      </c>
      <c r="I332" s="466">
        <f t="shared" si="102"/>
        <v>2924.6581299999998</v>
      </c>
      <c r="J332" s="226">
        <f t="shared" si="102"/>
        <v>190.40743033854167</v>
      </c>
      <c r="K332" s="108"/>
    </row>
    <row r="333" spans="1:11" s="109" customFormat="1" ht="30" x14ac:dyDescent="0.25">
      <c r="A333" s="109">
        <v>1</v>
      </c>
      <c r="B333" s="223" t="s">
        <v>124</v>
      </c>
      <c r="C333" s="226">
        <f t="shared" si="102"/>
        <v>33650</v>
      </c>
      <c r="D333" s="226">
        <f t="shared" si="102"/>
        <v>28042</v>
      </c>
      <c r="E333" s="226">
        <f t="shared" si="102"/>
        <v>27734</v>
      </c>
      <c r="F333" s="226">
        <f t="shared" si="102"/>
        <v>98.901647528706931</v>
      </c>
      <c r="G333" s="226">
        <f t="shared" si="102"/>
        <v>22688.175999999999</v>
      </c>
      <c r="H333" s="226">
        <f t="shared" si="102"/>
        <v>18907</v>
      </c>
      <c r="I333" s="226">
        <f t="shared" si="102"/>
        <v>18685.28054</v>
      </c>
      <c r="J333" s="226">
        <f t="shared" si="102"/>
        <v>98.827315491616858</v>
      </c>
      <c r="K333" s="108"/>
    </row>
    <row r="334" spans="1:11" s="109" customFormat="1" ht="30" x14ac:dyDescent="0.25">
      <c r="A334" s="109">
        <v>1</v>
      </c>
      <c r="B334" s="223" t="s">
        <v>125</v>
      </c>
      <c r="C334" s="226">
        <f t="shared" si="102"/>
        <v>670</v>
      </c>
      <c r="D334" s="226">
        <f t="shared" si="102"/>
        <v>558</v>
      </c>
      <c r="E334" s="226">
        <f t="shared" si="102"/>
        <v>1022</v>
      </c>
      <c r="F334" s="226">
        <f t="shared" si="102"/>
        <v>183.1541218637993</v>
      </c>
      <c r="G334" s="226">
        <f t="shared" si="102"/>
        <v>0</v>
      </c>
      <c r="H334" s="226">
        <f t="shared" si="102"/>
        <v>0</v>
      </c>
      <c r="I334" s="226">
        <f t="shared" si="102"/>
        <v>688.97919999999999</v>
      </c>
      <c r="J334" s="226">
        <f t="shared" si="102"/>
        <v>0</v>
      </c>
      <c r="K334" s="108"/>
    </row>
    <row r="335" spans="1:11" s="109" customFormat="1" ht="15.75" thickBot="1" x14ac:dyDescent="0.3">
      <c r="A335" s="109">
        <v>1</v>
      </c>
      <c r="B335" s="223" t="s">
        <v>126</v>
      </c>
      <c r="C335" s="226">
        <f t="shared" si="102"/>
        <v>400</v>
      </c>
      <c r="D335" s="226">
        <f t="shared" si="102"/>
        <v>333</v>
      </c>
      <c r="E335" s="226">
        <f t="shared" si="102"/>
        <v>937</v>
      </c>
      <c r="F335" s="226">
        <f t="shared" si="102"/>
        <v>281.3813813813814</v>
      </c>
      <c r="G335" s="226">
        <f t="shared" si="102"/>
        <v>0</v>
      </c>
      <c r="H335" s="226">
        <f t="shared" si="102"/>
        <v>0</v>
      </c>
      <c r="I335" s="226">
        <f t="shared" si="102"/>
        <v>623.28</v>
      </c>
      <c r="J335" s="226">
        <f t="shared" si="102"/>
        <v>0</v>
      </c>
      <c r="K335" s="108"/>
    </row>
    <row r="336" spans="1:11" s="13" customFormat="1" ht="15" customHeight="1" thickBot="1" x14ac:dyDescent="0.3">
      <c r="A336" s="36">
        <v>1</v>
      </c>
      <c r="B336" s="430" t="s">
        <v>118</v>
      </c>
      <c r="C336" s="431"/>
      <c r="D336" s="431"/>
      <c r="E336" s="431"/>
      <c r="F336" s="432"/>
      <c r="G336" s="433">
        <f>G329+G324</f>
        <v>38551.64530916667</v>
      </c>
      <c r="H336" s="433">
        <f>H329+H324</f>
        <v>32127</v>
      </c>
      <c r="I336" s="433">
        <f>I329+I324</f>
        <v>31343.7595</v>
      </c>
      <c r="J336" s="434">
        <f>J322</f>
        <v>98.030803072461495</v>
      </c>
      <c r="K336" s="755"/>
    </row>
    <row r="337" spans="1:12" ht="37.5" customHeight="1" x14ac:dyDescent="0.25">
      <c r="A337" s="36">
        <v>1</v>
      </c>
      <c r="B337" s="222" t="s">
        <v>49</v>
      </c>
      <c r="C337" s="151"/>
      <c r="D337" s="151"/>
      <c r="E337" s="151"/>
      <c r="F337" s="151"/>
      <c r="G337" s="381"/>
      <c r="H337" s="381"/>
      <c r="I337" s="368"/>
      <c r="J337" s="675"/>
      <c r="K337" s="108"/>
    </row>
    <row r="338" spans="1:12" ht="30.75" customHeight="1" x14ac:dyDescent="0.25">
      <c r="A338" s="36">
        <v>1</v>
      </c>
      <c r="B338" s="204" t="s">
        <v>121</v>
      </c>
      <c r="C338" s="117">
        <f>SUM(C339:C342)</f>
        <v>3350</v>
      </c>
      <c r="D338" s="117">
        <f>SUM(D339:D342)</f>
        <v>2792</v>
      </c>
      <c r="E338" s="117">
        <f>SUM(E339:E342)</f>
        <v>2843</v>
      </c>
      <c r="F338" s="117">
        <f t="shared" ref="F338:F347" si="103">E338/D338*100</f>
        <v>101.82664756446991</v>
      </c>
      <c r="G338" s="618">
        <f>SUM(G339:G342)</f>
        <v>7314.7593918518523</v>
      </c>
      <c r="H338" s="618">
        <f>SUM(H339:H342)</f>
        <v>6095</v>
      </c>
      <c r="I338" s="618">
        <f>SUM(I339:I342)</f>
        <v>6292.2017999999998</v>
      </c>
      <c r="J338" s="117">
        <f t="shared" ref="J338:J347" si="104">I338/H338*100</f>
        <v>103.23546841673503</v>
      </c>
      <c r="K338" s="108"/>
    </row>
    <row r="339" spans="1:12" ht="28.5" customHeight="1" x14ac:dyDescent="0.25">
      <c r="A339" s="36">
        <v>1</v>
      </c>
      <c r="B339" s="73" t="s">
        <v>79</v>
      </c>
      <c r="C339" s="117">
        <v>2428</v>
      </c>
      <c r="D339" s="110">
        <f t="shared" ref="D339:D347" si="105">ROUND(C339/12*$B$3,0)</f>
        <v>2023</v>
      </c>
      <c r="E339" s="117">
        <v>2032</v>
      </c>
      <c r="F339" s="117">
        <f t="shared" si="103"/>
        <v>100.4448838358873</v>
      </c>
      <c r="G339" s="618">
        <v>5207.1715318518527</v>
      </c>
      <c r="H339" s="618">
        <f t="shared" ref="H339:H347" si="106">ROUND(G339/12*$B$3,0)</f>
        <v>4339</v>
      </c>
      <c r="I339" s="618">
        <v>4385.43462</v>
      </c>
      <c r="J339" s="117">
        <f t="shared" si="104"/>
        <v>101.07016870246601</v>
      </c>
      <c r="K339" s="108"/>
    </row>
    <row r="340" spans="1:12" ht="26.25" customHeight="1" x14ac:dyDescent="0.25">
      <c r="A340" s="36">
        <v>1</v>
      </c>
      <c r="B340" s="73" t="s">
        <v>80</v>
      </c>
      <c r="C340" s="117">
        <v>728</v>
      </c>
      <c r="D340" s="110">
        <f t="shared" si="105"/>
        <v>607</v>
      </c>
      <c r="E340" s="117">
        <v>639</v>
      </c>
      <c r="F340" s="117">
        <f t="shared" si="103"/>
        <v>105.27182866556836</v>
      </c>
      <c r="G340" s="618">
        <v>1046.6911</v>
      </c>
      <c r="H340" s="618">
        <f t="shared" si="106"/>
        <v>872</v>
      </c>
      <c r="I340" s="618">
        <v>966.17830000000004</v>
      </c>
      <c r="J340" s="117">
        <f t="shared" si="104"/>
        <v>110.8002637614679</v>
      </c>
      <c r="K340" s="108"/>
    </row>
    <row r="341" spans="1:12" ht="30" x14ac:dyDescent="0.25">
      <c r="A341" s="36">
        <v>1</v>
      </c>
      <c r="B341" s="73" t="s">
        <v>115</v>
      </c>
      <c r="C341" s="117">
        <v>36</v>
      </c>
      <c r="D341" s="110">
        <f t="shared" si="105"/>
        <v>30</v>
      </c>
      <c r="E341" s="117">
        <v>28</v>
      </c>
      <c r="F341" s="117">
        <f t="shared" si="103"/>
        <v>93.333333333333329</v>
      </c>
      <c r="G341" s="618">
        <v>196.86744000000002</v>
      </c>
      <c r="H341" s="618">
        <f t="shared" si="106"/>
        <v>164</v>
      </c>
      <c r="I341" s="618">
        <v>153.11912000000001</v>
      </c>
      <c r="J341" s="117">
        <f t="shared" si="104"/>
        <v>93.365317073170743</v>
      </c>
      <c r="K341" s="108"/>
    </row>
    <row r="342" spans="1:12" ht="30" x14ac:dyDescent="0.25">
      <c r="A342" s="36">
        <v>1</v>
      </c>
      <c r="B342" s="73" t="s">
        <v>116</v>
      </c>
      <c r="C342" s="117">
        <v>158</v>
      </c>
      <c r="D342" s="110">
        <f t="shared" si="105"/>
        <v>132</v>
      </c>
      <c r="E342" s="117">
        <v>144</v>
      </c>
      <c r="F342" s="117">
        <f t="shared" si="103"/>
        <v>109.09090909090908</v>
      </c>
      <c r="G342" s="618">
        <v>864.02931999999998</v>
      </c>
      <c r="H342" s="618">
        <f t="shared" si="106"/>
        <v>720</v>
      </c>
      <c r="I342" s="618">
        <v>787.46975999999984</v>
      </c>
      <c r="J342" s="117">
        <f t="shared" si="104"/>
        <v>109.37079999999997</v>
      </c>
      <c r="K342" s="108"/>
    </row>
    <row r="343" spans="1:12" ht="30" x14ac:dyDescent="0.25">
      <c r="A343" s="36">
        <v>1</v>
      </c>
      <c r="B343" s="204" t="s">
        <v>113</v>
      </c>
      <c r="C343" s="117">
        <f>SUM(C344:C346)</f>
        <v>5732</v>
      </c>
      <c r="D343" s="117">
        <f>SUM(D344:D346)</f>
        <v>4777</v>
      </c>
      <c r="E343" s="117">
        <f>SUM(E344:E346)</f>
        <v>3812</v>
      </c>
      <c r="F343" s="117">
        <f t="shared" si="103"/>
        <v>79.79903705254344</v>
      </c>
      <c r="G343" s="618">
        <f>SUM(G344:G346)</f>
        <v>8447.8124000000007</v>
      </c>
      <c r="H343" s="618">
        <f>SUM(H344:H346)</f>
        <v>7039</v>
      </c>
      <c r="I343" s="618">
        <f>SUM(I344:I346)</f>
        <v>6245.9697000000006</v>
      </c>
      <c r="J343" s="117">
        <f t="shared" si="104"/>
        <v>88.733764739309578</v>
      </c>
      <c r="K343" s="108"/>
    </row>
    <row r="344" spans="1:12" ht="30" x14ac:dyDescent="0.25">
      <c r="A344" s="36">
        <v>1</v>
      </c>
      <c r="B344" s="73" t="s">
        <v>109</v>
      </c>
      <c r="C344" s="117">
        <v>1500</v>
      </c>
      <c r="D344" s="110">
        <f t="shared" si="105"/>
        <v>1250</v>
      </c>
      <c r="E344" s="117">
        <v>1039</v>
      </c>
      <c r="F344" s="117">
        <f t="shared" si="103"/>
        <v>83.12</v>
      </c>
      <c r="G344" s="618">
        <v>2202.3000000000002</v>
      </c>
      <c r="H344" s="618">
        <f t="shared" si="106"/>
        <v>1835</v>
      </c>
      <c r="I344" s="618">
        <v>1527.8893399999999</v>
      </c>
      <c r="J344" s="117">
        <f t="shared" si="104"/>
        <v>83.263724250681193</v>
      </c>
      <c r="K344" s="108"/>
    </row>
    <row r="345" spans="1:12" ht="64.5" customHeight="1" x14ac:dyDescent="0.25">
      <c r="A345" s="36">
        <v>1</v>
      </c>
      <c r="B345" s="72" t="s">
        <v>119</v>
      </c>
      <c r="C345" s="117">
        <v>3180</v>
      </c>
      <c r="D345" s="110">
        <f t="shared" si="105"/>
        <v>2650</v>
      </c>
      <c r="E345" s="117">
        <v>1776</v>
      </c>
      <c r="F345" s="117">
        <f t="shared" si="103"/>
        <v>67.018867924528308</v>
      </c>
      <c r="G345" s="618">
        <v>5360.7804000000006</v>
      </c>
      <c r="H345" s="618">
        <f t="shared" si="106"/>
        <v>4467</v>
      </c>
      <c r="I345" s="618">
        <v>3987.9875900000002</v>
      </c>
      <c r="J345" s="117">
        <f t="shared" si="104"/>
        <v>89.276641817774788</v>
      </c>
      <c r="K345" s="108"/>
    </row>
    <row r="346" spans="1:12" ht="30" customHeight="1" x14ac:dyDescent="0.25">
      <c r="A346" s="36">
        <v>1</v>
      </c>
      <c r="B346" s="73" t="s">
        <v>110</v>
      </c>
      <c r="C346" s="117">
        <v>1052</v>
      </c>
      <c r="D346" s="110">
        <f t="shared" si="105"/>
        <v>877</v>
      </c>
      <c r="E346" s="117">
        <v>997</v>
      </c>
      <c r="F346" s="117">
        <f t="shared" si="103"/>
        <v>113.68301026225768</v>
      </c>
      <c r="G346" s="618">
        <v>884.73199999999997</v>
      </c>
      <c r="H346" s="618">
        <f t="shared" si="106"/>
        <v>737</v>
      </c>
      <c r="I346" s="618">
        <v>730.09277000000009</v>
      </c>
      <c r="J346" s="117">
        <f t="shared" si="104"/>
        <v>99.062791044776134</v>
      </c>
      <c r="K346" s="108"/>
      <c r="L346" s="758"/>
    </row>
    <row r="347" spans="1:12" s="109" customFormat="1" ht="30.75" thickBot="1" x14ac:dyDescent="0.3">
      <c r="A347" s="109">
        <v>1</v>
      </c>
      <c r="B347" s="120" t="s">
        <v>124</v>
      </c>
      <c r="C347" s="117">
        <v>7700</v>
      </c>
      <c r="D347" s="110">
        <f t="shared" si="105"/>
        <v>6417</v>
      </c>
      <c r="E347" s="117">
        <v>6739</v>
      </c>
      <c r="F347" s="117">
        <f t="shared" si="103"/>
        <v>105.01792114695341</v>
      </c>
      <c r="G347" s="618">
        <v>5191.6480000000001</v>
      </c>
      <c r="H347" s="618">
        <f t="shared" si="106"/>
        <v>4326</v>
      </c>
      <c r="I347" s="618">
        <v>4540.5955800000002</v>
      </c>
      <c r="J347" s="117">
        <f t="shared" si="104"/>
        <v>104.96060055478502</v>
      </c>
      <c r="K347" s="108"/>
    </row>
    <row r="348" spans="1:12" s="34" customFormat="1" ht="15" customHeight="1" thickBot="1" x14ac:dyDescent="0.3">
      <c r="A348" s="36">
        <v>1</v>
      </c>
      <c r="B348" s="114" t="s">
        <v>3</v>
      </c>
      <c r="C348" s="353"/>
      <c r="D348" s="353"/>
      <c r="E348" s="353"/>
      <c r="F348" s="352"/>
      <c r="G348" s="403">
        <f>G343+G338+G347</f>
        <v>20954.219791851854</v>
      </c>
      <c r="H348" s="403">
        <f>H343+H338+H347</f>
        <v>17460</v>
      </c>
      <c r="I348" s="403">
        <f>I343+I338+I347</f>
        <v>17078.767080000001</v>
      </c>
      <c r="J348" s="353">
        <f>I348/H348*100</f>
        <v>97.816535395189007</v>
      </c>
      <c r="K348" s="754"/>
    </row>
    <row r="349" spans="1:12" ht="15" customHeight="1" x14ac:dyDescent="0.25">
      <c r="A349" s="36">
        <v>1</v>
      </c>
      <c r="B349" s="301" t="s">
        <v>42</v>
      </c>
      <c r="C349" s="176"/>
      <c r="D349" s="176"/>
      <c r="E349" s="176"/>
      <c r="F349" s="457"/>
      <c r="G349" s="384"/>
      <c r="H349" s="384"/>
      <c r="I349" s="384"/>
      <c r="J349" s="302"/>
      <c r="K349" s="108"/>
    </row>
    <row r="350" spans="1:12" ht="42" customHeight="1" x14ac:dyDescent="0.25">
      <c r="A350" s="36">
        <v>1</v>
      </c>
      <c r="B350" s="231" t="s">
        <v>121</v>
      </c>
      <c r="C350" s="174">
        <f t="shared" ref="C350:J359" si="107">C338</f>
        <v>3350</v>
      </c>
      <c r="D350" s="174">
        <f t="shared" si="107"/>
        <v>2792</v>
      </c>
      <c r="E350" s="174">
        <f t="shared" si="107"/>
        <v>2843</v>
      </c>
      <c r="F350" s="458">
        <f t="shared" si="107"/>
        <v>101.82664756446991</v>
      </c>
      <c r="G350" s="465">
        <f t="shared" si="107"/>
        <v>7314.7593918518523</v>
      </c>
      <c r="H350" s="465">
        <f t="shared" si="107"/>
        <v>6095</v>
      </c>
      <c r="I350" s="465">
        <f t="shared" si="107"/>
        <v>6292.2017999999998</v>
      </c>
      <c r="J350" s="179">
        <f t="shared" si="107"/>
        <v>103.23546841673503</v>
      </c>
      <c r="K350" s="108"/>
    </row>
    <row r="351" spans="1:12" ht="30.75" customHeight="1" x14ac:dyDescent="0.25">
      <c r="A351" s="36">
        <v>1</v>
      </c>
      <c r="B351" s="96" t="s">
        <v>79</v>
      </c>
      <c r="C351" s="174">
        <f t="shared" si="107"/>
        <v>2428</v>
      </c>
      <c r="D351" s="174">
        <f t="shared" si="107"/>
        <v>2023</v>
      </c>
      <c r="E351" s="174">
        <f t="shared" si="107"/>
        <v>2032</v>
      </c>
      <c r="F351" s="458">
        <f t="shared" si="107"/>
        <v>100.4448838358873</v>
      </c>
      <c r="G351" s="465">
        <f t="shared" si="107"/>
        <v>5207.1715318518527</v>
      </c>
      <c r="H351" s="465">
        <f t="shared" si="107"/>
        <v>4339</v>
      </c>
      <c r="I351" s="465">
        <f t="shared" si="107"/>
        <v>4385.43462</v>
      </c>
      <c r="J351" s="179">
        <f t="shared" si="107"/>
        <v>101.07016870246601</v>
      </c>
      <c r="K351" s="108"/>
    </row>
    <row r="352" spans="1:12" ht="30.75" customHeight="1" x14ac:dyDescent="0.25">
      <c r="A352" s="36">
        <v>1</v>
      </c>
      <c r="B352" s="96" t="s">
        <v>80</v>
      </c>
      <c r="C352" s="174">
        <f t="shared" si="107"/>
        <v>728</v>
      </c>
      <c r="D352" s="174">
        <f t="shared" si="107"/>
        <v>607</v>
      </c>
      <c r="E352" s="174">
        <f t="shared" si="107"/>
        <v>639</v>
      </c>
      <c r="F352" s="458">
        <f t="shared" si="107"/>
        <v>105.27182866556836</v>
      </c>
      <c r="G352" s="465">
        <f t="shared" si="107"/>
        <v>1046.6911</v>
      </c>
      <c r="H352" s="465">
        <f t="shared" si="107"/>
        <v>872</v>
      </c>
      <c r="I352" s="465">
        <f t="shared" si="107"/>
        <v>966.17830000000004</v>
      </c>
      <c r="J352" s="179">
        <f t="shared" si="107"/>
        <v>110.8002637614679</v>
      </c>
      <c r="K352" s="108"/>
    </row>
    <row r="353" spans="1:11" ht="44.25" customHeight="1" x14ac:dyDescent="0.25">
      <c r="A353" s="36">
        <v>1</v>
      </c>
      <c r="B353" s="96" t="s">
        <v>115</v>
      </c>
      <c r="C353" s="174">
        <f t="shared" si="107"/>
        <v>36</v>
      </c>
      <c r="D353" s="174">
        <f t="shared" si="107"/>
        <v>30</v>
      </c>
      <c r="E353" s="174">
        <f t="shared" si="107"/>
        <v>28</v>
      </c>
      <c r="F353" s="458">
        <f t="shared" si="107"/>
        <v>93.333333333333329</v>
      </c>
      <c r="G353" s="465">
        <f t="shared" si="107"/>
        <v>196.86744000000002</v>
      </c>
      <c r="H353" s="465">
        <f t="shared" si="107"/>
        <v>164</v>
      </c>
      <c r="I353" s="465">
        <f t="shared" si="107"/>
        <v>153.11912000000001</v>
      </c>
      <c r="J353" s="179">
        <f t="shared" si="107"/>
        <v>93.365317073170743</v>
      </c>
      <c r="K353" s="108"/>
    </row>
    <row r="354" spans="1:11" ht="30.75" customHeight="1" x14ac:dyDescent="0.25">
      <c r="A354" s="36">
        <v>1</v>
      </c>
      <c r="B354" s="96" t="s">
        <v>116</v>
      </c>
      <c r="C354" s="174">
        <f t="shared" si="107"/>
        <v>158</v>
      </c>
      <c r="D354" s="174">
        <f t="shared" si="107"/>
        <v>132</v>
      </c>
      <c r="E354" s="174">
        <f t="shared" si="107"/>
        <v>144</v>
      </c>
      <c r="F354" s="458">
        <f t="shared" si="107"/>
        <v>109.09090909090908</v>
      </c>
      <c r="G354" s="465">
        <f t="shared" si="107"/>
        <v>864.02931999999998</v>
      </c>
      <c r="H354" s="465">
        <f t="shared" si="107"/>
        <v>720</v>
      </c>
      <c r="I354" s="465">
        <f t="shared" si="107"/>
        <v>787.46975999999984</v>
      </c>
      <c r="J354" s="179">
        <f t="shared" si="107"/>
        <v>109.37079999999997</v>
      </c>
      <c r="K354" s="108"/>
    </row>
    <row r="355" spans="1:11" ht="42.75" customHeight="1" x14ac:dyDescent="0.25">
      <c r="A355" s="36">
        <v>1</v>
      </c>
      <c r="B355" s="231" t="s">
        <v>113</v>
      </c>
      <c r="C355" s="174">
        <f t="shared" si="107"/>
        <v>5732</v>
      </c>
      <c r="D355" s="174">
        <f t="shared" si="107"/>
        <v>4777</v>
      </c>
      <c r="E355" s="174">
        <f t="shared" si="107"/>
        <v>3812</v>
      </c>
      <c r="F355" s="458">
        <f t="shared" si="107"/>
        <v>79.79903705254344</v>
      </c>
      <c r="G355" s="465">
        <f t="shared" si="107"/>
        <v>8447.8124000000007</v>
      </c>
      <c r="H355" s="465">
        <f t="shared" si="107"/>
        <v>7039</v>
      </c>
      <c r="I355" s="465">
        <f t="shared" si="107"/>
        <v>6245.9697000000006</v>
      </c>
      <c r="J355" s="179">
        <f t="shared" si="107"/>
        <v>88.733764739309578</v>
      </c>
      <c r="K355" s="108"/>
    </row>
    <row r="356" spans="1:11" ht="30" x14ac:dyDescent="0.25">
      <c r="A356" s="36">
        <v>1</v>
      </c>
      <c r="B356" s="96" t="s">
        <v>109</v>
      </c>
      <c r="C356" s="174">
        <f t="shared" si="107"/>
        <v>1500</v>
      </c>
      <c r="D356" s="174">
        <f t="shared" si="107"/>
        <v>1250</v>
      </c>
      <c r="E356" s="174">
        <f t="shared" si="107"/>
        <v>1039</v>
      </c>
      <c r="F356" s="458">
        <f t="shared" si="107"/>
        <v>83.12</v>
      </c>
      <c r="G356" s="465">
        <f t="shared" si="107"/>
        <v>2202.3000000000002</v>
      </c>
      <c r="H356" s="465">
        <f t="shared" si="107"/>
        <v>1835</v>
      </c>
      <c r="I356" s="465">
        <f t="shared" si="107"/>
        <v>1527.8893399999999</v>
      </c>
      <c r="J356" s="174">
        <f t="shared" si="107"/>
        <v>83.263724250681193</v>
      </c>
      <c r="K356" s="108"/>
    </row>
    <row r="357" spans="1:11" ht="60" x14ac:dyDescent="0.25">
      <c r="A357" s="36">
        <v>1</v>
      </c>
      <c r="B357" s="96" t="s">
        <v>81</v>
      </c>
      <c r="C357" s="174">
        <f t="shared" si="107"/>
        <v>3180</v>
      </c>
      <c r="D357" s="174">
        <f t="shared" si="107"/>
        <v>2650</v>
      </c>
      <c r="E357" s="174">
        <f t="shared" si="107"/>
        <v>1776</v>
      </c>
      <c r="F357" s="458">
        <f t="shared" si="107"/>
        <v>67.018867924528308</v>
      </c>
      <c r="G357" s="465">
        <f t="shared" si="107"/>
        <v>5360.7804000000006</v>
      </c>
      <c r="H357" s="465">
        <f t="shared" si="107"/>
        <v>4467</v>
      </c>
      <c r="I357" s="465">
        <f t="shared" si="107"/>
        <v>3987.9875900000002</v>
      </c>
      <c r="J357" s="179">
        <f t="shared" si="107"/>
        <v>89.276641817774788</v>
      </c>
      <c r="K357" s="108"/>
    </row>
    <row r="358" spans="1:11" ht="45" x14ac:dyDescent="0.25">
      <c r="A358" s="36">
        <v>1</v>
      </c>
      <c r="B358" s="96" t="s">
        <v>110</v>
      </c>
      <c r="C358" s="174">
        <f t="shared" si="107"/>
        <v>1052</v>
      </c>
      <c r="D358" s="174">
        <f t="shared" si="107"/>
        <v>877</v>
      </c>
      <c r="E358" s="174">
        <f t="shared" si="107"/>
        <v>997</v>
      </c>
      <c r="F358" s="458">
        <f t="shared" si="107"/>
        <v>113.68301026225768</v>
      </c>
      <c r="G358" s="465">
        <f t="shared" si="107"/>
        <v>884.73199999999997</v>
      </c>
      <c r="H358" s="465">
        <f t="shared" si="107"/>
        <v>737</v>
      </c>
      <c r="I358" s="465">
        <f t="shared" si="107"/>
        <v>730.09277000000009</v>
      </c>
      <c r="J358" s="174">
        <f t="shared" si="107"/>
        <v>99.062791044776134</v>
      </c>
      <c r="K358" s="108"/>
    </row>
    <row r="359" spans="1:11" ht="30.75" customHeight="1" thickBot="1" x14ac:dyDescent="0.3">
      <c r="B359" s="693" t="s">
        <v>124</v>
      </c>
      <c r="C359" s="439">
        <f t="shared" si="107"/>
        <v>7700</v>
      </c>
      <c r="D359" s="439">
        <f t="shared" si="107"/>
        <v>6417</v>
      </c>
      <c r="E359" s="439">
        <f t="shared" si="107"/>
        <v>6739</v>
      </c>
      <c r="F359" s="459">
        <f t="shared" si="107"/>
        <v>105.01792114695341</v>
      </c>
      <c r="G359" s="465">
        <f t="shared" si="107"/>
        <v>5191.6480000000001</v>
      </c>
      <c r="H359" s="465">
        <f t="shared" si="107"/>
        <v>4326</v>
      </c>
      <c r="I359" s="465">
        <f t="shared" si="107"/>
        <v>4540.5955800000002</v>
      </c>
      <c r="J359" s="435">
        <f t="shared" si="107"/>
        <v>104.96060055478502</v>
      </c>
      <c r="K359" s="108"/>
    </row>
    <row r="360" spans="1:11" s="13" customFormat="1" ht="19.5" customHeight="1" thickBot="1" x14ac:dyDescent="0.3">
      <c r="A360" s="36">
        <v>1</v>
      </c>
      <c r="B360" s="436" t="s">
        <v>118</v>
      </c>
      <c r="C360" s="437">
        <f t="shared" ref="C360:J360" si="108">C348</f>
        <v>0</v>
      </c>
      <c r="D360" s="437">
        <f t="shared" si="108"/>
        <v>0</v>
      </c>
      <c r="E360" s="437">
        <f t="shared" si="108"/>
        <v>0</v>
      </c>
      <c r="F360" s="460">
        <f t="shared" si="108"/>
        <v>0</v>
      </c>
      <c r="G360" s="438">
        <f t="shared" si="108"/>
        <v>20954.219791851854</v>
      </c>
      <c r="H360" s="438">
        <f t="shared" si="108"/>
        <v>17460</v>
      </c>
      <c r="I360" s="438">
        <f t="shared" si="108"/>
        <v>17078.767080000001</v>
      </c>
      <c r="J360" s="437">
        <f t="shared" si="108"/>
        <v>97.816535395189007</v>
      </c>
      <c r="K360" s="755"/>
    </row>
    <row r="361" spans="1:11" ht="15.75" customHeight="1" x14ac:dyDescent="0.25">
      <c r="A361" s="36">
        <v>1</v>
      </c>
      <c r="B361" s="228"/>
      <c r="C361" s="2"/>
      <c r="D361" s="2"/>
      <c r="E361" s="144"/>
      <c r="F361" s="2"/>
      <c r="G361" s="402"/>
      <c r="H361" s="402"/>
      <c r="I361" s="361"/>
      <c r="J361" s="8"/>
      <c r="K361" s="108"/>
    </row>
    <row r="362" spans="1:11" ht="29.25" customHeight="1" x14ac:dyDescent="0.25">
      <c r="A362" s="36">
        <v>1</v>
      </c>
      <c r="B362" s="7" t="s">
        <v>43</v>
      </c>
      <c r="C362" s="152"/>
      <c r="D362" s="152"/>
      <c r="E362" s="152"/>
      <c r="F362" s="676"/>
      <c r="G362" s="385"/>
      <c r="H362" s="385"/>
      <c r="I362" s="385"/>
      <c r="J362" s="677"/>
      <c r="K362" s="108"/>
    </row>
    <row r="363" spans="1:11" ht="31.5" customHeight="1" x14ac:dyDescent="0.25">
      <c r="A363" s="36">
        <v>1</v>
      </c>
      <c r="B363" s="233" t="s">
        <v>121</v>
      </c>
      <c r="C363" s="117">
        <f>SUM(C364:C367)</f>
        <v>2524</v>
      </c>
      <c r="D363" s="117">
        <f>SUM(D364:D367)</f>
        <v>2104</v>
      </c>
      <c r="E363" s="117">
        <f>SUM(E364:E367)</f>
        <v>2153</v>
      </c>
      <c r="F363" s="133">
        <f>E363/D363*100</f>
        <v>102.32889733840305</v>
      </c>
      <c r="G363" s="618">
        <f>SUM(G364:G367)</f>
        <v>5220.9594222222231</v>
      </c>
      <c r="H363" s="618">
        <f>SUM(H364:H367)</f>
        <v>4351</v>
      </c>
      <c r="I363" s="618">
        <f>SUM(I364:I367)</f>
        <v>4338.5669200000002</v>
      </c>
      <c r="J363" s="117">
        <f>I363/H363*100</f>
        <v>99.71424775913583</v>
      </c>
      <c r="K363" s="108"/>
    </row>
    <row r="364" spans="1:11" ht="38.1" customHeight="1" x14ac:dyDescent="0.25">
      <c r="A364" s="36">
        <v>1</v>
      </c>
      <c r="B364" s="72" t="s">
        <v>79</v>
      </c>
      <c r="C364" s="117">
        <v>1893</v>
      </c>
      <c r="D364" s="110">
        <f t="shared" ref="D364:D372" si="109">ROUND(C364/12*$B$3,0)</f>
        <v>1578</v>
      </c>
      <c r="E364" s="117">
        <v>1587</v>
      </c>
      <c r="F364" s="133">
        <f>E364/D364*100</f>
        <v>100.57034220532319</v>
      </c>
      <c r="G364" s="618">
        <v>4059.7923022222226</v>
      </c>
      <c r="H364" s="618">
        <f>ROUND(G364/12*$B$3,0)</f>
        <v>3383</v>
      </c>
      <c r="I364" s="618">
        <v>3232.2292800000005</v>
      </c>
      <c r="J364" s="117">
        <f>I364/H364*100</f>
        <v>95.543283476204564</v>
      </c>
      <c r="K364" s="108"/>
    </row>
    <row r="365" spans="1:11" ht="38.1" customHeight="1" x14ac:dyDescent="0.25">
      <c r="A365" s="36">
        <v>1</v>
      </c>
      <c r="B365" s="72" t="s">
        <v>80</v>
      </c>
      <c r="C365" s="117">
        <v>568</v>
      </c>
      <c r="D365" s="110">
        <f t="shared" si="109"/>
        <v>473</v>
      </c>
      <c r="E365" s="117">
        <v>495</v>
      </c>
      <c r="F365" s="133">
        <f>E365/D365*100</f>
        <v>104.65116279069768</v>
      </c>
      <c r="G365" s="618">
        <v>816.64909999999998</v>
      </c>
      <c r="H365" s="618">
        <f t="shared" ref="H365:H372" si="110">ROUND(G365/12*$B$3,0)</f>
        <v>681</v>
      </c>
      <c r="I365" s="618">
        <v>741.03909999999996</v>
      </c>
      <c r="J365" s="117">
        <f t="shared" ref="J365:J373" si="111">I365/H365*100</f>
        <v>108.81631424375917</v>
      </c>
      <c r="K365" s="108"/>
    </row>
    <row r="366" spans="1:11" ht="30" x14ac:dyDescent="0.25">
      <c r="A366" s="36">
        <v>1</v>
      </c>
      <c r="B366" s="72" t="s">
        <v>115</v>
      </c>
      <c r="C366" s="117"/>
      <c r="D366" s="110">
        <f t="shared" si="109"/>
        <v>0</v>
      </c>
      <c r="E366" s="117"/>
      <c r="F366" s="133"/>
      <c r="G366" s="618"/>
      <c r="H366" s="618">
        <f t="shared" si="110"/>
        <v>0</v>
      </c>
      <c r="I366" s="618"/>
      <c r="J366" s="117"/>
      <c r="K366" s="108"/>
    </row>
    <row r="367" spans="1:11" ht="30" x14ac:dyDescent="0.25">
      <c r="A367" s="36">
        <v>1</v>
      </c>
      <c r="B367" s="72" t="s">
        <v>116</v>
      </c>
      <c r="C367" s="117">
        <v>63</v>
      </c>
      <c r="D367" s="110">
        <f t="shared" si="109"/>
        <v>53</v>
      </c>
      <c r="E367" s="117">
        <v>71</v>
      </c>
      <c r="F367" s="133">
        <f t="shared" ref="F367:F372" si="112">E367/D367*100</f>
        <v>133.96226415094338</v>
      </c>
      <c r="G367" s="618">
        <v>344.51802000000004</v>
      </c>
      <c r="H367" s="618">
        <f t="shared" si="110"/>
        <v>287</v>
      </c>
      <c r="I367" s="618">
        <v>365.29854</v>
      </c>
      <c r="J367" s="117">
        <f t="shared" si="111"/>
        <v>127.28172125435539</v>
      </c>
      <c r="K367" s="108"/>
    </row>
    <row r="368" spans="1:11" ht="30" x14ac:dyDescent="0.25">
      <c r="A368" s="36">
        <v>1</v>
      </c>
      <c r="B368" s="233" t="s">
        <v>113</v>
      </c>
      <c r="C368" s="117">
        <f>SUM(C369:C371)</f>
        <v>4550</v>
      </c>
      <c r="D368" s="117">
        <f>SUM(D369:D371)</f>
        <v>3792</v>
      </c>
      <c r="E368" s="117">
        <f>SUM(E369:E371)</f>
        <v>3479</v>
      </c>
      <c r="F368" s="133">
        <f t="shared" si="112"/>
        <v>91.745780590717303</v>
      </c>
      <c r="G368" s="618">
        <f>SUM(G369:G371)</f>
        <v>6686.6460000000006</v>
      </c>
      <c r="H368" s="618">
        <f>SUM(H369:H371)</f>
        <v>5572</v>
      </c>
      <c r="I368" s="618">
        <f>SUM(I369:I371)</f>
        <v>5396.2640000000001</v>
      </c>
      <c r="J368" s="117">
        <f t="shared" si="111"/>
        <v>96.846087580760951</v>
      </c>
      <c r="K368" s="108"/>
    </row>
    <row r="369" spans="1:11" ht="30" x14ac:dyDescent="0.25">
      <c r="A369" s="36">
        <v>1</v>
      </c>
      <c r="B369" s="72" t="s">
        <v>109</v>
      </c>
      <c r="C369" s="117">
        <v>250</v>
      </c>
      <c r="D369" s="110">
        <f t="shared" si="109"/>
        <v>208</v>
      </c>
      <c r="E369" s="117">
        <v>209</v>
      </c>
      <c r="F369" s="133">
        <f t="shared" si="112"/>
        <v>100.48076923076923</v>
      </c>
      <c r="G369" s="618">
        <v>367.05</v>
      </c>
      <c r="H369" s="618">
        <f t="shared" si="110"/>
        <v>306</v>
      </c>
      <c r="I369" s="618">
        <v>310.16224999999997</v>
      </c>
      <c r="J369" s="117">
        <f t="shared" si="111"/>
        <v>101.36021241830065</v>
      </c>
      <c r="K369" s="108"/>
    </row>
    <row r="370" spans="1:11" ht="44.25" customHeight="1" x14ac:dyDescent="0.25">
      <c r="A370" s="36">
        <v>1</v>
      </c>
      <c r="B370" s="72" t="s">
        <v>119</v>
      </c>
      <c r="C370" s="117">
        <v>3200</v>
      </c>
      <c r="D370" s="110">
        <f t="shared" si="109"/>
        <v>2667</v>
      </c>
      <c r="E370" s="117">
        <v>2352</v>
      </c>
      <c r="F370" s="133">
        <f t="shared" si="112"/>
        <v>88.188976377952756</v>
      </c>
      <c r="G370" s="618">
        <v>5394.4960000000001</v>
      </c>
      <c r="H370" s="618">
        <f t="shared" si="110"/>
        <v>4495</v>
      </c>
      <c r="I370" s="618">
        <v>4303.9174999999996</v>
      </c>
      <c r="J370" s="117">
        <f t="shared" si="111"/>
        <v>95.748998887652931</v>
      </c>
      <c r="K370" s="108"/>
    </row>
    <row r="371" spans="1:11" ht="44.25" customHeight="1" x14ac:dyDescent="0.25">
      <c r="A371" s="36">
        <v>1</v>
      </c>
      <c r="B371" s="72" t="s">
        <v>110</v>
      </c>
      <c r="C371" s="117">
        <v>1100</v>
      </c>
      <c r="D371" s="110">
        <f t="shared" si="109"/>
        <v>917</v>
      </c>
      <c r="E371" s="117">
        <v>918</v>
      </c>
      <c r="F371" s="133">
        <f t="shared" si="112"/>
        <v>100.10905125408942</v>
      </c>
      <c r="G371" s="618">
        <v>925.1</v>
      </c>
      <c r="H371" s="618">
        <f t="shared" si="110"/>
        <v>771</v>
      </c>
      <c r="I371" s="618">
        <v>782.18424999999991</v>
      </c>
      <c r="J371" s="117">
        <f t="shared" si="111"/>
        <v>101.45061608300907</v>
      </c>
      <c r="K371" s="108"/>
    </row>
    <row r="372" spans="1:11" s="109" customFormat="1" ht="30.75" thickBot="1" x14ac:dyDescent="0.3">
      <c r="A372" s="109">
        <v>1</v>
      </c>
      <c r="B372" s="120" t="s">
        <v>124</v>
      </c>
      <c r="C372" s="117">
        <v>9240</v>
      </c>
      <c r="D372" s="110">
        <f t="shared" si="109"/>
        <v>7700</v>
      </c>
      <c r="E372" s="117">
        <v>7723</v>
      </c>
      <c r="F372" s="117">
        <f t="shared" si="112"/>
        <v>100.2987012987013</v>
      </c>
      <c r="G372" s="618">
        <v>6229.9775999999993</v>
      </c>
      <c r="H372" s="618">
        <f t="shared" si="110"/>
        <v>5192</v>
      </c>
      <c r="I372" s="618">
        <v>5207.1555199999993</v>
      </c>
      <c r="J372" s="117">
        <f t="shared" si="111"/>
        <v>100.29190138674883</v>
      </c>
      <c r="K372" s="108"/>
    </row>
    <row r="373" spans="1:11" s="13" customFormat="1" ht="15" customHeight="1" thickBot="1" x14ac:dyDescent="0.3">
      <c r="A373" s="36">
        <v>1</v>
      </c>
      <c r="B373" s="114" t="s">
        <v>3</v>
      </c>
      <c r="C373" s="442"/>
      <c r="D373" s="442"/>
      <c r="E373" s="442"/>
      <c r="F373" s="461"/>
      <c r="G373" s="649">
        <f>G368+G363+G372</f>
        <v>18137.583022222221</v>
      </c>
      <c r="H373" s="649">
        <f>H368+H363+H372</f>
        <v>15115</v>
      </c>
      <c r="I373" s="649">
        <f>I368+I363+I372</f>
        <v>14941.986440000001</v>
      </c>
      <c r="J373" s="442">
        <f t="shared" si="111"/>
        <v>98.855351902084024</v>
      </c>
      <c r="K373" s="755"/>
    </row>
    <row r="374" spans="1:11" ht="29.25" customHeight="1" x14ac:dyDescent="0.25">
      <c r="A374" s="36">
        <v>1</v>
      </c>
      <c r="B374" s="81" t="s">
        <v>44</v>
      </c>
      <c r="C374" s="146"/>
      <c r="D374" s="146"/>
      <c r="E374" s="146"/>
      <c r="F374" s="146"/>
      <c r="G374" s="381"/>
      <c r="H374" s="381"/>
      <c r="I374" s="381"/>
      <c r="J374" s="146"/>
      <c r="K374" s="108"/>
    </row>
    <row r="375" spans="1:11" ht="30" x14ac:dyDescent="0.25">
      <c r="A375" s="36">
        <v>1</v>
      </c>
      <c r="B375" s="233" t="s">
        <v>121</v>
      </c>
      <c r="C375" s="117">
        <f>SUM(C376:C379)</f>
        <v>11144</v>
      </c>
      <c r="D375" s="117">
        <f>SUM(D376:D379)</f>
        <v>9287</v>
      </c>
      <c r="E375" s="117">
        <f>SUM(E376:E379)</f>
        <v>9137</v>
      </c>
      <c r="F375" s="133">
        <f t="shared" ref="F375:F384" si="113">E375/D375*100</f>
        <v>98.384839022289214</v>
      </c>
      <c r="G375" s="618">
        <f>SUM(G376:G379)</f>
        <v>22375.073962222225</v>
      </c>
      <c r="H375" s="618">
        <f>SUM(H376:H379)</f>
        <v>18645</v>
      </c>
      <c r="I375" s="618">
        <f>SUM(I376:I379)</f>
        <v>18545.838810000005</v>
      </c>
      <c r="J375" s="117">
        <f>I375/H375*100</f>
        <v>99.468162027353202</v>
      </c>
      <c r="K375" s="108"/>
    </row>
    <row r="376" spans="1:11" ht="30" x14ac:dyDescent="0.25">
      <c r="A376" s="36">
        <v>1</v>
      </c>
      <c r="B376" s="72" t="s">
        <v>79</v>
      </c>
      <c r="C376" s="117">
        <v>8508</v>
      </c>
      <c r="D376" s="110">
        <f t="shared" ref="D376:D384" si="114">ROUND(C376/12*$B$3,0)</f>
        <v>7090</v>
      </c>
      <c r="E376" s="117">
        <v>6941</v>
      </c>
      <c r="F376" s="133">
        <f t="shared" si="113"/>
        <v>97.898448519040898</v>
      </c>
      <c r="G376" s="618">
        <v>18246.546702222222</v>
      </c>
      <c r="H376" s="618">
        <f>ROUND(G376/12*$B$3,0)</f>
        <v>15205</v>
      </c>
      <c r="I376" s="618">
        <v>14878.277070000002</v>
      </c>
      <c r="J376" s="117">
        <f>I376/H376*100</f>
        <v>97.85121387701416</v>
      </c>
      <c r="K376" s="108"/>
    </row>
    <row r="377" spans="1:11" ht="30" x14ac:dyDescent="0.25">
      <c r="A377" s="36">
        <v>1</v>
      </c>
      <c r="B377" s="72" t="s">
        <v>80</v>
      </c>
      <c r="C377" s="117">
        <v>2552</v>
      </c>
      <c r="D377" s="110">
        <f t="shared" si="114"/>
        <v>2127</v>
      </c>
      <c r="E377" s="117">
        <v>2118</v>
      </c>
      <c r="F377" s="133">
        <f t="shared" si="113"/>
        <v>99.576868829337101</v>
      </c>
      <c r="G377" s="618">
        <v>3669.1698999999999</v>
      </c>
      <c r="H377" s="618">
        <f t="shared" ref="H377:H384" si="115">ROUND(G377/12*$B$3,0)</f>
        <v>3058</v>
      </c>
      <c r="I377" s="618">
        <v>3243.7495899999999</v>
      </c>
      <c r="J377" s="117">
        <f t="shared" ref="J377:J385" si="116">I377/H377*100</f>
        <v>106.07421811641595</v>
      </c>
      <c r="K377" s="108"/>
    </row>
    <row r="378" spans="1:11" ht="30" x14ac:dyDescent="0.25">
      <c r="A378" s="36">
        <v>1</v>
      </c>
      <c r="B378" s="72" t="s">
        <v>115</v>
      </c>
      <c r="C378" s="117">
        <v>60</v>
      </c>
      <c r="D378" s="110">
        <f t="shared" si="114"/>
        <v>50</v>
      </c>
      <c r="E378" s="117">
        <v>54</v>
      </c>
      <c r="F378" s="133">
        <f t="shared" si="113"/>
        <v>108</v>
      </c>
      <c r="G378" s="618">
        <v>328.11240000000004</v>
      </c>
      <c r="H378" s="618">
        <f t="shared" si="115"/>
        <v>273</v>
      </c>
      <c r="I378" s="618">
        <v>292.56718999999998</v>
      </c>
      <c r="J378" s="117">
        <f t="shared" si="116"/>
        <v>107.16746886446886</v>
      </c>
      <c r="K378" s="108"/>
    </row>
    <row r="379" spans="1:11" ht="30" x14ac:dyDescent="0.25">
      <c r="A379" s="36">
        <v>1</v>
      </c>
      <c r="B379" s="72" t="s">
        <v>116</v>
      </c>
      <c r="C379" s="117">
        <v>24</v>
      </c>
      <c r="D379" s="110">
        <f t="shared" si="114"/>
        <v>20</v>
      </c>
      <c r="E379" s="117">
        <v>24</v>
      </c>
      <c r="F379" s="133">
        <f t="shared" si="113"/>
        <v>120</v>
      </c>
      <c r="G379" s="618">
        <v>131.24495999999999</v>
      </c>
      <c r="H379" s="618">
        <f t="shared" si="115"/>
        <v>109</v>
      </c>
      <c r="I379" s="618">
        <v>131.24495999999999</v>
      </c>
      <c r="J379" s="117">
        <f t="shared" si="116"/>
        <v>120.40822018348622</v>
      </c>
      <c r="K379" s="108"/>
    </row>
    <row r="380" spans="1:11" ht="30" x14ac:dyDescent="0.25">
      <c r="A380" s="36">
        <v>1</v>
      </c>
      <c r="B380" s="233" t="s">
        <v>113</v>
      </c>
      <c r="C380" s="117">
        <f>SUM(C381:C383)</f>
        <v>20637</v>
      </c>
      <c r="D380" s="117">
        <f>SUM(D381:D383)</f>
        <v>17197</v>
      </c>
      <c r="E380" s="117">
        <f>SUM(E381:E383)</f>
        <v>13621</v>
      </c>
      <c r="F380" s="133">
        <f t="shared" si="113"/>
        <v>79.205675408501492</v>
      </c>
      <c r="G380" s="618">
        <f>SUM(G381:G383)</f>
        <v>26783.235860000001</v>
      </c>
      <c r="H380" s="618">
        <f>SUM(H381:H383)</f>
        <v>22319</v>
      </c>
      <c r="I380" s="618">
        <f>SUM(I381:I383)</f>
        <v>20544.748319999999</v>
      </c>
      <c r="J380" s="117">
        <f t="shared" si="116"/>
        <v>92.050487566647249</v>
      </c>
      <c r="K380" s="108"/>
    </row>
    <row r="381" spans="1:11" ht="30" x14ac:dyDescent="0.25">
      <c r="A381" s="36">
        <v>1</v>
      </c>
      <c r="B381" s="72" t="s">
        <v>109</v>
      </c>
      <c r="C381" s="117">
        <v>300</v>
      </c>
      <c r="D381" s="110">
        <f t="shared" si="114"/>
        <v>250</v>
      </c>
      <c r="E381" s="117">
        <v>-17</v>
      </c>
      <c r="F381" s="133">
        <f t="shared" si="113"/>
        <v>-6.8000000000000007</v>
      </c>
      <c r="G381" s="618">
        <v>440.46</v>
      </c>
      <c r="H381" s="618">
        <f t="shared" si="115"/>
        <v>367</v>
      </c>
      <c r="I381" s="618">
        <v>-29.141680000000001</v>
      </c>
      <c r="J381" s="117">
        <f t="shared" si="116"/>
        <v>-7.9405122615803823</v>
      </c>
      <c r="K381" s="108"/>
    </row>
    <row r="382" spans="1:11" ht="56.25" customHeight="1" x14ac:dyDescent="0.25">
      <c r="A382" s="36">
        <v>1</v>
      </c>
      <c r="B382" s="72" t="s">
        <v>119</v>
      </c>
      <c r="C382" s="117">
        <v>10937</v>
      </c>
      <c r="D382" s="110">
        <f t="shared" si="114"/>
        <v>9114</v>
      </c>
      <c r="E382" s="117">
        <v>7794</v>
      </c>
      <c r="F382" s="133">
        <f t="shared" si="113"/>
        <v>85.516787360105326</v>
      </c>
      <c r="G382" s="618">
        <v>18437.37586</v>
      </c>
      <c r="H382" s="618">
        <f t="shared" si="115"/>
        <v>15364</v>
      </c>
      <c r="I382" s="618">
        <v>15799.136200000001</v>
      </c>
      <c r="J382" s="117">
        <f t="shared" si="116"/>
        <v>102.83218042176516</v>
      </c>
      <c r="K382" s="108"/>
    </row>
    <row r="383" spans="1:11" ht="45" x14ac:dyDescent="0.25">
      <c r="A383" s="36">
        <v>1</v>
      </c>
      <c r="B383" s="72" t="s">
        <v>110</v>
      </c>
      <c r="C383" s="117">
        <v>9400</v>
      </c>
      <c r="D383" s="110">
        <f t="shared" si="114"/>
        <v>7833</v>
      </c>
      <c r="E383" s="117">
        <v>5844</v>
      </c>
      <c r="F383" s="133">
        <f t="shared" si="113"/>
        <v>74.60743010340866</v>
      </c>
      <c r="G383" s="618">
        <v>7905.4</v>
      </c>
      <c r="H383" s="618">
        <f t="shared" si="115"/>
        <v>6588</v>
      </c>
      <c r="I383" s="618">
        <v>4774.7537999999995</v>
      </c>
      <c r="J383" s="117">
        <f t="shared" si="116"/>
        <v>72.476530054644812</v>
      </c>
      <c r="K383" s="108"/>
    </row>
    <row r="384" spans="1:11" s="109" customFormat="1" ht="30.75" thickBot="1" x14ac:dyDescent="0.3">
      <c r="A384" s="109">
        <v>1</v>
      </c>
      <c r="B384" s="120" t="s">
        <v>124</v>
      </c>
      <c r="C384" s="117">
        <v>29800</v>
      </c>
      <c r="D384" s="110">
        <f t="shared" si="114"/>
        <v>24833</v>
      </c>
      <c r="E384" s="117">
        <v>25410</v>
      </c>
      <c r="F384" s="117">
        <f t="shared" si="113"/>
        <v>102.32352112108887</v>
      </c>
      <c r="G384" s="618">
        <v>20092.351999999999</v>
      </c>
      <c r="H384" s="618">
        <f t="shared" si="115"/>
        <v>16744</v>
      </c>
      <c r="I384" s="618">
        <v>17074.207600000002</v>
      </c>
      <c r="J384" s="117">
        <f t="shared" si="116"/>
        <v>101.97209507883423</v>
      </c>
      <c r="K384" s="108"/>
    </row>
    <row r="385" spans="1:11" s="34" customFormat="1" ht="15.75" thickBot="1" x14ac:dyDescent="0.3">
      <c r="A385" s="36">
        <v>1</v>
      </c>
      <c r="B385" s="114" t="s">
        <v>3</v>
      </c>
      <c r="C385" s="353"/>
      <c r="D385" s="353"/>
      <c r="E385" s="353"/>
      <c r="F385" s="461"/>
      <c r="G385" s="404">
        <f>G380+G375+G384</f>
        <v>69250.661822222231</v>
      </c>
      <c r="H385" s="404">
        <f>H380+H375+H384</f>
        <v>57708</v>
      </c>
      <c r="I385" s="404">
        <f>I380+I375+I384</f>
        <v>56164.794730000001</v>
      </c>
      <c r="J385" s="353">
        <f t="shared" si="116"/>
        <v>97.325838237332789</v>
      </c>
      <c r="K385" s="754"/>
    </row>
    <row r="386" spans="1:11" ht="32.25" customHeight="1" x14ac:dyDescent="0.25">
      <c r="A386" s="36">
        <v>1</v>
      </c>
      <c r="B386" s="292" t="s">
        <v>45</v>
      </c>
      <c r="C386" s="293"/>
      <c r="D386" s="293"/>
      <c r="E386" s="294"/>
      <c r="F386" s="290"/>
      <c r="G386" s="408"/>
      <c r="H386" s="408"/>
      <c r="I386" s="386"/>
      <c r="J386" s="293"/>
      <c r="K386" s="108"/>
    </row>
    <row r="387" spans="1:11" ht="43.5" customHeight="1" x14ac:dyDescent="0.25">
      <c r="A387" s="36">
        <v>1</v>
      </c>
      <c r="B387" s="234" t="s">
        <v>121</v>
      </c>
      <c r="C387" s="24">
        <f t="shared" ref="C387:E392" si="117">C375+C363</f>
        <v>13668</v>
      </c>
      <c r="D387" s="24">
        <f t="shared" si="117"/>
        <v>11391</v>
      </c>
      <c r="E387" s="24">
        <f t="shared" si="117"/>
        <v>11290</v>
      </c>
      <c r="F387" s="15">
        <f>E387/D387*100</f>
        <v>99.113335089105433</v>
      </c>
      <c r="G387" s="464">
        <f t="shared" ref="G387:I395" si="118">SUM(G375,G363)</f>
        <v>27596.033384444447</v>
      </c>
      <c r="H387" s="464">
        <f t="shared" si="118"/>
        <v>22996</v>
      </c>
      <c r="I387" s="464">
        <f t="shared" si="118"/>
        <v>22884.405730000006</v>
      </c>
      <c r="J387" s="23">
        <f>I387/H387*100</f>
        <v>99.514723125761023</v>
      </c>
      <c r="K387" s="108"/>
    </row>
    <row r="388" spans="1:11" ht="30" x14ac:dyDescent="0.25">
      <c r="A388" s="36">
        <v>1</v>
      </c>
      <c r="B388" s="232" t="s">
        <v>79</v>
      </c>
      <c r="C388" s="24">
        <f t="shared" si="117"/>
        <v>10401</v>
      </c>
      <c r="D388" s="24">
        <f t="shared" si="117"/>
        <v>8668</v>
      </c>
      <c r="E388" s="24">
        <f t="shared" si="117"/>
        <v>8528</v>
      </c>
      <c r="F388" s="15">
        <f t="shared" ref="F388:F396" si="119">E388/D388*100</f>
        <v>98.384863867097366</v>
      </c>
      <c r="G388" s="464">
        <f t="shared" si="118"/>
        <v>22306.339004444446</v>
      </c>
      <c r="H388" s="464">
        <f t="shared" si="118"/>
        <v>18588</v>
      </c>
      <c r="I388" s="464">
        <f t="shared" si="118"/>
        <v>18110.506350000003</v>
      </c>
      <c r="J388" s="23">
        <f t="shared" ref="J388:J397" si="120">I388/H388*100</f>
        <v>97.431172530664966</v>
      </c>
      <c r="K388" s="108"/>
    </row>
    <row r="389" spans="1:11" ht="30" x14ac:dyDescent="0.25">
      <c r="A389" s="36">
        <v>1</v>
      </c>
      <c r="B389" s="232" t="s">
        <v>80</v>
      </c>
      <c r="C389" s="24">
        <f t="shared" si="117"/>
        <v>3120</v>
      </c>
      <c r="D389" s="24">
        <f t="shared" si="117"/>
        <v>2600</v>
      </c>
      <c r="E389" s="24">
        <f t="shared" si="117"/>
        <v>2613</v>
      </c>
      <c r="F389" s="15">
        <f t="shared" si="119"/>
        <v>100.49999999999999</v>
      </c>
      <c r="G389" s="464">
        <f t="shared" si="118"/>
        <v>4485.8189999999995</v>
      </c>
      <c r="H389" s="464">
        <f t="shared" si="118"/>
        <v>3739</v>
      </c>
      <c r="I389" s="464">
        <f t="shared" si="118"/>
        <v>3984.7886899999999</v>
      </c>
      <c r="J389" s="23">
        <f t="shared" si="120"/>
        <v>106.57364776678256</v>
      </c>
      <c r="K389" s="108"/>
    </row>
    <row r="390" spans="1:11" ht="30" x14ac:dyDescent="0.25">
      <c r="A390" s="36">
        <v>1</v>
      </c>
      <c r="B390" s="232" t="s">
        <v>115</v>
      </c>
      <c r="C390" s="24">
        <f t="shared" si="117"/>
        <v>60</v>
      </c>
      <c r="D390" s="24">
        <f t="shared" si="117"/>
        <v>50</v>
      </c>
      <c r="E390" s="24">
        <f t="shared" si="117"/>
        <v>54</v>
      </c>
      <c r="F390" s="15">
        <f t="shared" si="119"/>
        <v>108</v>
      </c>
      <c r="G390" s="464">
        <f t="shared" si="118"/>
        <v>328.11240000000004</v>
      </c>
      <c r="H390" s="464">
        <f t="shared" si="118"/>
        <v>273</v>
      </c>
      <c r="I390" s="464">
        <f t="shared" si="118"/>
        <v>292.56718999999998</v>
      </c>
      <c r="J390" s="23">
        <f t="shared" si="120"/>
        <v>107.16746886446886</v>
      </c>
      <c r="K390" s="108"/>
    </row>
    <row r="391" spans="1:11" ht="30" x14ac:dyDescent="0.25">
      <c r="A391" s="36">
        <v>1</v>
      </c>
      <c r="B391" s="232" t="s">
        <v>116</v>
      </c>
      <c r="C391" s="24">
        <f t="shared" si="117"/>
        <v>87</v>
      </c>
      <c r="D391" s="24">
        <f t="shared" si="117"/>
        <v>73</v>
      </c>
      <c r="E391" s="24">
        <f t="shared" si="117"/>
        <v>95</v>
      </c>
      <c r="F391" s="15">
        <f t="shared" si="119"/>
        <v>130.13698630136986</v>
      </c>
      <c r="G391" s="464">
        <f t="shared" si="118"/>
        <v>475.76298000000003</v>
      </c>
      <c r="H391" s="464">
        <f t="shared" si="118"/>
        <v>396</v>
      </c>
      <c r="I391" s="464">
        <f t="shared" si="118"/>
        <v>496.54349999999999</v>
      </c>
      <c r="J391" s="23">
        <f t="shared" si="120"/>
        <v>125.38977272727271</v>
      </c>
      <c r="K391" s="108"/>
    </row>
    <row r="392" spans="1:11" ht="30" x14ac:dyDescent="0.25">
      <c r="A392" s="36">
        <v>1</v>
      </c>
      <c r="B392" s="234" t="s">
        <v>113</v>
      </c>
      <c r="C392" s="24">
        <f t="shared" si="117"/>
        <v>25187</v>
      </c>
      <c r="D392" s="24">
        <f t="shared" si="117"/>
        <v>20989</v>
      </c>
      <c r="E392" s="24">
        <f t="shared" si="117"/>
        <v>17100</v>
      </c>
      <c r="F392" s="15">
        <f t="shared" si="119"/>
        <v>81.471246843584737</v>
      </c>
      <c r="G392" s="464">
        <f t="shared" si="118"/>
        <v>33469.881860000001</v>
      </c>
      <c r="H392" s="464">
        <f t="shared" si="118"/>
        <v>27891</v>
      </c>
      <c r="I392" s="464">
        <f t="shared" si="118"/>
        <v>25941.012319999998</v>
      </c>
      <c r="J392" s="23">
        <f t="shared" si="120"/>
        <v>93.008541536696427</v>
      </c>
      <c r="K392" s="108"/>
    </row>
    <row r="393" spans="1:11" ht="30" x14ac:dyDescent="0.25">
      <c r="A393" s="36">
        <v>1</v>
      </c>
      <c r="B393" s="232" t="s">
        <v>109</v>
      </c>
      <c r="C393" s="24">
        <f t="shared" ref="C393:E395" si="121">SUM(C381,C369)</f>
        <v>550</v>
      </c>
      <c r="D393" s="24">
        <f t="shared" si="121"/>
        <v>458</v>
      </c>
      <c r="E393" s="24">
        <f t="shared" si="121"/>
        <v>192</v>
      </c>
      <c r="F393" s="15">
        <f t="shared" si="119"/>
        <v>41.921397379912662</v>
      </c>
      <c r="G393" s="464">
        <f t="shared" si="118"/>
        <v>807.51</v>
      </c>
      <c r="H393" s="464">
        <f t="shared" si="118"/>
        <v>673</v>
      </c>
      <c r="I393" s="464">
        <f t="shared" si="118"/>
        <v>281.02056999999996</v>
      </c>
      <c r="J393" s="23">
        <f t="shared" si="120"/>
        <v>41.756399702823174</v>
      </c>
      <c r="K393" s="108"/>
    </row>
    <row r="394" spans="1:11" ht="60" x14ac:dyDescent="0.25">
      <c r="A394" s="36">
        <v>1</v>
      </c>
      <c r="B394" s="232" t="s">
        <v>81</v>
      </c>
      <c r="C394" s="24">
        <f t="shared" si="121"/>
        <v>14137</v>
      </c>
      <c r="D394" s="24">
        <f t="shared" si="121"/>
        <v>11781</v>
      </c>
      <c r="E394" s="24">
        <f t="shared" si="121"/>
        <v>10146</v>
      </c>
      <c r="F394" s="15">
        <f t="shared" si="119"/>
        <v>86.121721415839062</v>
      </c>
      <c r="G394" s="464">
        <f t="shared" si="118"/>
        <v>23831.871859999999</v>
      </c>
      <c r="H394" s="464">
        <f t="shared" si="118"/>
        <v>19859</v>
      </c>
      <c r="I394" s="464">
        <f t="shared" si="118"/>
        <v>20103.0537</v>
      </c>
      <c r="J394" s="23">
        <f t="shared" si="120"/>
        <v>101.22893247394128</v>
      </c>
      <c r="K394" s="108"/>
    </row>
    <row r="395" spans="1:11" ht="45" x14ac:dyDescent="0.25">
      <c r="A395" s="36">
        <v>1</v>
      </c>
      <c r="B395" s="232" t="s">
        <v>110</v>
      </c>
      <c r="C395" s="24">
        <f t="shared" si="121"/>
        <v>10500</v>
      </c>
      <c r="D395" s="24">
        <f t="shared" si="121"/>
        <v>8750</v>
      </c>
      <c r="E395" s="24">
        <f t="shared" si="121"/>
        <v>6762</v>
      </c>
      <c r="F395" s="15">
        <f t="shared" si="119"/>
        <v>77.28</v>
      </c>
      <c r="G395" s="464">
        <f t="shared" si="118"/>
        <v>8830.5</v>
      </c>
      <c r="H395" s="464">
        <f t="shared" si="118"/>
        <v>7359</v>
      </c>
      <c r="I395" s="464">
        <f t="shared" si="118"/>
        <v>5556.9380499999997</v>
      </c>
      <c r="J395" s="23">
        <f t="shared" si="120"/>
        <v>75.512135480364179</v>
      </c>
      <c r="K395" s="108"/>
    </row>
    <row r="396" spans="1:11" ht="30.75" thickBot="1" x14ac:dyDescent="0.3">
      <c r="B396" s="694" t="s">
        <v>124</v>
      </c>
      <c r="C396" s="695">
        <f>SUM(C372,C384)</f>
        <v>39040</v>
      </c>
      <c r="D396" s="695">
        <f>SUM(D372,D384)</f>
        <v>32533</v>
      </c>
      <c r="E396" s="695">
        <f>SUM(E372,E384)</f>
        <v>33133</v>
      </c>
      <c r="F396" s="15">
        <f t="shared" si="119"/>
        <v>101.84428119140566</v>
      </c>
      <c r="G396" s="695">
        <f>SUM(G372,G384)</f>
        <v>26322.329599999997</v>
      </c>
      <c r="H396" s="695">
        <f>SUM(H372,H384)</f>
        <v>21936</v>
      </c>
      <c r="I396" s="695">
        <f>SUM(I372,I384)</f>
        <v>22281.363120000002</v>
      </c>
      <c r="J396" s="23">
        <f t="shared" si="120"/>
        <v>101.57441247264771</v>
      </c>
      <c r="K396" s="108"/>
    </row>
    <row r="397" spans="1:11" ht="15.75" thickBot="1" x14ac:dyDescent="0.3">
      <c r="A397" s="36">
        <v>1</v>
      </c>
      <c r="B397" s="441" t="s">
        <v>118</v>
      </c>
      <c r="C397" s="390">
        <f t="shared" ref="C397:I397" si="122">SUM(C385,C373)</f>
        <v>0</v>
      </c>
      <c r="D397" s="390">
        <f t="shared" si="122"/>
        <v>0</v>
      </c>
      <c r="E397" s="390">
        <f t="shared" si="122"/>
        <v>0</v>
      </c>
      <c r="F397" s="462">
        <f t="shared" si="122"/>
        <v>0</v>
      </c>
      <c r="G397" s="391">
        <f t="shared" si="122"/>
        <v>87388.244844444445</v>
      </c>
      <c r="H397" s="391">
        <f t="shared" si="122"/>
        <v>72823</v>
      </c>
      <c r="I397" s="391">
        <f t="shared" si="122"/>
        <v>71106.781170000002</v>
      </c>
      <c r="J397" s="390">
        <f t="shared" si="120"/>
        <v>97.643301113659149</v>
      </c>
      <c r="K397" s="108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  <row r="871" spans="2:10" x14ac:dyDescent="0.25">
      <c r="B871" s="36"/>
      <c r="C871" s="36"/>
      <c r="D871" s="36"/>
      <c r="E871" s="109"/>
      <c r="F871" s="36"/>
      <c r="G871" s="409"/>
      <c r="H871" s="409"/>
      <c r="I871" s="388"/>
      <c r="J871" s="36"/>
    </row>
    <row r="872" spans="2:10" x14ac:dyDescent="0.25">
      <c r="B872" s="36"/>
      <c r="C872" s="36"/>
      <c r="D872" s="36"/>
      <c r="E872" s="109"/>
      <c r="F872" s="36"/>
      <c r="G872" s="409"/>
      <c r="H872" s="409"/>
      <c r="I872" s="388"/>
      <c r="J872" s="36"/>
    </row>
    <row r="873" spans="2:10" x14ac:dyDescent="0.25">
      <c r="B873" s="36"/>
      <c r="C873" s="36"/>
      <c r="D873" s="36"/>
      <c r="E873" s="109"/>
      <c r="F873" s="36"/>
      <c r="G873" s="409"/>
      <c r="H873" s="409"/>
      <c r="I873" s="388"/>
      <c r="J873" s="36"/>
    </row>
  </sheetData>
  <autoFilter ref="B8:J397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10" sqref="D10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2017</v>
      </c>
      <c r="C1" s="768"/>
      <c r="D1" s="768"/>
      <c r="E1" s="768"/>
      <c r="F1" s="768"/>
      <c r="G1" s="768"/>
      <c r="H1" s="768"/>
      <c r="I1" s="768"/>
      <c r="J1" s="768"/>
      <c r="K1" s="129"/>
      <c r="L1" s="728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7"/>
      <c r="C2" s="767"/>
      <c r="D2" s="767"/>
      <c r="E2" s="767"/>
      <c r="F2" s="767"/>
      <c r="G2" s="767"/>
      <c r="H2" s="767"/>
      <c r="I2" s="767"/>
      <c r="J2" s="767"/>
      <c r="K2" s="129"/>
      <c r="L2" s="728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2.75" hidden="1" customHeight="1" x14ac:dyDescent="0.25">
      <c r="B3" s="156">
        <v>10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4" t="s">
        <v>103</v>
      </c>
      <c r="D5" s="765"/>
      <c r="E5" s="765"/>
      <c r="F5" s="766"/>
      <c r="G5" s="764" t="s">
        <v>102</v>
      </c>
      <c r="H5" s="765"/>
      <c r="I5" s="765"/>
      <c r="J5" s="766"/>
    </row>
    <row r="6" spans="1:249" ht="72.75" customHeight="1" thickBot="1" x14ac:dyDescent="0.3">
      <c r="B6" s="40"/>
      <c r="C6" s="308" t="s">
        <v>128</v>
      </c>
      <c r="D6" s="308" t="s">
        <v>133</v>
      </c>
      <c r="E6" s="309" t="s">
        <v>104</v>
      </c>
      <c r="F6" s="98" t="s">
        <v>35</v>
      </c>
      <c r="G6" s="308" t="s">
        <v>129</v>
      </c>
      <c r="H6" s="308" t="s">
        <v>134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10166</v>
      </c>
      <c r="E10" s="117">
        <f>SUM(E11:E14)</f>
        <v>8815</v>
      </c>
      <c r="F10" s="122">
        <f t="shared" ref="F10:F20" si="0">E10/D10*100</f>
        <v>86.710603974031088</v>
      </c>
      <c r="G10" s="487">
        <f>SUM(G11:G14)</f>
        <v>30337.368907407406</v>
      </c>
      <c r="H10" s="487">
        <f>SUM(H11:H14)</f>
        <v>25281</v>
      </c>
      <c r="I10" s="487">
        <f>SUM(I11:I14)</f>
        <v>22018.516649999998</v>
      </c>
      <c r="J10" s="479">
        <f>I10/H10*100</f>
        <v>87.095117479530074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7616</v>
      </c>
      <c r="E11" s="117">
        <v>7139</v>
      </c>
      <c r="F11" s="122">
        <f t="shared" si="0"/>
        <v>93.736869747899149</v>
      </c>
      <c r="G11" s="487">
        <v>23519.766532407404</v>
      </c>
      <c r="H11" s="660">
        <f>ROUND(G11/12*$B$3,0)</f>
        <v>19600</v>
      </c>
      <c r="I11" s="480">
        <v>17910.320009999999</v>
      </c>
      <c r="J11" s="479">
        <f>I11/H11*100</f>
        <v>91.379183724489792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>ROUND(C12/12*$B$3,0)</f>
        <v>2285</v>
      </c>
      <c r="E12" s="117">
        <v>1378</v>
      </c>
      <c r="F12" s="122">
        <f t="shared" si="0"/>
        <v>60.306345733041574</v>
      </c>
      <c r="G12" s="487">
        <v>4730.8068750000002</v>
      </c>
      <c r="H12" s="660">
        <f t="shared" ref="H12:H20" si="2">ROUND(G12/12*$B$3,0)</f>
        <v>3942</v>
      </c>
      <c r="I12" s="480">
        <v>2159.2083900000002</v>
      </c>
      <c r="J12" s="479">
        <f t="shared" ref="J12:J21" si="3">I12/H12*100</f>
        <v>54.774439117199393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41</v>
      </c>
      <c r="E13" s="117">
        <v>58</v>
      </c>
      <c r="F13" s="122">
        <f t="shared" si="0"/>
        <v>141.46341463414635</v>
      </c>
      <c r="G13" s="487">
        <v>321.55025000000001</v>
      </c>
      <c r="H13" s="660">
        <f t="shared" si="2"/>
        <v>268</v>
      </c>
      <c r="I13" s="480">
        <v>380.6105</v>
      </c>
      <c r="J13" s="479">
        <f t="shared" si="3"/>
        <v>142.0188432835821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224</v>
      </c>
      <c r="E14" s="117">
        <v>240</v>
      </c>
      <c r="F14" s="122">
        <f t="shared" si="0"/>
        <v>107.14285714285714</v>
      </c>
      <c r="G14" s="487">
        <v>1765.2452499999999</v>
      </c>
      <c r="H14" s="660">
        <f t="shared" si="2"/>
        <v>1471</v>
      </c>
      <c r="I14" s="480">
        <v>1568.3777500000001</v>
      </c>
      <c r="J14" s="479">
        <f t="shared" si="3"/>
        <v>106.61983344663494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13940</v>
      </c>
      <c r="E15" s="117">
        <f>SUM(E16:E18)</f>
        <v>15497</v>
      </c>
      <c r="F15" s="122">
        <f t="shared" si="0"/>
        <v>111.16929698708751</v>
      </c>
      <c r="G15" s="480">
        <f>SUM(G16:G18)</f>
        <v>31340.416959999999</v>
      </c>
      <c r="H15" s="480">
        <f>SUM(H16:H18)</f>
        <v>26117</v>
      </c>
      <c r="I15" s="480">
        <f>SUM(I16:I18)</f>
        <v>27867.49136</v>
      </c>
      <c r="J15" s="479">
        <f t="shared" si="3"/>
        <v>106.70249783665811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840</v>
      </c>
      <c r="E16" s="117">
        <v>376</v>
      </c>
      <c r="F16" s="122">
        <f t="shared" si="0"/>
        <v>44.761904761904766</v>
      </c>
      <c r="G16" s="487">
        <v>1767.9009599999999</v>
      </c>
      <c r="H16" s="660">
        <f t="shared" si="2"/>
        <v>1473</v>
      </c>
      <c r="I16" s="487">
        <v>638.96497000000011</v>
      </c>
      <c r="J16" s="479">
        <f t="shared" si="3"/>
        <v>43.378477257298037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11993</v>
      </c>
      <c r="E17" s="117">
        <v>10421</v>
      </c>
      <c r="F17" s="122">
        <f t="shared" si="0"/>
        <v>86.892353873092645</v>
      </c>
      <c r="G17" s="487">
        <v>28229.907999999999</v>
      </c>
      <c r="H17" s="660">
        <f t="shared" si="2"/>
        <v>23525</v>
      </c>
      <c r="I17" s="480">
        <v>23004.033359999998</v>
      </c>
      <c r="J17" s="479">
        <f t="shared" si="3"/>
        <v>97.785476556854405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1107</v>
      </c>
      <c r="E18" s="117">
        <v>4700</v>
      </c>
      <c r="F18" s="122">
        <f t="shared" si="0"/>
        <v>424.57091237579039</v>
      </c>
      <c r="G18" s="487">
        <v>1342.6079999999999</v>
      </c>
      <c r="H18" s="660">
        <f t="shared" si="2"/>
        <v>1119</v>
      </c>
      <c r="I18" s="480">
        <v>4224.4930300000005</v>
      </c>
      <c r="J18" s="479">
        <f t="shared" si="3"/>
        <v>377.52395263628244</v>
      </c>
      <c r="L18" s="109"/>
    </row>
    <row r="19" spans="1:249" s="36" customFormat="1" ht="30" x14ac:dyDescent="0.25">
      <c r="A19" s="18">
        <v>1</v>
      </c>
      <c r="B19" s="680" t="s">
        <v>124</v>
      </c>
      <c r="C19" s="117">
        <v>24350</v>
      </c>
      <c r="D19" s="110">
        <f>ROUND(C19/12*$B$3,0)</f>
        <v>20292</v>
      </c>
      <c r="E19" s="117">
        <f>17228+E20</f>
        <v>20220</v>
      </c>
      <c r="F19" s="122">
        <f t="shared" si="0"/>
        <v>99.645180366646954</v>
      </c>
      <c r="G19" s="487">
        <v>19701.3</v>
      </c>
      <c r="H19" s="660">
        <f t="shared" si="2"/>
        <v>16418</v>
      </c>
      <c r="I19" s="480">
        <f>13849.31602+I20</f>
        <v>16244.636350000001</v>
      </c>
      <c r="J19" s="479">
        <f>I19/H19*100</f>
        <v>98.944063527835297</v>
      </c>
      <c r="K19" s="748"/>
      <c r="L19" s="109"/>
    </row>
    <row r="20" spans="1:249" s="36" customFormat="1" ht="24" customHeight="1" thickBot="1" x14ac:dyDescent="0.3">
      <c r="A20" s="18">
        <v>1</v>
      </c>
      <c r="B20" s="680" t="s">
        <v>126</v>
      </c>
      <c r="C20" s="117">
        <v>2861</v>
      </c>
      <c r="D20" s="110">
        <f>ROUND(C20/12*$B$3,0)</f>
        <v>2384</v>
      </c>
      <c r="E20" s="117">
        <v>2992</v>
      </c>
      <c r="F20" s="122">
        <f t="shared" si="0"/>
        <v>125.503355704698</v>
      </c>
      <c r="G20" s="487">
        <v>2314.8000000000002</v>
      </c>
      <c r="H20" s="660">
        <f t="shared" si="2"/>
        <v>1929</v>
      </c>
      <c r="I20" s="480">
        <v>2395.3203299999996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81379.085867407412</v>
      </c>
      <c r="H21" s="482">
        <f>H10+H15+H19</f>
        <v>67816</v>
      </c>
      <c r="I21" s="482">
        <f>I10+I15+I19</f>
        <v>66130.644360000006</v>
      </c>
      <c r="J21" s="483">
        <f t="shared" si="3"/>
        <v>97.514811194998245</v>
      </c>
      <c r="L21" s="729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5871</v>
      </c>
      <c r="E24" s="117">
        <f>SUM(E25:E28)</f>
        <v>6399</v>
      </c>
      <c r="F24" s="122">
        <f>E24/D24*100</f>
        <v>108.99335717935617</v>
      </c>
      <c r="G24" s="487">
        <f>SUM(G25:G28)</f>
        <v>17012.918381944444</v>
      </c>
      <c r="H24" s="487">
        <f>SUM(H25:H28)</f>
        <v>14178</v>
      </c>
      <c r="I24" s="487">
        <f>SUM(I25:I28)</f>
        <v>14216.562990000002</v>
      </c>
      <c r="J24" s="479">
        <f>I24/H24*100</f>
        <v>100.27199174777826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4475</v>
      </c>
      <c r="E25" s="117">
        <v>4894</v>
      </c>
      <c r="F25" s="122">
        <f>E25/D25*100</f>
        <v>109.3631284916201</v>
      </c>
      <c r="G25" s="487">
        <v>13820.018194444445</v>
      </c>
      <c r="H25" s="660">
        <f>ROUND(G25/12*$B$3,0)</f>
        <v>11517</v>
      </c>
      <c r="I25" s="480">
        <v>11245.604100000002</v>
      </c>
      <c r="J25" s="479">
        <f>I25/H25*100</f>
        <v>97.643519145610853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1343</v>
      </c>
      <c r="E26" s="117">
        <v>1457</v>
      </c>
      <c r="F26" s="122">
        <f>E26/D26*100</f>
        <v>108.48845867460908</v>
      </c>
      <c r="G26" s="487">
        <v>2779.4784374999999</v>
      </c>
      <c r="H26" s="660">
        <f t="shared" ref="H26:H32" si="4">ROUND(G26/12*$B$3,0)</f>
        <v>2316</v>
      </c>
      <c r="I26" s="480">
        <v>2655.9708900000001</v>
      </c>
      <c r="J26" s="479">
        <f t="shared" ref="J26:J35" si="5">I26/H26*100</f>
        <v>114.67922668393781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0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53</v>
      </c>
      <c r="E28" s="117">
        <v>48</v>
      </c>
      <c r="F28" s="122">
        <f t="shared" ref="F28:F32" si="6">E28/D28*100</f>
        <v>90.566037735849065</v>
      </c>
      <c r="G28" s="487">
        <v>413.42174999999997</v>
      </c>
      <c r="H28" s="660">
        <f t="shared" si="4"/>
        <v>345</v>
      </c>
      <c r="I28" s="480">
        <v>314.988</v>
      </c>
      <c r="J28" s="479">
        <f t="shared" si="5"/>
        <v>91.300869565217397</v>
      </c>
      <c r="L28" s="730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5297</v>
      </c>
      <c r="E29" s="117">
        <f>SUM(E30:E32)</f>
        <v>4005</v>
      </c>
      <c r="F29" s="122">
        <f t="shared" si="6"/>
        <v>75.608835189730044</v>
      </c>
      <c r="G29" s="480">
        <f>SUM(G30:G32)</f>
        <v>9953.0110000000004</v>
      </c>
      <c r="H29" s="480">
        <f>SUM(H30:H32)</f>
        <v>8295</v>
      </c>
      <c r="I29" s="480">
        <f>SUM(I30:I32)</f>
        <v>7939.1724099999992</v>
      </c>
      <c r="J29" s="479">
        <f t="shared" si="5"/>
        <v>95.710336467751645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417</v>
      </c>
      <c r="E30" s="117">
        <v>384</v>
      </c>
      <c r="F30" s="122">
        <f t="shared" si="6"/>
        <v>92.086330935251809</v>
      </c>
      <c r="G30" s="487">
        <v>876.93499999999995</v>
      </c>
      <c r="H30" s="660">
        <f t="shared" si="4"/>
        <v>731</v>
      </c>
      <c r="I30" s="487">
        <v>664.25517999999988</v>
      </c>
      <c r="J30" s="479">
        <f t="shared" si="5"/>
        <v>90.86938166894663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2767</v>
      </c>
      <c r="E31" s="117">
        <v>2205</v>
      </c>
      <c r="F31" s="122">
        <f t="shared" si="6"/>
        <v>79.68919407300325</v>
      </c>
      <c r="G31" s="487">
        <v>6512.18</v>
      </c>
      <c r="H31" s="660">
        <f t="shared" si="4"/>
        <v>5427</v>
      </c>
      <c r="I31" s="480">
        <v>5839.0228499999994</v>
      </c>
      <c r="J31" s="479">
        <f t="shared" si="5"/>
        <v>107.59209231619677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2113</v>
      </c>
      <c r="E32" s="117">
        <v>1416</v>
      </c>
      <c r="F32" s="122">
        <f t="shared" si="6"/>
        <v>67.01372456223379</v>
      </c>
      <c r="G32" s="487">
        <v>2563.8960000000002</v>
      </c>
      <c r="H32" s="660">
        <f t="shared" si="4"/>
        <v>2137</v>
      </c>
      <c r="I32" s="480">
        <v>1435.89438</v>
      </c>
      <c r="J32" s="479">
        <f t="shared" si="5"/>
        <v>67.192062704726254</v>
      </c>
      <c r="L32" s="109"/>
    </row>
    <row r="33" spans="1:249" s="36" customFormat="1" ht="30" x14ac:dyDescent="0.25">
      <c r="A33" s="18">
        <v>1</v>
      </c>
      <c r="B33" s="680" t="s">
        <v>124</v>
      </c>
      <c r="C33" s="117">
        <v>13125</v>
      </c>
      <c r="D33" s="110">
        <f t="shared" si="7"/>
        <v>10938</v>
      </c>
      <c r="E33" s="117">
        <f>10034+E34</f>
        <v>10051</v>
      </c>
      <c r="F33" s="122">
        <f>E33/D33*100</f>
        <v>91.890656427134758</v>
      </c>
      <c r="G33" s="487">
        <v>10619.30625</v>
      </c>
      <c r="H33" s="660">
        <f>ROUND(G33/12*$B$3,0)</f>
        <v>8849</v>
      </c>
      <c r="I33" s="480">
        <f>8111.1764+I34</f>
        <v>8124.9309300000004</v>
      </c>
      <c r="J33" s="479">
        <f>I33/H33*100</f>
        <v>91.817504011752746</v>
      </c>
      <c r="K33" s="756"/>
      <c r="L33" s="109"/>
    </row>
    <row r="34" spans="1:249" s="36" customFormat="1" ht="30.75" thickBot="1" x14ac:dyDescent="0.3">
      <c r="A34" s="18">
        <v>1</v>
      </c>
      <c r="B34" s="680" t="s">
        <v>126</v>
      </c>
      <c r="C34" s="117">
        <v>50</v>
      </c>
      <c r="D34" s="110">
        <f t="shared" si="7"/>
        <v>42</v>
      </c>
      <c r="E34" s="117">
        <v>17</v>
      </c>
      <c r="F34" s="122">
        <f>E34/D34*100</f>
        <v>40.476190476190474</v>
      </c>
      <c r="G34" s="487"/>
      <c r="H34" s="660">
        <f>ROUND(G34/12*$B$3,0)</f>
        <v>0</v>
      </c>
      <c r="I34" s="480">
        <v>13.754530000000001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31322</v>
      </c>
      <c r="I35" s="482">
        <f>I29+I24+I33</f>
        <v>30280.66633</v>
      </c>
      <c r="J35" s="483">
        <f t="shared" si="5"/>
        <v>96.675392152480683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1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29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7630</v>
      </c>
      <c r="E38" s="117">
        <f>SUM(E39:E40)</f>
        <v>7600</v>
      </c>
      <c r="F38" s="122">
        <f t="shared" ref="F38:F44" si="8">E38/D38*100</f>
        <v>99.606815203145487</v>
      </c>
      <c r="G38" s="487">
        <f>SUM(G39:G40)</f>
        <v>21770.321449074079</v>
      </c>
      <c r="H38" s="487">
        <f>SUM(H39:H40)</f>
        <v>18142</v>
      </c>
      <c r="I38" s="487">
        <f>SUM(I39:I40)</f>
        <v>16888.67412</v>
      </c>
      <c r="J38" s="481">
        <f t="shared" ref="J38:J45" si="9">I38/H38*100</f>
        <v>93.091578216293684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5868</v>
      </c>
      <c r="E39" s="117">
        <v>6232</v>
      </c>
      <c r="F39" s="122">
        <f t="shared" si="8"/>
        <v>106.20313565098843</v>
      </c>
      <c r="G39" s="487">
        <v>18123.010824074077</v>
      </c>
      <c r="H39" s="660">
        <f>ROUND(G39/12*$B$3,0)</f>
        <v>15103</v>
      </c>
      <c r="I39" s="487">
        <v>14426.79521</v>
      </c>
      <c r="J39" s="481">
        <f t="shared" si="9"/>
        <v>95.522712110176784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1762</v>
      </c>
      <c r="E40" s="117">
        <v>1368</v>
      </c>
      <c r="F40" s="122">
        <f t="shared" si="8"/>
        <v>77.639046538024971</v>
      </c>
      <c r="G40" s="487">
        <v>3647.3106250000001</v>
      </c>
      <c r="H40" s="660">
        <f>ROUND(G40/12*$B$3,0)</f>
        <v>3039</v>
      </c>
      <c r="I40" s="487">
        <v>2461.8789100000004</v>
      </c>
      <c r="J40" s="481">
        <f t="shared" si="9"/>
        <v>81.009506745640024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833</v>
      </c>
      <c r="E41" s="117">
        <f t="shared" si="10"/>
        <v>381</v>
      </c>
      <c r="F41" s="122">
        <f t="shared" si="8"/>
        <v>45.738295318127257</v>
      </c>
      <c r="G41" s="480">
        <f t="shared" si="10"/>
        <v>1753.87</v>
      </c>
      <c r="H41" s="480">
        <f t="shared" si="10"/>
        <v>1462</v>
      </c>
      <c r="I41" s="480">
        <f t="shared" si="10"/>
        <v>682.03233</v>
      </c>
      <c r="J41" s="481">
        <f t="shared" si="9"/>
        <v>46.650638166894666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833</v>
      </c>
      <c r="E42" s="180">
        <v>381</v>
      </c>
      <c r="F42" s="392">
        <f t="shared" si="8"/>
        <v>45.738295318127257</v>
      </c>
      <c r="G42" s="488">
        <v>1753.87</v>
      </c>
      <c r="H42" s="661">
        <f>ROUND(G42/12*$B$3,0)</f>
        <v>1462</v>
      </c>
      <c r="I42" s="488">
        <v>682.03233</v>
      </c>
      <c r="J42" s="481">
        <f t="shared" si="9"/>
        <v>46.650638166894666</v>
      </c>
      <c r="L42" s="109"/>
    </row>
    <row r="43" spans="1:249" s="36" customFormat="1" ht="30" x14ac:dyDescent="0.25">
      <c r="A43" s="18">
        <v>1</v>
      </c>
      <c r="B43" s="680" t="s">
        <v>124</v>
      </c>
      <c r="C43" s="117">
        <v>9240</v>
      </c>
      <c r="D43" s="110">
        <f>ROUND(C43/12*$B$3,0)</f>
        <v>7700</v>
      </c>
      <c r="E43" s="117">
        <f>6985+E44</f>
        <v>9608</v>
      </c>
      <c r="F43" s="122">
        <f t="shared" si="8"/>
        <v>124.77922077922079</v>
      </c>
      <c r="G43" s="487">
        <v>7475.9916000000003</v>
      </c>
      <c r="H43" s="660">
        <f>ROUND(G43/12*$B$3,0)</f>
        <v>6230</v>
      </c>
      <c r="I43" s="487">
        <f>5646.3757+I44</f>
        <v>7767.0758499999993</v>
      </c>
      <c r="J43" s="481">
        <f>I43/H43*100</f>
        <v>124.67216452648474</v>
      </c>
      <c r="K43" s="756"/>
      <c r="L43" s="109"/>
    </row>
    <row r="44" spans="1:249" s="36" customFormat="1" ht="30.75" thickBot="1" x14ac:dyDescent="0.3">
      <c r="A44" s="18">
        <v>1</v>
      </c>
      <c r="B44" s="680" t="s">
        <v>126</v>
      </c>
      <c r="C44" s="117">
        <v>2000</v>
      </c>
      <c r="D44" s="110">
        <f>ROUND(C44/12*$B$3,0)</f>
        <v>1667</v>
      </c>
      <c r="E44" s="117">
        <v>2623</v>
      </c>
      <c r="F44" s="122">
        <f t="shared" si="8"/>
        <v>157.3485302939412</v>
      </c>
      <c r="G44" s="487"/>
      <c r="H44" s="660">
        <f>ROUND(G44/12*$B$3,0)</f>
        <v>0</v>
      </c>
      <c r="I44" s="487">
        <v>2120.7001500000001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25834</v>
      </c>
      <c r="I45" s="482">
        <f>I38+I41+I43</f>
        <v>25337.782299999999</v>
      </c>
      <c r="J45" s="489">
        <f t="shared" si="9"/>
        <v>98.07920685917783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16729</v>
      </c>
      <c r="E48" s="117">
        <f>SUM(E49:E50)</f>
        <v>19711</v>
      </c>
      <c r="F48" s="122">
        <f t="shared" ref="F48:F55" si="11">E48/D48*100</f>
        <v>117.82533325363143</v>
      </c>
      <c r="G48" s="487">
        <f>SUM(G49:G50)</f>
        <v>47734.28919212964</v>
      </c>
      <c r="H48" s="487">
        <f>SUM(H49:H50)</f>
        <v>39778</v>
      </c>
      <c r="I48" s="487">
        <f>SUM(I49:I50)</f>
        <v>47839.061249999992</v>
      </c>
      <c r="J48" s="481">
        <f t="shared" ref="J48:J56" si="12">I48/H48*100</f>
        <v>120.26512456634318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12868</v>
      </c>
      <c r="E49" s="117">
        <v>15026</v>
      </c>
      <c r="F49" s="122">
        <f t="shared" si="11"/>
        <v>116.77028287224122</v>
      </c>
      <c r="G49" s="487">
        <v>39740.916379629642</v>
      </c>
      <c r="H49" s="660">
        <f>ROUND(G49/12*$B$3,0)</f>
        <v>33117</v>
      </c>
      <c r="I49" s="487">
        <v>39651.879859999994</v>
      </c>
      <c r="J49" s="481">
        <f t="shared" si="12"/>
        <v>119.73270483437508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3861</v>
      </c>
      <c r="E50" s="117">
        <v>4685</v>
      </c>
      <c r="F50" s="122">
        <f t="shared" si="11"/>
        <v>121.34162134162135</v>
      </c>
      <c r="G50" s="487">
        <v>7993.3728124999998</v>
      </c>
      <c r="H50" s="660">
        <f>ROUND(G50/12*$B$3,0)</f>
        <v>6661</v>
      </c>
      <c r="I50" s="487">
        <v>8187.1813900000006</v>
      </c>
      <c r="J50" s="481">
        <f t="shared" si="12"/>
        <v>122.91219621678428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6667</v>
      </c>
      <c r="E51" s="117">
        <f t="shared" si="13"/>
        <v>6463</v>
      </c>
      <c r="F51" s="122">
        <f t="shared" si="11"/>
        <v>96.940152992350377</v>
      </c>
      <c r="G51" s="480">
        <f t="shared" si="13"/>
        <v>14030.96</v>
      </c>
      <c r="H51" s="480">
        <f t="shared" si="13"/>
        <v>11692</v>
      </c>
      <c r="I51" s="480">
        <f t="shared" si="13"/>
        <v>11432.644269999999</v>
      </c>
      <c r="J51" s="481">
        <f t="shared" si="12"/>
        <v>97.7817676188847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6667</v>
      </c>
      <c r="E52" s="180">
        <v>6463</v>
      </c>
      <c r="F52" s="392">
        <f t="shared" si="11"/>
        <v>96.940152992350377</v>
      </c>
      <c r="G52" s="488">
        <v>14030.96</v>
      </c>
      <c r="H52" s="661">
        <f>ROUND(G52/12*$B$3,0)</f>
        <v>11692</v>
      </c>
      <c r="I52" s="488">
        <v>11432.644269999999</v>
      </c>
      <c r="J52" s="481">
        <f t="shared" si="12"/>
        <v>97.7817676188847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26417</v>
      </c>
      <c r="E53" s="117">
        <f>7566+E54+E55</f>
        <v>29611</v>
      </c>
      <c r="F53" s="122">
        <f t="shared" si="11"/>
        <v>112.09069917098837</v>
      </c>
      <c r="G53" s="487">
        <v>25648.152999999998</v>
      </c>
      <c r="H53" s="660">
        <f>ROUND(G53/12*$B$3,0)</f>
        <v>21373</v>
      </c>
      <c r="I53" s="487">
        <f>6036.72575+I54+I55</f>
        <v>23845.966249999998</v>
      </c>
      <c r="J53" s="481">
        <f>I53/H53*100</f>
        <v>111.57051536985915</v>
      </c>
      <c r="K53" s="756"/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12500</v>
      </c>
      <c r="E54" s="117">
        <v>11339</v>
      </c>
      <c r="F54" s="122">
        <f t="shared" si="11"/>
        <v>90.712000000000003</v>
      </c>
      <c r="G54" s="487"/>
      <c r="H54" s="660">
        <f>ROUND(G54/12*$B$3,0)</f>
        <v>0</v>
      </c>
      <c r="I54" s="487">
        <v>9159.1293499999992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6500</v>
      </c>
      <c r="E55" s="117">
        <v>10706</v>
      </c>
      <c r="F55" s="122">
        <f t="shared" si="11"/>
        <v>164.7076923076923</v>
      </c>
      <c r="G55" s="487"/>
      <c r="H55" s="660">
        <f>ROUND(G55/12*$B$3,0)</f>
        <v>0</v>
      </c>
      <c r="I55" s="487">
        <v>8650.1111500000006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72843</v>
      </c>
      <c r="I56" s="482">
        <f>I48+I51+I53</f>
        <v>83117.671769999986</v>
      </c>
      <c r="J56" s="489">
        <f t="shared" si="12"/>
        <v>114.1052287385198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444</v>
      </c>
      <c r="E59" s="117">
        <f>SUM(E60:E61)</f>
        <v>528</v>
      </c>
      <c r="F59" s="122">
        <f t="shared" ref="F59:F67" si="14">E59/D59*100</f>
        <v>118.91891891891892</v>
      </c>
      <c r="G59" s="487">
        <f>SUM(G60:G61)</f>
        <v>3497.6792499999997</v>
      </c>
      <c r="H59" s="487">
        <f>SUM(H60:H61)</f>
        <v>2915</v>
      </c>
      <c r="I59" s="487">
        <f>SUM(I60:I61)</f>
        <v>3464.8680000000004</v>
      </c>
      <c r="J59" s="487">
        <f>I59/H59*100</f>
        <v>118.86339622641511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83</v>
      </c>
      <c r="E60" s="117">
        <v>102</v>
      </c>
      <c r="F60" s="122">
        <f t="shared" si="14"/>
        <v>122.89156626506023</v>
      </c>
      <c r="G60" s="487">
        <v>656.22500000000002</v>
      </c>
      <c r="H60" s="660">
        <f t="shared" ref="H60:H66" si="15">ROUND(G60/12*$B$3,0)</f>
        <v>547</v>
      </c>
      <c r="I60" s="487">
        <v>669.34950000000003</v>
      </c>
      <c r="J60" s="487">
        <f t="shared" ref="J60:J68" si="16">I60/H60*100</f>
        <v>122.36736745886657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361</v>
      </c>
      <c r="E61" s="117">
        <v>426</v>
      </c>
      <c r="F61" s="122">
        <f t="shared" si="14"/>
        <v>118.00554016620499</v>
      </c>
      <c r="G61" s="487">
        <v>2841.4542499999998</v>
      </c>
      <c r="H61" s="660">
        <f t="shared" si="15"/>
        <v>2368</v>
      </c>
      <c r="I61" s="487">
        <v>2795.5185000000001</v>
      </c>
      <c r="J61" s="487">
        <f t="shared" si="16"/>
        <v>118.05399070945946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39678</v>
      </c>
      <c r="E62" s="117">
        <f>SUM(E63:E64)</f>
        <v>39797</v>
      </c>
      <c r="F62" s="122">
        <f t="shared" si="14"/>
        <v>100.2999143101971</v>
      </c>
      <c r="G62" s="487">
        <f>SUM(G63:G64)</f>
        <v>74289.811000000002</v>
      </c>
      <c r="H62" s="487">
        <f>SUM(H63:H64)</f>
        <v>61908</v>
      </c>
      <c r="I62" s="487">
        <f>SUM(I63:I64)</f>
        <v>72579.777879999994</v>
      </c>
      <c r="J62" s="487">
        <f t="shared" si="16"/>
        <v>117.23812411966141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7" si="17">ROUND(C63/12*$B$3,0)</f>
        <v>22928</v>
      </c>
      <c r="E63" s="117">
        <v>21793</v>
      </c>
      <c r="F63" s="122">
        <f t="shared" si="14"/>
        <v>95.049720865317511</v>
      </c>
      <c r="G63" s="487">
        <v>53968.711000000003</v>
      </c>
      <c r="H63" s="660">
        <f t="shared" si="15"/>
        <v>44974</v>
      </c>
      <c r="I63" s="487">
        <v>54509.447419999997</v>
      </c>
      <c r="J63" s="487">
        <f t="shared" si="16"/>
        <v>121.20213327700449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16750</v>
      </c>
      <c r="E64" s="117">
        <v>18004</v>
      </c>
      <c r="F64" s="122">
        <f t="shared" si="14"/>
        <v>107.48656716417911</v>
      </c>
      <c r="G64" s="487">
        <v>20321.099999999999</v>
      </c>
      <c r="H64" s="660">
        <f t="shared" si="15"/>
        <v>16934</v>
      </c>
      <c r="I64" s="487">
        <v>18070.330460000001</v>
      </c>
      <c r="J64" s="487">
        <f t="shared" si="16"/>
        <v>106.71034876579664</v>
      </c>
      <c r="L64" s="109"/>
    </row>
    <row r="65" spans="1:12" s="36" customFormat="1" ht="38.1" customHeight="1" x14ac:dyDescent="0.25">
      <c r="A65" s="18">
        <v>1</v>
      </c>
      <c r="B65" s="680" t="s">
        <v>124</v>
      </c>
      <c r="C65" s="117">
        <v>28027</v>
      </c>
      <c r="D65" s="110">
        <f t="shared" si="17"/>
        <v>23356</v>
      </c>
      <c r="E65" s="117">
        <f>13265+E66+E67</f>
        <v>22334</v>
      </c>
      <c r="F65" s="122">
        <f t="shared" si="14"/>
        <v>95.624250727864364</v>
      </c>
      <c r="G65" s="487">
        <v>22676.365429999998</v>
      </c>
      <c r="H65" s="660">
        <f t="shared" si="15"/>
        <v>18897</v>
      </c>
      <c r="I65" s="487">
        <f>10645.24397+I66+I67</f>
        <v>17970.726690000003</v>
      </c>
      <c r="J65" s="487">
        <f t="shared" si="16"/>
        <v>95.098304969042729</v>
      </c>
      <c r="K65" s="756"/>
      <c r="L65" s="109"/>
    </row>
    <row r="66" spans="1:12" s="36" customFormat="1" ht="29.25" customHeight="1" x14ac:dyDescent="0.25">
      <c r="A66" s="18">
        <v>1</v>
      </c>
      <c r="B66" s="680" t="s">
        <v>125</v>
      </c>
      <c r="C66" s="117">
        <v>5100</v>
      </c>
      <c r="D66" s="110">
        <f t="shared" si="17"/>
        <v>4250</v>
      </c>
      <c r="E66" s="117">
        <v>8768</v>
      </c>
      <c r="F66" s="122">
        <f t="shared" si="14"/>
        <v>206.30588235294115</v>
      </c>
      <c r="G66" s="487"/>
      <c r="H66" s="660">
        <f t="shared" si="15"/>
        <v>0</v>
      </c>
      <c r="I66" s="487">
        <v>7081.9466300000004</v>
      </c>
      <c r="J66" s="487"/>
      <c r="L66" s="109"/>
    </row>
    <row r="67" spans="1:12" s="36" customFormat="1" ht="20.25" customHeight="1" thickBot="1" x14ac:dyDescent="0.3">
      <c r="A67" s="18"/>
      <c r="B67" s="696" t="s">
        <v>126</v>
      </c>
      <c r="C67" s="643">
        <v>500</v>
      </c>
      <c r="D67" s="642">
        <f t="shared" si="17"/>
        <v>417</v>
      </c>
      <c r="E67" s="643">
        <v>301</v>
      </c>
      <c r="F67" s="144">
        <f t="shared" si="14"/>
        <v>72.182254196642674</v>
      </c>
      <c r="G67" s="749"/>
      <c r="H67" s="750"/>
      <c r="I67" s="749">
        <v>243.53609</v>
      </c>
      <c r="J67" s="749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83720</v>
      </c>
      <c r="I68" s="493">
        <f>I62+I59+I65</f>
        <v>94015.372570000007</v>
      </c>
      <c r="J68" s="493">
        <f t="shared" si="16"/>
        <v>112.29738720735787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4818</v>
      </c>
      <c r="E71" s="117">
        <f>SUM(E72:E73)</f>
        <v>5051</v>
      </c>
      <c r="F71" s="122">
        <f t="shared" ref="F71:F76" si="18">E71/D71*100</f>
        <v>104.83603154836032</v>
      </c>
      <c r="G71" s="487">
        <f>SUM(G72:G73)</f>
        <v>13746.189018518518</v>
      </c>
      <c r="H71" s="487">
        <f>SUM(H72:H73)</f>
        <v>11455</v>
      </c>
      <c r="I71" s="487">
        <f>SUM(I72:I73)</f>
        <v>11243.040869999999</v>
      </c>
      <c r="J71" s="487">
        <f t="shared" ref="J71:J77" si="19">I71/H71*100</f>
        <v>98.149636577913569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3706</v>
      </c>
      <c r="E72" s="117">
        <v>3838</v>
      </c>
      <c r="F72" s="122">
        <f t="shared" si="18"/>
        <v>103.56179168915271</v>
      </c>
      <c r="G72" s="487">
        <v>11444.622143518518</v>
      </c>
      <c r="H72" s="660">
        <f>ROUND(G72/12*$B$3,0)</f>
        <v>9537</v>
      </c>
      <c r="I72" s="487">
        <v>9114.6348999999991</v>
      </c>
      <c r="J72" s="487">
        <f t="shared" si="19"/>
        <v>95.571300199224069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1112</v>
      </c>
      <c r="E73" s="117">
        <v>1213</v>
      </c>
      <c r="F73" s="122">
        <f t="shared" si="18"/>
        <v>109.08273381294964</v>
      </c>
      <c r="G73" s="487">
        <v>2301.566875</v>
      </c>
      <c r="H73" s="660">
        <f>ROUND(G73/12*$B$3,0)</f>
        <v>1918</v>
      </c>
      <c r="I73" s="487">
        <v>2128.4059700000003</v>
      </c>
      <c r="J73" s="487">
        <f t="shared" si="19"/>
        <v>110.97007142857144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83</v>
      </c>
      <c r="E74" s="117">
        <f t="shared" si="20"/>
        <v>87</v>
      </c>
      <c r="F74" s="122">
        <f t="shared" si="18"/>
        <v>104.81927710843372</v>
      </c>
      <c r="G74" s="480">
        <f t="shared" si="20"/>
        <v>175.387</v>
      </c>
      <c r="H74" s="480">
        <f t="shared" si="20"/>
        <v>146</v>
      </c>
      <c r="I74" s="480">
        <f t="shared" si="20"/>
        <v>149.83383000000001</v>
      </c>
      <c r="J74" s="487">
        <f t="shared" si="19"/>
        <v>102.62591095890411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83</v>
      </c>
      <c r="E75" s="180">
        <v>87</v>
      </c>
      <c r="F75" s="392">
        <f t="shared" si="18"/>
        <v>104.81927710843372</v>
      </c>
      <c r="G75" s="488">
        <v>175.387</v>
      </c>
      <c r="H75" s="661">
        <f>ROUND(G75/12*$B$3,0)</f>
        <v>146</v>
      </c>
      <c r="I75" s="488">
        <v>149.83383000000001</v>
      </c>
      <c r="J75" s="488">
        <f t="shared" si="19"/>
        <v>102.62591095890411</v>
      </c>
      <c r="L75" s="109"/>
    </row>
    <row r="76" spans="1:12" s="36" customFormat="1" ht="38.1" customHeight="1" thickBot="1" x14ac:dyDescent="0.3">
      <c r="A76" s="18">
        <v>1</v>
      </c>
      <c r="B76" s="680" t="s">
        <v>124</v>
      </c>
      <c r="C76" s="117">
        <v>6800</v>
      </c>
      <c r="D76" s="110">
        <f>ROUND(C76/12*$B$3,0)</f>
        <v>5667</v>
      </c>
      <c r="E76" s="117">
        <v>5531</v>
      </c>
      <c r="F76" s="122">
        <f t="shared" si="18"/>
        <v>97.600141168166573</v>
      </c>
      <c r="G76" s="487">
        <v>5501.8119999999999</v>
      </c>
      <c r="H76" s="660">
        <f>ROUND(G76/12*$B$3,0)</f>
        <v>4585</v>
      </c>
      <c r="I76" s="487">
        <v>4465.6313200000004</v>
      </c>
      <c r="J76" s="487">
        <f>I76/H76*100</f>
        <v>97.396539149400226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16186</v>
      </c>
      <c r="I77" s="482">
        <f>I71+I74+I76</f>
        <v>15858.506019999999</v>
      </c>
      <c r="J77" s="493">
        <f t="shared" si="19"/>
        <v>97.976683677251941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5749</v>
      </c>
      <c r="E80" s="117">
        <f>SUM(E81:E82,E83)</f>
        <v>5004</v>
      </c>
      <c r="F80" s="117">
        <f>SUM(F81:F82,F83)</f>
        <v>204.93558786869926</v>
      </c>
      <c r="G80" s="618">
        <f>SUM(G81:G82,G83)</f>
        <v>16402.007842592589</v>
      </c>
      <c r="H80" s="487">
        <f>SUM(H81:H82)</f>
        <v>13668</v>
      </c>
      <c r="I80" s="487">
        <f>SUM(I81:I82)</f>
        <v>8132.7960500000008</v>
      </c>
      <c r="J80" s="487">
        <f t="shared" ref="J80:J90" si="21">I80/H80*100</f>
        <v>59.502458662569509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4422</v>
      </c>
      <c r="E81" s="117">
        <v>3264</v>
      </c>
      <c r="F81" s="122">
        <f t="shared" ref="F81:F89" si="22">E81/D81*100</f>
        <v>73.812754409769326</v>
      </c>
      <c r="G81" s="487">
        <v>13655.310342592591</v>
      </c>
      <c r="H81" s="660">
        <f>ROUND(G81/12*$B$3,0)</f>
        <v>11379</v>
      </c>
      <c r="I81" s="487">
        <v>5150.0356300000003</v>
      </c>
      <c r="J81" s="487">
        <f t="shared" si="21"/>
        <v>45.259123209420864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1327</v>
      </c>
      <c r="E82" s="117">
        <v>1740</v>
      </c>
      <c r="F82" s="122">
        <f t="shared" si="22"/>
        <v>131.12283345892993</v>
      </c>
      <c r="G82" s="487">
        <v>2746.6974999999993</v>
      </c>
      <c r="H82" s="660">
        <f t="shared" ref="H82:H89" si="23">ROUND(G82/12*$B$3,0)</f>
        <v>2289</v>
      </c>
      <c r="I82" s="487">
        <v>2982.7604200000005</v>
      </c>
      <c r="J82" s="487">
        <f t="shared" si="21"/>
        <v>130.30844997815643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0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2433</v>
      </c>
      <c r="E84" s="117">
        <f>SUM(E85:E87)</f>
        <v>1893</v>
      </c>
      <c r="F84" s="122">
        <f t="shared" si="22"/>
        <v>77.80517879161529</v>
      </c>
      <c r="G84" s="480">
        <f>SUM(G85:G87)</f>
        <v>5687.04925</v>
      </c>
      <c r="H84" s="480">
        <f>SUM(H85:H87)</f>
        <v>4739</v>
      </c>
      <c r="I84" s="480">
        <f>SUM(I85:I87)</f>
        <v>3426.7679199999998</v>
      </c>
      <c r="J84" s="487">
        <f t="shared" si="21"/>
        <v>72.309937117535341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417</v>
      </c>
      <c r="E85" s="117">
        <v>282</v>
      </c>
      <c r="F85" s="122">
        <f t="shared" si="22"/>
        <v>67.625899280575538</v>
      </c>
      <c r="G85" s="487">
        <v>876.93499999999995</v>
      </c>
      <c r="H85" s="660">
        <f t="shared" si="23"/>
        <v>731</v>
      </c>
      <c r="I85" s="487">
        <v>470.4211699999999</v>
      </c>
      <c r="J85" s="487">
        <f t="shared" si="21"/>
        <v>64.353101231190138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1858</v>
      </c>
      <c r="E86" s="117">
        <v>913</v>
      </c>
      <c r="F86" s="122">
        <f t="shared" si="22"/>
        <v>49.138858988159313</v>
      </c>
      <c r="G86" s="487">
        <v>4619.0352499999999</v>
      </c>
      <c r="H86" s="660">
        <f t="shared" si="23"/>
        <v>3849</v>
      </c>
      <c r="I86" s="487">
        <v>2279.6797399999996</v>
      </c>
      <c r="J86" s="487">
        <f t="shared" si="21"/>
        <v>59.227844634970104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158</v>
      </c>
      <c r="E87" s="117">
        <v>698</v>
      </c>
      <c r="F87" s="122">
        <f t="shared" si="22"/>
        <v>441.77215189873414</v>
      </c>
      <c r="G87" s="487">
        <v>191.07900000000001</v>
      </c>
      <c r="H87" s="660">
        <f t="shared" si="23"/>
        <v>159</v>
      </c>
      <c r="I87" s="487">
        <v>676.66701</v>
      </c>
      <c r="J87" s="487">
        <f t="shared" si="21"/>
        <v>425.5767358490566</v>
      </c>
      <c r="L87" s="109"/>
    </row>
    <row r="88" spans="1:12" s="36" customFormat="1" ht="30" x14ac:dyDescent="0.25">
      <c r="A88" s="18">
        <v>1</v>
      </c>
      <c r="B88" s="680" t="s">
        <v>124</v>
      </c>
      <c r="C88" s="117">
        <v>4300</v>
      </c>
      <c r="D88" s="110">
        <f t="shared" si="24"/>
        <v>3583</v>
      </c>
      <c r="E88" s="117">
        <f>1543+E89</f>
        <v>2408</v>
      </c>
      <c r="F88" s="122">
        <f t="shared" si="22"/>
        <v>67.206251744348307</v>
      </c>
      <c r="G88" s="487">
        <v>3479.087</v>
      </c>
      <c r="H88" s="660">
        <f t="shared" si="23"/>
        <v>2899</v>
      </c>
      <c r="I88" s="487">
        <f>1244.56857+I89</f>
        <v>1941.3455799999999</v>
      </c>
      <c r="J88" s="481">
        <f t="shared" si="21"/>
        <v>66.966042773370134</v>
      </c>
      <c r="L88" s="109"/>
    </row>
    <row r="89" spans="1:12" s="36" customFormat="1" ht="30" x14ac:dyDescent="0.25">
      <c r="A89" s="18">
        <v>1</v>
      </c>
      <c r="B89" s="680" t="s">
        <v>126</v>
      </c>
      <c r="C89" s="117">
        <v>400</v>
      </c>
      <c r="D89" s="110">
        <f t="shared" si="24"/>
        <v>333</v>
      </c>
      <c r="E89" s="117">
        <v>865</v>
      </c>
      <c r="F89" s="122">
        <f t="shared" si="22"/>
        <v>259.75975975975973</v>
      </c>
      <c r="G89" s="487"/>
      <c r="H89" s="660">
        <f t="shared" si="23"/>
        <v>0</v>
      </c>
      <c r="I89" s="487">
        <v>696.77701000000002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21306</v>
      </c>
      <c r="I90" s="491">
        <f>I80+I84+I88</f>
        <v>13500.90955</v>
      </c>
      <c r="J90" s="491">
        <f t="shared" si="21"/>
        <v>63.366702102694084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1582</v>
      </c>
      <c r="E93" s="117">
        <f>SUM(E94:E95)</f>
        <v>1602</v>
      </c>
      <c r="F93" s="122">
        <f t="shared" ref="F93:F98" si="25">E93/D93*100</f>
        <v>101.26422250316057</v>
      </c>
      <c r="G93" s="487">
        <f>SUM(G94:G95)</f>
        <v>4513.08474537037</v>
      </c>
      <c r="H93" s="487">
        <f>SUM(H94:H95)</f>
        <v>3761</v>
      </c>
      <c r="I93" s="487">
        <f>SUM(I94:I95)</f>
        <v>3295.7634999999996</v>
      </c>
      <c r="J93" s="487">
        <f>I86/H86*100</f>
        <v>59.227844634970104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1217</v>
      </c>
      <c r="E94" s="117">
        <v>1191</v>
      </c>
      <c r="F94" s="122">
        <f t="shared" si="25"/>
        <v>97.863599013968766</v>
      </c>
      <c r="G94" s="487">
        <v>3757.3978703703701</v>
      </c>
      <c r="H94" s="660">
        <f>ROUND(G94/12*$B$3,0)</f>
        <v>3131</v>
      </c>
      <c r="I94" s="487">
        <v>2520.6747499999997</v>
      </c>
      <c r="J94" s="487">
        <f t="shared" ref="J94:J113" si="26">I94/H94*100</f>
        <v>80.507018524433079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365</v>
      </c>
      <c r="E95" s="117">
        <v>411</v>
      </c>
      <c r="F95" s="122">
        <f t="shared" si="25"/>
        <v>112.60273972602739</v>
      </c>
      <c r="G95" s="487">
        <v>755.68687499999999</v>
      </c>
      <c r="H95" s="660">
        <f>ROUND(G95/12*$B$3,0)</f>
        <v>630</v>
      </c>
      <c r="I95" s="487">
        <v>775.08874999999989</v>
      </c>
      <c r="J95" s="487">
        <f t="shared" si="26"/>
        <v>123.02996031746029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333</v>
      </c>
      <c r="E96" s="117">
        <f t="shared" si="27"/>
        <v>315</v>
      </c>
      <c r="F96" s="122">
        <f t="shared" si="25"/>
        <v>94.594594594594597</v>
      </c>
      <c r="G96" s="480">
        <f t="shared" si="27"/>
        <v>701.548</v>
      </c>
      <c r="H96" s="480">
        <f t="shared" si="27"/>
        <v>585</v>
      </c>
      <c r="I96" s="480">
        <f t="shared" si="27"/>
        <v>529.0341699999999</v>
      </c>
      <c r="J96" s="487">
        <f t="shared" si="26"/>
        <v>90.433191452991437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333</v>
      </c>
      <c r="E97" s="117">
        <v>315</v>
      </c>
      <c r="F97" s="122">
        <f t="shared" si="25"/>
        <v>94.594594594594597</v>
      </c>
      <c r="G97" s="487">
        <v>701.548</v>
      </c>
      <c r="H97" s="660">
        <f>ROUND(G97/12*$B$3,0)</f>
        <v>585</v>
      </c>
      <c r="I97" s="487">
        <v>529.0341699999999</v>
      </c>
      <c r="J97" s="487">
        <f t="shared" si="26"/>
        <v>90.433191452991437</v>
      </c>
      <c r="L97" s="109"/>
    </row>
    <row r="98" spans="1:12" s="36" customFormat="1" ht="30" x14ac:dyDescent="0.25">
      <c r="A98" s="18">
        <v>1</v>
      </c>
      <c r="B98" s="680" t="s">
        <v>124</v>
      </c>
      <c r="C98" s="117">
        <v>480</v>
      </c>
      <c r="D98" s="110">
        <f>ROUND(C98/12*$B$3,0)</f>
        <v>400</v>
      </c>
      <c r="E98" s="117">
        <v>348</v>
      </c>
      <c r="F98" s="122">
        <f t="shared" si="25"/>
        <v>87</v>
      </c>
      <c r="G98" s="487">
        <v>388.36320000000001</v>
      </c>
      <c r="H98" s="660">
        <f>ROUND(G98/12*$B$3,0)</f>
        <v>324</v>
      </c>
      <c r="I98" s="487">
        <v>279.44517999999999</v>
      </c>
      <c r="J98" s="481">
        <f t="shared" si="26"/>
        <v>86.248512345679003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4670</v>
      </c>
      <c r="I99" s="496">
        <f>I93+I96+I98</f>
        <v>4104.2428499999996</v>
      </c>
      <c r="J99" s="491">
        <f t="shared" si="26"/>
        <v>87.885285867237684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52989</v>
      </c>
      <c r="E101" s="237">
        <f>SUM(E10,E24,E38,E48,E59,E71,E80,E93)</f>
        <v>54710</v>
      </c>
      <c r="F101" s="237">
        <f t="shared" ref="F101:F112" si="28">E101/D101*100</f>
        <v>103.24784389212856</v>
      </c>
      <c r="G101" s="502">
        <f>SUM(G10,G24,G38,G48,G59,G71,G80,G93)</f>
        <v>155013.85878703708</v>
      </c>
      <c r="H101" s="502">
        <f>SUM(H10,H24,H38,H48,H59,H71,H80,H93)</f>
        <v>129178</v>
      </c>
      <c r="I101" s="502">
        <f>SUM(I10,I24,I38,I48,I59,I71,I80,I93)</f>
        <v>127099.28343</v>
      </c>
      <c r="J101" s="502">
        <f t="shared" si="26"/>
        <v>98.390812235829628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40172</v>
      </c>
      <c r="E102" s="237">
        <f t="shared" si="29"/>
        <v>41584</v>
      </c>
      <c r="F102" s="237">
        <f t="shared" si="28"/>
        <v>103.51488599024196</v>
      </c>
      <c r="G102" s="502">
        <f t="shared" ref="G102:I103" si="30">SUM(G94,G81,G72,G49,G39,G25,G11)</f>
        <v>124061.04228703705</v>
      </c>
      <c r="H102" s="502">
        <f t="shared" si="30"/>
        <v>103384</v>
      </c>
      <c r="I102" s="502">
        <f t="shared" si="30"/>
        <v>100019.94445999998</v>
      </c>
      <c r="J102" s="502">
        <f t="shared" si="26"/>
        <v>96.746057861951542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12055</v>
      </c>
      <c r="E103" s="237">
        <f t="shared" si="29"/>
        <v>12252</v>
      </c>
      <c r="F103" s="237">
        <f t="shared" si="28"/>
        <v>101.63417669017005</v>
      </c>
      <c r="G103" s="502">
        <f t="shared" si="30"/>
        <v>24954.920000000006</v>
      </c>
      <c r="H103" s="502">
        <f t="shared" si="30"/>
        <v>20795</v>
      </c>
      <c r="I103" s="502">
        <f t="shared" si="30"/>
        <v>21350.494720000002</v>
      </c>
      <c r="J103" s="502">
        <f t="shared" si="26"/>
        <v>102.67128982928591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124</v>
      </c>
      <c r="E104" s="237">
        <f t="shared" si="31"/>
        <v>160</v>
      </c>
      <c r="F104" s="237">
        <f t="shared" si="28"/>
        <v>129.03225806451613</v>
      </c>
      <c r="G104" s="502">
        <f t="shared" ref="G104:I105" si="32">SUM(G60,G27,G13)</f>
        <v>977.77525000000003</v>
      </c>
      <c r="H104" s="502">
        <f t="shared" si="32"/>
        <v>815</v>
      </c>
      <c r="I104" s="502">
        <f t="shared" si="32"/>
        <v>1049.96</v>
      </c>
      <c r="J104" s="502">
        <f t="shared" si="26"/>
        <v>128.82944785276072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638</v>
      </c>
      <c r="E105" s="237">
        <f t="shared" si="31"/>
        <v>714</v>
      </c>
      <c r="F105" s="237">
        <f t="shared" si="28"/>
        <v>111.91222570532915</v>
      </c>
      <c r="G105" s="502">
        <f t="shared" si="32"/>
        <v>5020.1212500000001</v>
      </c>
      <c r="H105" s="502">
        <f t="shared" si="32"/>
        <v>4184</v>
      </c>
      <c r="I105" s="502">
        <f t="shared" si="32"/>
        <v>4678.8842500000001</v>
      </c>
      <c r="J105" s="502">
        <f t="shared" si="26"/>
        <v>111.82801744741874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69264</v>
      </c>
      <c r="E106" s="237">
        <f>SUM(E96,E84,E74,E62,E51,E41,E29,E15)</f>
        <v>68438</v>
      </c>
      <c r="F106" s="237">
        <f t="shared" si="28"/>
        <v>98.80746130746131</v>
      </c>
      <c r="G106" s="502">
        <f>SUM(G96,G84,G74,G62,G51,G41,G29,G15)</f>
        <v>137932.05320999998</v>
      </c>
      <c r="H106" s="502">
        <f>SUM(H96,H84,H74,H62,H51,H41,H29,H15)</f>
        <v>114944</v>
      </c>
      <c r="I106" s="502">
        <f>SUM(I96,I84,I74,I62,I51,I41,I29,I15)</f>
        <v>124606.75417</v>
      </c>
      <c r="J106" s="502">
        <f t="shared" si="26"/>
        <v>108.40648852484689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9590</v>
      </c>
      <c r="E107" s="237">
        <f>SUM(E97,E85,E75,E52,E42,E30,E16)</f>
        <v>8288</v>
      </c>
      <c r="F107" s="237">
        <f t="shared" si="28"/>
        <v>86.423357664233578</v>
      </c>
      <c r="G107" s="502">
        <f>SUM(G97,G85,G75,G52,G42,G30,G16)</f>
        <v>20183.535959999997</v>
      </c>
      <c r="H107" s="502">
        <f>SUM(H97,H85,H75,H52,H42,H30,H16)</f>
        <v>16820</v>
      </c>
      <c r="I107" s="502">
        <f>SUM(I97,I85,I75,I52,I42,I30,I16)</f>
        <v>14567.18592</v>
      </c>
      <c r="J107" s="502">
        <f t="shared" si="26"/>
        <v>86.606337217598096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39546</v>
      </c>
      <c r="E108" s="237">
        <f t="shared" si="33"/>
        <v>35332</v>
      </c>
      <c r="F108" s="237">
        <f t="shared" si="28"/>
        <v>89.344055024528402</v>
      </c>
      <c r="G108" s="502">
        <f t="shared" ref="G108:I109" si="34">SUM(G86,G63,G31,G17)</f>
        <v>93329.83425</v>
      </c>
      <c r="H108" s="502">
        <f t="shared" si="34"/>
        <v>77775</v>
      </c>
      <c r="I108" s="502">
        <f t="shared" si="34"/>
        <v>85632.183369999999</v>
      </c>
      <c r="J108" s="502">
        <f t="shared" si="26"/>
        <v>110.10245370620379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20128</v>
      </c>
      <c r="E109" s="237">
        <f t="shared" si="33"/>
        <v>24818</v>
      </c>
      <c r="F109" s="237">
        <f>SUM(F87,F64,F32,F18)</f>
        <v>1040.8433560009373</v>
      </c>
      <c r="G109" s="237">
        <f t="shared" si="34"/>
        <v>24418.683000000001</v>
      </c>
      <c r="H109" s="237">
        <f t="shared" si="34"/>
        <v>20349</v>
      </c>
      <c r="I109" s="616">
        <f t="shared" si="34"/>
        <v>24407.384880000005</v>
      </c>
      <c r="J109" s="502">
        <f t="shared" si="26"/>
        <v>119.94390328763087</v>
      </c>
    </row>
    <row r="110" spans="1:12" ht="30" x14ac:dyDescent="0.25">
      <c r="A110" s="18">
        <v>1</v>
      </c>
      <c r="B110" s="691" t="s">
        <v>124</v>
      </c>
      <c r="C110" s="697">
        <f>SUM(C98,C88,C76,C65,C53,C43,C33,C19)</f>
        <v>118022</v>
      </c>
      <c r="D110" s="697">
        <f>SUM(D98,D88,D76,D65,D53,D43,D33,D19)</f>
        <v>98353</v>
      </c>
      <c r="E110" s="697">
        <f>SUM(E98,E88,E76,E65,E53,E43,E33,E19)</f>
        <v>100111</v>
      </c>
      <c r="F110" s="237">
        <f t="shared" si="28"/>
        <v>101.78743912234502</v>
      </c>
      <c r="G110" s="697">
        <f>SUM(G98,G88,G76,G65,G53,G43,G33,G19)</f>
        <v>95490.378479999999</v>
      </c>
      <c r="H110" s="697">
        <f>SUM(H98,H88,H76,H65,H53,H43,H33,H19)</f>
        <v>79575</v>
      </c>
      <c r="I110" s="697">
        <f>SUM(I98,I88,I76,I65,I53,I43,I33,I19)</f>
        <v>80639.758150000009</v>
      </c>
      <c r="J110" s="502">
        <f t="shared" si="26"/>
        <v>101.3380561105875</v>
      </c>
    </row>
    <row r="111" spans="1:12" ht="30" x14ac:dyDescent="0.25">
      <c r="A111" s="18">
        <v>1</v>
      </c>
      <c r="B111" s="691" t="s">
        <v>125</v>
      </c>
      <c r="C111" s="697">
        <f>SUM(C66,C54)</f>
        <v>20100</v>
      </c>
      <c r="D111" s="697">
        <f>SUM(D66,D54)</f>
        <v>16750</v>
      </c>
      <c r="E111" s="697">
        <f>SUM(E66,E54)</f>
        <v>20107</v>
      </c>
      <c r="F111" s="237">
        <f t="shared" si="28"/>
        <v>120.04179104477612</v>
      </c>
      <c r="G111" s="697">
        <f>SUM(G66,G54)</f>
        <v>0</v>
      </c>
      <c r="H111" s="697">
        <f>SUM(H66,H54)</f>
        <v>0</v>
      </c>
      <c r="I111" s="697">
        <f>SUM(I66,I54)</f>
        <v>16241.07598</v>
      </c>
      <c r="J111" s="502"/>
    </row>
    <row r="112" spans="1:12" x14ac:dyDescent="0.25">
      <c r="A112" s="18">
        <v>1</v>
      </c>
      <c r="B112" s="691" t="s">
        <v>126</v>
      </c>
      <c r="C112" s="697">
        <f t="shared" ref="C112:D112" si="35">SUM(C89,C55,C44,C34,C20,C67)</f>
        <v>13611</v>
      </c>
      <c r="D112" s="697">
        <f t="shared" si="35"/>
        <v>11343</v>
      </c>
      <c r="E112" s="697">
        <f>SUM(E89,E55,E44,E34,E20,E67)</f>
        <v>17504</v>
      </c>
      <c r="F112" s="237">
        <f t="shared" si="28"/>
        <v>154.31543683328925</v>
      </c>
      <c r="G112" s="697">
        <f t="shared" ref="G112:I112" si="36">SUM(G89,G55,G44,G34,G20,G67)</f>
        <v>2314.8000000000002</v>
      </c>
      <c r="H112" s="697">
        <f t="shared" si="36"/>
        <v>1929</v>
      </c>
      <c r="I112" s="697">
        <f t="shared" si="36"/>
        <v>14120.199259999999</v>
      </c>
      <c r="J112" s="502">
        <f t="shared" si="26"/>
        <v>731.99581441161229</v>
      </c>
    </row>
    <row r="113" spans="1:12" ht="15.75" thickBot="1" x14ac:dyDescent="0.3">
      <c r="A113" s="18">
        <v>1</v>
      </c>
      <c r="B113" s="545" t="s">
        <v>118</v>
      </c>
      <c r="C113" s="546">
        <f>SUM(C99,C90,C77,C68,C56,C45,C35,C21)</f>
        <v>0</v>
      </c>
      <c r="D113" s="546">
        <f>SUM(D99,D90,D77,D68,D56,D45,D35,D21)</f>
        <v>0</v>
      </c>
      <c r="E113" s="546">
        <f>SUM(E99,E90,E77,E68,E56,E45,E35,E21)</f>
        <v>0</v>
      </c>
      <c r="F113" s="546"/>
      <c r="G113" s="547">
        <f>SUM(G99,G90,G77,G68,G56,G45,G35,G21)</f>
        <v>388436.29047703708</v>
      </c>
      <c r="H113" s="547">
        <f>SUM(H99,H90,H77,H68,H56,H45,H35,H21)</f>
        <v>323697</v>
      </c>
      <c r="I113" s="547">
        <f>SUM(I99,I90,I77,I68,I56,I45,I35,I21)</f>
        <v>332345.79574999993</v>
      </c>
      <c r="J113" s="547">
        <f t="shared" si="26"/>
        <v>102.67188010701365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8116</v>
      </c>
      <c r="E117" s="117">
        <f>SUM(E118:E121)</f>
        <v>8317</v>
      </c>
      <c r="F117" s="117">
        <f t="shared" ref="F117:F125" si="37">E117/D117*100</f>
        <v>102.47658945293247</v>
      </c>
      <c r="G117" s="487">
        <f>SUM(G118:G121)</f>
        <v>24274.613384259261</v>
      </c>
      <c r="H117" s="487">
        <f>SUM(H118:H121)</f>
        <v>20229</v>
      </c>
      <c r="I117" s="487">
        <f>SUM(I118:I121)</f>
        <v>19431.464719999996</v>
      </c>
      <c r="J117" s="553">
        <f t="shared" ref="J117:J129" si="38">I117/H117*100</f>
        <v>96.057465618666242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9">ROUND(C118/12*$B$3,0)</f>
        <v>6072</v>
      </c>
      <c r="E118" s="117">
        <v>6284</v>
      </c>
      <c r="F118" s="117">
        <f t="shared" si="37"/>
        <v>103.49143610013176</v>
      </c>
      <c r="G118" s="487">
        <v>18750.959509259261</v>
      </c>
      <c r="H118" s="660">
        <f t="shared" ref="H118:H128" si="40">ROUND(G118/12*$B$3,0)</f>
        <v>15626</v>
      </c>
      <c r="I118" s="487">
        <v>15167.035029999999</v>
      </c>
      <c r="J118" s="553">
        <f t="shared" si="38"/>
        <v>97.062812172020983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9"/>
        <v>1822</v>
      </c>
      <c r="E119" s="117">
        <v>1886</v>
      </c>
      <c r="F119" s="117">
        <f t="shared" si="37"/>
        <v>103.51262349066958</v>
      </c>
      <c r="G119" s="487">
        <v>3771.5331250000004</v>
      </c>
      <c r="H119" s="660">
        <f t="shared" si="40"/>
        <v>3143</v>
      </c>
      <c r="I119" s="487">
        <v>3311.6672399999993</v>
      </c>
      <c r="J119" s="553">
        <f t="shared" si="38"/>
        <v>105.36644097995544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9"/>
        <v>39</v>
      </c>
      <c r="E120" s="117">
        <v>47</v>
      </c>
      <c r="F120" s="117">
        <f t="shared" si="37"/>
        <v>120.51282051282051</v>
      </c>
      <c r="G120" s="487">
        <v>308.42574999999999</v>
      </c>
      <c r="H120" s="660">
        <f t="shared" si="40"/>
        <v>257</v>
      </c>
      <c r="I120" s="487">
        <v>308.42574999999999</v>
      </c>
      <c r="J120" s="553">
        <f t="shared" si="38"/>
        <v>120.01001945525292</v>
      </c>
      <c r="L120" s="727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9"/>
        <v>183</v>
      </c>
      <c r="E121" s="117">
        <v>100</v>
      </c>
      <c r="F121" s="117">
        <f t="shared" si="37"/>
        <v>54.644808743169406</v>
      </c>
      <c r="G121" s="487">
        <v>1443.6949999999999</v>
      </c>
      <c r="H121" s="660">
        <f t="shared" si="40"/>
        <v>1203</v>
      </c>
      <c r="I121" s="487">
        <v>644.33669999999995</v>
      </c>
      <c r="J121" s="553">
        <f t="shared" si="38"/>
        <v>53.560822942643384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13716</v>
      </c>
      <c r="E122" s="117">
        <f>SUM(E123:E125)</f>
        <v>12582</v>
      </c>
      <c r="F122" s="117">
        <f t="shared" si="37"/>
        <v>91.732283464566933</v>
      </c>
      <c r="G122" s="480">
        <f>SUM(G123:G125)</f>
        <v>28051.120499999997</v>
      </c>
      <c r="H122" s="480">
        <f>SUM(H123:H125)</f>
        <v>23375</v>
      </c>
      <c r="I122" s="480">
        <f>SUM(I123:I125)</f>
        <v>24221.67555</v>
      </c>
      <c r="J122" s="553">
        <f t="shared" si="38"/>
        <v>103.62214139037434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9"/>
        <v>1250</v>
      </c>
      <c r="E123" s="117">
        <v>673</v>
      </c>
      <c r="F123" s="117">
        <f t="shared" si="37"/>
        <v>53.839999999999996</v>
      </c>
      <c r="G123" s="487">
        <v>2630.8049999999998</v>
      </c>
      <c r="H123" s="660">
        <f t="shared" si="40"/>
        <v>2192</v>
      </c>
      <c r="I123" s="487">
        <v>1172.7376199999999</v>
      </c>
      <c r="J123" s="553">
        <f t="shared" si="38"/>
        <v>53.50080383211678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9"/>
        <v>9028</v>
      </c>
      <c r="E124" s="117">
        <v>7483</v>
      </c>
      <c r="F124" s="117">
        <f t="shared" si="37"/>
        <v>82.88657509968985</v>
      </c>
      <c r="G124" s="487">
        <v>21248.929499999998</v>
      </c>
      <c r="H124" s="660">
        <f t="shared" si="40"/>
        <v>17707</v>
      </c>
      <c r="I124" s="487">
        <v>18697.300330000002</v>
      </c>
      <c r="J124" s="553">
        <f t="shared" si="38"/>
        <v>105.59270531428248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9"/>
        <v>3438</v>
      </c>
      <c r="E125" s="117">
        <v>4426</v>
      </c>
      <c r="F125" s="117">
        <f t="shared" si="37"/>
        <v>128.73763816172192</v>
      </c>
      <c r="G125" s="487">
        <v>4171.3860000000004</v>
      </c>
      <c r="H125" s="660">
        <f t="shared" si="40"/>
        <v>3476</v>
      </c>
      <c r="I125" s="487">
        <v>4351.6376</v>
      </c>
      <c r="J125" s="553">
        <f t="shared" si="38"/>
        <v>125.19095512082853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9"/>
        <v>28083</v>
      </c>
      <c r="E126" s="117">
        <f>28887+E127+E128</f>
        <v>32030</v>
      </c>
      <c r="F126" s="122">
        <f>E126/D126*100</f>
        <v>114.05476622867927</v>
      </c>
      <c r="G126" s="487">
        <v>27266.332999999999</v>
      </c>
      <c r="H126" s="660">
        <f t="shared" si="40"/>
        <v>22722</v>
      </c>
      <c r="I126" s="487">
        <f>23358.62023+I127+I128</f>
        <v>25895.34316</v>
      </c>
      <c r="J126" s="481">
        <f>I126/H126*100</f>
        <v>113.96595000440102</v>
      </c>
      <c r="K126" s="756"/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9"/>
        <v>2200</v>
      </c>
      <c r="E127" s="117">
        <v>2055</v>
      </c>
      <c r="F127" s="122">
        <f>E127/D127*100</f>
        <v>93.409090909090907</v>
      </c>
      <c r="G127" s="487"/>
      <c r="H127" s="660">
        <f t="shared" si="40"/>
        <v>0</v>
      </c>
      <c r="I127" s="487">
        <v>1662.6799500000002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9"/>
        <v>2619</v>
      </c>
      <c r="E128" s="117">
        <v>1088</v>
      </c>
      <c r="F128" s="122">
        <f>E128/D128*100</f>
        <v>41.542573501336392</v>
      </c>
      <c r="G128" s="487"/>
      <c r="H128" s="660">
        <f t="shared" si="40"/>
        <v>0</v>
      </c>
      <c r="I128" s="487">
        <v>874.04297999999994</v>
      </c>
      <c r="J128" s="481"/>
      <c r="L128" s="109"/>
    </row>
    <row r="129" spans="1:249" s="13" customFormat="1" ht="15.75" thickBot="1" x14ac:dyDescent="0.3">
      <c r="A129" s="18">
        <v>1</v>
      </c>
      <c r="B129" s="548" t="s">
        <v>3</v>
      </c>
      <c r="C129" s="353"/>
      <c r="D129" s="353"/>
      <c r="E129" s="353"/>
      <c r="F129" s="352"/>
      <c r="G129" s="549">
        <f>G122+G117+G126</f>
        <v>79592.066884259257</v>
      </c>
      <c r="H129" s="549">
        <f>H122+H117+H126</f>
        <v>66326</v>
      </c>
      <c r="I129" s="549">
        <f>I122+I117+I126</f>
        <v>69548.483429999993</v>
      </c>
      <c r="J129" s="493">
        <f t="shared" si="38"/>
        <v>104.85855234749567</v>
      </c>
      <c r="L129" s="729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41">C117</f>
        <v>9739</v>
      </c>
      <c r="D131" s="241">
        <f t="shared" si="41"/>
        <v>8116</v>
      </c>
      <c r="E131" s="241">
        <f t="shared" si="41"/>
        <v>8317</v>
      </c>
      <c r="F131" s="335">
        <f>E131/D131*100</f>
        <v>102.47658945293247</v>
      </c>
      <c r="G131" s="508">
        <f t="shared" ref="G131:J139" si="42">G117</f>
        <v>24274.613384259261</v>
      </c>
      <c r="H131" s="508">
        <f t="shared" si="42"/>
        <v>20229</v>
      </c>
      <c r="I131" s="508">
        <f t="shared" si="42"/>
        <v>19431.464719999996</v>
      </c>
      <c r="J131" s="508">
        <f t="shared" si="42"/>
        <v>96.057465618666242</v>
      </c>
      <c r="K131" s="13"/>
      <c r="L131" s="729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41"/>
        <v>7286</v>
      </c>
      <c r="D132" s="241">
        <f t="shared" si="41"/>
        <v>6072</v>
      </c>
      <c r="E132" s="241">
        <f t="shared" si="41"/>
        <v>6284</v>
      </c>
      <c r="F132" s="335">
        <f>E132/D132*100</f>
        <v>103.49143610013176</v>
      </c>
      <c r="G132" s="508">
        <f t="shared" si="42"/>
        <v>18750.959509259261</v>
      </c>
      <c r="H132" s="508">
        <f t="shared" si="42"/>
        <v>15626</v>
      </c>
      <c r="I132" s="508">
        <f t="shared" si="42"/>
        <v>15167.035029999999</v>
      </c>
      <c r="J132" s="508">
        <f t="shared" si="42"/>
        <v>97.062812172020983</v>
      </c>
      <c r="K132" s="13"/>
      <c r="L132" s="729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41"/>
        <v>2186</v>
      </c>
      <c r="D133" s="241">
        <f t="shared" si="41"/>
        <v>1822</v>
      </c>
      <c r="E133" s="241">
        <f t="shared" si="41"/>
        <v>1886</v>
      </c>
      <c r="F133" s="335">
        <f>E133/D133*100</f>
        <v>103.51262349066958</v>
      </c>
      <c r="G133" s="508">
        <f t="shared" si="42"/>
        <v>3771.5331250000004</v>
      </c>
      <c r="H133" s="508">
        <f t="shared" si="42"/>
        <v>3143</v>
      </c>
      <c r="I133" s="508">
        <f t="shared" si="42"/>
        <v>3311.6672399999993</v>
      </c>
      <c r="J133" s="508">
        <f t="shared" si="42"/>
        <v>105.36644097995544</v>
      </c>
      <c r="K133" s="13"/>
      <c r="L133" s="729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41"/>
        <v>47</v>
      </c>
      <c r="D134" s="241">
        <f t="shared" si="41"/>
        <v>39</v>
      </c>
      <c r="E134" s="241">
        <f t="shared" si="41"/>
        <v>47</v>
      </c>
      <c r="F134" s="335">
        <f>E134/D134*100</f>
        <v>120.51282051282051</v>
      </c>
      <c r="G134" s="508">
        <f t="shared" si="42"/>
        <v>308.42574999999999</v>
      </c>
      <c r="H134" s="508">
        <f t="shared" si="42"/>
        <v>257</v>
      </c>
      <c r="I134" s="508">
        <f t="shared" si="42"/>
        <v>308.42574999999999</v>
      </c>
      <c r="J134" s="508">
        <f t="shared" si="42"/>
        <v>120.01001945525292</v>
      </c>
      <c r="K134" s="13"/>
      <c r="L134" s="729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41"/>
        <v>220</v>
      </c>
      <c r="D135" s="241">
        <f t="shared" si="41"/>
        <v>183</v>
      </c>
      <c r="E135" s="241">
        <f t="shared" si="41"/>
        <v>100</v>
      </c>
      <c r="F135" s="335"/>
      <c r="G135" s="508">
        <f t="shared" si="42"/>
        <v>1443.6949999999999</v>
      </c>
      <c r="H135" s="508">
        <f t="shared" si="42"/>
        <v>1203</v>
      </c>
      <c r="I135" s="508">
        <f t="shared" si="42"/>
        <v>644.33669999999995</v>
      </c>
      <c r="J135" s="508">
        <f t="shared" si="42"/>
        <v>53.560822942643384</v>
      </c>
      <c r="K135" s="13"/>
      <c r="L135" s="729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41"/>
        <v>16459</v>
      </c>
      <c r="D136" s="336">
        <f t="shared" si="41"/>
        <v>13716</v>
      </c>
      <c r="E136" s="336">
        <f t="shared" si="41"/>
        <v>12582</v>
      </c>
      <c r="F136" s="336">
        <f t="shared" ref="F136:F143" si="43">F122</f>
        <v>91.732283464566933</v>
      </c>
      <c r="G136" s="508">
        <f t="shared" si="42"/>
        <v>28051.120499999997</v>
      </c>
      <c r="H136" s="508">
        <f t="shared" si="42"/>
        <v>23375</v>
      </c>
      <c r="I136" s="508">
        <f t="shared" si="42"/>
        <v>24221.67555</v>
      </c>
      <c r="J136" s="508">
        <f t="shared" si="42"/>
        <v>103.62214139037434</v>
      </c>
      <c r="K136" s="13"/>
      <c r="L136" s="729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41"/>
        <v>1500</v>
      </c>
      <c r="D137" s="336">
        <f t="shared" si="41"/>
        <v>1250</v>
      </c>
      <c r="E137" s="336">
        <f t="shared" si="41"/>
        <v>673</v>
      </c>
      <c r="F137" s="336">
        <f t="shared" si="43"/>
        <v>53.839999999999996</v>
      </c>
      <c r="G137" s="508">
        <f t="shared" si="42"/>
        <v>2630.8049999999998</v>
      </c>
      <c r="H137" s="508">
        <f t="shared" si="42"/>
        <v>2192</v>
      </c>
      <c r="I137" s="508">
        <f t="shared" si="42"/>
        <v>1172.7376199999999</v>
      </c>
      <c r="J137" s="508">
        <f t="shared" si="42"/>
        <v>53.50080383211678</v>
      </c>
      <c r="K137" s="13"/>
      <c r="L137" s="729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41"/>
        <v>10833</v>
      </c>
      <c r="D138" s="336">
        <f t="shared" si="41"/>
        <v>9028</v>
      </c>
      <c r="E138" s="336">
        <f t="shared" si="41"/>
        <v>7483</v>
      </c>
      <c r="F138" s="336">
        <f t="shared" si="43"/>
        <v>82.88657509968985</v>
      </c>
      <c r="G138" s="508">
        <f t="shared" si="42"/>
        <v>21248.929499999998</v>
      </c>
      <c r="H138" s="508">
        <f t="shared" si="42"/>
        <v>17707</v>
      </c>
      <c r="I138" s="508">
        <f t="shared" si="42"/>
        <v>18697.300330000002</v>
      </c>
      <c r="J138" s="508">
        <f t="shared" si="42"/>
        <v>105.59270531428248</v>
      </c>
      <c r="K138" s="13"/>
      <c r="L138" s="729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41"/>
        <v>4126</v>
      </c>
      <c r="D139" s="336">
        <f t="shared" si="41"/>
        <v>3438</v>
      </c>
      <c r="E139" s="336">
        <f t="shared" si="41"/>
        <v>4426</v>
      </c>
      <c r="F139" s="336">
        <f t="shared" si="43"/>
        <v>128.73763816172192</v>
      </c>
      <c r="G139" s="508">
        <f t="shared" si="42"/>
        <v>4171.3860000000004</v>
      </c>
      <c r="H139" s="508">
        <f t="shared" si="42"/>
        <v>3476</v>
      </c>
      <c r="I139" s="508">
        <f t="shared" si="42"/>
        <v>4351.6376</v>
      </c>
      <c r="J139" s="508">
        <f t="shared" si="42"/>
        <v>125.19095512082853</v>
      </c>
      <c r="K139" s="13"/>
      <c r="L139" s="729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698" t="s">
        <v>124</v>
      </c>
      <c r="C140" s="699">
        <f t="shared" ref="C140:E142" si="44">SUM(C126)</f>
        <v>33700</v>
      </c>
      <c r="D140" s="699">
        <f t="shared" si="44"/>
        <v>28083</v>
      </c>
      <c r="E140" s="699">
        <f t="shared" si="44"/>
        <v>32030</v>
      </c>
      <c r="F140" s="336">
        <f t="shared" si="43"/>
        <v>114.05476622867927</v>
      </c>
      <c r="G140" s="699">
        <f t="shared" ref="G140:I142" si="45">SUM(G126)</f>
        <v>27266.332999999999</v>
      </c>
      <c r="H140" s="699">
        <f t="shared" si="45"/>
        <v>22722</v>
      </c>
      <c r="I140" s="699">
        <f t="shared" si="45"/>
        <v>25895.34316</v>
      </c>
      <c r="J140" s="508">
        <f>J126</f>
        <v>113.96595000440102</v>
      </c>
      <c r="K140" s="13"/>
      <c r="L140" s="729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698" t="s">
        <v>125</v>
      </c>
      <c r="C141" s="699">
        <f t="shared" si="44"/>
        <v>2640</v>
      </c>
      <c r="D141" s="699">
        <f t="shared" si="44"/>
        <v>2200</v>
      </c>
      <c r="E141" s="699">
        <f t="shared" si="44"/>
        <v>2055</v>
      </c>
      <c r="F141" s="336">
        <f t="shared" si="43"/>
        <v>93.409090909090907</v>
      </c>
      <c r="G141" s="699">
        <f t="shared" si="45"/>
        <v>0</v>
      </c>
      <c r="H141" s="699">
        <f t="shared" si="45"/>
        <v>0</v>
      </c>
      <c r="I141" s="699">
        <f t="shared" si="45"/>
        <v>1662.6799500000002</v>
      </c>
      <c r="J141" s="508">
        <f>J127</f>
        <v>0</v>
      </c>
      <c r="K141" s="13"/>
      <c r="L141" s="729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698" t="s">
        <v>126</v>
      </c>
      <c r="C142" s="699">
        <f t="shared" si="44"/>
        <v>3143</v>
      </c>
      <c r="D142" s="699">
        <f t="shared" si="44"/>
        <v>2619</v>
      </c>
      <c r="E142" s="699">
        <f t="shared" si="44"/>
        <v>1088</v>
      </c>
      <c r="F142" s="336">
        <f t="shared" si="43"/>
        <v>41.542573501336392</v>
      </c>
      <c r="G142" s="699">
        <f t="shared" si="45"/>
        <v>0</v>
      </c>
      <c r="H142" s="699">
        <f t="shared" si="45"/>
        <v>0</v>
      </c>
      <c r="I142" s="699">
        <f t="shared" si="45"/>
        <v>874.04297999999994</v>
      </c>
      <c r="J142" s="508">
        <f>J128</f>
        <v>0</v>
      </c>
      <c r="K142" s="13"/>
      <c r="L142" s="729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0" t="s">
        <v>118</v>
      </c>
      <c r="C143" s="551">
        <f>C129</f>
        <v>0</v>
      </c>
      <c r="D143" s="551">
        <f>D129</f>
        <v>0</v>
      </c>
      <c r="E143" s="551">
        <f>E129</f>
        <v>0</v>
      </c>
      <c r="F143" s="551">
        <f t="shared" si="43"/>
        <v>0</v>
      </c>
      <c r="G143" s="552">
        <f>G129</f>
        <v>79592.066884259257</v>
      </c>
      <c r="H143" s="552">
        <f>H129</f>
        <v>66326</v>
      </c>
      <c r="I143" s="552">
        <f>I129</f>
        <v>69548.483429999993</v>
      </c>
      <c r="J143" s="552">
        <f>J129</f>
        <v>104.85855234749567</v>
      </c>
      <c r="K143" s="13"/>
      <c r="L143" s="729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3307</v>
      </c>
      <c r="E146" s="117">
        <f>SUM(E147:E150)</f>
        <v>2925</v>
      </c>
      <c r="F146" s="117">
        <f>E146/D146*100</f>
        <v>88.448745086180821</v>
      </c>
      <c r="G146" s="487">
        <f>SUM(G147:G150)</f>
        <v>10397.247719907409</v>
      </c>
      <c r="H146" s="487">
        <f>SUM(H147:H150)</f>
        <v>8665</v>
      </c>
      <c r="I146" s="487">
        <f>SUM(I147:I150)</f>
        <v>7370.6854999999996</v>
      </c>
      <c r="J146" s="487">
        <f t="shared" ref="J146:J158" si="46">I146/H146*100</f>
        <v>85.062729371032887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2396</v>
      </c>
      <c r="E147" s="117">
        <v>2144</v>
      </c>
      <c r="F147" s="117">
        <f>E147/D147*100</f>
        <v>89.482470784641066</v>
      </c>
      <c r="G147" s="487">
        <v>7398.9855324074078</v>
      </c>
      <c r="H147" s="660">
        <f>ROUND(G147/12*$B$3,0)</f>
        <v>6166</v>
      </c>
      <c r="I147" s="487">
        <v>5335.892679999999</v>
      </c>
      <c r="J147" s="487">
        <f t="shared" si="46"/>
        <v>86.537344794031767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719</v>
      </c>
      <c r="E148" s="117">
        <v>616</v>
      </c>
      <c r="F148" s="117">
        <f>E148/D148*100</f>
        <v>85.674547983310163</v>
      </c>
      <c r="G148" s="487">
        <v>1488.9446875000001</v>
      </c>
      <c r="H148" s="660">
        <f t="shared" ref="H148:H154" si="47">ROUND(G148/12*$B$3,0)</f>
        <v>1241</v>
      </c>
      <c r="I148" s="487">
        <v>1046.7012300000004</v>
      </c>
      <c r="J148" s="487">
        <f t="shared" si="46"/>
        <v>84.343370668815496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50</v>
      </c>
      <c r="E149" s="117">
        <v>56</v>
      </c>
      <c r="F149" s="117">
        <f>E149/D149*100</f>
        <v>112.00000000000001</v>
      </c>
      <c r="G149" s="487">
        <v>393.73500000000001</v>
      </c>
      <c r="H149" s="660">
        <f t="shared" si="47"/>
        <v>328</v>
      </c>
      <c r="I149" s="487">
        <v>354.97199999999998</v>
      </c>
      <c r="J149" s="487">
        <f t="shared" si="46"/>
        <v>108.22317073170731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142</v>
      </c>
      <c r="E150" s="117">
        <v>109</v>
      </c>
      <c r="F150" s="117">
        <f t="shared" ref="F150:F154" si="48">E150/D150*100</f>
        <v>76.760563380281681</v>
      </c>
      <c r="G150" s="487">
        <v>1115.5825</v>
      </c>
      <c r="H150" s="660">
        <f t="shared" si="47"/>
        <v>930</v>
      </c>
      <c r="I150" s="487">
        <v>633.11959000000002</v>
      </c>
      <c r="J150" s="487">
        <f t="shared" si="46"/>
        <v>68.077375268817207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5263</v>
      </c>
      <c r="E151" s="117">
        <f>SUM(E152:E154)</f>
        <v>3598</v>
      </c>
      <c r="F151" s="117">
        <f t="shared" si="48"/>
        <v>68.364050921527635</v>
      </c>
      <c r="G151" s="480">
        <f>SUM(G152:G154)</f>
        <v>11620.112999999999</v>
      </c>
      <c r="H151" s="480">
        <f>SUM(H152:H154)</f>
        <v>9683</v>
      </c>
      <c r="I151" s="480">
        <f>SUM(I152:I154)</f>
        <v>7887.6869899999992</v>
      </c>
      <c r="J151" s="487">
        <f t="shared" si="46"/>
        <v>81.459124135082092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7" si="49">ROUND(C152/12*$B$3,0)</f>
        <v>667</v>
      </c>
      <c r="E152" s="117">
        <v>657</v>
      </c>
      <c r="F152" s="117">
        <f t="shared" si="48"/>
        <v>98.50074962518741</v>
      </c>
      <c r="G152" s="487">
        <v>1403.096</v>
      </c>
      <c r="H152" s="660">
        <f t="shared" si="47"/>
        <v>1169</v>
      </c>
      <c r="I152" s="487">
        <v>1167.78495</v>
      </c>
      <c r="J152" s="487">
        <f t="shared" si="46"/>
        <v>99.896060735671512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9"/>
        <v>4068</v>
      </c>
      <c r="E153" s="117">
        <v>2079</v>
      </c>
      <c r="F153" s="117">
        <f t="shared" si="48"/>
        <v>51.106194690265482</v>
      </c>
      <c r="G153" s="487">
        <v>9576.0429999999997</v>
      </c>
      <c r="H153" s="660">
        <f t="shared" si="47"/>
        <v>7980</v>
      </c>
      <c r="I153" s="487">
        <v>5860.6375599999992</v>
      </c>
      <c r="J153" s="487">
        <f t="shared" si="46"/>
        <v>73.441573433583955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9"/>
        <v>528</v>
      </c>
      <c r="E154" s="117">
        <v>862</v>
      </c>
      <c r="F154" s="117">
        <f t="shared" si="48"/>
        <v>163.25757575757575</v>
      </c>
      <c r="G154" s="487">
        <v>640.97400000000005</v>
      </c>
      <c r="H154" s="660">
        <f t="shared" si="47"/>
        <v>534</v>
      </c>
      <c r="I154" s="487">
        <v>859.26447999999982</v>
      </c>
      <c r="J154" s="487">
        <f t="shared" si="46"/>
        <v>160.91095131086141</v>
      </c>
      <c r="L154" s="109"/>
    </row>
    <row r="155" spans="1:12" s="36" customFormat="1" ht="27.95" customHeight="1" x14ac:dyDescent="0.25">
      <c r="A155" s="18"/>
      <c r="B155" s="690" t="s">
        <v>124</v>
      </c>
      <c r="C155" s="117">
        <v>6100</v>
      </c>
      <c r="D155" s="110">
        <f t="shared" si="49"/>
        <v>5083</v>
      </c>
      <c r="E155" s="117">
        <f>3512+E156+E157</f>
        <v>4347</v>
      </c>
      <c r="F155" s="117">
        <f>E155/D155*100</f>
        <v>85.520361990950221</v>
      </c>
      <c r="G155" s="487">
        <v>4935.4489999999996</v>
      </c>
      <c r="H155" s="660">
        <f>ROUND(G155/12*$B$3,0)</f>
        <v>4113</v>
      </c>
      <c r="I155" s="487">
        <f>2759.29812+I157+I156</f>
        <v>3430.1466199999995</v>
      </c>
      <c r="J155" s="487">
        <f>I155/H155*100</f>
        <v>83.397681011427167</v>
      </c>
      <c r="K155" s="756"/>
      <c r="L155" s="109"/>
    </row>
    <row r="156" spans="1:12" s="36" customFormat="1" ht="27.95" customHeight="1" x14ac:dyDescent="0.25">
      <c r="A156" s="18"/>
      <c r="B156" s="690" t="s">
        <v>125</v>
      </c>
      <c r="C156" s="117">
        <v>700</v>
      </c>
      <c r="D156" s="110">
        <f t="shared" si="49"/>
        <v>583</v>
      </c>
      <c r="E156" s="117">
        <v>628</v>
      </c>
      <c r="F156" s="117">
        <f>E156/D156*100</f>
        <v>107.71869639794167</v>
      </c>
      <c r="G156" s="487"/>
      <c r="H156" s="660">
        <f>ROUND(G156/12*$B$3,0)</f>
        <v>0</v>
      </c>
      <c r="I156" s="487">
        <v>503.36687000000006</v>
      </c>
      <c r="J156" s="487"/>
      <c r="L156" s="109"/>
    </row>
    <row r="157" spans="1:12" s="36" customFormat="1" ht="21.75" customHeight="1" thickBot="1" x14ac:dyDescent="0.3">
      <c r="A157" s="18"/>
      <c r="B157" s="690" t="s">
        <v>126</v>
      </c>
      <c r="C157" s="117">
        <v>300</v>
      </c>
      <c r="D157" s="110">
        <f t="shared" si="49"/>
        <v>250</v>
      </c>
      <c r="E157" s="117">
        <v>207</v>
      </c>
      <c r="F157" s="117">
        <f>E157/D157*100</f>
        <v>82.8</v>
      </c>
      <c r="G157" s="487"/>
      <c r="H157" s="660"/>
      <c r="I157" s="487">
        <v>167.48162999999997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22461</v>
      </c>
      <c r="I158" s="491">
        <f>I151+I146+I155</f>
        <v>18688.519109999997</v>
      </c>
      <c r="J158" s="491">
        <f t="shared" si="46"/>
        <v>83.204305729931875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4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972</v>
      </c>
      <c r="E161" s="117">
        <f>SUM(E162:E163)</f>
        <v>978</v>
      </c>
      <c r="F161" s="117">
        <f t="shared" ref="F161:F167" si="50">E161/D161*100</f>
        <v>100.61728395061729</v>
      </c>
      <c r="G161" s="487">
        <f>SUM(G162:G163)</f>
        <v>2775.1661087962962</v>
      </c>
      <c r="H161" s="487">
        <f>SUM(H162:H163)</f>
        <v>2313</v>
      </c>
      <c r="I161" s="487">
        <f>SUM(I162:I163)</f>
        <v>2401.1451899999997</v>
      </c>
      <c r="J161" s="487">
        <f t="shared" ref="J161:J168" si="51">I161/H161*100</f>
        <v>103.81085992217898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748</v>
      </c>
      <c r="E162" s="117">
        <v>753</v>
      </c>
      <c r="F162" s="117">
        <f t="shared" si="50"/>
        <v>100.66844919786095</v>
      </c>
      <c r="G162" s="487">
        <v>2311.057046296296</v>
      </c>
      <c r="H162" s="660">
        <f>ROUND(G162/12*$B$3,0)</f>
        <v>1926</v>
      </c>
      <c r="I162" s="487">
        <v>1969.5576199999998</v>
      </c>
      <c r="J162" s="487">
        <f t="shared" si="51"/>
        <v>102.26155867082034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224</v>
      </c>
      <c r="E163" s="117">
        <v>225</v>
      </c>
      <c r="F163" s="117">
        <f t="shared" si="50"/>
        <v>100.44642857142858</v>
      </c>
      <c r="G163" s="487">
        <v>464.10906249999999</v>
      </c>
      <c r="H163" s="660">
        <f>ROUND(G163/12*$B$3,0)</f>
        <v>387</v>
      </c>
      <c r="I163" s="487">
        <v>431.58757000000003</v>
      </c>
      <c r="J163" s="487">
        <f t="shared" si="51"/>
        <v>111.52133591731265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2">SUM(D165)</f>
        <v>167</v>
      </c>
      <c r="E164" s="117">
        <f t="shared" si="52"/>
        <v>99</v>
      </c>
      <c r="F164" s="117">
        <f t="shared" si="50"/>
        <v>59.281437125748504</v>
      </c>
      <c r="G164" s="480">
        <f t="shared" si="52"/>
        <v>350.774</v>
      </c>
      <c r="H164" s="480">
        <f t="shared" si="52"/>
        <v>292</v>
      </c>
      <c r="I164" s="480">
        <f t="shared" si="52"/>
        <v>176.88221999999996</v>
      </c>
      <c r="J164" s="487">
        <f t="shared" si="51"/>
        <v>60.576102739726011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167</v>
      </c>
      <c r="E165" s="117">
        <v>99</v>
      </c>
      <c r="F165" s="117">
        <f t="shared" si="50"/>
        <v>59.281437125748504</v>
      </c>
      <c r="G165" s="487">
        <v>350.774</v>
      </c>
      <c r="H165" s="660">
        <f>ROUND(G165/12*$B$3,0)</f>
        <v>292</v>
      </c>
      <c r="I165" s="487">
        <v>176.88221999999996</v>
      </c>
      <c r="J165" s="487">
        <f t="shared" si="51"/>
        <v>60.576102739726011</v>
      </c>
      <c r="L165" s="109"/>
    </row>
    <row r="166" spans="1:12" s="36" customFormat="1" ht="30" customHeight="1" x14ac:dyDescent="0.25">
      <c r="A166" s="18"/>
      <c r="B166" s="680" t="s">
        <v>124</v>
      </c>
      <c r="C166" s="117">
        <v>1000</v>
      </c>
      <c r="D166" s="110">
        <f>ROUND(C166/12*$B$3,0)</f>
        <v>833</v>
      </c>
      <c r="E166" s="117">
        <f>620+E167</f>
        <v>768</v>
      </c>
      <c r="F166" s="117">
        <f t="shared" si="50"/>
        <v>92.196878751500606</v>
      </c>
      <c r="G166" s="487">
        <v>809.09</v>
      </c>
      <c r="H166" s="660">
        <f>ROUND(G166/12*$B$3,0)</f>
        <v>674</v>
      </c>
      <c r="I166" s="487">
        <f>488.30817+I167</f>
        <v>608.05349000000001</v>
      </c>
      <c r="J166" s="487">
        <f>I166/H166*100</f>
        <v>90.215651335311577</v>
      </c>
      <c r="K166" s="756"/>
      <c r="L166" s="109"/>
    </row>
    <row r="167" spans="1:12" s="36" customFormat="1" ht="30" customHeight="1" x14ac:dyDescent="0.25">
      <c r="A167" s="18"/>
      <c r="B167" s="680" t="s">
        <v>126</v>
      </c>
      <c r="C167" s="117">
        <v>300</v>
      </c>
      <c r="D167" s="110">
        <f>ROUND(C167/12*$B$3,0)</f>
        <v>250</v>
      </c>
      <c r="E167" s="117">
        <v>148</v>
      </c>
      <c r="F167" s="117">
        <f t="shared" si="50"/>
        <v>59.199999999999996</v>
      </c>
      <c r="G167" s="487"/>
      <c r="H167" s="660">
        <f>ROUND(G167/12*$B$3,0)</f>
        <v>0</v>
      </c>
      <c r="I167" s="487">
        <v>119.74532000000001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3279</v>
      </c>
      <c r="I168" s="506">
        <f>I161+I164+I166</f>
        <v>3186.0808999999999</v>
      </c>
      <c r="J168" s="491">
        <f t="shared" si="51"/>
        <v>97.16623665751753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3">C161+C146</f>
        <v>5135</v>
      </c>
      <c r="D170" s="248">
        <f t="shared" si="53"/>
        <v>4279</v>
      </c>
      <c r="E170" s="248">
        <f t="shared" si="53"/>
        <v>3903</v>
      </c>
      <c r="F170" s="248">
        <f>E170/D170*100</f>
        <v>91.212900210329522</v>
      </c>
      <c r="G170" s="517">
        <f t="shared" ref="G170:I172" si="54">SUM(G161,G146)</f>
        <v>13172.413828703706</v>
      </c>
      <c r="H170" s="517">
        <f t="shared" si="54"/>
        <v>10978</v>
      </c>
      <c r="I170" s="517">
        <f t="shared" si="54"/>
        <v>9771.8306899999989</v>
      </c>
      <c r="J170" s="517">
        <f>I170/H170*100</f>
        <v>89.012850154855144</v>
      </c>
    </row>
    <row r="171" spans="1:12" ht="27.95" customHeight="1" x14ac:dyDescent="0.25">
      <c r="A171" s="18">
        <v>1</v>
      </c>
      <c r="B171" s="251" t="s">
        <v>79</v>
      </c>
      <c r="C171" s="248">
        <f t="shared" si="53"/>
        <v>3773</v>
      </c>
      <c r="D171" s="248">
        <f t="shared" si="53"/>
        <v>3144</v>
      </c>
      <c r="E171" s="248">
        <f t="shared" si="53"/>
        <v>2897</v>
      </c>
      <c r="F171" s="248">
        <f>E171/D171*100</f>
        <v>92.14376590330788</v>
      </c>
      <c r="G171" s="517">
        <f t="shared" si="54"/>
        <v>9710.0425787037038</v>
      </c>
      <c r="H171" s="517">
        <f t="shared" si="54"/>
        <v>8092</v>
      </c>
      <c r="I171" s="517">
        <f t="shared" si="54"/>
        <v>7305.4502999999986</v>
      </c>
      <c r="J171" s="517">
        <f t="shared" ref="J171:J182" si="55">I171/H171*100</f>
        <v>90.279909787444367</v>
      </c>
    </row>
    <row r="172" spans="1:12" ht="27.95" customHeight="1" x14ac:dyDescent="0.25">
      <c r="A172" s="18">
        <v>1</v>
      </c>
      <c r="B172" s="251" t="s">
        <v>80</v>
      </c>
      <c r="C172" s="248">
        <f t="shared" si="53"/>
        <v>1132</v>
      </c>
      <c r="D172" s="248">
        <f t="shared" si="53"/>
        <v>943</v>
      </c>
      <c r="E172" s="248">
        <f t="shared" si="53"/>
        <v>841</v>
      </c>
      <c r="F172" s="248">
        <f>E172/D172*100</f>
        <v>89.183457051961824</v>
      </c>
      <c r="G172" s="517">
        <f t="shared" si="54"/>
        <v>1953.05375</v>
      </c>
      <c r="H172" s="517">
        <f t="shared" si="54"/>
        <v>1628</v>
      </c>
      <c r="I172" s="517">
        <f t="shared" si="54"/>
        <v>1478.2888000000003</v>
      </c>
      <c r="J172" s="517">
        <f t="shared" si="55"/>
        <v>90.803980343980356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6">C149</f>
        <v>60</v>
      </c>
      <c r="D173" s="248">
        <f t="shared" si="56"/>
        <v>50</v>
      </c>
      <c r="E173" s="248">
        <f t="shared" si="56"/>
        <v>56</v>
      </c>
      <c r="F173" s="248">
        <f>E173/D173*100</f>
        <v>112.00000000000001</v>
      </c>
      <c r="G173" s="517">
        <f t="shared" ref="G173:I174" si="57">G149</f>
        <v>393.73500000000001</v>
      </c>
      <c r="H173" s="517">
        <f t="shared" si="57"/>
        <v>328</v>
      </c>
      <c r="I173" s="517">
        <f t="shared" si="57"/>
        <v>354.97199999999998</v>
      </c>
      <c r="J173" s="517">
        <f t="shared" si="55"/>
        <v>108.22317073170731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6"/>
        <v>170</v>
      </c>
      <c r="D174" s="248">
        <f t="shared" si="56"/>
        <v>142</v>
      </c>
      <c r="E174" s="248">
        <f t="shared" si="56"/>
        <v>109</v>
      </c>
      <c r="F174" s="248">
        <f>E174/D174*100</f>
        <v>76.760563380281681</v>
      </c>
      <c r="G174" s="517">
        <f t="shared" si="57"/>
        <v>1115.5825</v>
      </c>
      <c r="H174" s="517">
        <f t="shared" si="57"/>
        <v>930</v>
      </c>
      <c r="I174" s="517">
        <f t="shared" si="57"/>
        <v>633.11959000000002</v>
      </c>
      <c r="J174" s="517">
        <f t="shared" si="55"/>
        <v>68.077375268817207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8">SUM(C164,C151)</f>
        <v>6516</v>
      </c>
      <c r="D175" s="248">
        <f t="shared" si="58"/>
        <v>5430</v>
      </c>
      <c r="E175" s="248">
        <f t="shared" si="58"/>
        <v>3697</v>
      </c>
      <c r="F175" s="248">
        <f t="shared" si="58"/>
        <v>127.64548804727613</v>
      </c>
      <c r="G175" s="517">
        <f t="shared" si="58"/>
        <v>11970.886999999999</v>
      </c>
      <c r="H175" s="517">
        <f t="shared" si="58"/>
        <v>9975</v>
      </c>
      <c r="I175" s="517">
        <f t="shared" si="58"/>
        <v>8064.5692099999997</v>
      </c>
      <c r="J175" s="517">
        <f t="shared" si="55"/>
        <v>80.84781162907268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8"/>
        <v>1000</v>
      </c>
      <c r="D176" s="248">
        <f t="shared" si="58"/>
        <v>834</v>
      </c>
      <c r="E176" s="248">
        <f t="shared" si="58"/>
        <v>756</v>
      </c>
      <c r="F176" s="248">
        <f t="shared" si="58"/>
        <v>157.78218675093592</v>
      </c>
      <c r="G176" s="517">
        <f t="shared" si="58"/>
        <v>1753.87</v>
      </c>
      <c r="H176" s="517">
        <f t="shared" si="58"/>
        <v>1461</v>
      </c>
      <c r="I176" s="517">
        <f t="shared" si="58"/>
        <v>1344.6671699999999</v>
      </c>
      <c r="J176" s="517">
        <f t="shared" si="55"/>
        <v>92.037451745379869</v>
      </c>
    </row>
    <row r="177" spans="1:12" ht="60" x14ac:dyDescent="0.25">
      <c r="A177" s="18">
        <v>1</v>
      </c>
      <c r="B177" s="251" t="s">
        <v>81</v>
      </c>
      <c r="C177" s="248">
        <f t="shared" ref="C177:I178" si="59">C153</f>
        <v>4882</v>
      </c>
      <c r="D177" s="248">
        <f t="shared" si="59"/>
        <v>4068</v>
      </c>
      <c r="E177" s="248">
        <f t="shared" si="59"/>
        <v>2079</v>
      </c>
      <c r="F177" s="248">
        <f t="shared" si="59"/>
        <v>51.106194690265482</v>
      </c>
      <c r="G177" s="517">
        <f t="shared" si="59"/>
        <v>9576.0429999999997</v>
      </c>
      <c r="H177" s="517">
        <f t="shared" si="59"/>
        <v>7980</v>
      </c>
      <c r="I177" s="517">
        <f t="shared" si="59"/>
        <v>5860.6375599999992</v>
      </c>
      <c r="J177" s="517">
        <f t="shared" si="55"/>
        <v>73.441573433583955</v>
      </c>
    </row>
    <row r="178" spans="1:12" ht="45" x14ac:dyDescent="0.25">
      <c r="A178" s="18">
        <v>1</v>
      </c>
      <c r="B178" s="251" t="s">
        <v>110</v>
      </c>
      <c r="C178" s="248">
        <f t="shared" si="59"/>
        <v>634</v>
      </c>
      <c r="D178" s="248">
        <f t="shared" si="59"/>
        <v>528</v>
      </c>
      <c r="E178" s="248">
        <f t="shared" si="59"/>
        <v>862</v>
      </c>
      <c r="F178" s="248">
        <f t="shared" si="59"/>
        <v>163.25757575757575</v>
      </c>
      <c r="G178" s="517">
        <f t="shared" si="59"/>
        <v>640.97400000000005</v>
      </c>
      <c r="H178" s="517">
        <f t="shared" si="59"/>
        <v>534</v>
      </c>
      <c r="I178" s="517">
        <f t="shared" si="59"/>
        <v>859.26447999999982</v>
      </c>
      <c r="J178" s="517">
        <f t="shared" si="55"/>
        <v>160.91095131086141</v>
      </c>
    </row>
    <row r="179" spans="1:12" ht="35.25" customHeight="1" x14ac:dyDescent="0.25">
      <c r="A179" s="18"/>
      <c r="B179" s="700" t="s">
        <v>124</v>
      </c>
      <c r="C179" s="701">
        <f>SUM(C166,C155)</f>
        <v>7100</v>
      </c>
      <c r="D179" s="701">
        <f>SUM(D166,D155)</f>
        <v>5916</v>
      </c>
      <c r="E179" s="701">
        <f>SUM(E166,E155)</f>
        <v>5115</v>
      </c>
      <c r="F179" s="318">
        <f>F155</f>
        <v>85.520361990950221</v>
      </c>
      <c r="G179" s="701">
        <f>SUM(G166,G155)</f>
        <v>5744.5389999999998</v>
      </c>
      <c r="H179" s="701">
        <f>SUM(H166,H155)</f>
        <v>4787</v>
      </c>
      <c r="I179" s="701">
        <f>SUM(I166,I155)</f>
        <v>4038.2001099999998</v>
      </c>
      <c r="J179" s="518">
        <f t="shared" si="55"/>
        <v>84.357637560058478</v>
      </c>
    </row>
    <row r="180" spans="1:12" ht="35.25" customHeight="1" x14ac:dyDescent="0.25">
      <c r="A180" s="18"/>
      <c r="B180" s="700" t="s">
        <v>125</v>
      </c>
      <c r="C180" s="701">
        <f>SUM(C156)</f>
        <v>700</v>
      </c>
      <c r="D180" s="701">
        <f>SUM(D156)</f>
        <v>583</v>
      </c>
      <c r="E180" s="701">
        <f>SUM(E156)</f>
        <v>628</v>
      </c>
      <c r="F180" s="318">
        <f>F156</f>
        <v>107.71869639794167</v>
      </c>
      <c r="G180" s="701">
        <f>SUM(G156)</f>
        <v>0</v>
      </c>
      <c r="H180" s="701">
        <f>SUM(H156)</f>
        <v>0</v>
      </c>
      <c r="I180" s="701">
        <f>SUM(I156)</f>
        <v>503.36687000000006</v>
      </c>
      <c r="J180" s="518"/>
    </row>
    <row r="181" spans="1:12" ht="35.25" customHeight="1" x14ac:dyDescent="0.25">
      <c r="A181" s="18"/>
      <c r="B181" s="700" t="s">
        <v>126</v>
      </c>
      <c r="C181" s="701">
        <f t="shared" ref="C181:D181" si="60">SUM(C167,C157)</f>
        <v>600</v>
      </c>
      <c r="D181" s="701">
        <f t="shared" si="60"/>
        <v>500</v>
      </c>
      <c r="E181" s="701">
        <f>SUM(E167,E157)</f>
        <v>355</v>
      </c>
      <c r="F181" s="318">
        <f>F157</f>
        <v>82.8</v>
      </c>
      <c r="G181" s="701">
        <f t="shared" ref="G181:I181" si="61">SUM(G167,G157)</f>
        <v>0</v>
      </c>
      <c r="H181" s="701">
        <f t="shared" si="61"/>
        <v>0</v>
      </c>
      <c r="I181" s="701">
        <f t="shared" si="61"/>
        <v>287.22694999999999</v>
      </c>
      <c r="J181" s="518"/>
      <c r="K181" s="18" t="s">
        <v>131</v>
      </c>
    </row>
    <row r="182" spans="1:12" x14ac:dyDescent="0.25">
      <c r="A182" s="18">
        <v>1</v>
      </c>
      <c r="B182" s="319" t="s">
        <v>107</v>
      </c>
      <c r="C182" s="320">
        <f t="shared" ref="C182:I182" si="62">SUM(C168,C158)</f>
        <v>0</v>
      </c>
      <c r="D182" s="320">
        <f t="shared" si="62"/>
        <v>0</v>
      </c>
      <c r="E182" s="320">
        <f t="shared" si="62"/>
        <v>0</v>
      </c>
      <c r="F182" s="320">
        <f t="shared" si="62"/>
        <v>0</v>
      </c>
      <c r="G182" s="519">
        <f t="shared" si="62"/>
        <v>30887.839828703705</v>
      </c>
      <c r="H182" s="519">
        <f t="shared" si="62"/>
        <v>25740</v>
      </c>
      <c r="I182" s="519">
        <f t="shared" si="62"/>
        <v>21874.600009999998</v>
      </c>
      <c r="J182" s="519">
        <f t="shared" si="55"/>
        <v>84.982906021756008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3432</v>
      </c>
      <c r="E185" s="117">
        <f>SUM(E186:E189)</f>
        <v>3850</v>
      </c>
      <c r="F185" s="117">
        <f>E185/D185*100</f>
        <v>112.17948717948718</v>
      </c>
      <c r="G185" s="487">
        <f>SUM(G186:G189)</f>
        <v>10319.259641203704</v>
      </c>
      <c r="H185" s="487">
        <f>SUM(H186:H189)</f>
        <v>8599</v>
      </c>
      <c r="I185" s="487">
        <f>SUM(I186:I189)</f>
        <v>9246.3977900000009</v>
      </c>
      <c r="J185" s="487">
        <f t="shared" ref="J185:J196" si="63">I185/H185*100</f>
        <v>107.52875671589722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4">ROUND(C186/12*$B$3,0)</f>
        <v>2559</v>
      </c>
      <c r="E186" s="117">
        <v>2897</v>
      </c>
      <c r="F186" s="117">
        <f>E186/D186*100</f>
        <v>113.20828448612738</v>
      </c>
      <c r="G186" s="487">
        <v>7903.4033287037028</v>
      </c>
      <c r="H186" s="660">
        <f t="shared" ref="H186:H193" si="65">ROUND(G186/12*$B$3,0)</f>
        <v>6586</v>
      </c>
      <c r="I186" s="487">
        <v>7476.0550899999998</v>
      </c>
      <c r="J186" s="487">
        <f t="shared" si="63"/>
        <v>113.51434998481626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4"/>
        <v>768</v>
      </c>
      <c r="E187" s="117">
        <v>915</v>
      </c>
      <c r="F187" s="117">
        <f>E187/D187*100</f>
        <v>119.140625</v>
      </c>
      <c r="G187" s="487">
        <v>1589.0128125000001</v>
      </c>
      <c r="H187" s="660">
        <f t="shared" si="65"/>
        <v>1324</v>
      </c>
      <c r="I187" s="487">
        <v>1520.9772000000003</v>
      </c>
      <c r="J187" s="487">
        <f t="shared" si="63"/>
        <v>114.8774320241692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4"/>
        <v>22</v>
      </c>
      <c r="E188" s="117">
        <v>20</v>
      </c>
      <c r="F188" s="117">
        <f>E188/D188*100</f>
        <v>90.909090909090907</v>
      </c>
      <c r="G188" s="487">
        <v>170.61850000000001</v>
      </c>
      <c r="H188" s="660">
        <f t="shared" si="65"/>
        <v>142</v>
      </c>
      <c r="I188" s="487">
        <v>131.245</v>
      </c>
      <c r="J188" s="487">
        <f t="shared" si="63"/>
        <v>92.426056338028175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4"/>
        <v>83</v>
      </c>
      <c r="E189" s="117">
        <v>18</v>
      </c>
      <c r="F189" s="117">
        <f>E189/D189*100</f>
        <v>21.686746987951807</v>
      </c>
      <c r="G189" s="487">
        <v>656.22500000000002</v>
      </c>
      <c r="H189" s="660">
        <f t="shared" si="65"/>
        <v>547</v>
      </c>
      <c r="I189" s="487">
        <v>118.12050000000001</v>
      </c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3555</v>
      </c>
      <c r="E190" s="117">
        <f>SUM(E191:E193)</f>
        <v>1811</v>
      </c>
      <c r="F190" s="117">
        <f t="shared" ref="F190:F193" si="66">E190/D190*100</f>
        <v>50.942334739803094</v>
      </c>
      <c r="G190" s="480">
        <f>SUM(G191:G193)</f>
        <v>8035.2455</v>
      </c>
      <c r="H190" s="480">
        <f>SUM(H191:H193)</f>
        <v>6695</v>
      </c>
      <c r="I190" s="480">
        <f>SUM(I191:I193)</f>
        <v>2640.8323800000003</v>
      </c>
      <c r="J190" s="487">
        <f t="shared" si="63"/>
        <v>39.444845108289769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4"/>
        <v>125</v>
      </c>
      <c r="E191" s="117">
        <v>149</v>
      </c>
      <c r="F191" s="117">
        <f t="shared" si="66"/>
        <v>119.19999999999999</v>
      </c>
      <c r="G191" s="487">
        <v>263.08049999999997</v>
      </c>
      <c r="H191" s="660">
        <f t="shared" si="65"/>
        <v>219</v>
      </c>
      <c r="I191" s="487">
        <v>265.49719999999996</v>
      </c>
      <c r="J191" s="487">
        <f t="shared" si="63"/>
        <v>121.23159817351596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4"/>
        <v>3167</v>
      </c>
      <c r="E192" s="117">
        <v>801</v>
      </c>
      <c r="F192" s="117">
        <f t="shared" si="66"/>
        <v>25.29207451847174</v>
      </c>
      <c r="G192" s="487">
        <v>7453.7</v>
      </c>
      <c r="H192" s="660">
        <f t="shared" si="65"/>
        <v>6211</v>
      </c>
      <c r="I192" s="487">
        <v>1715.8379700000003</v>
      </c>
      <c r="J192" s="487">
        <f t="shared" si="63"/>
        <v>27.62579246498149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4"/>
        <v>263</v>
      </c>
      <c r="E193" s="117">
        <v>861</v>
      </c>
      <c r="F193" s="117">
        <f t="shared" si="66"/>
        <v>327.37642585551333</v>
      </c>
      <c r="G193" s="487">
        <v>318.46499999999997</v>
      </c>
      <c r="H193" s="660">
        <f t="shared" si="65"/>
        <v>265</v>
      </c>
      <c r="I193" s="487">
        <v>659.49721</v>
      </c>
      <c r="J193" s="487">
        <f t="shared" si="63"/>
        <v>248.86687169811319</v>
      </c>
      <c r="L193" s="109"/>
    </row>
    <row r="194" spans="1:249" s="36" customFormat="1" ht="35.1" customHeight="1" x14ac:dyDescent="0.25">
      <c r="A194" s="18"/>
      <c r="B194" s="680" t="s">
        <v>124</v>
      </c>
      <c r="C194" s="117">
        <v>6950</v>
      </c>
      <c r="D194" s="110">
        <f>ROUND(C194/12*$B$3,0)</f>
        <v>5792</v>
      </c>
      <c r="E194" s="117">
        <f>3561+E195</f>
        <v>5124</v>
      </c>
      <c r="F194" s="117">
        <f>E194/D194*100</f>
        <v>88.466850828729278</v>
      </c>
      <c r="G194" s="487">
        <v>5623.1755000000003</v>
      </c>
      <c r="H194" s="660">
        <f>ROUND(G194/12*$B$3,0)</f>
        <v>4686</v>
      </c>
      <c r="I194" s="487">
        <f>2878.8343+I195</f>
        <v>4142.6328800000001</v>
      </c>
      <c r="J194" s="487">
        <f>I194/H194*100</f>
        <v>88.404457533077249</v>
      </c>
      <c r="K194" s="756"/>
      <c r="L194" s="109"/>
    </row>
    <row r="195" spans="1:249" s="36" customFormat="1" ht="21" customHeight="1" x14ac:dyDescent="0.25">
      <c r="A195" s="18"/>
      <c r="B195" s="680" t="s">
        <v>126</v>
      </c>
      <c r="C195" s="117">
        <v>1850</v>
      </c>
      <c r="D195" s="110">
        <f>ROUND(C195/12*$B$3,0)</f>
        <v>1542</v>
      </c>
      <c r="E195" s="117">
        <v>1563</v>
      </c>
      <c r="F195" s="119">
        <f>E195/D195*100</f>
        <v>101.36186770428014</v>
      </c>
      <c r="G195" s="487"/>
      <c r="H195" s="660">
        <f>ROUND(G195/12*$B$3,0)</f>
        <v>0</v>
      </c>
      <c r="I195" s="487">
        <v>1263.7985799999999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23977.680641203704</v>
      </c>
      <c r="H196" s="491">
        <f>H190+H185+H194</f>
        <v>19980</v>
      </c>
      <c r="I196" s="491">
        <f>I190+I185+I194</f>
        <v>16029.86305</v>
      </c>
      <c r="J196" s="491">
        <f t="shared" si="63"/>
        <v>80.229544794794791</v>
      </c>
      <c r="L196" s="729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7">C185</f>
        <v>4118</v>
      </c>
      <c r="D198" s="337">
        <f t="shared" si="67"/>
        <v>3432</v>
      </c>
      <c r="E198" s="337">
        <f t="shared" si="67"/>
        <v>3850</v>
      </c>
      <c r="F198" s="337">
        <f t="shared" si="67"/>
        <v>112.17948717948718</v>
      </c>
      <c r="G198" s="523">
        <f t="shared" si="67"/>
        <v>10319.259641203704</v>
      </c>
      <c r="H198" s="523">
        <f t="shared" si="67"/>
        <v>8599</v>
      </c>
      <c r="I198" s="523">
        <f t="shared" si="67"/>
        <v>9246.3977900000009</v>
      </c>
      <c r="J198" s="523">
        <f t="shared" si="67"/>
        <v>107.52875671589722</v>
      </c>
      <c r="K198" s="13"/>
      <c r="L198" s="729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7"/>
        <v>3071</v>
      </c>
      <c r="D199" s="337">
        <f t="shared" si="67"/>
        <v>2559</v>
      </c>
      <c r="E199" s="337">
        <f t="shared" si="67"/>
        <v>2897</v>
      </c>
      <c r="F199" s="337">
        <f t="shared" si="67"/>
        <v>113.20828448612738</v>
      </c>
      <c r="G199" s="523">
        <f t="shared" si="67"/>
        <v>7903.4033287037028</v>
      </c>
      <c r="H199" s="523">
        <f t="shared" si="67"/>
        <v>6586</v>
      </c>
      <c r="I199" s="523">
        <f t="shared" si="67"/>
        <v>7476.0550899999998</v>
      </c>
      <c r="J199" s="523">
        <f t="shared" si="67"/>
        <v>113.51434998481626</v>
      </c>
      <c r="K199" s="13"/>
      <c r="L199" s="729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7"/>
        <v>921</v>
      </c>
      <c r="D200" s="337">
        <f t="shared" si="67"/>
        <v>768</v>
      </c>
      <c r="E200" s="337">
        <f t="shared" si="67"/>
        <v>915</v>
      </c>
      <c r="F200" s="337">
        <f t="shared" si="67"/>
        <v>119.140625</v>
      </c>
      <c r="G200" s="523">
        <f t="shared" si="67"/>
        <v>1589.0128125000001</v>
      </c>
      <c r="H200" s="523">
        <f t="shared" si="67"/>
        <v>1324</v>
      </c>
      <c r="I200" s="523">
        <f t="shared" si="67"/>
        <v>1520.9772000000003</v>
      </c>
      <c r="J200" s="523">
        <f t="shared" si="67"/>
        <v>114.8774320241692</v>
      </c>
      <c r="K200" s="13"/>
      <c r="L200" s="729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7"/>
        <v>26</v>
      </c>
      <c r="D201" s="337">
        <f t="shared" si="67"/>
        <v>22</v>
      </c>
      <c r="E201" s="337">
        <f t="shared" si="67"/>
        <v>20</v>
      </c>
      <c r="F201" s="337">
        <f t="shared" si="67"/>
        <v>90.909090909090907</v>
      </c>
      <c r="G201" s="523">
        <f t="shared" si="67"/>
        <v>170.61850000000001</v>
      </c>
      <c r="H201" s="523">
        <f t="shared" si="67"/>
        <v>142</v>
      </c>
      <c r="I201" s="523">
        <f t="shared" si="67"/>
        <v>131.245</v>
      </c>
      <c r="J201" s="523">
        <f t="shared" si="67"/>
        <v>92.426056338028175</v>
      </c>
      <c r="K201" s="13"/>
      <c r="L201" s="729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7"/>
        <v>100</v>
      </c>
      <c r="D202" s="337">
        <f t="shared" si="67"/>
        <v>83</v>
      </c>
      <c r="E202" s="337">
        <f t="shared" si="67"/>
        <v>18</v>
      </c>
      <c r="F202" s="337">
        <f t="shared" si="67"/>
        <v>21.686746987951807</v>
      </c>
      <c r="G202" s="523">
        <f t="shared" si="67"/>
        <v>656.22500000000002</v>
      </c>
      <c r="H202" s="523">
        <f t="shared" si="67"/>
        <v>547</v>
      </c>
      <c r="I202" s="523">
        <f t="shared" si="67"/>
        <v>118.12050000000001</v>
      </c>
      <c r="J202" s="523">
        <f t="shared" si="67"/>
        <v>0</v>
      </c>
      <c r="K202" s="13"/>
      <c r="L202" s="729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7"/>
        <v>4265</v>
      </c>
      <c r="D203" s="337">
        <f t="shared" si="67"/>
        <v>3555</v>
      </c>
      <c r="E203" s="337">
        <f t="shared" si="67"/>
        <v>1811</v>
      </c>
      <c r="F203" s="337">
        <f t="shared" si="67"/>
        <v>50.942334739803094</v>
      </c>
      <c r="G203" s="523">
        <f t="shared" si="67"/>
        <v>8035.2455</v>
      </c>
      <c r="H203" s="523">
        <f t="shared" si="67"/>
        <v>6695</v>
      </c>
      <c r="I203" s="523">
        <f t="shared" si="67"/>
        <v>2640.8323800000003</v>
      </c>
      <c r="J203" s="523">
        <f t="shared" si="67"/>
        <v>39.444845108289769</v>
      </c>
      <c r="K203" s="13"/>
      <c r="L203" s="729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7"/>
        <v>150</v>
      </c>
      <c r="D204" s="337">
        <f t="shared" si="67"/>
        <v>125</v>
      </c>
      <c r="E204" s="337">
        <f t="shared" si="67"/>
        <v>149</v>
      </c>
      <c r="F204" s="337">
        <f t="shared" si="67"/>
        <v>119.19999999999999</v>
      </c>
      <c r="G204" s="523">
        <f t="shared" si="67"/>
        <v>263.08049999999997</v>
      </c>
      <c r="H204" s="523">
        <f t="shared" si="67"/>
        <v>219</v>
      </c>
      <c r="I204" s="523">
        <f t="shared" si="67"/>
        <v>265.49719999999996</v>
      </c>
      <c r="J204" s="523">
        <f t="shared" si="67"/>
        <v>121.23159817351596</v>
      </c>
      <c r="K204" s="13"/>
      <c r="L204" s="729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7"/>
        <v>3800</v>
      </c>
      <c r="D205" s="337">
        <f t="shared" si="67"/>
        <v>3167</v>
      </c>
      <c r="E205" s="337">
        <f t="shared" si="67"/>
        <v>801</v>
      </c>
      <c r="F205" s="337">
        <f t="shared" si="67"/>
        <v>25.29207451847174</v>
      </c>
      <c r="G205" s="523">
        <f t="shared" si="67"/>
        <v>7453.7</v>
      </c>
      <c r="H205" s="523">
        <f t="shared" si="67"/>
        <v>6211</v>
      </c>
      <c r="I205" s="523">
        <f t="shared" si="67"/>
        <v>1715.8379700000003</v>
      </c>
      <c r="J205" s="523">
        <f t="shared" si="67"/>
        <v>27.62579246498149</v>
      </c>
      <c r="K205" s="13"/>
      <c r="L205" s="729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7"/>
        <v>315</v>
      </c>
      <c r="D206" s="337">
        <f t="shared" si="67"/>
        <v>263</v>
      </c>
      <c r="E206" s="337">
        <f t="shared" si="67"/>
        <v>861</v>
      </c>
      <c r="F206" s="337">
        <f t="shared" si="67"/>
        <v>327.37642585551333</v>
      </c>
      <c r="G206" s="523">
        <f t="shared" si="67"/>
        <v>318.46499999999997</v>
      </c>
      <c r="H206" s="523">
        <f t="shared" si="67"/>
        <v>265</v>
      </c>
      <c r="I206" s="523">
        <f t="shared" si="67"/>
        <v>659.49721</v>
      </c>
      <c r="J206" s="523">
        <f t="shared" si="67"/>
        <v>248.86687169811319</v>
      </c>
      <c r="K206" s="13"/>
      <c r="L206" s="729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2">
        <f t="shared" ref="C207:J208" si="68">SUM(C194)</f>
        <v>6950</v>
      </c>
      <c r="D207" s="702">
        <f t="shared" si="68"/>
        <v>5792</v>
      </c>
      <c r="E207" s="702">
        <f t="shared" si="68"/>
        <v>5124</v>
      </c>
      <c r="F207" s="702">
        <f t="shared" si="68"/>
        <v>88.466850828729278</v>
      </c>
      <c r="G207" s="702">
        <f t="shared" si="68"/>
        <v>5623.1755000000003</v>
      </c>
      <c r="H207" s="702">
        <f t="shared" si="68"/>
        <v>4686</v>
      </c>
      <c r="I207" s="702">
        <f t="shared" si="68"/>
        <v>4142.6328800000001</v>
      </c>
      <c r="J207" s="702">
        <f t="shared" si="68"/>
        <v>88.404457533077249</v>
      </c>
      <c r="K207" s="13"/>
      <c r="L207" s="729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2">
        <f t="shared" si="68"/>
        <v>1850</v>
      </c>
      <c r="D208" s="702">
        <f t="shared" si="68"/>
        <v>1542</v>
      </c>
      <c r="E208" s="702">
        <f t="shared" si="68"/>
        <v>1563</v>
      </c>
      <c r="F208" s="702">
        <f t="shared" si="68"/>
        <v>101.36186770428014</v>
      </c>
      <c r="G208" s="702">
        <f t="shared" si="68"/>
        <v>0</v>
      </c>
      <c r="H208" s="702">
        <f t="shared" si="68"/>
        <v>0</v>
      </c>
      <c r="I208" s="702">
        <f t="shared" si="68"/>
        <v>1263.7985799999999</v>
      </c>
      <c r="J208" s="702">
        <f t="shared" si="68"/>
        <v>0</v>
      </c>
      <c r="K208" s="13"/>
      <c r="L208" s="729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5" t="s">
        <v>108</v>
      </c>
      <c r="C209" s="556">
        <f t="shared" ref="C209:J209" si="69">C196</f>
        <v>0</v>
      </c>
      <c r="D209" s="556">
        <f t="shared" si="69"/>
        <v>0</v>
      </c>
      <c r="E209" s="556">
        <f t="shared" si="69"/>
        <v>0</v>
      </c>
      <c r="F209" s="556">
        <f t="shared" si="69"/>
        <v>0</v>
      </c>
      <c r="G209" s="557">
        <f t="shared" si="69"/>
        <v>23977.680641203704</v>
      </c>
      <c r="H209" s="557">
        <f t="shared" si="69"/>
        <v>19980</v>
      </c>
      <c r="I209" s="557">
        <f t="shared" si="69"/>
        <v>16029.86305</v>
      </c>
      <c r="J209" s="557">
        <f t="shared" si="69"/>
        <v>80.229544794794791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4427</v>
      </c>
      <c r="E212" s="117">
        <f>SUM(E213:E216)</f>
        <v>4785</v>
      </c>
      <c r="F212" s="117">
        <f>E212/D212*100</f>
        <v>108.08674045629094</v>
      </c>
      <c r="G212" s="487">
        <f>SUM(G213:G216)</f>
        <v>13551.572432870371</v>
      </c>
      <c r="H212" s="487">
        <f>SUM(H213:H216)</f>
        <v>11293</v>
      </c>
      <c r="I212" s="487">
        <f>SUM(I213:I216)</f>
        <v>12548.104490000002</v>
      </c>
      <c r="J212" s="487">
        <f>I212/H212*100</f>
        <v>111.11400416187021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70">ROUND(C213/12*$B$3,0)</f>
        <v>3264</v>
      </c>
      <c r="E213" s="117">
        <v>3489</v>
      </c>
      <c r="F213" s="117">
        <f>E213/D213*100</f>
        <v>106.89338235294117</v>
      </c>
      <c r="G213" s="487">
        <v>10080.635245370371</v>
      </c>
      <c r="H213" s="660">
        <f>ROUND(G213/12*$B$3,0)</f>
        <v>8401</v>
      </c>
      <c r="I213" s="487">
        <v>9116.281210000001</v>
      </c>
      <c r="J213" s="487">
        <f t="shared" ref="J213:J222" si="71">I213/H213*100</f>
        <v>108.51423890013095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70"/>
        <v>979</v>
      </c>
      <c r="E214" s="117">
        <v>1075</v>
      </c>
      <c r="F214" s="117">
        <f>E214/D214*100</f>
        <v>109.80592441266599</v>
      </c>
      <c r="G214" s="487">
        <v>2027.2421875</v>
      </c>
      <c r="H214" s="660">
        <f t="shared" ref="H214:H220" si="72">ROUND(G214/12*$B$3,0)</f>
        <v>1689</v>
      </c>
      <c r="I214" s="487">
        <v>1981.5660299999997</v>
      </c>
      <c r="J214" s="487">
        <f t="shared" si="71"/>
        <v>117.32184902309058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70"/>
        <v>48</v>
      </c>
      <c r="E215" s="117">
        <v>64</v>
      </c>
      <c r="F215" s="117">
        <f>E215/D215*100</f>
        <v>133.33333333333331</v>
      </c>
      <c r="G215" s="487">
        <v>374.04825</v>
      </c>
      <c r="H215" s="660">
        <f t="shared" si="72"/>
        <v>312</v>
      </c>
      <c r="I215" s="487">
        <v>419.98399999999998</v>
      </c>
      <c r="J215" s="487">
        <f t="shared" si="71"/>
        <v>134.61025641025643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70"/>
        <v>136</v>
      </c>
      <c r="E216" s="117">
        <v>157</v>
      </c>
      <c r="F216" s="117">
        <f t="shared" ref="F216:F220" si="73">E216/D216*100</f>
        <v>115.44117647058823</v>
      </c>
      <c r="G216" s="487">
        <v>1069.6467500000001</v>
      </c>
      <c r="H216" s="660">
        <f t="shared" si="72"/>
        <v>891</v>
      </c>
      <c r="I216" s="487">
        <v>1030.27325</v>
      </c>
      <c r="J216" s="487">
        <f t="shared" si="71"/>
        <v>115.63111672278339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7013</v>
      </c>
      <c r="E217" s="117">
        <f>SUM(E218:E220)</f>
        <v>5604</v>
      </c>
      <c r="F217" s="117">
        <f t="shared" si="73"/>
        <v>79.908740909739052</v>
      </c>
      <c r="G217" s="480">
        <f>SUM(G218:G220)</f>
        <v>15224.288</v>
      </c>
      <c r="H217" s="480">
        <f>SUM(H218:H220)</f>
        <v>12687</v>
      </c>
      <c r="I217" s="480">
        <f>SUM(I218:I220)</f>
        <v>11562.010560000001</v>
      </c>
      <c r="J217" s="487">
        <f t="shared" si="71"/>
        <v>91.132738708914644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70"/>
        <v>2417</v>
      </c>
      <c r="E218" s="117">
        <v>2154</v>
      </c>
      <c r="F218" s="117">
        <f t="shared" si="73"/>
        <v>89.118742242449329</v>
      </c>
      <c r="G218" s="487">
        <v>5086.223</v>
      </c>
      <c r="H218" s="660">
        <f t="shared" si="72"/>
        <v>4239</v>
      </c>
      <c r="I218" s="487">
        <v>3781.1381500000002</v>
      </c>
      <c r="J218" s="487">
        <f t="shared" si="71"/>
        <v>89.198824015097912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70"/>
        <v>4000</v>
      </c>
      <c r="E219" s="117">
        <v>2883</v>
      </c>
      <c r="F219" s="117">
        <f t="shared" si="73"/>
        <v>72.075000000000003</v>
      </c>
      <c r="G219" s="487">
        <v>9415.2000000000007</v>
      </c>
      <c r="H219" s="660">
        <f t="shared" si="72"/>
        <v>7846</v>
      </c>
      <c r="I219" s="487">
        <v>7255.9947700000002</v>
      </c>
      <c r="J219" s="487">
        <f t="shared" si="71"/>
        <v>92.480178052510837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70"/>
        <v>596</v>
      </c>
      <c r="E220" s="117">
        <v>567</v>
      </c>
      <c r="F220" s="117">
        <f t="shared" si="73"/>
        <v>95.134228187919462</v>
      </c>
      <c r="G220" s="487">
        <v>722.86500000000001</v>
      </c>
      <c r="H220" s="660">
        <f t="shared" si="72"/>
        <v>602</v>
      </c>
      <c r="I220" s="487">
        <v>524.87764000000004</v>
      </c>
      <c r="J220" s="487">
        <f t="shared" si="71"/>
        <v>87.18897674418605</v>
      </c>
      <c r="L220" s="109"/>
    </row>
    <row r="221" spans="1:12" s="36" customFormat="1" ht="30" x14ac:dyDescent="0.25">
      <c r="A221" s="18"/>
      <c r="B221" s="680" t="s">
        <v>124</v>
      </c>
      <c r="C221" s="117">
        <v>13300</v>
      </c>
      <c r="D221" s="110">
        <f>ROUND(C221/12*$B$3,0)</f>
        <v>11083</v>
      </c>
      <c r="E221" s="117">
        <v>10070</v>
      </c>
      <c r="F221" s="117">
        <f>E221/D221*100</f>
        <v>90.859875484976996</v>
      </c>
      <c r="G221" s="487">
        <v>10760.897000000001</v>
      </c>
      <c r="H221" s="660">
        <f>ROUND(G221/12*$B$3,0)</f>
        <v>8967</v>
      </c>
      <c r="I221" s="487">
        <v>8143.9879299999993</v>
      </c>
      <c r="J221" s="487">
        <f>I221/H221*100</f>
        <v>90.821767926842853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32947</v>
      </c>
      <c r="I222" s="491">
        <f>I217+I212+I221</f>
        <v>32254.10298</v>
      </c>
      <c r="J222" s="491">
        <f t="shared" si="71"/>
        <v>97.896934409809688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4">C212</f>
        <v>5312</v>
      </c>
      <c r="D224" s="338">
        <f t="shared" si="74"/>
        <v>4427</v>
      </c>
      <c r="E224" s="338">
        <f t="shared" si="74"/>
        <v>4785</v>
      </c>
      <c r="F224" s="338">
        <f t="shared" si="74"/>
        <v>108.08674045629094</v>
      </c>
      <c r="G224" s="527">
        <f t="shared" si="74"/>
        <v>13551.572432870371</v>
      </c>
      <c r="H224" s="527">
        <f t="shared" si="74"/>
        <v>11293</v>
      </c>
      <c r="I224" s="527">
        <f t="shared" si="74"/>
        <v>12548.104490000002</v>
      </c>
      <c r="J224" s="527">
        <f t="shared" si="74"/>
        <v>111.11400416187021</v>
      </c>
    </row>
    <row r="225" spans="1:12" ht="30" x14ac:dyDescent="0.25">
      <c r="A225" s="18">
        <v>1</v>
      </c>
      <c r="B225" s="135" t="s">
        <v>79</v>
      </c>
      <c r="C225" s="338">
        <f t="shared" si="74"/>
        <v>3917</v>
      </c>
      <c r="D225" s="338">
        <f t="shared" si="74"/>
        <v>3264</v>
      </c>
      <c r="E225" s="338">
        <f t="shared" si="74"/>
        <v>3489</v>
      </c>
      <c r="F225" s="338">
        <f t="shared" si="74"/>
        <v>106.89338235294117</v>
      </c>
      <c r="G225" s="527">
        <f t="shared" si="74"/>
        <v>10080.635245370371</v>
      </c>
      <c r="H225" s="527">
        <f t="shared" si="74"/>
        <v>8401</v>
      </c>
      <c r="I225" s="527">
        <f t="shared" si="74"/>
        <v>9116.281210000001</v>
      </c>
      <c r="J225" s="527">
        <f t="shared" si="74"/>
        <v>108.51423890013095</v>
      </c>
    </row>
    <row r="226" spans="1:12" ht="30" x14ac:dyDescent="0.25">
      <c r="A226" s="18">
        <v>1</v>
      </c>
      <c r="B226" s="135" t="s">
        <v>80</v>
      </c>
      <c r="C226" s="338">
        <f t="shared" si="74"/>
        <v>1175</v>
      </c>
      <c r="D226" s="338">
        <f t="shared" si="74"/>
        <v>979</v>
      </c>
      <c r="E226" s="338">
        <f t="shared" si="74"/>
        <v>1075</v>
      </c>
      <c r="F226" s="338">
        <f t="shared" si="74"/>
        <v>109.80592441266599</v>
      </c>
      <c r="G226" s="527">
        <f t="shared" si="74"/>
        <v>2027.2421875</v>
      </c>
      <c r="H226" s="527">
        <f t="shared" si="74"/>
        <v>1689</v>
      </c>
      <c r="I226" s="527">
        <f t="shared" si="74"/>
        <v>1981.5660299999997</v>
      </c>
      <c r="J226" s="527">
        <f t="shared" si="74"/>
        <v>117.32184902309058</v>
      </c>
    </row>
    <row r="227" spans="1:12" ht="45" x14ac:dyDescent="0.25">
      <c r="A227" s="18">
        <v>1</v>
      </c>
      <c r="B227" s="135" t="s">
        <v>115</v>
      </c>
      <c r="C227" s="338">
        <f t="shared" si="74"/>
        <v>57</v>
      </c>
      <c r="D227" s="338">
        <f t="shared" si="74"/>
        <v>48</v>
      </c>
      <c r="E227" s="338">
        <f t="shared" si="74"/>
        <v>64</v>
      </c>
      <c r="F227" s="338">
        <f t="shared" si="74"/>
        <v>133.33333333333331</v>
      </c>
      <c r="G227" s="527">
        <f t="shared" si="74"/>
        <v>374.04825</v>
      </c>
      <c r="H227" s="527">
        <f t="shared" si="74"/>
        <v>312</v>
      </c>
      <c r="I227" s="527">
        <f t="shared" si="74"/>
        <v>419.98399999999998</v>
      </c>
      <c r="J227" s="527">
        <f t="shared" si="74"/>
        <v>134.61025641025643</v>
      </c>
    </row>
    <row r="228" spans="1:12" ht="30" x14ac:dyDescent="0.25">
      <c r="A228" s="18">
        <v>1</v>
      </c>
      <c r="B228" s="135" t="s">
        <v>116</v>
      </c>
      <c r="C228" s="338">
        <f t="shared" si="74"/>
        <v>163</v>
      </c>
      <c r="D228" s="338">
        <f t="shared" si="74"/>
        <v>136</v>
      </c>
      <c r="E228" s="338">
        <f t="shared" si="74"/>
        <v>157</v>
      </c>
      <c r="F228" s="338">
        <f t="shared" si="74"/>
        <v>115.44117647058823</v>
      </c>
      <c r="G228" s="527">
        <f t="shared" si="74"/>
        <v>1069.6467500000001</v>
      </c>
      <c r="H228" s="527">
        <f t="shared" si="74"/>
        <v>891</v>
      </c>
      <c r="I228" s="527">
        <f t="shared" si="74"/>
        <v>1030.27325</v>
      </c>
      <c r="J228" s="527">
        <f t="shared" si="74"/>
        <v>115.63111672278339</v>
      </c>
    </row>
    <row r="229" spans="1:12" ht="30" x14ac:dyDescent="0.25">
      <c r="A229" s="18">
        <v>1</v>
      </c>
      <c r="B229" s="263" t="s">
        <v>113</v>
      </c>
      <c r="C229" s="338">
        <f t="shared" si="74"/>
        <v>8415</v>
      </c>
      <c r="D229" s="338">
        <f t="shared" si="74"/>
        <v>7013</v>
      </c>
      <c r="E229" s="338">
        <f t="shared" si="74"/>
        <v>5604</v>
      </c>
      <c r="F229" s="338">
        <f t="shared" si="74"/>
        <v>79.908740909739052</v>
      </c>
      <c r="G229" s="527">
        <f t="shared" si="74"/>
        <v>15224.288</v>
      </c>
      <c r="H229" s="527">
        <f t="shared" si="74"/>
        <v>12687</v>
      </c>
      <c r="I229" s="527">
        <f t="shared" si="74"/>
        <v>11562.010560000001</v>
      </c>
      <c r="J229" s="527">
        <f t="shared" si="74"/>
        <v>91.132738708914644</v>
      </c>
    </row>
    <row r="230" spans="1:12" ht="30" x14ac:dyDescent="0.25">
      <c r="A230" s="18">
        <v>1</v>
      </c>
      <c r="B230" s="135" t="s">
        <v>109</v>
      </c>
      <c r="C230" s="338">
        <f t="shared" si="74"/>
        <v>2900</v>
      </c>
      <c r="D230" s="338">
        <f t="shared" si="74"/>
        <v>2417</v>
      </c>
      <c r="E230" s="338">
        <f t="shared" si="74"/>
        <v>2154</v>
      </c>
      <c r="F230" s="338">
        <f t="shared" si="74"/>
        <v>89.118742242449329</v>
      </c>
      <c r="G230" s="527">
        <f t="shared" si="74"/>
        <v>5086.223</v>
      </c>
      <c r="H230" s="527">
        <f t="shared" si="74"/>
        <v>4239</v>
      </c>
      <c r="I230" s="527">
        <f t="shared" si="74"/>
        <v>3781.1381500000002</v>
      </c>
      <c r="J230" s="527">
        <f t="shared" si="74"/>
        <v>89.198824015097912</v>
      </c>
    </row>
    <row r="231" spans="1:12" ht="60" x14ac:dyDescent="0.25">
      <c r="A231" s="18">
        <v>1</v>
      </c>
      <c r="B231" s="135" t="s">
        <v>81</v>
      </c>
      <c r="C231" s="338">
        <f t="shared" si="74"/>
        <v>4800</v>
      </c>
      <c r="D231" s="338">
        <f t="shared" si="74"/>
        <v>4000</v>
      </c>
      <c r="E231" s="338">
        <f t="shared" si="74"/>
        <v>2883</v>
      </c>
      <c r="F231" s="338">
        <f t="shared" si="74"/>
        <v>72.075000000000003</v>
      </c>
      <c r="G231" s="527">
        <f t="shared" si="74"/>
        <v>9415.2000000000007</v>
      </c>
      <c r="H231" s="527">
        <f t="shared" si="74"/>
        <v>7846</v>
      </c>
      <c r="I231" s="527">
        <f t="shared" si="74"/>
        <v>7255.9947700000002</v>
      </c>
      <c r="J231" s="527">
        <f t="shared" si="74"/>
        <v>92.480178052510837</v>
      </c>
    </row>
    <row r="232" spans="1:12" ht="45" x14ac:dyDescent="0.25">
      <c r="A232" s="18">
        <v>1</v>
      </c>
      <c r="B232" s="135" t="s">
        <v>110</v>
      </c>
      <c r="C232" s="338">
        <f t="shared" si="74"/>
        <v>715</v>
      </c>
      <c r="D232" s="338">
        <f t="shared" si="74"/>
        <v>596</v>
      </c>
      <c r="E232" s="338">
        <f t="shared" si="74"/>
        <v>567</v>
      </c>
      <c r="F232" s="338">
        <f t="shared" si="74"/>
        <v>95.134228187919462</v>
      </c>
      <c r="G232" s="527">
        <f t="shared" si="74"/>
        <v>722.86500000000001</v>
      </c>
      <c r="H232" s="527">
        <f t="shared" si="74"/>
        <v>602</v>
      </c>
      <c r="I232" s="527">
        <f t="shared" si="74"/>
        <v>524.87764000000004</v>
      </c>
      <c r="J232" s="527">
        <f t="shared" si="74"/>
        <v>87.18897674418605</v>
      </c>
    </row>
    <row r="233" spans="1:12" ht="30" x14ac:dyDescent="0.25">
      <c r="A233" s="18"/>
      <c r="B233" s="135" t="s">
        <v>124</v>
      </c>
      <c r="C233" s="338">
        <f t="shared" ref="C233:J233" si="75">SUM(C221)</f>
        <v>13300</v>
      </c>
      <c r="D233" s="338">
        <f t="shared" si="75"/>
        <v>11083</v>
      </c>
      <c r="E233" s="338">
        <f t="shared" si="75"/>
        <v>10070</v>
      </c>
      <c r="F233" s="338">
        <f t="shared" si="75"/>
        <v>90.859875484976996</v>
      </c>
      <c r="G233" s="338">
        <f t="shared" si="75"/>
        <v>10760.897000000001</v>
      </c>
      <c r="H233" s="338">
        <f t="shared" si="75"/>
        <v>8967</v>
      </c>
      <c r="I233" s="338">
        <f t="shared" si="75"/>
        <v>8143.9879299999993</v>
      </c>
      <c r="J233" s="338">
        <f t="shared" si="75"/>
        <v>90.821767926842853</v>
      </c>
    </row>
    <row r="234" spans="1:12" x14ac:dyDescent="0.25">
      <c r="A234" s="18">
        <v>1</v>
      </c>
      <c r="B234" s="136" t="s">
        <v>4</v>
      </c>
      <c r="C234" s="134">
        <f t="shared" ref="C234:J234" si="76">C222</f>
        <v>0</v>
      </c>
      <c r="D234" s="134">
        <f t="shared" si="76"/>
        <v>0</v>
      </c>
      <c r="E234" s="134">
        <f t="shared" si="76"/>
        <v>0</v>
      </c>
      <c r="F234" s="134">
        <f t="shared" si="76"/>
        <v>0</v>
      </c>
      <c r="G234" s="528">
        <f t="shared" si="76"/>
        <v>39536.757432870378</v>
      </c>
      <c r="H234" s="528">
        <f t="shared" si="76"/>
        <v>32947</v>
      </c>
      <c r="I234" s="528">
        <f t="shared" si="76"/>
        <v>32254.10298</v>
      </c>
      <c r="J234" s="528">
        <f t="shared" si="76"/>
        <v>97.896934409809688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3795</v>
      </c>
      <c r="E237" s="117">
        <f>SUM(E238:E241)</f>
        <v>3720</v>
      </c>
      <c r="F237" s="117">
        <f t="shared" ref="F237:F247" si="77">E237/D237*100</f>
        <v>98.023715415019765</v>
      </c>
      <c r="G237" s="529">
        <f>SUM(G238:G241)</f>
        <v>11728.465460648147</v>
      </c>
      <c r="H237" s="529">
        <f>SUM(H238:H241)</f>
        <v>9773</v>
      </c>
      <c r="I237" s="529">
        <f>SUM(I238:I241)</f>
        <v>8947.1829099999995</v>
      </c>
      <c r="J237" s="487">
        <f t="shared" ref="J237:J249" si="78">I237/H237*100</f>
        <v>91.550014427504351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9">ROUND(C238/12*$B$3,0)</f>
        <v>2782</v>
      </c>
      <c r="E238" s="117">
        <v>2738</v>
      </c>
      <c r="F238" s="117">
        <f t="shared" si="77"/>
        <v>98.418404025880662</v>
      </c>
      <c r="G238" s="529">
        <v>8590.5438981481475</v>
      </c>
      <c r="H238" s="660">
        <f t="shared" ref="H238:H245" si="80">ROUND(G238/12*$B$3,0)</f>
        <v>7159</v>
      </c>
      <c r="I238" s="529">
        <v>6374.6545399999995</v>
      </c>
      <c r="J238" s="487">
        <f t="shared" si="78"/>
        <v>89.043924291102101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9"/>
        <v>834</v>
      </c>
      <c r="E239" s="117">
        <v>809</v>
      </c>
      <c r="F239" s="117">
        <f t="shared" si="77"/>
        <v>97.002398081534764</v>
      </c>
      <c r="G239" s="529">
        <v>1727.0378125</v>
      </c>
      <c r="H239" s="660">
        <f t="shared" si="80"/>
        <v>1439</v>
      </c>
      <c r="I239" s="529">
        <v>1437.2591199999999</v>
      </c>
      <c r="J239" s="487">
        <f t="shared" si="78"/>
        <v>99.879021542738016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9"/>
        <v>54</v>
      </c>
      <c r="E240" s="117">
        <v>65</v>
      </c>
      <c r="F240" s="117">
        <f t="shared" si="77"/>
        <v>120.37037037037037</v>
      </c>
      <c r="G240" s="529">
        <v>426.54624999999999</v>
      </c>
      <c r="H240" s="660">
        <f t="shared" si="80"/>
        <v>355</v>
      </c>
      <c r="I240" s="529">
        <v>426.54624999999999</v>
      </c>
      <c r="J240" s="487">
        <f t="shared" si="78"/>
        <v>120.15387323943662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9"/>
        <v>125</v>
      </c>
      <c r="E241" s="117">
        <v>108</v>
      </c>
      <c r="F241" s="117">
        <f t="shared" si="77"/>
        <v>86.4</v>
      </c>
      <c r="G241" s="529">
        <v>984.33749999999998</v>
      </c>
      <c r="H241" s="660">
        <f t="shared" si="80"/>
        <v>820</v>
      </c>
      <c r="I241" s="529">
        <v>708.72299999999996</v>
      </c>
      <c r="J241" s="487">
        <f t="shared" si="78"/>
        <v>86.429634146341456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6897</v>
      </c>
      <c r="E242" s="117">
        <f>SUM(E243:E245)</f>
        <v>6589</v>
      </c>
      <c r="F242" s="117">
        <f t="shared" si="77"/>
        <v>95.534290271132377</v>
      </c>
      <c r="G242" s="480">
        <f>SUM(G243:G245)</f>
        <v>14115.806</v>
      </c>
      <c r="H242" s="480">
        <f>SUM(H243:H245)</f>
        <v>11763</v>
      </c>
      <c r="I242" s="480">
        <f>SUM(I243:I245)</f>
        <v>14974.592840000001</v>
      </c>
      <c r="J242" s="487">
        <f t="shared" si="78"/>
        <v>127.30249800221034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9"/>
        <v>583</v>
      </c>
      <c r="E243" s="117">
        <v>823</v>
      </c>
      <c r="F243" s="117">
        <f t="shared" si="77"/>
        <v>141.1663807890223</v>
      </c>
      <c r="G243" s="529">
        <v>1227.7090000000001</v>
      </c>
      <c r="H243" s="660">
        <f t="shared" si="80"/>
        <v>1023</v>
      </c>
      <c r="I243" s="529">
        <v>1439.9930099999997</v>
      </c>
      <c r="J243" s="487">
        <f t="shared" si="78"/>
        <v>140.761780058651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9"/>
        <v>4583</v>
      </c>
      <c r="E244" s="117">
        <v>3845</v>
      </c>
      <c r="F244" s="117">
        <f t="shared" si="77"/>
        <v>83.897010691686674</v>
      </c>
      <c r="G244" s="529">
        <v>10788.25</v>
      </c>
      <c r="H244" s="660">
        <f t="shared" si="80"/>
        <v>8990</v>
      </c>
      <c r="I244" s="529">
        <v>11533.004140000001</v>
      </c>
      <c r="J244" s="487">
        <f t="shared" si="78"/>
        <v>128.28703159065628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9"/>
        <v>1731</v>
      </c>
      <c r="E245" s="117">
        <v>1921</v>
      </c>
      <c r="F245" s="117">
        <f t="shared" si="77"/>
        <v>110.97631426920856</v>
      </c>
      <c r="G245" s="529">
        <v>2099.8470000000002</v>
      </c>
      <c r="H245" s="660">
        <f t="shared" si="80"/>
        <v>1750</v>
      </c>
      <c r="I245" s="529">
        <v>2001.5956900000003</v>
      </c>
      <c r="J245" s="487">
        <f t="shared" si="78"/>
        <v>114.3768965714286</v>
      </c>
      <c r="L245" s="109"/>
    </row>
    <row r="246" spans="1:249" s="36" customFormat="1" ht="30" x14ac:dyDescent="0.25">
      <c r="A246" s="18"/>
      <c r="B246" s="680" t="s">
        <v>124</v>
      </c>
      <c r="C246" s="117">
        <v>13400</v>
      </c>
      <c r="D246" s="110">
        <f>ROUND(C246/12*$B$3,0)</f>
        <v>11167</v>
      </c>
      <c r="E246" s="117">
        <f>7546+E247</f>
        <v>7853</v>
      </c>
      <c r="F246" s="117">
        <f t="shared" si="77"/>
        <v>70.323273932121438</v>
      </c>
      <c r="G246" s="529">
        <v>10841.806</v>
      </c>
      <c r="H246" s="660">
        <f>ROUND(G246/12*$B$3,0)</f>
        <v>9035</v>
      </c>
      <c r="I246" s="529">
        <f>6086.64476+I247</f>
        <v>6335.03539</v>
      </c>
      <c r="J246" s="487">
        <f>I246/H246*100</f>
        <v>70.116606419479794</v>
      </c>
      <c r="L246" s="109"/>
    </row>
    <row r="247" spans="1:249" s="36" customFormat="1" ht="30" x14ac:dyDescent="0.25">
      <c r="A247" s="18"/>
      <c r="B247" s="703" t="s">
        <v>125</v>
      </c>
      <c r="C247" s="117">
        <v>910</v>
      </c>
      <c r="D247" s="110">
        <f>ROUND(C247/12*$B$3,0)</f>
        <v>758</v>
      </c>
      <c r="E247" s="117">
        <v>307</v>
      </c>
      <c r="F247" s="117">
        <f t="shared" si="77"/>
        <v>40.501319261213723</v>
      </c>
      <c r="G247" s="529"/>
      <c r="H247" s="660">
        <f>ROUND(G247/12*$B$3,0)</f>
        <v>0</v>
      </c>
      <c r="I247" s="529">
        <v>248.39063000000002</v>
      </c>
      <c r="J247" s="492"/>
      <c r="L247" s="109"/>
    </row>
    <row r="248" spans="1:249" s="36" customFormat="1" ht="18.75" customHeight="1" thickBot="1" x14ac:dyDescent="0.3">
      <c r="A248" s="18"/>
      <c r="B248" s="732" t="s">
        <v>126</v>
      </c>
      <c r="C248" s="180"/>
      <c r="D248" s="311">
        <f>ROUND(C248/12*$B$3,0)</f>
        <v>0</v>
      </c>
      <c r="E248" s="180"/>
      <c r="F248" s="180"/>
      <c r="G248" s="733"/>
      <c r="H248" s="661">
        <f>ROUND(G248/12*$B$3,0)</f>
        <v>0</v>
      </c>
      <c r="I248" s="733"/>
      <c r="J248" s="668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49">
        <f>G242+G237+G246</f>
        <v>36686.077460648143</v>
      </c>
      <c r="H249" s="549">
        <f>H242+H237+H246</f>
        <v>30571</v>
      </c>
      <c r="I249" s="549">
        <f>I242+I237+I246</f>
        <v>30256.811140000002</v>
      </c>
      <c r="J249" s="493">
        <f t="shared" si="78"/>
        <v>98.972265022406859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81">C237</f>
        <v>4554</v>
      </c>
      <c r="D251" s="339">
        <f t="shared" si="81"/>
        <v>3795</v>
      </c>
      <c r="E251" s="339">
        <f t="shared" si="81"/>
        <v>3720</v>
      </c>
      <c r="F251" s="339">
        <f t="shared" si="81"/>
        <v>98.023715415019765</v>
      </c>
      <c r="G251" s="531">
        <f t="shared" si="81"/>
        <v>11728.465460648147</v>
      </c>
      <c r="H251" s="531">
        <f t="shared" si="81"/>
        <v>9773</v>
      </c>
      <c r="I251" s="531">
        <f t="shared" si="81"/>
        <v>8947.1829099999995</v>
      </c>
      <c r="J251" s="531">
        <f t="shared" si="81"/>
        <v>91.550014427504351</v>
      </c>
      <c r="K251" s="13"/>
      <c r="L251" s="729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81"/>
        <v>3338</v>
      </c>
      <c r="D252" s="339">
        <f t="shared" si="81"/>
        <v>2782</v>
      </c>
      <c r="E252" s="339">
        <f t="shared" si="81"/>
        <v>2738</v>
      </c>
      <c r="F252" s="339">
        <f t="shared" si="81"/>
        <v>98.418404025880662</v>
      </c>
      <c r="G252" s="531">
        <f t="shared" si="81"/>
        <v>8590.5438981481475</v>
      </c>
      <c r="H252" s="531">
        <f t="shared" si="81"/>
        <v>7159</v>
      </c>
      <c r="I252" s="531">
        <f t="shared" si="81"/>
        <v>6374.6545399999995</v>
      </c>
      <c r="J252" s="531">
        <f t="shared" si="81"/>
        <v>89.043924291102101</v>
      </c>
      <c r="K252" s="13"/>
      <c r="L252" s="729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81"/>
        <v>1001</v>
      </c>
      <c r="D253" s="339">
        <f t="shared" si="81"/>
        <v>834</v>
      </c>
      <c r="E253" s="339">
        <f t="shared" si="81"/>
        <v>809</v>
      </c>
      <c r="F253" s="339">
        <f t="shared" si="81"/>
        <v>97.002398081534764</v>
      </c>
      <c r="G253" s="531">
        <f t="shared" si="81"/>
        <v>1727.0378125</v>
      </c>
      <c r="H253" s="531">
        <f t="shared" si="81"/>
        <v>1439</v>
      </c>
      <c r="I253" s="531">
        <f t="shared" si="81"/>
        <v>1437.2591199999999</v>
      </c>
      <c r="J253" s="531">
        <f t="shared" si="81"/>
        <v>99.879021542738016</v>
      </c>
      <c r="K253" s="13"/>
      <c r="L253" s="729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81"/>
        <v>65</v>
      </c>
      <c r="D254" s="339">
        <f t="shared" si="81"/>
        <v>54</v>
      </c>
      <c r="E254" s="339">
        <f t="shared" si="81"/>
        <v>65</v>
      </c>
      <c r="F254" s="339">
        <f t="shared" si="81"/>
        <v>120.37037037037037</v>
      </c>
      <c r="G254" s="531">
        <f t="shared" si="81"/>
        <v>426.54624999999999</v>
      </c>
      <c r="H254" s="531">
        <f t="shared" si="81"/>
        <v>355</v>
      </c>
      <c r="I254" s="531">
        <f t="shared" si="81"/>
        <v>426.54624999999999</v>
      </c>
      <c r="J254" s="531">
        <f t="shared" si="81"/>
        <v>120.15387323943662</v>
      </c>
      <c r="K254" s="13"/>
      <c r="L254" s="729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81"/>
        <v>150</v>
      </c>
      <c r="D255" s="339">
        <f t="shared" si="81"/>
        <v>125</v>
      </c>
      <c r="E255" s="339">
        <f t="shared" si="81"/>
        <v>108</v>
      </c>
      <c r="F255" s="339">
        <f t="shared" si="81"/>
        <v>86.4</v>
      </c>
      <c r="G255" s="531">
        <f t="shared" si="81"/>
        <v>984.33749999999998</v>
      </c>
      <c r="H255" s="531">
        <f t="shared" si="81"/>
        <v>820</v>
      </c>
      <c r="I255" s="531">
        <f t="shared" si="81"/>
        <v>708.72299999999996</v>
      </c>
      <c r="J255" s="531">
        <f t="shared" si="81"/>
        <v>86.429634146341456</v>
      </c>
      <c r="K255" s="13"/>
      <c r="L255" s="729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81"/>
        <v>8277</v>
      </c>
      <c r="D256" s="339">
        <f t="shared" si="81"/>
        <v>6897</v>
      </c>
      <c r="E256" s="339">
        <f t="shared" si="81"/>
        <v>6589</v>
      </c>
      <c r="F256" s="339">
        <f t="shared" si="81"/>
        <v>95.534290271132377</v>
      </c>
      <c r="G256" s="531">
        <f t="shared" si="81"/>
        <v>14115.806</v>
      </c>
      <c r="H256" s="531">
        <f t="shared" si="81"/>
        <v>11763</v>
      </c>
      <c r="I256" s="531">
        <f t="shared" si="81"/>
        <v>14974.592840000001</v>
      </c>
      <c r="J256" s="531">
        <f t="shared" si="81"/>
        <v>127.30249800221034</v>
      </c>
      <c r="K256" s="13"/>
      <c r="L256" s="729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81"/>
        <v>700</v>
      </c>
      <c r="D257" s="339">
        <f t="shared" si="81"/>
        <v>583</v>
      </c>
      <c r="E257" s="339">
        <f t="shared" si="81"/>
        <v>823</v>
      </c>
      <c r="F257" s="339">
        <f t="shared" si="81"/>
        <v>141.1663807890223</v>
      </c>
      <c r="G257" s="531">
        <f t="shared" si="81"/>
        <v>1227.7090000000001</v>
      </c>
      <c r="H257" s="531">
        <f t="shared" si="81"/>
        <v>1023</v>
      </c>
      <c r="I257" s="531">
        <f t="shared" si="81"/>
        <v>1439.9930099999997</v>
      </c>
      <c r="J257" s="531">
        <f t="shared" si="81"/>
        <v>140.761780058651</v>
      </c>
      <c r="K257" s="13"/>
      <c r="L257" s="729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81"/>
        <v>5500</v>
      </c>
      <c r="D258" s="339">
        <f t="shared" si="81"/>
        <v>4583</v>
      </c>
      <c r="E258" s="339">
        <f t="shared" si="81"/>
        <v>3845</v>
      </c>
      <c r="F258" s="339">
        <f t="shared" si="81"/>
        <v>83.897010691686674</v>
      </c>
      <c r="G258" s="531">
        <f t="shared" si="81"/>
        <v>10788.25</v>
      </c>
      <c r="H258" s="531">
        <f t="shared" si="81"/>
        <v>8990</v>
      </c>
      <c r="I258" s="531">
        <f t="shared" si="81"/>
        <v>11533.004140000001</v>
      </c>
      <c r="J258" s="531">
        <f t="shared" si="81"/>
        <v>128.28703159065628</v>
      </c>
      <c r="K258" s="13"/>
      <c r="L258" s="729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81"/>
        <v>2077</v>
      </c>
      <c r="D259" s="339">
        <f t="shared" si="81"/>
        <v>1731</v>
      </c>
      <c r="E259" s="339">
        <f t="shared" si="81"/>
        <v>1921</v>
      </c>
      <c r="F259" s="339">
        <f t="shared" si="81"/>
        <v>110.97631426920856</v>
      </c>
      <c r="G259" s="531">
        <f t="shared" si="81"/>
        <v>2099.8470000000002</v>
      </c>
      <c r="H259" s="531">
        <f t="shared" si="81"/>
        <v>1750</v>
      </c>
      <c r="I259" s="531">
        <f t="shared" si="81"/>
        <v>2001.5956900000003</v>
      </c>
      <c r="J259" s="531">
        <f t="shared" si="81"/>
        <v>114.3768965714286</v>
      </c>
      <c r="K259" s="13"/>
      <c r="L259" s="729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82">SUM(C246)</f>
        <v>13400</v>
      </c>
      <c r="D260" s="339">
        <f t="shared" si="82"/>
        <v>11167</v>
      </c>
      <c r="E260" s="339">
        <f t="shared" si="82"/>
        <v>7853</v>
      </c>
      <c r="F260" s="339">
        <f t="shared" si="82"/>
        <v>70.323273932121438</v>
      </c>
      <c r="G260" s="339">
        <f t="shared" si="82"/>
        <v>10841.806</v>
      </c>
      <c r="H260" s="339">
        <f t="shared" si="82"/>
        <v>9035</v>
      </c>
      <c r="I260" s="339">
        <f t="shared" si="82"/>
        <v>6335.03539</v>
      </c>
      <c r="J260" s="339">
        <f t="shared" si="82"/>
        <v>70.116606419479794</v>
      </c>
      <c r="K260" s="13"/>
      <c r="L260" s="729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82"/>
        <v>910</v>
      </c>
      <c r="D261" s="339">
        <f t="shared" si="82"/>
        <v>758</v>
      </c>
      <c r="E261" s="339">
        <f t="shared" si="82"/>
        <v>307</v>
      </c>
      <c r="F261" s="339">
        <f t="shared" si="82"/>
        <v>40.501319261213723</v>
      </c>
      <c r="G261" s="339">
        <f t="shared" si="82"/>
        <v>0</v>
      </c>
      <c r="H261" s="339">
        <f t="shared" si="82"/>
        <v>0</v>
      </c>
      <c r="I261" s="339">
        <f t="shared" si="82"/>
        <v>248.39063000000002</v>
      </c>
      <c r="J261" s="339">
        <f t="shared" si="82"/>
        <v>0</v>
      </c>
      <c r="K261" s="13"/>
      <c r="L261" s="729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82"/>
        <v>0</v>
      </c>
      <c r="D262" s="339">
        <f t="shared" si="82"/>
        <v>0</v>
      </c>
      <c r="E262" s="339">
        <f t="shared" si="82"/>
        <v>0</v>
      </c>
      <c r="F262" s="339">
        <f t="shared" si="82"/>
        <v>0</v>
      </c>
      <c r="G262" s="339">
        <f t="shared" si="82"/>
        <v>0</v>
      </c>
      <c r="H262" s="339">
        <f t="shared" si="82"/>
        <v>0</v>
      </c>
      <c r="I262" s="339">
        <f t="shared" si="82"/>
        <v>0</v>
      </c>
      <c r="J262" s="339">
        <f t="shared" si="82"/>
        <v>0</v>
      </c>
      <c r="K262" s="13"/>
      <c r="L262" s="729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83">C249</f>
        <v>0</v>
      </c>
      <c r="D263" s="268">
        <f t="shared" si="83"/>
        <v>0</v>
      </c>
      <c r="E263" s="268">
        <f t="shared" si="83"/>
        <v>0</v>
      </c>
      <c r="F263" s="268">
        <f t="shared" si="83"/>
        <v>0</v>
      </c>
      <c r="G263" s="532">
        <f t="shared" si="83"/>
        <v>36686.077460648143</v>
      </c>
      <c r="H263" s="532">
        <f t="shared" si="83"/>
        <v>30571</v>
      </c>
      <c r="I263" s="532">
        <f t="shared" si="83"/>
        <v>30256.811140000002</v>
      </c>
      <c r="J263" s="532">
        <f t="shared" si="83"/>
        <v>98.972265022406859</v>
      </c>
      <c r="K263" s="13"/>
      <c r="L263" s="729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6114</v>
      </c>
      <c r="E266" s="117">
        <f>SUM(E267:E270)</f>
        <v>6028</v>
      </c>
      <c r="F266" s="117">
        <f>E266/D266*100</f>
        <v>98.593392214589471</v>
      </c>
      <c r="G266" s="487">
        <f>SUM(G267:G270)</f>
        <v>18301.103240740744</v>
      </c>
      <c r="H266" s="487">
        <f>SUM(H267:H270)</f>
        <v>15251</v>
      </c>
      <c r="I266" s="487">
        <f>SUM(I267:I270)</f>
        <v>13866.893130000002</v>
      </c>
      <c r="J266" s="487">
        <f t="shared" ref="J266:J278" si="84">I266/H266*100</f>
        <v>90.924484492820156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5">ROUND(C267/12*$B$3,0)</f>
        <v>4571</v>
      </c>
      <c r="E267" s="117">
        <v>4819</v>
      </c>
      <c r="F267" s="117">
        <f>E267/D267*100</f>
        <v>105.42550864143514</v>
      </c>
      <c r="G267" s="487">
        <v>14115.977615740743</v>
      </c>
      <c r="H267" s="660">
        <f>ROUND(G267/12*$B$3,0)</f>
        <v>11763</v>
      </c>
      <c r="I267" s="529">
        <v>10837.243690000001</v>
      </c>
      <c r="J267" s="487">
        <f t="shared" si="84"/>
        <v>92.129930204879713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5"/>
        <v>1372</v>
      </c>
      <c r="E268" s="117">
        <v>974</v>
      </c>
      <c r="F268" s="117">
        <f>E268/D268*100</f>
        <v>70.991253644314867</v>
      </c>
      <c r="G268" s="487">
        <v>2839.8643750000001</v>
      </c>
      <c r="H268" s="660">
        <f t="shared" ref="H268:H274" si="86">ROUND(G268/12*$B$3,0)</f>
        <v>2367</v>
      </c>
      <c r="I268" s="529">
        <v>1702.1357100000002</v>
      </c>
      <c r="J268" s="487">
        <f t="shared" si="84"/>
        <v>71.911098859315601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5"/>
        <v>104</v>
      </c>
      <c r="E269" s="117">
        <v>139</v>
      </c>
      <c r="F269" s="117">
        <f>E269/D269*100</f>
        <v>133.65384615384613</v>
      </c>
      <c r="G269" s="487">
        <v>820.28125</v>
      </c>
      <c r="H269" s="660">
        <f t="shared" si="86"/>
        <v>684</v>
      </c>
      <c r="I269" s="529">
        <v>775.75020999999992</v>
      </c>
      <c r="J269" s="487">
        <f t="shared" si="84"/>
        <v>113.41377339181284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5"/>
        <v>67</v>
      </c>
      <c r="E270" s="117">
        <v>96</v>
      </c>
      <c r="F270" s="117">
        <f t="shared" ref="F270:F274" si="87">E270/D270*100</f>
        <v>143.28358208955223</v>
      </c>
      <c r="G270" s="487">
        <v>524.98</v>
      </c>
      <c r="H270" s="660">
        <f t="shared" si="86"/>
        <v>437</v>
      </c>
      <c r="I270" s="529">
        <v>551.76351999999997</v>
      </c>
      <c r="J270" s="487">
        <f t="shared" si="84"/>
        <v>126.26167505720822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10228</v>
      </c>
      <c r="E271" s="117">
        <f>SUM(E272:E274)</f>
        <v>7009</v>
      </c>
      <c r="F271" s="117">
        <f t="shared" si="87"/>
        <v>68.527571372702383</v>
      </c>
      <c r="G271" s="480">
        <f>SUM(G272:G274)</f>
        <v>18842.885999999999</v>
      </c>
      <c r="H271" s="480">
        <f>SUM(H272:H274)</f>
        <v>15703</v>
      </c>
      <c r="I271" s="480">
        <f>SUM(I272:I274)</f>
        <v>15044.277299999996</v>
      </c>
      <c r="J271" s="487">
        <f t="shared" si="84"/>
        <v>95.805115583009595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5"/>
        <v>500</v>
      </c>
      <c r="E272" s="117">
        <v>392</v>
      </c>
      <c r="F272" s="117">
        <f t="shared" si="87"/>
        <v>78.400000000000006</v>
      </c>
      <c r="G272" s="487">
        <v>1052.3219999999999</v>
      </c>
      <c r="H272" s="660">
        <f t="shared" si="86"/>
        <v>877</v>
      </c>
      <c r="I272" s="487">
        <v>685.40288999999984</v>
      </c>
      <c r="J272" s="487">
        <f t="shared" si="84"/>
        <v>78.153123147092344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5"/>
        <v>5250</v>
      </c>
      <c r="E273" s="117">
        <v>4679</v>
      </c>
      <c r="F273" s="117">
        <f t="shared" si="87"/>
        <v>89.123809523809527</v>
      </c>
      <c r="G273" s="487">
        <v>12357.45</v>
      </c>
      <c r="H273" s="660">
        <f t="shared" si="86"/>
        <v>10298</v>
      </c>
      <c r="I273" s="529">
        <v>12433.197769999997</v>
      </c>
      <c r="J273" s="487">
        <f t="shared" si="84"/>
        <v>120.73410147601473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5"/>
        <v>4478</v>
      </c>
      <c r="E274" s="117">
        <v>1938</v>
      </c>
      <c r="F274" s="117">
        <f t="shared" si="87"/>
        <v>43.278249218401072</v>
      </c>
      <c r="G274" s="487">
        <v>5433.1139999999996</v>
      </c>
      <c r="H274" s="660">
        <f t="shared" si="86"/>
        <v>4528</v>
      </c>
      <c r="I274" s="529">
        <v>1925.6766399999999</v>
      </c>
      <c r="J274" s="487">
        <f t="shared" si="84"/>
        <v>42.528194346289752</v>
      </c>
      <c r="L274" s="109"/>
    </row>
    <row r="275" spans="1:249" s="36" customFormat="1" ht="29.25" customHeight="1" x14ac:dyDescent="0.25">
      <c r="A275" s="18"/>
      <c r="B275" s="680" t="s">
        <v>124</v>
      </c>
      <c r="C275" s="117">
        <v>24500</v>
      </c>
      <c r="D275" s="110">
        <f>ROUND(C275/12*$B$3,0)</f>
        <v>20417</v>
      </c>
      <c r="E275" s="117">
        <f>18707+E276</f>
        <v>19843</v>
      </c>
      <c r="F275" s="117">
        <f>E275/D275*100</f>
        <v>97.188617328696665</v>
      </c>
      <c r="G275" s="487">
        <v>19822.705000000002</v>
      </c>
      <c r="H275" s="660">
        <f>ROUND(G275/12*$B$3,0)</f>
        <v>16519</v>
      </c>
      <c r="I275" s="529">
        <f>15078.48955+I276</f>
        <v>15996.40971</v>
      </c>
      <c r="J275" s="487">
        <f>I275/H275*100</f>
        <v>96.836429021127188</v>
      </c>
      <c r="K275" s="756"/>
      <c r="L275" s="109"/>
    </row>
    <row r="276" spans="1:249" s="36" customFormat="1" ht="29.25" customHeight="1" x14ac:dyDescent="0.25">
      <c r="A276" s="18"/>
      <c r="B276" s="703" t="s">
        <v>125</v>
      </c>
      <c r="C276" s="117">
        <v>2200</v>
      </c>
      <c r="D276" s="110">
        <f>ROUND(C276/12*$B$3,0)</f>
        <v>1833</v>
      </c>
      <c r="E276" s="117">
        <v>1136</v>
      </c>
      <c r="F276" s="117">
        <f>E276/D276*100</f>
        <v>61.974904528096019</v>
      </c>
      <c r="G276" s="487"/>
      <c r="H276" s="660">
        <f>ROUND(G276/12*$B$3,0)</f>
        <v>0</v>
      </c>
      <c r="I276" s="529">
        <v>917.92015999999978</v>
      </c>
      <c r="J276" s="487"/>
      <c r="L276" s="109"/>
    </row>
    <row r="277" spans="1:249" s="36" customFormat="1" ht="21.75" customHeight="1" thickBot="1" x14ac:dyDescent="0.3">
      <c r="A277" s="18"/>
      <c r="B277" s="680" t="s">
        <v>126</v>
      </c>
      <c r="C277" s="117"/>
      <c r="D277" s="110">
        <f>ROUND(C277/12*$B$3,0)</f>
        <v>0</v>
      </c>
      <c r="E277" s="117"/>
      <c r="F277" s="117"/>
      <c r="G277" s="487"/>
      <c r="H277" s="660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47473</v>
      </c>
      <c r="I278" s="491">
        <f>I271+I266+I275</f>
        <v>44907.580139999998</v>
      </c>
      <c r="J278" s="491">
        <f t="shared" si="84"/>
        <v>94.596044362058436</v>
      </c>
      <c r="L278" s="729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8">C266</f>
        <v>7336</v>
      </c>
      <c r="D280" s="340">
        <f t="shared" si="88"/>
        <v>6114</v>
      </c>
      <c r="E280" s="340">
        <f t="shared" si="88"/>
        <v>6028</v>
      </c>
      <c r="F280" s="340">
        <f t="shared" si="88"/>
        <v>98.593392214589471</v>
      </c>
      <c r="G280" s="535">
        <f t="shared" si="88"/>
        <v>18301.103240740744</v>
      </c>
      <c r="H280" s="535">
        <f t="shared" si="88"/>
        <v>15251</v>
      </c>
      <c r="I280" s="535">
        <f t="shared" si="88"/>
        <v>13866.893130000002</v>
      </c>
      <c r="J280" s="535">
        <f t="shared" si="88"/>
        <v>90.924484492820156</v>
      </c>
      <c r="K280" s="13"/>
      <c r="L280" s="729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8"/>
        <v>5485</v>
      </c>
      <c r="D281" s="340">
        <f t="shared" si="88"/>
        <v>4571</v>
      </c>
      <c r="E281" s="340">
        <f t="shared" si="88"/>
        <v>4819</v>
      </c>
      <c r="F281" s="340">
        <f t="shared" si="88"/>
        <v>105.42550864143514</v>
      </c>
      <c r="G281" s="535">
        <f t="shared" si="88"/>
        <v>14115.977615740743</v>
      </c>
      <c r="H281" s="535">
        <f t="shared" si="88"/>
        <v>11763</v>
      </c>
      <c r="I281" s="535">
        <f t="shared" si="88"/>
        <v>10837.243690000001</v>
      </c>
      <c r="J281" s="535">
        <f t="shared" si="88"/>
        <v>92.129930204879713</v>
      </c>
      <c r="K281" s="13"/>
      <c r="L281" s="729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8"/>
        <v>1646</v>
      </c>
      <c r="D282" s="340">
        <f t="shared" si="88"/>
        <v>1372</v>
      </c>
      <c r="E282" s="340">
        <f t="shared" si="88"/>
        <v>974</v>
      </c>
      <c r="F282" s="340">
        <f t="shared" si="88"/>
        <v>70.991253644314867</v>
      </c>
      <c r="G282" s="535">
        <f t="shared" si="88"/>
        <v>2839.8643750000001</v>
      </c>
      <c r="H282" s="535">
        <f t="shared" si="88"/>
        <v>2367</v>
      </c>
      <c r="I282" s="535">
        <f t="shared" si="88"/>
        <v>1702.1357100000002</v>
      </c>
      <c r="J282" s="535">
        <f t="shared" si="88"/>
        <v>71.911098859315601</v>
      </c>
      <c r="K282" s="13"/>
      <c r="L282" s="729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8"/>
        <v>125</v>
      </c>
      <c r="D283" s="340">
        <f t="shared" si="88"/>
        <v>104</v>
      </c>
      <c r="E283" s="340">
        <f t="shared" si="88"/>
        <v>139</v>
      </c>
      <c r="F283" s="340">
        <f t="shared" si="88"/>
        <v>133.65384615384613</v>
      </c>
      <c r="G283" s="535">
        <f t="shared" si="88"/>
        <v>820.28125</v>
      </c>
      <c r="H283" s="535">
        <f t="shared" si="88"/>
        <v>684</v>
      </c>
      <c r="I283" s="535">
        <f t="shared" si="88"/>
        <v>775.75020999999992</v>
      </c>
      <c r="J283" s="535">
        <f t="shared" si="88"/>
        <v>113.41377339181284</v>
      </c>
      <c r="K283" s="13"/>
      <c r="L283" s="729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8"/>
        <v>80</v>
      </c>
      <c r="D284" s="340">
        <f t="shared" si="88"/>
        <v>67</v>
      </c>
      <c r="E284" s="340">
        <f t="shared" si="88"/>
        <v>96</v>
      </c>
      <c r="F284" s="340">
        <f t="shared" si="88"/>
        <v>143.28358208955223</v>
      </c>
      <c r="G284" s="535">
        <f t="shared" si="88"/>
        <v>524.98</v>
      </c>
      <c r="H284" s="535">
        <f t="shared" si="88"/>
        <v>437</v>
      </c>
      <c r="I284" s="535">
        <f t="shared" si="88"/>
        <v>551.76351999999997</v>
      </c>
      <c r="J284" s="535">
        <f t="shared" si="88"/>
        <v>126.26167505720822</v>
      </c>
      <c r="K284" s="13"/>
      <c r="L284" s="729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8"/>
        <v>12274</v>
      </c>
      <c r="D285" s="340">
        <f t="shared" si="88"/>
        <v>10228</v>
      </c>
      <c r="E285" s="340">
        <f t="shared" si="88"/>
        <v>7009</v>
      </c>
      <c r="F285" s="340">
        <f t="shared" si="88"/>
        <v>68.527571372702383</v>
      </c>
      <c r="G285" s="535">
        <f t="shared" si="88"/>
        <v>18842.885999999999</v>
      </c>
      <c r="H285" s="535">
        <f t="shared" si="88"/>
        <v>15703</v>
      </c>
      <c r="I285" s="535">
        <f t="shared" si="88"/>
        <v>15044.277299999996</v>
      </c>
      <c r="J285" s="535">
        <f t="shared" si="88"/>
        <v>95.805115583009595</v>
      </c>
      <c r="K285" s="13"/>
      <c r="L285" s="729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8"/>
        <v>600</v>
      </c>
      <c r="D286" s="340">
        <f t="shared" si="88"/>
        <v>500</v>
      </c>
      <c r="E286" s="340">
        <f t="shared" si="88"/>
        <v>392</v>
      </c>
      <c r="F286" s="340">
        <f t="shared" si="88"/>
        <v>78.400000000000006</v>
      </c>
      <c r="G286" s="535">
        <f t="shared" si="88"/>
        <v>1052.3219999999999</v>
      </c>
      <c r="H286" s="535">
        <f t="shared" si="88"/>
        <v>877</v>
      </c>
      <c r="I286" s="535">
        <f t="shared" si="88"/>
        <v>685.40288999999984</v>
      </c>
      <c r="J286" s="535">
        <f t="shared" si="88"/>
        <v>78.153123147092344</v>
      </c>
      <c r="K286" s="13"/>
      <c r="L286" s="729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8"/>
        <v>6300</v>
      </c>
      <c r="D287" s="340">
        <f t="shared" si="88"/>
        <v>5250</v>
      </c>
      <c r="E287" s="340">
        <f t="shared" si="88"/>
        <v>4679</v>
      </c>
      <c r="F287" s="340">
        <f t="shared" si="88"/>
        <v>89.123809523809527</v>
      </c>
      <c r="G287" s="535">
        <f t="shared" si="88"/>
        <v>12357.45</v>
      </c>
      <c r="H287" s="535">
        <f t="shared" si="88"/>
        <v>10298</v>
      </c>
      <c r="I287" s="535">
        <f t="shared" si="88"/>
        <v>12433.197769999997</v>
      </c>
      <c r="J287" s="535">
        <f t="shared" si="88"/>
        <v>120.73410147601473</v>
      </c>
      <c r="K287" s="13"/>
      <c r="L287" s="729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8"/>
        <v>5374</v>
      </c>
      <c r="D288" s="340">
        <f t="shared" si="88"/>
        <v>4478</v>
      </c>
      <c r="E288" s="340">
        <f t="shared" si="88"/>
        <v>1938</v>
      </c>
      <c r="F288" s="340">
        <f t="shared" si="88"/>
        <v>43.278249218401072</v>
      </c>
      <c r="G288" s="535">
        <f t="shared" si="88"/>
        <v>5433.1139999999996</v>
      </c>
      <c r="H288" s="535">
        <f t="shared" si="88"/>
        <v>4528</v>
      </c>
      <c r="I288" s="535">
        <f t="shared" si="88"/>
        <v>1925.6766399999999</v>
      </c>
      <c r="J288" s="535">
        <f t="shared" si="88"/>
        <v>42.528194346289752</v>
      </c>
      <c r="K288" s="13"/>
      <c r="L288" s="729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8"/>
        <v>24500</v>
      </c>
      <c r="D289" s="340">
        <f t="shared" si="88"/>
        <v>20417</v>
      </c>
      <c r="E289" s="340">
        <f t="shared" si="88"/>
        <v>19843</v>
      </c>
      <c r="F289" s="340">
        <f t="shared" si="88"/>
        <v>97.188617328696665</v>
      </c>
      <c r="G289" s="535">
        <f t="shared" si="88"/>
        <v>19822.705000000002</v>
      </c>
      <c r="H289" s="535">
        <f t="shared" si="88"/>
        <v>16519</v>
      </c>
      <c r="I289" s="535">
        <f t="shared" si="88"/>
        <v>15996.40971</v>
      </c>
      <c r="J289" s="535">
        <f t="shared" si="88"/>
        <v>96.836429021127188</v>
      </c>
      <c r="K289" s="13"/>
      <c r="L289" s="729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8"/>
        <v>2200</v>
      </c>
      <c r="D290" s="340">
        <f t="shared" si="88"/>
        <v>1833</v>
      </c>
      <c r="E290" s="340">
        <f t="shared" si="88"/>
        <v>1136</v>
      </c>
      <c r="F290" s="340">
        <f t="shared" si="88"/>
        <v>61.974904528096019</v>
      </c>
      <c r="G290" s="535">
        <f t="shared" si="88"/>
        <v>0</v>
      </c>
      <c r="H290" s="535">
        <f t="shared" si="88"/>
        <v>0</v>
      </c>
      <c r="I290" s="535">
        <f t="shared" si="88"/>
        <v>917.92015999999978</v>
      </c>
      <c r="J290" s="535">
        <f t="shared" si="88"/>
        <v>0</v>
      </c>
      <c r="K290" s="13"/>
      <c r="L290" s="729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8"/>
        <v>0</v>
      </c>
      <c r="D291" s="340">
        <f t="shared" si="88"/>
        <v>0</v>
      </c>
      <c r="E291" s="340">
        <f t="shared" si="88"/>
        <v>0</v>
      </c>
      <c r="F291" s="340">
        <f t="shared" si="88"/>
        <v>0</v>
      </c>
      <c r="G291" s="535">
        <f t="shared" si="88"/>
        <v>0</v>
      </c>
      <c r="H291" s="535">
        <f t="shared" si="88"/>
        <v>0</v>
      </c>
      <c r="I291" s="535">
        <f t="shared" si="88"/>
        <v>0</v>
      </c>
      <c r="J291" s="535">
        <f t="shared" si="88"/>
        <v>0</v>
      </c>
      <c r="K291" s="13"/>
      <c r="L291" s="729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8"/>
        <v>0</v>
      </c>
      <c r="D292" s="341">
        <f t="shared" si="88"/>
        <v>0</v>
      </c>
      <c r="E292" s="341">
        <f t="shared" si="88"/>
        <v>0</v>
      </c>
      <c r="F292" s="341">
        <f t="shared" si="88"/>
        <v>0</v>
      </c>
      <c r="G292" s="536">
        <f t="shared" si="88"/>
        <v>56966.694240740748</v>
      </c>
      <c r="H292" s="536">
        <f t="shared" si="88"/>
        <v>47473</v>
      </c>
      <c r="I292" s="536">
        <f t="shared" si="88"/>
        <v>44907.580139999998</v>
      </c>
      <c r="J292" s="536">
        <f t="shared" si="88"/>
        <v>94.596044362058436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4041</v>
      </c>
      <c r="E295" s="117">
        <f>SUM(E296:E299)</f>
        <v>4224</v>
      </c>
      <c r="F295" s="117">
        <f t="shared" ref="F295:F305" si="89">E295/D295*100</f>
        <v>104.52858203414996</v>
      </c>
      <c r="G295" s="487">
        <f>SUM(G296:G299)</f>
        <v>12441.950942129628</v>
      </c>
      <c r="H295" s="487">
        <f>SUM(H296:H299)</f>
        <v>10368</v>
      </c>
      <c r="I295" s="487">
        <f>SUM(I296:I299)</f>
        <v>10684.76505</v>
      </c>
      <c r="J295" s="487">
        <f>I295/H295*100</f>
        <v>103.05521846064816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90">ROUND(C296/12*$B$3,0)</f>
        <v>2968</v>
      </c>
      <c r="E296" s="117">
        <v>2981</v>
      </c>
      <c r="F296" s="117">
        <f t="shared" si="89"/>
        <v>100.43800539083558</v>
      </c>
      <c r="G296" s="487">
        <v>9167.0213796296284</v>
      </c>
      <c r="H296" s="660">
        <f t="shared" ref="H296:H303" si="91">ROUND(G296/12*$B$3,0)</f>
        <v>7639</v>
      </c>
      <c r="I296" s="529">
        <v>7407.5403299999989</v>
      </c>
      <c r="J296" s="487">
        <f t="shared" ref="J296:J306" si="92">I296/H296*100</f>
        <v>96.970026574158908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90"/>
        <v>891</v>
      </c>
      <c r="E297" s="117">
        <v>1025</v>
      </c>
      <c r="F297" s="117">
        <f t="shared" si="89"/>
        <v>115.03928170594837</v>
      </c>
      <c r="G297" s="487">
        <v>1844.3590624999999</v>
      </c>
      <c r="H297" s="660">
        <f t="shared" si="91"/>
        <v>1537</v>
      </c>
      <c r="I297" s="487">
        <v>1858.4661799999997</v>
      </c>
      <c r="J297" s="487">
        <f t="shared" si="92"/>
        <v>120.91517111255692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90"/>
        <v>68</v>
      </c>
      <c r="E298" s="117">
        <v>93</v>
      </c>
      <c r="F298" s="117">
        <f t="shared" si="89"/>
        <v>136.76470588235296</v>
      </c>
      <c r="G298" s="487">
        <v>531.54224999999997</v>
      </c>
      <c r="H298" s="660">
        <f t="shared" si="91"/>
        <v>443</v>
      </c>
      <c r="I298" s="487">
        <v>598.47729000000004</v>
      </c>
      <c r="J298" s="487">
        <f t="shared" si="92"/>
        <v>135.09645372460497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90"/>
        <v>114</v>
      </c>
      <c r="E299" s="117">
        <v>125</v>
      </c>
      <c r="F299" s="117">
        <f t="shared" si="89"/>
        <v>109.64912280701755</v>
      </c>
      <c r="G299" s="487">
        <v>899.02824999999996</v>
      </c>
      <c r="H299" s="660">
        <f t="shared" si="91"/>
        <v>749</v>
      </c>
      <c r="I299" s="487">
        <v>820.28125</v>
      </c>
      <c r="J299" s="487">
        <f t="shared" si="92"/>
        <v>109.51685580774367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9550</v>
      </c>
      <c r="E300" s="117">
        <f>SUM(E301:E303)</f>
        <v>6112</v>
      </c>
      <c r="F300" s="117">
        <f t="shared" si="89"/>
        <v>64</v>
      </c>
      <c r="G300" s="480">
        <f>SUM(G301:G303)</f>
        <v>17833.065000000002</v>
      </c>
      <c r="H300" s="480">
        <f>SUM(H301:H303)</f>
        <v>14861</v>
      </c>
      <c r="I300" s="480">
        <f>SUM(I301:I303)</f>
        <v>13096.09591</v>
      </c>
      <c r="J300" s="487">
        <f t="shared" si="92"/>
        <v>88.123921068568734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90"/>
        <v>1250</v>
      </c>
      <c r="E301" s="117">
        <v>1077</v>
      </c>
      <c r="F301" s="117">
        <f t="shared" si="89"/>
        <v>86.16</v>
      </c>
      <c r="G301" s="487">
        <v>2630.8049999999998</v>
      </c>
      <c r="H301" s="660">
        <f t="shared" si="91"/>
        <v>2192</v>
      </c>
      <c r="I301" s="487">
        <v>1891.1804999999999</v>
      </c>
      <c r="J301" s="487">
        <f t="shared" si="92"/>
        <v>86.276482664233583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90"/>
        <v>4500</v>
      </c>
      <c r="E302" s="117">
        <v>3942</v>
      </c>
      <c r="F302" s="117">
        <f t="shared" si="89"/>
        <v>87.6</v>
      </c>
      <c r="G302" s="487">
        <v>10592.1</v>
      </c>
      <c r="H302" s="660">
        <f t="shared" si="91"/>
        <v>8827</v>
      </c>
      <c r="I302" s="487">
        <v>10053.944820000001</v>
      </c>
      <c r="J302" s="487">
        <f t="shared" si="92"/>
        <v>113.89990732978363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90"/>
        <v>3800</v>
      </c>
      <c r="E303" s="117">
        <v>1093</v>
      </c>
      <c r="F303" s="117">
        <f t="shared" si="89"/>
        <v>28.763157894736839</v>
      </c>
      <c r="G303" s="487">
        <v>4610.16</v>
      </c>
      <c r="H303" s="660">
        <f t="shared" si="91"/>
        <v>3842</v>
      </c>
      <c r="I303" s="487">
        <v>1150.9705899999999</v>
      </c>
      <c r="J303" s="487">
        <f t="shared" si="92"/>
        <v>29.957589536699629</v>
      </c>
      <c r="L303" s="109"/>
    </row>
    <row r="304" spans="1:249" s="36" customFormat="1" ht="38.1" customHeight="1" x14ac:dyDescent="0.25">
      <c r="A304" s="18"/>
      <c r="B304" s="680" t="s">
        <v>124</v>
      </c>
      <c r="C304" s="117">
        <v>7100</v>
      </c>
      <c r="D304" s="110">
        <f>ROUND(C304/12*$B$3,0)</f>
        <v>5917</v>
      </c>
      <c r="E304" s="117">
        <f>5148+E305</f>
        <v>6415</v>
      </c>
      <c r="F304" s="117">
        <f t="shared" si="89"/>
        <v>108.41642724353558</v>
      </c>
      <c r="G304" s="487">
        <v>5744.5389999999998</v>
      </c>
      <c r="H304" s="660">
        <f>ROUND(G304/12*$B$3,0)</f>
        <v>4787</v>
      </c>
      <c r="I304" s="487">
        <f>4150.498+I305</f>
        <v>5175.6150299999999</v>
      </c>
      <c r="J304" s="487">
        <f>I304/H304*100</f>
        <v>108.1181330687278</v>
      </c>
      <c r="K304" s="756"/>
      <c r="L304" s="109"/>
    </row>
    <row r="305" spans="1:249" s="36" customFormat="1" ht="30" x14ac:dyDescent="0.25">
      <c r="A305" s="18"/>
      <c r="B305" s="751" t="s">
        <v>126</v>
      </c>
      <c r="C305" s="117">
        <v>1500</v>
      </c>
      <c r="D305" s="110">
        <f>ROUND(C305/12*$B$3,0)</f>
        <v>1250</v>
      </c>
      <c r="E305" s="117">
        <v>1267</v>
      </c>
      <c r="F305" s="117">
        <f t="shared" si="89"/>
        <v>101.36</v>
      </c>
      <c r="G305" s="487"/>
      <c r="H305" s="660"/>
      <c r="I305" s="487">
        <v>1025.1170300000001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30016</v>
      </c>
      <c r="I306" s="491">
        <f>I300+I295+I304</f>
        <v>28956.475989999999</v>
      </c>
      <c r="J306" s="491">
        <f t="shared" si="92"/>
        <v>96.470135894189752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8" si="93">C295</f>
        <v>4849</v>
      </c>
      <c r="D308" s="342">
        <f t="shared" si="93"/>
        <v>4041</v>
      </c>
      <c r="E308" s="342">
        <f t="shared" si="93"/>
        <v>4224</v>
      </c>
      <c r="F308" s="342">
        <f t="shared" si="93"/>
        <v>104.52858203414996</v>
      </c>
      <c r="G308" s="538">
        <f t="shared" si="93"/>
        <v>12441.950942129628</v>
      </c>
      <c r="H308" s="538">
        <f t="shared" si="93"/>
        <v>10368</v>
      </c>
      <c r="I308" s="538">
        <f t="shared" si="93"/>
        <v>10684.76505</v>
      </c>
      <c r="J308" s="538">
        <f t="shared" si="93"/>
        <v>103.05521846064816</v>
      </c>
      <c r="K308" s="13"/>
      <c r="L308" s="729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93"/>
        <v>3562</v>
      </c>
      <c r="D309" s="342">
        <f t="shared" si="93"/>
        <v>2968</v>
      </c>
      <c r="E309" s="342">
        <f t="shared" si="93"/>
        <v>2981</v>
      </c>
      <c r="F309" s="342">
        <f t="shared" si="93"/>
        <v>100.43800539083558</v>
      </c>
      <c r="G309" s="538">
        <f t="shared" si="93"/>
        <v>9167.0213796296284</v>
      </c>
      <c r="H309" s="538">
        <f t="shared" si="93"/>
        <v>7639</v>
      </c>
      <c r="I309" s="538">
        <f t="shared" si="93"/>
        <v>7407.5403299999989</v>
      </c>
      <c r="J309" s="538">
        <f t="shared" si="93"/>
        <v>96.970026574158908</v>
      </c>
      <c r="K309" s="13"/>
      <c r="L309" s="729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93"/>
        <v>1069</v>
      </c>
      <c r="D310" s="342">
        <f t="shared" si="93"/>
        <v>891</v>
      </c>
      <c r="E310" s="342">
        <f t="shared" si="93"/>
        <v>1025</v>
      </c>
      <c r="F310" s="342">
        <f t="shared" si="93"/>
        <v>115.03928170594837</v>
      </c>
      <c r="G310" s="538">
        <f t="shared" si="93"/>
        <v>1844.3590624999999</v>
      </c>
      <c r="H310" s="538">
        <f t="shared" si="93"/>
        <v>1537</v>
      </c>
      <c r="I310" s="538">
        <f t="shared" si="93"/>
        <v>1858.4661799999997</v>
      </c>
      <c r="J310" s="538">
        <f t="shared" si="93"/>
        <v>120.91517111255692</v>
      </c>
      <c r="K310" s="13"/>
      <c r="L310" s="729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93"/>
        <v>81</v>
      </c>
      <c r="D311" s="342">
        <f t="shared" si="93"/>
        <v>68</v>
      </c>
      <c r="E311" s="342">
        <f t="shared" si="93"/>
        <v>93</v>
      </c>
      <c r="F311" s="342">
        <f t="shared" si="93"/>
        <v>136.76470588235296</v>
      </c>
      <c r="G311" s="538">
        <f t="shared" si="93"/>
        <v>531.54224999999997</v>
      </c>
      <c r="H311" s="538">
        <f t="shared" si="93"/>
        <v>443</v>
      </c>
      <c r="I311" s="538">
        <f t="shared" si="93"/>
        <v>598.47729000000004</v>
      </c>
      <c r="J311" s="538">
        <f t="shared" si="93"/>
        <v>135.09645372460497</v>
      </c>
      <c r="K311" s="13"/>
      <c r="L311" s="729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93"/>
        <v>137</v>
      </c>
      <c r="D312" s="342">
        <f t="shared" si="93"/>
        <v>114</v>
      </c>
      <c r="E312" s="342">
        <f t="shared" si="93"/>
        <v>125</v>
      </c>
      <c r="F312" s="342">
        <f t="shared" si="93"/>
        <v>109.64912280701755</v>
      </c>
      <c r="G312" s="538">
        <f t="shared" si="93"/>
        <v>899.02824999999996</v>
      </c>
      <c r="H312" s="538">
        <f t="shared" si="93"/>
        <v>749</v>
      </c>
      <c r="I312" s="538">
        <f t="shared" si="93"/>
        <v>820.28125</v>
      </c>
      <c r="J312" s="538">
        <f t="shared" si="93"/>
        <v>109.51685580774367</v>
      </c>
      <c r="K312" s="13"/>
      <c r="L312" s="729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93"/>
        <v>11460</v>
      </c>
      <c r="D313" s="342">
        <f t="shared" si="93"/>
        <v>9550</v>
      </c>
      <c r="E313" s="342">
        <f t="shared" si="93"/>
        <v>6112</v>
      </c>
      <c r="F313" s="342">
        <f t="shared" si="93"/>
        <v>64</v>
      </c>
      <c r="G313" s="538">
        <f t="shared" si="93"/>
        <v>17833.065000000002</v>
      </c>
      <c r="H313" s="538">
        <f t="shared" si="93"/>
        <v>14861</v>
      </c>
      <c r="I313" s="538">
        <f t="shared" si="93"/>
        <v>13096.09591</v>
      </c>
      <c r="J313" s="538">
        <f t="shared" si="93"/>
        <v>88.123921068568734</v>
      </c>
      <c r="K313" s="13"/>
      <c r="L313" s="729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93"/>
        <v>1500</v>
      </c>
      <c r="D314" s="342">
        <f t="shared" si="93"/>
        <v>1250</v>
      </c>
      <c r="E314" s="342">
        <f t="shared" si="93"/>
        <v>1077</v>
      </c>
      <c r="F314" s="342">
        <f t="shared" si="93"/>
        <v>86.16</v>
      </c>
      <c r="G314" s="538">
        <f t="shared" si="93"/>
        <v>2630.8049999999998</v>
      </c>
      <c r="H314" s="538">
        <f t="shared" si="93"/>
        <v>2192</v>
      </c>
      <c r="I314" s="538">
        <f t="shared" si="93"/>
        <v>1891.1804999999999</v>
      </c>
      <c r="J314" s="538">
        <f t="shared" si="93"/>
        <v>86.276482664233583</v>
      </c>
      <c r="K314" s="13"/>
      <c r="L314" s="729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93"/>
        <v>5400</v>
      </c>
      <c r="D315" s="342">
        <f t="shared" si="93"/>
        <v>4500</v>
      </c>
      <c r="E315" s="342">
        <f t="shared" si="93"/>
        <v>3942</v>
      </c>
      <c r="F315" s="342">
        <f t="shared" si="93"/>
        <v>87.6</v>
      </c>
      <c r="G315" s="538">
        <f t="shared" si="93"/>
        <v>10592.1</v>
      </c>
      <c r="H315" s="538">
        <f t="shared" si="93"/>
        <v>8827</v>
      </c>
      <c r="I315" s="538">
        <f t="shared" si="93"/>
        <v>10053.944820000001</v>
      </c>
      <c r="J315" s="538">
        <f t="shared" si="93"/>
        <v>113.89990732978363</v>
      </c>
      <c r="K315" s="13"/>
      <c r="L315" s="729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93"/>
        <v>4560</v>
      </c>
      <c r="D316" s="342">
        <f t="shared" si="93"/>
        <v>3800</v>
      </c>
      <c r="E316" s="342">
        <f t="shared" si="93"/>
        <v>1093</v>
      </c>
      <c r="F316" s="342">
        <f t="shared" si="93"/>
        <v>28.763157894736839</v>
      </c>
      <c r="G316" s="538">
        <f t="shared" si="93"/>
        <v>4610.16</v>
      </c>
      <c r="H316" s="538">
        <f t="shared" si="93"/>
        <v>3842</v>
      </c>
      <c r="I316" s="538">
        <f t="shared" si="93"/>
        <v>1150.9705899999999</v>
      </c>
      <c r="J316" s="538">
        <f t="shared" si="93"/>
        <v>29.957589536699629</v>
      </c>
      <c r="K316" s="13"/>
      <c r="L316" s="729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93"/>
        <v>7100</v>
      </c>
      <c r="D317" s="342">
        <f t="shared" si="93"/>
        <v>5917</v>
      </c>
      <c r="E317" s="342">
        <f t="shared" si="93"/>
        <v>6415</v>
      </c>
      <c r="F317" s="342">
        <f t="shared" si="93"/>
        <v>108.41642724353558</v>
      </c>
      <c r="G317" s="538">
        <f t="shared" si="93"/>
        <v>5744.5389999999998</v>
      </c>
      <c r="H317" s="538">
        <f t="shared" si="93"/>
        <v>4787</v>
      </c>
      <c r="I317" s="538">
        <f t="shared" si="93"/>
        <v>5175.6150299999999</v>
      </c>
      <c r="J317" s="538">
        <f t="shared" si="93"/>
        <v>108.1181330687278</v>
      </c>
      <c r="K317" s="13"/>
      <c r="L317" s="729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>
        <f t="shared" si="93"/>
        <v>1500</v>
      </c>
      <c r="D318" s="342">
        <f t="shared" si="93"/>
        <v>1250</v>
      </c>
      <c r="E318" s="342">
        <f t="shared" si="93"/>
        <v>1267</v>
      </c>
      <c r="F318" s="342">
        <f t="shared" si="93"/>
        <v>101.36</v>
      </c>
      <c r="G318" s="538">
        <f t="shared" si="93"/>
        <v>0</v>
      </c>
      <c r="H318" s="538">
        <f t="shared" si="93"/>
        <v>0</v>
      </c>
      <c r="I318" s="538">
        <f t="shared" si="93"/>
        <v>1025.1170300000001</v>
      </c>
      <c r="J318" s="538">
        <f t="shared" si="93"/>
        <v>0</v>
      </c>
      <c r="K318" s="13"/>
      <c r="L318" s="729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4">C306</f>
        <v>0</v>
      </c>
      <c r="D319" s="343">
        <f t="shared" si="94"/>
        <v>0</v>
      </c>
      <c r="E319" s="343">
        <f t="shared" si="94"/>
        <v>0</v>
      </c>
      <c r="F319" s="343">
        <f t="shared" si="94"/>
        <v>0</v>
      </c>
      <c r="G319" s="539">
        <f t="shared" si="94"/>
        <v>36019.554942129631</v>
      </c>
      <c r="H319" s="539">
        <f t="shared" si="94"/>
        <v>30016</v>
      </c>
      <c r="I319" s="539">
        <f t="shared" si="94"/>
        <v>28956.475989999999</v>
      </c>
      <c r="J319" s="539">
        <f t="shared" si="94"/>
        <v>96.470135894189752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7"/>
      <c r="H321" s="667"/>
      <c r="I321" s="540"/>
      <c r="J321" s="667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2726</v>
      </c>
      <c r="E322" s="117">
        <f>SUM(E323:E326)</f>
        <v>2659</v>
      </c>
      <c r="F322" s="117">
        <f>E322/D322*100</f>
        <v>97.542186353631706</v>
      </c>
      <c r="G322" s="487">
        <f>SUM(G323:G326)</f>
        <v>8817.8071157407412</v>
      </c>
      <c r="H322" s="487">
        <f>SUM(H323:H326)</f>
        <v>7348</v>
      </c>
      <c r="I322" s="487">
        <f>SUM(I323:I326)</f>
        <v>7563.2897799999992</v>
      </c>
      <c r="J322" s="487">
        <f t="shared" ref="J322:J332" si="95">I322/H322*100</f>
        <v>102.92990990745781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6">ROUND(C323/12*$B$3,0)</f>
        <v>1938</v>
      </c>
      <c r="E323" s="117">
        <v>2017</v>
      </c>
      <c r="F323" s="117">
        <f>E323/D323*100</f>
        <v>104.07636738906089</v>
      </c>
      <c r="G323" s="487">
        <v>5986.1009907407415</v>
      </c>
      <c r="H323" s="660">
        <f>ROUND(G323/12*$B$3,0)</f>
        <v>4988</v>
      </c>
      <c r="I323" s="487">
        <v>5388.7204299999994</v>
      </c>
      <c r="J323" s="487">
        <f t="shared" si="95"/>
        <v>108.03368945469126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6"/>
        <v>582</v>
      </c>
      <c r="E324" s="117">
        <v>429</v>
      </c>
      <c r="F324" s="117">
        <f>E324/D324*100</f>
        <v>73.711340206185568</v>
      </c>
      <c r="G324" s="487">
        <v>1204.2681250000001</v>
      </c>
      <c r="H324" s="660">
        <f t="shared" ref="H324:H330" si="97">ROUND(G324/12*$B$3,0)</f>
        <v>1004</v>
      </c>
      <c r="I324" s="487">
        <v>776.81009999999992</v>
      </c>
      <c r="J324" s="487">
        <f t="shared" si="95"/>
        <v>77.371523904382471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6"/>
        <v>13</v>
      </c>
      <c r="E325" s="117">
        <v>16</v>
      </c>
      <c r="F325" s="117">
        <f>E325/D325*100</f>
        <v>123.07692307692308</v>
      </c>
      <c r="G325" s="487">
        <v>104.996</v>
      </c>
      <c r="H325" s="660">
        <f t="shared" si="97"/>
        <v>87</v>
      </c>
      <c r="I325" s="487">
        <v>104.996</v>
      </c>
      <c r="J325" s="487">
        <f t="shared" si="95"/>
        <v>120.68505747126437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6"/>
        <v>193</v>
      </c>
      <c r="E326" s="117">
        <v>197</v>
      </c>
      <c r="F326" s="117">
        <f t="shared" ref="F326:F330" si="98">E326/D326*100</f>
        <v>102.07253886010363</v>
      </c>
      <c r="G326" s="487">
        <v>1522.442</v>
      </c>
      <c r="H326" s="660">
        <f t="shared" si="97"/>
        <v>1269</v>
      </c>
      <c r="I326" s="487">
        <v>1292.76325</v>
      </c>
      <c r="J326" s="487">
        <f t="shared" si="95"/>
        <v>101.87259653270291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6283</v>
      </c>
      <c r="E327" s="117">
        <f>SUM(E328:E330)</f>
        <v>4112</v>
      </c>
      <c r="F327" s="117">
        <f t="shared" si="98"/>
        <v>65.446442782110452</v>
      </c>
      <c r="G327" s="480">
        <f>SUM(G328:G330)</f>
        <v>12319.4085</v>
      </c>
      <c r="H327" s="480">
        <f>SUM(H328:H330)</f>
        <v>10266</v>
      </c>
      <c r="I327" s="480">
        <f>SUM(I328:I330)</f>
        <v>7865.1951100000006</v>
      </c>
      <c r="J327" s="487">
        <f t="shared" si="95"/>
        <v>76.614018215468533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6"/>
        <v>1667</v>
      </c>
      <c r="E328" s="117">
        <v>953</v>
      </c>
      <c r="F328" s="117">
        <f t="shared" si="98"/>
        <v>57.168566286742653</v>
      </c>
      <c r="G328" s="487">
        <v>3507.74</v>
      </c>
      <c r="H328" s="660">
        <f t="shared" si="97"/>
        <v>2923</v>
      </c>
      <c r="I328" s="487">
        <v>1660.38186</v>
      </c>
      <c r="J328" s="487">
        <f t="shared" si="95"/>
        <v>56.804032158741016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6"/>
        <v>2816</v>
      </c>
      <c r="E329" s="117">
        <v>2042</v>
      </c>
      <c r="F329" s="117">
        <f t="shared" si="98"/>
        <v>72.514204545454547</v>
      </c>
      <c r="G329" s="487">
        <v>6627.9084999999995</v>
      </c>
      <c r="H329" s="660">
        <f t="shared" si="97"/>
        <v>5523</v>
      </c>
      <c r="I329" s="487">
        <v>5132.1443200000003</v>
      </c>
      <c r="J329" s="487">
        <f t="shared" si="95"/>
        <v>92.923127285895362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6"/>
        <v>1800</v>
      </c>
      <c r="E330" s="117">
        <v>1117</v>
      </c>
      <c r="F330" s="117">
        <f t="shared" si="98"/>
        <v>62.05555555555555</v>
      </c>
      <c r="G330" s="487">
        <v>2183.7600000000002</v>
      </c>
      <c r="H330" s="660">
        <f t="shared" si="97"/>
        <v>1820</v>
      </c>
      <c r="I330" s="487">
        <v>1072.6689300000003</v>
      </c>
      <c r="J330" s="487">
        <f t="shared" si="95"/>
        <v>58.93785329670331</v>
      </c>
      <c r="L330" s="109"/>
    </row>
    <row r="331" spans="1:249" s="36" customFormat="1" ht="30.75" thickBot="1" x14ac:dyDescent="0.3">
      <c r="A331" s="18"/>
      <c r="B331" s="680" t="s">
        <v>124</v>
      </c>
      <c r="C331" s="117">
        <v>12300</v>
      </c>
      <c r="D331" s="110">
        <f>ROUND(C331/12*$B$3,0)</f>
        <v>10250</v>
      </c>
      <c r="E331" s="117">
        <v>9786</v>
      </c>
      <c r="F331" s="119">
        <f>E331/D331*100</f>
        <v>95.473170731707313</v>
      </c>
      <c r="G331" s="487">
        <v>9951.8070000000007</v>
      </c>
      <c r="H331" s="660">
        <f>ROUND(G331/12*$B$3,0)</f>
        <v>8293</v>
      </c>
      <c r="I331" s="487">
        <v>7899.4220400000013</v>
      </c>
      <c r="J331" s="487">
        <f>I331/H331*100</f>
        <v>95.25409429639457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25907</v>
      </c>
      <c r="I332" s="491">
        <f>I327+I322+I331</f>
        <v>23327.906930000001</v>
      </c>
      <c r="J332" s="491">
        <f t="shared" si="95"/>
        <v>90.044802292816613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9">C322</f>
        <v>3272</v>
      </c>
      <c r="D334" s="344">
        <f t="shared" si="99"/>
        <v>2726</v>
      </c>
      <c r="E334" s="344">
        <f t="shared" si="99"/>
        <v>2659</v>
      </c>
      <c r="F334" s="344">
        <f t="shared" si="99"/>
        <v>97.542186353631706</v>
      </c>
      <c r="G334" s="542">
        <f t="shared" si="99"/>
        <v>8817.8071157407412</v>
      </c>
      <c r="H334" s="542">
        <f t="shared" si="99"/>
        <v>7348</v>
      </c>
      <c r="I334" s="542">
        <f t="shared" si="99"/>
        <v>7563.2897799999992</v>
      </c>
      <c r="J334" s="542">
        <f t="shared" si="99"/>
        <v>102.92990990745781</v>
      </c>
      <c r="K334" s="13"/>
      <c r="L334" s="729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9"/>
        <v>2326</v>
      </c>
      <c r="D335" s="344">
        <f t="shared" si="99"/>
        <v>1938</v>
      </c>
      <c r="E335" s="344">
        <f t="shared" si="99"/>
        <v>2017</v>
      </c>
      <c r="F335" s="344">
        <f t="shared" si="99"/>
        <v>104.07636738906089</v>
      </c>
      <c r="G335" s="542">
        <f t="shared" si="99"/>
        <v>5986.1009907407415</v>
      </c>
      <c r="H335" s="542">
        <f t="shared" si="99"/>
        <v>4988</v>
      </c>
      <c r="I335" s="542">
        <f t="shared" si="99"/>
        <v>5388.7204299999994</v>
      </c>
      <c r="J335" s="542">
        <f t="shared" si="99"/>
        <v>108.03368945469126</v>
      </c>
      <c r="K335" s="13"/>
      <c r="L335" s="729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9"/>
        <v>698</v>
      </c>
      <c r="D336" s="344">
        <f t="shared" si="99"/>
        <v>582</v>
      </c>
      <c r="E336" s="344">
        <f t="shared" si="99"/>
        <v>429</v>
      </c>
      <c r="F336" s="344">
        <f t="shared" si="99"/>
        <v>73.711340206185568</v>
      </c>
      <c r="G336" s="542">
        <f t="shared" si="99"/>
        <v>1204.2681250000001</v>
      </c>
      <c r="H336" s="542">
        <f t="shared" si="99"/>
        <v>1004</v>
      </c>
      <c r="I336" s="542">
        <f t="shared" si="99"/>
        <v>776.81009999999992</v>
      </c>
      <c r="J336" s="542">
        <f t="shared" si="99"/>
        <v>77.371523904382471</v>
      </c>
      <c r="K336" s="13"/>
      <c r="L336" s="729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9"/>
        <v>16</v>
      </c>
      <c r="D337" s="344">
        <f t="shared" si="99"/>
        <v>13</v>
      </c>
      <c r="E337" s="344">
        <f t="shared" si="99"/>
        <v>16</v>
      </c>
      <c r="F337" s="344">
        <f t="shared" si="99"/>
        <v>123.07692307692308</v>
      </c>
      <c r="G337" s="542">
        <f t="shared" si="99"/>
        <v>104.996</v>
      </c>
      <c r="H337" s="542">
        <f t="shared" si="99"/>
        <v>87</v>
      </c>
      <c r="I337" s="542">
        <f t="shared" si="99"/>
        <v>104.996</v>
      </c>
      <c r="J337" s="542">
        <f t="shared" si="99"/>
        <v>120.68505747126437</v>
      </c>
      <c r="K337" s="13"/>
      <c r="L337" s="729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9"/>
        <v>232</v>
      </c>
      <c r="D338" s="344">
        <f t="shared" si="99"/>
        <v>193</v>
      </c>
      <c r="E338" s="344">
        <f t="shared" si="99"/>
        <v>197</v>
      </c>
      <c r="F338" s="344">
        <f t="shared" si="99"/>
        <v>102.07253886010363</v>
      </c>
      <c r="G338" s="542">
        <f t="shared" si="99"/>
        <v>1522.442</v>
      </c>
      <c r="H338" s="542">
        <f t="shared" si="99"/>
        <v>1269</v>
      </c>
      <c r="I338" s="542">
        <f t="shared" si="99"/>
        <v>1292.76325</v>
      </c>
      <c r="J338" s="542">
        <f t="shared" si="99"/>
        <v>101.87259653270291</v>
      </c>
      <c r="K338" s="13"/>
      <c r="L338" s="729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9"/>
        <v>7539</v>
      </c>
      <c r="D339" s="344">
        <f t="shared" si="99"/>
        <v>6283</v>
      </c>
      <c r="E339" s="344">
        <f t="shared" si="99"/>
        <v>4112</v>
      </c>
      <c r="F339" s="344">
        <f t="shared" si="99"/>
        <v>65.446442782110452</v>
      </c>
      <c r="G339" s="542">
        <f t="shared" si="99"/>
        <v>12319.4085</v>
      </c>
      <c r="H339" s="542">
        <f t="shared" si="99"/>
        <v>10266</v>
      </c>
      <c r="I339" s="542">
        <f t="shared" si="99"/>
        <v>7865.1951100000006</v>
      </c>
      <c r="J339" s="542">
        <f t="shared" si="99"/>
        <v>76.614018215468533</v>
      </c>
      <c r="K339" s="13"/>
      <c r="L339" s="729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9"/>
        <v>2000</v>
      </c>
      <c r="D340" s="344">
        <f t="shared" si="99"/>
        <v>1667</v>
      </c>
      <c r="E340" s="344">
        <f t="shared" si="99"/>
        <v>953</v>
      </c>
      <c r="F340" s="344">
        <f t="shared" si="99"/>
        <v>57.168566286742653</v>
      </c>
      <c r="G340" s="542">
        <f t="shared" si="99"/>
        <v>3507.74</v>
      </c>
      <c r="H340" s="542">
        <f t="shared" si="99"/>
        <v>2923</v>
      </c>
      <c r="I340" s="542">
        <f t="shared" si="99"/>
        <v>1660.38186</v>
      </c>
      <c r="J340" s="542">
        <f t="shared" si="99"/>
        <v>56.804032158741016</v>
      </c>
      <c r="K340" s="13"/>
      <c r="L340" s="729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9"/>
        <v>3379</v>
      </c>
      <c r="D341" s="344">
        <f t="shared" si="99"/>
        <v>2816</v>
      </c>
      <c r="E341" s="344">
        <f t="shared" si="99"/>
        <v>2042</v>
      </c>
      <c r="F341" s="344">
        <f t="shared" si="99"/>
        <v>72.514204545454547</v>
      </c>
      <c r="G341" s="542">
        <f t="shared" si="99"/>
        <v>6627.9084999999995</v>
      </c>
      <c r="H341" s="542">
        <f t="shared" si="99"/>
        <v>5523</v>
      </c>
      <c r="I341" s="542">
        <f t="shared" si="99"/>
        <v>5132.1443200000003</v>
      </c>
      <c r="J341" s="542">
        <f t="shared" si="99"/>
        <v>92.923127285895362</v>
      </c>
      <c r="K341" s="13"/>
      <c r="L341" s="729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9"/>
        <v>2160</v>
      </c>
      <c r="D342" s="344">
        <f t="shared" si="99"/>
        <v>1800</v>
      </c>
      <c r="E342" s="344">
        <f t="shared" si="99"/>
        <v>1117</v>
      </c>
      <c r="F342" s="344">
        <f t="shared" si="99"/>
        <v>62.05555555555555</v>
      </c>
      <c r="G342" s="542">
        <f t="shared" si="99"/>
        <v>2183.7600000000002</v>
      </c>
      <c r="H342" s="542">
        <f t="shared" si="99"/>
        <v>1820</v>
      </c>
      <c r="I342" s="542">
        <f t="shared" si="99"/>
        <v>1072.6689300000003</v>
      </c>
      <c r="J342" s="542">
        <f t="shared" si="99"/>
        <v>58.93785329670331</v>
      </c>
      <c r="K342" s="13"/>
      <c r="L342" s="729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36" t="s">
        <v>124</v>
      </c>
      <c r="C343" s="737">
        <f t="shared" ref="C343:J343" si="100">SUM(C331)</f>
        <v>12300</v>
      </c>
      <c r="D343" s="737">
        <f t="shared" si="100"/>
        <v>10250</v>
      </c>
      <c r="E343" s="737">
        <f t="shared" si="100"/>
        <v>9786</v>
      </c>
      <c r="F343" s="737">
        <f t="shared" si="100"/>
        <v>95.473170731707313</v>
      </c>
      <c r="G343" s="737">
        <f t="shared" si="100"/>
        <v>9951.8070000000007</v>
      </c>
      <c r="H343" s="737">
        <f t="shared" si="100"/>
        <v>8293</v>
      </c>
      <c r="I343" s="737">
        <f t="shared" si="100"/>
        <v>7899.4220400000013</v>
      </c>
      <c r="J343" s="344">
        <f t="shared" si="100"/>
        <v>95.25409429639457</v>
      </c>
      <c r="K343" s="13"/>
      <c r="L343" s="729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38" t="s">
        <v>4</v>
      </c>
      <c r="C344" s="739">
        <f t="shared" ref="C344:J344" si="101">C332</f>
        <v>0</v>
      </c>
      <c r="D344" s="739">
        <f t="shared" si="101"/>
        <v>0</v>
      </c>
      <c r="E344" s="739">
        <f t="shared" si="101"/>
        <v>0</v>
      </c>
      <c r="F344" s="739">
        <f t="shared" si="101"/>
        <v>0</v>
      </c>
      <c r="G344" s="740">
        <f t="shared" si="101"/>
        <v>31089.022615740741</v>
      </c>
      <c r="H344" s="740">
        <f t="shared" si="101"/>
        <v>25907</v>
      </c>
      <c r="I344" s="740">
        <f t="shared" si="101"/>
        <v>23327.906930000001</v>
      </c>
      <c r="J344" s="509">
        <f t="shared" si="101"/>
        <v>90.044802292816613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333</v>
      </c>
      <c r="E347" s="117">
        <f>SUM(E348:E351)</f>
        <v>333</v>
      </c>
      <c r="F347" s="117">
        <f>E347/D347*100</f>
        <v>100</v>
      </c>
      <c r="G347" s="487">
        <f>SUM(G348:G351)</f>
        <v>1108.0161689814813</v>
      </c>
      <c r="H347" s="487">
        <f>SUM(H348:H351)</f>
        <v>923</v>
      </c>
      <c r="I347" s="487">
        <f>SUM(I348:I351)</f>
        <v>941.38666000000012</v>
      </c>
      <c r="J347" s="487">
        <f t="shared" ref="J347:J367" si="102">I347/H347*100</f>
        <v>101.99205417118094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103">ROUND(C348/12*$B$3,0)</f>
        <v>232</v>
      </c>
      <c r="E348" s="117">
        <v>274</v>
      </c>
      <c r="F348" s="117">
        <f>E348/D348*100</f>
        <v>118.10344827586208</v>
      </c>
      <c r="G348" s="487">
        <v>715.44973148148142</v>
      </c>
      <c r="H348" s="660">
        <f>ROUND(G348/12*$B$3,0)</f>
        <v>596</v>
      </c>
      <c r="I348" s="487">
        <v>705.23668000000009</v>
      </c>
      <c r="J348" s="487">
        <f t="shared" si="102"/>
        <v>118.32830201342284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103"/>
        <v>69</v>
      </c>
      <c r="E349" s="117">
        <v>31</v>
      </c>
      <c r="F349" s="117">
        <f>E349/D349*100</f>
        <v>44.927536231884055</v>
      </c>
      <c r="G349" s="487">
        <v>143.20093750000001</v>
      </c>
      <c r="H349" s="660">
        <f t="shared" ref="H349:H355" si="104">ROUND(G349/12*$B$3,0)</f>
        <v>119</v>
      </c>
      <c r="I349" s="487">
        <v>52.406979999999997</v>
      </c>
      <c r="J349" s="487">
        <f t="shared" si="102"/>
        <v>44.039478991596638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103"/>
        <v>0</v>
      </c>
      <c r="E350" s="117"/>
      <c r="F350" s="117"/>
      <c r="G350" s="492"/>
      <c r="H350" s="660">
        <f t="shared" si="104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103"/>
        <v>32</v>
      </c>
      <c r="E351" s="117">
        <v>28</v>
      </c>
      <c r="F351" s="117">
        <f t="shared" ref="F351:F355" si="105">E351/D351*100</f>
        <v>87.5</v>
      </c>
      <c r="G351" s="487">
        <v>249.3655</v>
      </c>
      <c r="H351" s="660">
        <f t="shared" si="104"/>
        <v>208</v>
      </c>
      <c r="I351" s="487">
        <v>183.74299999999999</v>
      </c>
      <c r="J351" s="487">
        <f t="shared" si="102"/>
        <v>88.337980769230768</v>
      </c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603</v>
      </c>
      <c r="E352" s="117">
        <f>SUM(E353:E355)</f>
        <v>344</v>
      </c>
      <c r="F352" s="117">
        <f t="shared" si="105"/>
        <v>57.048092868988384</v>
      </c>
      <c r="G352" s="480">
        <f>SUM(G353:G355)</f>
        <v>1149.7728999999999</v>
      </c>
      <c r="H352" s="480">
        <f>SUM(H353:H355)</f>
        <v>958</v>
      </c>
      <c r="I352" s="480">
        <f>SUM(I353:I355)</f>
        <v>739.30341999999996</v>
      </c>
      <c r="J352" s="487">
        <f t="shared" si="102"/>
        <v>77.171546972860114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103"/>
        <v>17</v>
      </c>
      <c r="E353" s="117">
        <v>23</v>
      </c>
      <c r="F353" s="117">
        <f t="shared" si="105"/>
        <v>135.29411764705884</v>
      </c>
      <c r="G353" s="487">
        <v>35.077399999999997</v>
      </c>
      <c r="H353" s="660">
        <f t="shared" si="104"/>
        <v>29</v>
      </c>
      <c r="I353" s="487">
        <v>41.649689999999993</v>
      </c>
      <c r="J353" s="487">
        <f t="shared" si="102"/>
        <v>143.61962068965514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103"/>
        <v>354</v>
      </c>
      <c r="E354" s="117">
        <v>247</v>
      </c>
      <c r="F354" s="117">
        <f t="shared" si="105"/>
        <v>69.774011299435017</v>
      </c>
      <c r="G354" s="487">
        <v>833.63750000000005</v>
      </c>
      <c r="H354" s="660">
        <f t="shared" si="104"/>
        <v>695</v>
      </c>
      <c r="I354" s="487">
        <v>608.54260999999997</v>
      </c>
      <c r="J354" s="487">
        <f t="shared" si="102"/>
        <v>87.560087769784161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103"/>
        <v>232</v>
      </c>
      <c r="E355" s="117">
        <v>74</v>
      </c>
      <c r="F355" s="117">
        <f t="shared" si="105"/>
        <v>31.896551724137932</v>
      </c>
      <c r="G355" s="487">
        <v>281.05799999999999</v>
      </c>
      <c r="H355" s="660">
        <f t="shared" si="104"/>
        <v>234</v>
      </c>
      <c r="I355" s="487">
        <v>89.11112</v>
      </c>
      <c r="J355" s="487">
        <f t="shared" si="102"/>
        <v>38.081675213675211</v>
      </c>
      <c r="L355" s="109"/>
    </row>
    <row r="356" spans="1:249" s="36" customFormat="1" ht="30.75" thickBot="1" x14ac:dyDescent="0.3">
      <c r="A356" s="18"/>
      <c r="B356" s="680" t="s">
        <v>124</v>
      </c>
      <c r="C356" s="180">
        <v>990</v>
      </c>
      <c r="D356" s="311">
        <f>ROUND(C356/12*$B$3,0)</f>
        <v>825</v>
      </c>
      <c r="E356" s="180">
        <v>741</v>
      </c>
      <c r="F356" s="180">
        <f>E356/D356*100</f>
        <v>89.818181818181813</v>
      </c>
      <c r="G356" s="488">
        <v>800.9991</v>
      </c>
      <c r="H356" s="661">
        <f>ROUND(G356/12*$B$3,0)</f>
        <v>667</v>
      </c>
      <c r="I356" s="488">
        <v>595.67838999999992</v>
      </c>
      <c r="J356" s="488">
        <f>I356/H356*100</f>
        <v>89.307104947526227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8"/>
      <c r="D357" s="558"/>
      <c r="E357" s="558"/>
      <c r="F357" s="353"/>
      <c r="G357" s="559">
        <f>G352+G347+G356</f>
        <v>3058.7881689814812</v>
      </c>
      <c r="H357" s="559">
        <f>H352+H347+H356</f>
        <v>2548</v>
      </c>
      <c r="I357" s="559">
        <f>I352+I347+I356</f>
        <v>2276.3684699999999</v>
      </c>
      <c r="J357" s="493">
        <f t="shared" si="102"/>
        <v>89.339421899529043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6">C347</f>
        <v>399</v>
      </c>
      <c r="D359" s="345">
        <f t="shared" si="106"/>
        <v>333</v>
      </c>
      <c r="E359" s="345">
        <f t="shared" si="106"/>
        <v>333</v>
      </c>
      <c r="F359" s="345">
        <f t="shared" si="106"/>
        <v>100</v>
      </c>
      <c r="G359" s="544">
        <f t="shared" si="106"/>
        <v>1108.0161689814813</v>
      </c>
      <c r="H359" s="544">
        <f t="shared" si="106"/>
        <v>923</v>
      </c>
      <c r="I359" s="544">
        <f t="shared" si="106"/>
        <v>941.38666000000012</v>
      </c>
      <c r="J359" s="544">
        <f t="shared" si="102"/>
        <v>101.99205417118094</v>
      </c>
      <c r="K359" s="13"/>
      <c r="L359" s="729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6"/>
        <v>278</v>
      </c>
      <c r="D360" s="345">
        <f t="shared" si="106"/>
        <v>232</v>
      </c>
      <c r="E360" s="345">
        <f t="shared" si="106"/>
        <v>274</v>
      </c>
      <c r="F360" s="345">
        <f t="shared" si="106"/>
        <v>118.10344827586208</v>
      </c>
      <c r="G360" s="544">
        <f t="shared" si="106"/>
        <v>715.44973148148142</v>
      </c>
      <c r="H360" s="544">
        <f t="shared" si="106"/>
        <v>596</v>
      </c>
      <c r="I360" s="544">
        <f t="shared" si="106"/>
        <v>705.23668000000009</v>
      </c>
      <c r="J360" s="544">
        <f t="shared" si="102"/>
        <v>118.32830201342284</v>
      </c>
      <c r="K360" s="13"/>
      <c r="L360" s="729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6"/>
        <v>83</v>
      </c>
      <c r="D361" s="345">
        <f t="shared" si="106"/>
        <v>69</v>
      </c>
      <c r="E361" s="345">
        <f t="shared" si="106"/>
        <v>31</v>
      </c>
      <c r="F361" s="345">
        <f t="shared" si="106"/>
        <v>44.927536231884055</v>
      </c>
      <c r="G361" s="544">
        <f t="shared" si="106"/>
        <v>143.20093750000001</v>
      </c>
      <c r="H361" s="544">
        <f t="shared" si="106"/>
        <v>119</v>
      </c>
      <c r="I361" s="544">
        <f t="shared" si="106"/>
        <v>52.406979999999997</v>
      </c>
      <c r="J361" s="544">
        <f t="shared" si="102"/>
        <v>44.039478991596638</v>
      </c>
      <c r="K361" s="13"/>
      <c r="L361" s="729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6"/>
        <v>0</v>
      </c>
      <c r="D362" s="345">
        <f t="shared" si="106"/>
        <v>0</v>
      </c>
      <c r="E362" s="345">
        <f t="shared" si="106"/>
        <v>0</v>
      </c>
      <c r="F362" s="345">
        <f t="shared" si="106"/>
        <v>0</v>
      </c>
      <c r="G362" s="544">
        <f t="shared" si="106"/>
        <v>0</v>
      </c>
      <c r="H362" s="544">
        <f t="shared" si="106"/>
        <v>0</v>
      </c>
      <c r="I362" s="544">
        <f t="shared" si="106"/>
        <v>0</v>
      </c>
      <c r="J362" s="544"/>
      <c r="K362" s="13"/>
      <c r="L362" s="729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6"/>
        <v>38</v>
      </c>
      <c r="D363" s="345">
        <f t="shared" si="106"/>
        <v>32</v>
      </c>
      <c r="E363" s="345">
        <f t="shared" si="106"/>
        <v>28</v>
      </c>
      <c r="F363" s="345">
        <f t="shared" si="106"/>
        <v>87.5</v>
      </c>
      <c r="G363" s="544">
        <f t="shared" si="106"/>
        <v>249.3655</v>
      </c>
      <c r="H363" s="544">
        <f t="shared" si="106"/>
        <v>208</v>
      </c>
      <c r="I363" s="544">
        <f t="shared" si="106"/>
        <v>183.74299999999999</v>
      </c>
      <c r="J363" s="544"/>
      <c r="K363" s="13"/>
      <c r="L363" s="729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6"/>
        <v>723</v>
      </c>
      <c r="D364" s="345">
        <f t="shared" si="106"/>
        <v>603</v>
      </c>
      <c r="E364" s="345">
        <f t="shared" si="106"/>
        <v>344</v>
      </c>
      <c r="F364" s="345">
        <f t="shared" si="106"/>
        <v>57.048092868988384</v>
      </c>
      <c r="G364" s="544">
        <f t="shared" si="106"/>
        <v>1149.7728999999999</v>
      </c>
      <c r="H364" s="544">
        <f t="shared" si="106"/>
        <v>958</v>
      </c>
      <c r="I364" s="544">
        <f t="shared" si="106"/>
        <v>739.30341999999996</v>
      </c>
      <c r="J364" s="544">
        <f t="shared" si="102"/>
        <v>77.171546972860114</v>
      </c>
      <c r="K364" s="13"/>
      <c r="L364" s="729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6"/>
        <v>20</v>
      </c>
      <c r="D365" s="345">
        <f t="shared" si="106"/>
        <v>17</v>
      </c>
      <c r="E365" s="345">
        <f t="shared" si="106"/>
        <v>23</v>
      </c>
      <c r="F365" s="345">
        <f t="shared" si="106"/>
        <v>135.29411764705884</v>
      </c>
      <c r="G365" s="544">
        <f t="shared" si="106"/>
        <v>35.077399999999997</v>
      </c>
      <c r="H365" s="544">
        <f t="shared" si="106"/>
        <v>29</v>
      </c>
      <c r="I365" s="544">
        <f t="shared" si="106"/>
        <v>41.649689999999993</v>
      </c>
      <c r="J365" s="544">
        <f t="shared" si="102"/>
        <v>143.61962068965514</v>
      </c>
      <c r="K365" s="13"/>
      <c r="L365" s="729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6"/>
        <v>425</v>
      </c>
      <c r="D366" s="345">
        <f t="shared" si="106"/>
        <v>354</v>
      </c>
      <c r="E366" s="345">
        <f t="shared" si="106"/>
        <v>247</v>
      </c>
      <c r="F366" s="345">
        <f t="shared" si="106"/>
        <v>69.774011299435017</v>
      </c>
      <c r="G366" s="544">
        <f t="shared" si="106"/>
        <v>833.63750000000005</v>
      </c>
      <c r="H366" s="544">
        <f t="shared" si="106"/>
        <v>695</v>
      </c>
      <c r="I366" s="544">
        <f t="shared" si="106"/>
        <v>608.54260999999997</v>
      </c>
      <c r="J366" s="544">
        <f t="shared" si="102"/>
        <v>87.560087769784161</v>
      </c>
      <c r="K366" s="13"/>
      <c r="L366" s="729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6"/>
        <v>278</v>
      </c>
      <c r="D367" s="345">
        <f t="shared" si="106"/>
        <v>232</v>
      </c>
      <c r="E367" s="345">
        <f t="shared" si="106"/>
        <v>74</v>
      </c>
      <c r="F367" s="345">
        <f t="shared" si="106"/>
        <v>31.896551724137932</v>
      </c>
      <c r="G367" s="544">
        <f t="shared" si="106"/>
        <v>281.05799999999999</v>
      </c>
      <c r="H367" s="544">
        <f t="shared" si="106"/>
        <v>234</v>
      </c>
      <c r="I367" s="544">
        <f t="shared" si="106"/>
        <v>89.11112</v>
      </c>
      <c r="J367" s="544">
        <f t="shared" si="102"/>
        <v>38.081675213675211</v>
      </c>
      <c r="K367" s="13"/>
      <c r="L367" s="729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1" t="s">
        <v>124</v>
      </c>
      <c r="C368" s="742">
        <f t="shared" si="106"/>
        <v>990</v>
      </c>
      <c r="D368" s="742">
        <f t="shared" si="106"/>
        <v>825</v>
      </c>
      <c r="E368" s="742">
        <f t="shared" si="106"/>
        <v>741</v>
      </c>
      <c r="F368" s="742">
        <f t="shared" si="106"/>
        <v>89.818181818181813</v>
      </c>
      <c r="G368" s="743">
        <f t="shared" si="106"/>
        <v>800.9991</v>
      </c>
      <c r="H368" s="743">
        <f t="shared" si="106"/>
        <v>667</v>
      </c>
      <c r="I368" s="743">
        <f t="shared" si="106"/>
        <v>595.67838999999992</v>
      </c>
      <c r="J368" s="743">
        <f>I368/H368*100</f>
        <v>89.307104947526227</v>
      </c>
      <c r="K368" s="13"/>
      <c r="L368" s="729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4" t="s">
        <v>108</v>
      </c>
      <c r="C369" s="745">
        <f t="shared" si="106"/>
        <v>0</v>
      </c>
      <c r="D369" s="745">
        <f t="shared" si="106"/>
        <v>0</v>
      </c>
      <c r="E369" s="745">
        <f t="shared" si="106"/>
        <v>0</v>
      </c>
      <c r="F369" s="745">
        <f t="shared" si="106"/>
        <v>0</v>
      </c>
      <c r="G369" s="746">
        <f t="shared" si="106"/>
        <v>3058.7881689814812</v>
      </c>
      <c r="H369" s="746">
        <f t="shared" si="106"/>
        <v>2548</v>
      </c>
      <c r="I369" s="746">
        <f t="shared" si="106"/>
        <v>2276.3684699999999</v>
      </c>
      <c r="J369" s="746">
        <f>J357</f>
        <v>89.339421899529043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E17" sqref="E17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2017</v>
      </c>
      <c r="B1" s="768"/>
      <c r="C1" s="768"/>
      <c r="D1" s="768"/>
      <c r="E1" s="768"/>
      <c r="F1" s="768"/>
      <c r="G1" s="768"/>
      <c r="H1" s="768"/>
      <c r="I1" s="768"/>
    </row>
    <row r="2" spans="1:10" ht="18.75" hidden="1" customHeight="1" x14ac:dyDescent="0.25">
      <c r="A2" s="156">
        <v>10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0" ht="60.75" thickBot="1" x14ac:dyDescent="0.3">
      <c r="A5" s="40"/>
      <c r="B5" s="308" t="s">
        <v>128</v>
      </c>
      <c r="C5" s="308" t="s">
        <v>133</v>
      </c>
      <c r="D5" s="309" t="s">
        <v>104</v>
      </c>
      <c r="E5" s="98" t="s">
        <v>35</v>
      </c>
      <c r="F5" s="308" t="s">
        <v>129</v>
      </c>
      <c r="G5" s="308" t="s">
        <v>134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493</v>
      </c>
      <c r="C9" s="117">
        <f>SUM(C10:C13)</f>
        <v>410</v>
      </c>
      <c r="D9" s="117">
        <f>SUM(D10:D13)</f>
        <v>494</v>
      </c>
      <c r="E9" s="117">
        <f t="shared" ref="E9:E19" si="0">D9/C9*100</f>
        <v>120.48780487804878</v>
      </c>
      <c r="F9" s="133">
        <f>SUM(F10:F13)</f>
        <v>1743.1211699999999</v>
      </c>
      <c r="G9" s="133">
        <f>SUM(G10:G13)</f>
        <v>1453</v>
      </c>
      <c r="H9" s="133">
        <f>SUM(H10:H13)</f>
        <v>1778.5702199999996</v>
      </c>
      <c r="I9" s="117">
        <f t="shared" ref="I9:I19" si="1">H9/G9*100</f>
        <v>122.40675980729523</v>
      </c>
      <c r="J9" s="78"/>
    </row>
    <row r="10" spans="1:10" s="36" customFormat="1" ht="30" x14ac:dyDescent="0.25">
      <c r="A10" s="72" t="s">
        <v>79</v>
      </c>
      <c r="B10" s="117">
        <v>323</v>
      </c>
      <c r="C10" s="110">
        <f>ROUND(B10/12*$A$2,0)</f>
        <v>269</v>
      </c>
      <c r="D10" s="117">
        <v>324</v>
      </c>
      <c r="E10" s="117">
        <f t="shared" si="0"/>
        <v>120.44609665427511</v>
      </c>
      <c r="F10" s="133">
        <v>1103.3984499999999</v>
      </c>
      <c r="G10" s="110">
        <f>ROUND(F10/12*$A$2,0)</f>
        <v>919</v>
      </c>
      <c r="H10" s="117">
        <v>1111.7762999999998</v>
      </c>
      <c r="I10" s="117">
        <f t="shared" si="1"/>
        <v>120.9767464635473</v>
      </c>
      <c r="J10" s="78"/>
    </row>
    <row r="11" spans="1:10" s="36" customFormat="1" ht="38.1" customHeight="1" x14ac:dyDescent="0.25">
      <c r="A11" s="72" t="s">
        <v>80</v>
      </c>
      <c r="B11" s="117">
        <v>131</v>
      </c>
      <c r="C11" s="110">
        <f>ROUND(B11/12*$A$2,0)</f>
        <v>109</v>
      </c>
      <c r="D11" s="117">
        <v>131</v>
      </c>
      <c r="E11" s="117">
        <f t="shared" si="0"/>
        <v>120.1834862385321</v>
      </c>
      <c r="F11" s="133">
        <v>300.00932</v>
      </c>
      <c r="G11" s="110">
        <f t="shared" ref="G11:G17" si="2">ROUND(F11/12*$A$2,0)</f>
        <v>250</v>
      </c>
      <c r="H11" s="117">
        <v>327.08052000000004</v>
      </c>
      <c r="I11" s="117">
        <f t="shared" si="1"/>
        <v>130.83220800000001</v>
      </c>
      <c r="J11" s="78"/>
    </row>
    <row r="12" spans="1:10" s="36" customFormat="1" ht="43.5" customHeight="1" x14ac:dyDescent="0.25">
      <c r="A12" s="72" t="s">
        <v>100</v>
      </c>
      <c r="B12" s="117">
        <v>10</v>
      </c>
      <c r="C12" s="110">
        <f>ROUND(B12/12*$A$2,0)</f>
        <v>8</v>
      </c>
      <c r="D12" s="117">
        <v>10</v>
      </c>
      <c r="E12" s="117">
        <f t="shared" si="0"/>
        <v>125</v>
      </c>
      <c r="F12" s="133">
        <v>87.105999999999995</v>
      </c>
      <c r="G12" s="110">
        <f t="shared" si="2"/>
        <v>73</v>
      </c>
      <c r="H12" s="117">
        <v>87.105999999999995</v>
      </c>
      <c r="I12" s="117">
        <f t="shared" si="1"/>
        <v>119.32328767123286</v>
      </c>
      <c r="J12" s="78"/>
    </row>
    <row r="13" spans="1:10" s="36" customFormat="1" ht="30" x14ac:dyDescent="0.25">
      <c r="A13" s="72" t="s">
        <v>101</v>
      </c>
      <c r="B13" s="117">
        <v>29</v>
      </c>
      <c r="C13" s="110">
        <f>ROUND(B13/12*$A$2,0)</f>
        <v>24</v>
      </c>
      <c r="D13" s="117">
        <v>29</v>
      </c>
      <c r="E13" s="117">
        <f t="shared" si="0"/>
        <v>120.83333333333333</v>
      </c>
      <c r="F13" s="133">
        <v>252.60740000000001</v>
      </c>
      <c r="G13" s="110">
        <f t="shared" si="2"/>
        <v>211</v>
      </c>
      <c r="H13" s="117">
        <v>252.60739999999998</v>
      </c>
      <c r="I13" s="117">
        <f t="shared" si="1"/>
        <v>119.71914691943127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720</v>
      </c>
      <c r="D14" s="117">
        <f>SUM(D15:D17)</f>
        <v>684</v>
      </c>
      <c r="E14" s="117">
        <f t="shared" si="0"/>
        <v>95</v>
      </c>
      <c r="F14" s="117">
        <f>SUM(F15:F17)</f>
        <v>2490.4479999999999</v>
      </c>
      <c r="G14" s="117">
        <f>SUM(G15:G17)</f>
        <v>2076</v>
      </c>
      <c r="H14" s="117">
        <f>SUM(H15:H17)</f>
        <v>1935.0286800000003</v>
      </c>
      <c r="I14" s="117">
        <f t="shared" si="1"/>
        <v>93.209473988439328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167</v>
      </c>
      <c r="D15" s="117">
        <v>165</v>
      </c>
      <c r="E15" s="117">
        <f t="shared" si="0"/>
        <v>98.802395209580837</v>
      </c>
      <c r="F15" s="133">
        <v>460</v>
      </c>
      <c r="G15" s="110">
        <f t="shared" si="2"/>
        <v>383</v>
      </c>
      <c r="H15" s="666">
        <v>379.30509999999998</v>
      </c>
      <c r="I15" s="117">
        <f t="shared" si="1"/>
        <v>99.035274151436028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378</v>
      </c>
      <c r="D16" s="117">
        <v>415</v>
      </c>
      <c r="E16" s="117">
        <f t="shared" si="0"/>
        <v>109.78835978835978</v>
      </c>
      <c r="F16" s="133">
        <v>1639.848</v>
      </c>
      <c r="G16" s="110">
        <f t="shared" si="2"/>
        <v>1367</v>
      </c>
      <c r="H16" s="117">
        <v>1421.6694600000003</v>
      </c>
      <c r="I16" s="117">
        <f t="shared" si="1"/>
        <v>103.99922896854427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175</v>
      </c>
      <c r="D17" s="117">
        <v>104</v>
      </c>
      <c r="E17" s="117">
        <f t="shared" si="0"/>
        <v>59.428571428571431</v>
      </c>
      <c r="F17" s="133">
        <v>390.6</v>
      </c>
      <c r="G17" s="110">
        <f t="shared" si="2"/>
        <v>326</v>
      </c>
      <c r="H17" s="117">
        <v>134.05411999999998</v>
      </c>
      <c r="I17" s="117">
        <f t="shared" si="1"/>
        <v>41.120895705521463</v>
      </c>
      <c r="J17" s="78"/>
    </row>
    <row r="18" spans="1:10" s="36" customFormat="1" ht="38.1" customHeight="1" thickBot="1" x14ac:dyDescent="0.3">
      <c r="A18" s="732" t="s">
        <v>124</v>
      </c>
      <c r="B18" s="180">
        <v>2300</v>
      </c>
      <c r="C18" s="311">
        <f t="shared" si="3"/>
        <v>1917</v>
      </c>
      <c r="D18" s="180">
        <v>2348</v>
      </c>
      <c r="E18" s="180">
        <f>D18/C18*100</f>
        <v>122.4830464267084</v>
      </c>
      <c r="F18" s="440">
        <v>2470.1309999999999</v>
      </c>
      <c r="G18" s="311">
        <f>ROUND(F18/12*$A$2,0)</f>
        <v>2058</v>
      </c>
      <c r="H18" s="180">
        <v>2519.6007999999997</v>
      </c>
      <c r="I18" s="180">
        <f>H18/G18*100</f>
        <v>122.4295821185617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1357</v>
      </c>
      <c r="C19" s="353">
        <f>C14+C9</f>
        <v>1130</v>
      </c>
      <c r="D19" s="353">
        <f>D14+D9</f>
        <v>1178</v>
      </c>
      <c r="E19" s="353">
        <f t="shared" si="0"/>
        <v>104.24778761061948</v>
      </c>
      <c r="F19" s="390">
        <f>F14+F9+F18</f>
        <v>6703.7001700000001</v>
      </c>
      <c r="G19" s="390">
        <f>G14+G9+G18</f>
        <v>5587</v>
      </c>
      <c r="H19" s="752">
        <f>H14+H9+H18</f>
        <v>6233.1996999999992</v>
      </c>
      <c r="I19" s="353">
        <f t="shared" si="1"/>
        <v>111.56613030248789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493</v>
      </c>
      <c r="C21" s="346">
        <f t="shared" si="4"/>
        <v>410</v>
      </c>
      <c r="D21" s="346">
        <f t="shared" si="4"/>
        <v>494</v>
      </c>
      <c r="E21" s="346">
        <f t="shared" si="4"/>
        <v>120.48780487804878</v>
      </c>
      <c r="F21" s="346">
        <f t="shared" si="4"/>
        <v>1743.1211699999999</v>
      </c>
      <c r="G21" s="346">
        <f t="shared" ref="G21:I26" si="5">G9</f>
        <v>1453</v>
      </c>
      <c r="H21" s="346">
        <f t="shared" si="5"/>
        <v>1778.5702199999996</v>
      </c>
      <c r="I21" s="346">
        <f t="shared" si="5"/>
        <v>122.40675980729523</v>
      </c>
    </row>
    <row r="22" spans="1:10" s="10" customFormat="1" ht="30" x14ac:dyDescent="0.25">
      <c r="A22" s="96" t="s">
        <v>79</v>
      </c>
      <c r="B22" s="346">
        <f t="shared" si="4"/>
        <v>323</v>
      </c>
      <c r="C22" s="346">
        <f t="shared" si="4"/>
        <v>269</v>
      </c>
      <c r="D22" s="346">
        <f t="shared" si="4"/>
        <v>324</v>
      </c>
      <c r="E22" s="346">
        <f t="shared" si="4"/>
        <v>120.44609665427511</v>
      </c>
      <c r="F22" s="346">
        <f t="shared" si="4"/>
        <v>1103.3984499999999</v>
      </c>
      <c r="G22" s="346">
        <f t="shared" si="5"/>
        <v>919</v>
      </c>
      <c r="H22" s="346">
        <f t="shared" si="5"/>
        <v>1111.7762999999998</v>
      </c>
      <c r="I22" s="346">
        <f t="shared" si="5"/>
        <v>120.9767464635473</v>
      </c>
    </row>
    <row r="23" spans="1:10" s="10" customFormat="1" ht="30" x14ac:dyDescent="0.25">
      <c r="A23" s="96" t="s">
        <v>80</v>
      </c>
      <c r="B23" s="346">
        <f t="shared" si="4"/>
        <v>131</v>
      </c>
      <c r="C23" s="346">
        <f t="shared" si="4"/>
        <v>109</v>
      </c>
      <c r="D23" s="346">
        <f t="shared" si="4"/>
        <v>131</v>
      </c>
      <c r="E23" s="346">
        <f t="shared" si="4"/>
        <v>120.1834862385321</v>
      </c>
      <c r="F23" s="346">
        <f t="shared" si="4"/>
        <v>300.00932</v>
      </c>
      <c r="G23" s="346">
        <f t="shared" si="5"/>
        <v>250</v>
      </c>
      <c r="H23" s="346">
        <f t="shared" si="5"/>
        <v>327.08052000000004</v>
      </c>
      <c r="I23" s="346">
        <f t="shared" si="5"/>
        <v>130.83220800000001</v>
      </c>
    </row>
    <row r="24" spans="1:10" s="10" customFormat="1" ht="45" x14ac:dyDescent="0.25">
      <c r="A24" s="96" t="s">
        <v>100</v>
      </c>
      <c r="B24" s="346">
        <f t="shared" si="4"/>
        <v>10</v>
      </c>
      <c r="C24" s="346">
        <f t="shared" si="4"/>
        <v>8</v>
      </c>
      <c r="D24" s="346">
        <f t="shared" si="4"/>
        <v>10</v>
      </c>
      <c r="E24" s="346">
        <f t="shared" si="4"/>
        <v>125</v>
      </c>
      <c r="F24" s="346">
        <f t="shared" si="4"/>
        <v>87.105999999999995</v>
      </c>
      <c r="G24" s="346">
        <f t="shared" si="5"/>
        <v>73</v>
      </c>
      <c r="H24" s="346">
        <f t="shared" si="5"/>
        <v>87.105999999999995</v>
      </c>
      <c r="I24" s="346">
        <f t="shared" si="5"/>
        <v>119.32328767123286</v>
      </c>
    </row>
    <row r="25" spans="1:10" s="10" customFormat="1" ht="30" x14ac:dyDescent="0.25">
      <c r="A25" s="96" t="s">
        <v>101</v>
      </c>
      <c r="B25" s="346">
        <f t="shared" si="4"/>
        <v>29</v>
      </c>
      <c r="C25" s="346">
        <f t="shared" si="4"/>
        <v>24</v>
      </c>
      <c r="D25" s="346">
        <f t="shared" si="4"/>
        <v>29</v>
      </c>
      <c r="E25" s="346">
        <f t="shared" si="4"/>
        <v>120.83333333333333</v>
      </c>
      <c r="F25" s="346">
        <f t="shared" si="4"/>
        <v>252.60740000000001</v>
      </c>
      <c r="G25" s="346">
        <f t="shared" si="5"/>
        <v>211</v>
      </c>
      <c r="H25" s="346">
        <f t="shared" si="5"/>
        <v>252.60739999999998</v>
      </c>
      <c r="I25" s="346">
        <f t="shared" si="5"/>
        <v>119.71914691943127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720</v>
      </c>
      <c r="D26" s="346">
        <f t="shared" si="4"/>
        <v>684</v>
      </c>
      <c r="E26" s="346">
        <f t="shared" si="4"/>
        <v>95</v>
      </c>
      <c r="F26" s="346">
        <f t="shared" si="4"/>
        <v>2490.4479999999999</v>
      </c>
      <c r="G26" s="346">
        <f t="shared" si="5"/>
        <v>2076</v>
      </c>
      <c r="H26" s="346">
        <f t="shared" si="5"/>
        <v>1935.0286800000003</v>
      </c>
      <c r="I26" s="346">
        <f t="shared" si="5"/>
        <v>93.209473988439328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167</v>
      </c>
      <c r="D27" s="346">
        <f t="shared" si="4"/>
        <v>165</v>
      </c>
      <c r="E27" s="346">
        <f t="shared" si="4"/>
        <v>98.802395209580837</v>
      </c>
      <c r="F27" s="346">
        <f t="shared" si="4"/>
        <v>460</v>
      </c>
      <c r="G27" s="346">
        <f t="shared" ref="G27:I29" si="6">G15</f>
        <v>383</v>
      </c>
      <c r="H27" s="346">
        <f t="shared" si="6"/>
        <v>379.30509999999998</v>
      </c>
      <c r="I27" s="346">
        <f t="shared" si="6"/>
        <v>99.035274151436028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378</v>
      </c>
      <c r="D28" s="346">
        <f t="shared" si="4"/>
        <v>415</v>
      </c>
      <c r="E28" s="346">
        <f t="shared" si="4"/>
        <v>109.78835978835978</v>
      </c>
      <c r="F28" s="346">
        <f t="shared" si="4"/>
        <v>1639.848</v>
      </c>
      <c r="G28" s="346">
        <f t="shared" si="6"/>
        <v>1367</v>
      </c>
      <c r="H28" s="346">
        <f t="shared" si="6"/>
        <v>1421.6694600000003</v>
      </c>
      <c r="I28" s="346">
        <f t="shared" si="6"/>
        <v>103.99922896854427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175</v>
      </c>
      <c r="D29" s="346">
        <f t="shared" si="4"/>
        <v>104</v>
      </c>
      <c r="E29" s="346">
        <f t="shared" si="4"/>
        <v>59.428571428571431</v>
      </c>
      <c r="F29" s="346">
        <f t="shared" si="4"/>
        <v>390.6</v>
      </c>
      <c r="G29" s="346">
        <f t="shared" si="6"/>
        <v>326</v>
      </c>
      <c r="H29" s="346">
        <f t="shared" si="6"/>
        <v>134.05411999999998</v>
      </c>
      <c r="I29" s="346">
        <f t="shared" si="6"/>
        <v>41.120895705521463</v>
      </c>
    </row>
    <row r="30" spans="1:10" s="10" customFormat="1" ht="30" x14ac:dyDescent="0.25">
      <c r="A30" s="96" t="s">
        <v>124</v>
      </c>
      <c r="B30" s="346">
        <f t="shared" ref="B30:E30" si="7">B18</f>
        <v>2300</v>
      </c>
      <c r="C30" s="346">
        <f t="shared" si="7"/>
        <v>1917</v>
      </c>
      <c r="D30" s="346">
        <f>D18</f>
        <v>2348</v>
      </c>
      <c r="E30" s="346">
        <f t="shared" si="7"/>
        <v>122.4830464267084</v>
      </c>
      <c r="F30" s="346">
        <f t="shared" ref="F30" si="8">F18</f>
        <v>2470.1309999999999</v>
      </c>
      <c r="G30" s="346">
        <f t="shared" ref="G30:I30" si="9">G18</f>
        <v>2058</v>
      </c>
      <c r="H30" s="346">
        <f>H18</f>
        <v>2519.6007999999997</v>
      </c>
      <c r="I30" s="346">
        <f t="shared" si="9"/>
        <v>122.4295821185617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6703.7001700000001</v>
      </c>
      <c r="G31" s="177">
        <f>G19</f>
        <v>5587</v>
      </c>
      <c r="H31" s="177">
        <f>H19</f>
        <v>6233.1996999999992</v>
      </c>
      <c r="I31" s="177">
        <f>I19</f>
        <v>111.56613030248789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17" sqref="A17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2017</v>
      </c>
      <c r="B1" s="768"/>
      <c r="C1" s="768"/>
      <c r="D1" s="768"/>
      <c r="E1" s="768"/>
      <c r="F1" s="768"/>
      <c r="G1" s="768"/>
      <c r="H1" s="768"/>
      <c r="I1" s="768"/>
    </row>
    <row r="2" spans="1:10" ht="15" hidden="1" customHeight="1" x14ac:dyDescent="0.25">
      <c r="A2" s="156">
        <v>10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0" ht="60.75" thickBot="1" x14ac:dyDescent="0.3">
      <c r="A5" s="40"/>
      <c r="B5" s="308" t="s">
        <v>128</v>
      </c>
      <c r="C5" s="308" t="s">
        <v>133</v>
      </c>
      <c r="D5" s="309" t="s">
        <v>104</v>
      </c>
      <c r="E5" s="98" t="s">
        <v>35</v>
      </c>
      <c r="F5" s="308" t="s">
        <v>129</v>
      </c>
      <c r="G5" s="308" t="s">
        <v>134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1063</v>
      </c>
      <c r="D9" s="117">
        <f>SUM(D10:D13)</f>
        <v>967</v>
      </c>
      <c r="E9" s="117">
        <f t="shared" ref="E9:E19" si="0">D9/C9*100</f>
        <v>90.968955785512691</v>
      </c>
      <c r="F9" s="133">
        <f>SUM(F10:F13)</f>
        <v>5034.5691400000005</v>
      </c>
      <c r="G9" s="133">
        <f>SUM(G10:G13)</f>
        <v>4195</v>
      </c>
      <c r="H9" s="133">
        <f>SUM(H10:H13)</f>
        <v>4004.13879</v>
      </c>
      <c r="I9" s="117">
        <f t="shared" ref="I9:I19" si="1">H9/G9*100</f>
        <v>95.450269129916563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778</v>
      </c>
      <c r="D10" s="117">
        <v>731</v>
      </c>
      <c r="E10" s="117">
        <f t="shared" si="0"/>
        <v>93.958868894601551</v>
      </c>
      <c r="F10" s="133">
        <v>3673.1620800000001</v>
      </c>
      <c r="G10" s="117">
        <f>ROUND(F10/12*$A$2,0)</f>
        <v>3061</v>
      </c>
      <c r="H10" s="117">
        <v>2925.6789399999998</v>
      </c>
      <c r="I10" s="117">
        <f t="shared" si="1"/>
        <v>95.579187847108784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233</v>
      </c>
      <c r="D11" s="117">
        <v>177</v>
      </c>
      <c r="E11" s="117">
        <f t="shared" si="0"/>
        <v>75.965665236051507</v>
      </c>
      <c r="F11" s="133">
        <v>739.00890000000004</v>
      </c>
      <c r="G11" s="117">
        <f t="shared" ref="G11:G18" si="3">ROUND(F11/12*$A$2,0)</f>
        <v>616</v>
      </c>
      <c r="H11" s="117">
        <v>486.17773000000005</v>
      </c>
      <c r="I11" s="117">
        <f t="shared" si="1"/>
        <v>78.924956168831173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17</v>
      </c>
      <c r="D12" s="117">
        <v>21</v>
      </c>
      <c r="E12" s="117">
        <f t="shared" si="0"/>
        <v>123.52941176470588</v>
      </c>
      <c r="F12" s="133">
        <v>200.77360000000002</v>
      </c>
      <c r="G12" s="117">
        <f t="shared" si="3"/>
        <v>167</v>
      </c>
      <c r="H12" s="117">
        <v>210.81227999999999</v>
      </c>
      <c r="I12" s="117">
        <f t="shared" si="1"/>
        <v>126.23489820359282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35</v>
      </c>
      <c r="D13" s="117">
        <v>38</v>
      </c>
      <c r="E13" s="117">
        <f t="shared" si="0"/>
        <v>108.57142857142857</v>
      </c>
      <c r="F13" s="133">
        <v>421.62455999999997</v>
      </c>
      <c r="G13" s="117">
        <f t="shared" si="3"/>
        <v>351</v>
      </c>
      <c r="H13" s="117">
        <v>381.46984000000003</v>
      </c>
      <c r="I13" s="117">
        <f t="shared" si="1"/>
        <v>108.68086609686611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1263</v>
      </c>
      <c r="D14" s="117">
        <f>SUM(D15:D17)</f>
        <v>1207</v>
      </c>
      <c r="E14" s="117">
        <f t="shared" si="0"/>
        <v>95.566112430720509</v>
      </c>
      <c r="F14" s="133">
        <f>SUM(F15:F17)</f>
        <v>7123.515974074985</v>
      </c>
      <c r="G14" s="117">
        <f>SUM(G15:G17)</f>
        <v>5936</v>
      </c>
      <c r="H14" s="117">
        <f>SUM(H15:H17)</f>
        <v>4543.1193899999998</v>
      </c>
      <c r="I14" s="117">
        <f t="shared" si="1"/>
        <v>76.535030154986515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83</v>
      </c>
      <c r="D15" s="117">
        <v>92</v>
      </c>
      <c r="E15" s="117">
        <f t="shared" si="0"/>
        <v>110.8433734939759</v>
      </c>
      <c r="F15" s="133">
        <v>265.77118713594217</v>
      </c>
      <c r="G15" s="117">
        <f t="shared" si="3"/>
        <v>221</v>
      </c>
      <c r="H15" s="133">
        <v>240.63943999999998</v>
      </c>
      <c r="I15" s="117">
        <f t="shared" si="1"/>
        <v>108.88662443438912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1103</v>
      </c>
      <c r="D16" s="117">
        <v>1032</v>
      </c>
      <c r="E16" s="117">
        <f t="shared" si="0"/>
        <v>93.563009972801453</v>
      </c>
      <c r="F16" s="133">
        <v>6621.6727869390425</v>
      </c>
      <c r="G16" s="117">
        <f t="shared" si="3"/>
        <v>5518</v>
      </c>
      <c r="H16" s="117">
        <v>4202.4204</v>
      </c>
      <c r="I16" s="117">
        <f t="shared" si="1"/>
        <v>76.158397970279097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77</v>
      </c>
      <c r="D17" s="117">
        <v>83</v>
      </c>
      <c r="E17" s="117">
        <f t="shared" si="0"/>
        <v>107.79220779220779</v>
      </c>
      <c r="F17" s="133">
        <v>236.072</v>
      </c>
      <c r="G17" s="117">
        <f t="shared" si="3"/>
        <v>197</v>
      </c>
      <c r="H17" s="117">
        <v>100.05954999999999</v>
      </c>
      <c r="I17" s="117">
        <f t="shared" si="1"/>
        <v>50.791649746192888</v>
      </c>
      <c r="J17" s="78"/>
    </row>
    <row r="18" spans="1:204" s="36" customFormat="1" ht="38.1" customHeight="1" thickBot="1" x14ac:dyDescent="0.3">
      <c r="A18" s="732" t="s">
        <v>124</v>
      </c>
      <c r="B18" s="180">
        <v>5765</v>
      </c>
      <c r="C18" s="734">
        <f>ROUND(B18/12*$A$2,0)</f>
        <v>4804</v>
      </c>
      <c r="D18" s="180">
        <v>4471</v>
      </c>
      <c r="E18" s="180">
        <f t="shared" si="0"/>
        <v>93.06827643630308</v>
      </c>
      <c r="F18" s="133">
        <v>7135.3980000000001</v>
      </c>
      <c r="G18" s="180">
        <f t="shared" si="3"/>
        <v>5946</v>
      </c>
      <c r="H18" s="180">
        <v>5532.5924399999994</v>
      </c>
      <c r="I18" s="180">
        <f>H18/G18*100</f>
        <v>93.047299697275463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2326</v>
      </c>
      <c r="D19" s="353">
        <f>D14+D9</f>
        <v>2174</v>
      </c>
      <c r="E19" s="353">
        <f t="shared" si="0"/>
        <v>93.465176268271705</v>
      </c>
      <c r="F19" s="390">
        <f>F14+F9+F18</f>
        <v>19293.483114074985</v>
      </c>
      <c r="G19" s="390">
        <f>G14+G9+G18</f>
        <v>16077</v>
      </c>
      <c r="H19" s="390">
        <f>H14+H9+H18</f>
        <v>14079.850620000001</v>
      </c>
      <c r="I19" s="353">
        <f t="shared" si="1"/>
        <v>87.577599178951303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1063</v>
      </c>
      <c r="D21" s="249">
        <f t="shared" si="4"/>
        <v>967</v>
      </c>
      <c r="E21" s="249">
        <f t="shared" si="4"/>
        <v>90.968955785512691</v>
      </c>
      <c r="F21" s="249">
        <f t="shared" si="4"/>
        <v>5034.5691400000005</v>
      </c>
      <c r="G21" s="249">
        <f t="shared" ref="G21:I26" si="5">G9</f>
        <v>4195</v>
      </c>
      <c r="H21" s="249">
        <f t="shared" si="5"/>
        <v>4004.13879</v>
      </c>
      <c r="I21" s="249">
        <f t="shared" si="5"/>
        <v>95.450269129916563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778</v>
      </c>
      <c r="D22" s="249">
        <f t="shared" si="4"/>
        <v>731</v>
      </c>
      <c r="E22" s="249">
        <f t="shared" si="4"/>
        <v>93.958868894601551</v>
      </c>
      <c r="F22" s="249">
        <f t="shared" si="4"/>
        <v>3673.1620800000001</v>
      </c>
      <c r="G22" s="249">
        <f t="shared" si="5"/>
        <v>3061</v>
      </c>
      <c r="H22" s="249">
        <f t="shared" si="5"/>
        <v>2925.6789399999998</v>
      </c>
      <c r="I22" s="249">
        <f t="shared" si="5"/>
        <v>95.579187847108784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233</v>
      </c>
      <c r="D23" s="249">
        <f t="shared" si="4"/>
        <v>177</v>
      </c>
      <c r="E23" s="249">
        <f t="shared" si="4"/>
        <v>75.965665236051507</v>
      </c>
      <c r="F23" s="249">
        <f t="shared" si="4"/>
        <v>739.00890000000004</v>
      </c>
      <c r="G23" s="249">
        <f t="shared" si="5"/>
        <v>616</v>
      </c>
      <c r="H23" s="249">
        <f t="shared" si="5"/>
        <v>486.17773000000005</v>
      </c>
      <c r="I23" s="249">
        <f t="shared" si="5"/>
        <v>78.924956168831173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17</v>
      </c>
      <c r="D24" s="249">
        <f t="shared" si="4"/>
        <v>21</v>
      </c>
      <c r="E24" s="249">
        <f t="shared" si="4"/>
        <v>123.52941176470588</v>
      </c>
      <c r="F24" s="249">
        <f t="shared" si="4"/>
        <v>200.77360000000002</v>
      </c>
      <c r="G24" s="249">
        <f t="shared" si="5"/>
        <v>167</v>
      </c>
      <c r="H24" s="249">
        <f t="shared" si="5"/>
        <v>210.81227999999999</v>
      </c>
      <c r="I24" s="249">
        <f t="shared" si="5"/>
        <v>126.23489820359282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35</v>
      </c>
      <c r="D25" s="249">
        <f t="shared" si="4"/>
        <v>38</v>
      </c>
      <c r="E25" s="249">
        <f t="shared" si="4"/>
        <v>108.57142857142857</v>
      </c>
      <c r="F25" s="249">
        <f t="shared" si="4"/>
        <v>421.62455999999997</v>
      </c>
      <c r="G25" s="249">
        <f t="shared" si="5"/>
        <v>351</v>
      </c>
      <c r="H25" s="249">
        <f t="shared" si="5"/>
        <v>381.46984000000003</v>
      </c>
      <c r="I25" s="249">
        <f t="shared" si="5"/>
        <v>108.68086609686611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1263</v>
      </c>
      <c r="D26" s="249">
        <f t="shared" si="4"/>
        <v>1207</v>
      </c>
      <c r="E26" s="249">
        <f t="shared" si="4"/>
        <v>95.566112430720509</v>
      </c>
      <c r="F26" s="249">
        <f t="shared" si="4"/>
        <v>7123.515974074985</v>
      </c>
      <c r="G26" s="249">
        <f t="shared" si="5"/>
        <v>5936</v>
      </c>
      <c r="H26" s="249">
        <f t="shared" si="5"/>
        <v>4543.1193899999998</v>
      </c>
      <c r="I26" s="249">
        <f t="shared" si="5"/>
        <v>76.535030154986515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83</v>
      </c>
      <c r="D27" s="249">
        <f t="shared" si="4"/>
        <v>92</v>
      </c>
      <c r="E27" s="249">
        <f t="shared" si="4"/>
        <v>110.8433734939759</v>
      </c>
      <c r="F27" s="249">
        <f t="shared" si="4"/>
        <v>265.77118713594217</v>
      </c>
      <c r="G27" s="249">
        <f t="shared" ref="G27:I29" si="6">G15</f>
        <v>221</v>
      </c>
      <c r="H27" s="249">
        <f t="shared" si="6"/>
        <v>240.63943999999998</v>
      </c>
      <c r="I27" s="249">
        <f t="shared" si="6"/>
        <v>108.88662443438912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1103</v>
      </c>
      <c r="D28" s="249">
        <f t="shared" si="4"/>
        <v>1032</v>
      </c>
      <c r="E28" s="249">
        <f t="shared" si="4"/>
        <v>93.563009972801453</v>
      </c>
      <c r="F28" s="249">
        <f t="shared" si="4"/>
        <v>6621.6727869390425</v>
      </c>
      <c r="G28" s="249">
        <f t="shared" si="6"/>
        <v>5518</v>
      </c>
      <c r="H28" s="249">
        <f t="shared" si="6"/>
        <v>4202.4204</v>
      </c>
      <c r="I28" s="249">
        <f t="shared" si="6"/>
        <v>76.158397970279097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77</v>
      </c>
      <c r="D29" s="249">
        <f t="shared" si="4"/>
        <v>83</v>
      </c>
      <c r="E29" s="249">
        <f t="shared" si="4"/>
        <v>107.79220779220779</v>
      </c>
      <c r="F29" s="249">
        <f t="shared" si="4"/>
        <v>236.072</v>
      </c>
      <c r="G29" s="249">
        <f t="shared" si="6"/>
        <v>197</v>
      </c>
      <c r="H29" s="249">
        <f t="shared" si="6"/>
        <v>100.05954999999999</v>
      </c>
      <c r="I29" s="249">
        <f t="shared" si="6"/>
        <v>50.791649746192888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5765</v>
      </c>
      <c r="C30" s="249">
        <f t="shared" si="7"/>
        <v>4804</v>
      </c>
      <c r="D30" s="249">
        <f t="shared" si="7"/>
        <v>4471</v>
      </c>
      <c r="E30" s="249">
        <f t="shared" si="7"/>
        <v>93.06827643630308</v>
      </c>
      <c r="F30" s="249">
        <f t="shared" ref="F30" si="8">F18</f>
        <v>7135.3980000000001</v>
      </c>
      <c r="G30" s="249">
        <f t="shared" ref="G30:I30" si="9">G18</f>
        <v>5946</v>
      </c>
      <c r="H30" s="249">
        <f t="shared" si="9"/>
        <v>5532.5924399999994</v>
      </c>
      <c r="I30" s="249">
        <f t="shared" si="9"/>
        <v>93.047299697275463</v>
      </c>
    </row>
    <row r="31" spans="1:204" ht="15.75" thickBot="1" x14ac:dyDescent="0.3">
      <c r="A31" s="662" t="s">
        <v>4</v>
      </c>
      <c r="B31" s="663"/>
      <c r="C31" s="663"/>
      <c r="D31" s="663"/>
      <c r="E31" s="663"/>
      <c r="F31" s="663">
        <f>F19</f>
        <v>19293.483114074985</v>
      </c>
      <c r="G31" s="663">
        <f>G19</f>
        <v>16077</v>
      </c>
      <c r="H31" s="663">
        <f>H19</f>
        <v>14079.850620000001</v>
      </c>
      <c r="I31" s="663">
        <f>I19</f>
        <v>87.577599178951303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="90" zoomScaleNormal="90" zoomScaleSheetLayoutView="100" workbookViewId="0">
      <pane xSplit="1" ySplit="6" topLeftCell="B248" activePane="bottomRight" state="frozen"/>
      <selection pane="topRight" activeCell="B1" sqref="B1"/>
      <selection pane="bottomLeft" activeCell="A7" sqref="A7"/>
      <selection pane="bottomRight" activeCell="B254" sqref="B254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7" t="s">
        <v>135</v>
      </c>
      <c r="B1" s="769"/>
      <c r="C1" s="769"/>
      <c r="D1" s="769"/>
      <c r="E1" s="769"/>
      <c r="F1" s="769"/>
      <c r="G1" s="769"/>
      <c r="H1" s="769"/>
      <c r="I1" s="769"/>
    </row>
    <row r="2" spans="1:185" ht="16.5" customHeight="1" thickBot="1" x14ac:dyDescent="0.3">
      <c r="A2" s="767"/>
      <c r="B2" s="768"/>
      <c r="C2" s="768"/>
      <c r="D2" s="768"/>
      <c r="E2" s="768"/>
      <c r="F2" s="768"/>
      <c r="G2" s="768"/>
      <c r="H2" s="768"/>
      <c r="I2" s="768"/>
    </row>
    <row r="3" spans="1:185" ht="15" hidden="1" customHeight="1" thickBot="1" x14ac:dyDescent="0.3">
      <c r="A3" s="678">
        <v>10</v>
      </c>
    </row>
    <row r="4" spans="1:185" ht="30" customHeight="1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85" ht="60.75" thickBot="1" x14ac:dyDescent="0.3">
      <c r="A5" s="40"/>
      <c r="B5" s="308" t="s">
        <v>128</v>
      </c>
      <c r="C5" s="308" t="s">
        <v>133</v>
      </c>
      <c r="D5" s="308" t="s">
        <v>104</v>
      </c>
      <c r="E5" s="98" t="s">
        <v>35</v>
      </c>
      <c r="F5" s="308" t="s">
        <v>129</v>
      </c>
      <c r="G5" s="308" t="s">
        <v>134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0" t="s">
        <v>121</v>
      </c>
      <c r="B8" s="561">
        <f>'1 уровень'!C239</f>
        <v>137395</v>
      </c>
      <c r="C8" s="561">
        <f>'1 уровень'!D239</f>
        <v>114468.5</v>
      </c>
      <c r="D8" s="561">
        <f>'1 уровень'!E239</f>
        <v>116627</v>
      </c>
      <c r="E8" s="562">
        <f>'1 уровень'!F239</f>
        <v>101.88567160397839</v>
      </c>
      <c r="F8" s="563">
        <f>'1 уровень'!G239</f>
        <v>277400.38073472225</v>
      </c>
      <c r="G8" s="563">
        <f>'1 уровень'!H239</f>
        <v>230349.11635</v>
      </c>
      <c r="H8" s="563">
        <f>'1 уровень'!I239</f>
        <v>232704.09127</v>
      </c>
      <c r="I8" s="563">
        <f>'1 уровень'!J239</f>
        <v>101.0223503164743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уровень'!C240</f>
        <v>104553</v>
      </c>
      <c r="C9" s="50">
        <f>'1 уровень'!D240</f>
        <v>86889.166666666672</v>
      </c>
      <c r="D9" s="50">
        <f>'1 уровень'!E240</f>
        <v>87706</v>
      </c>
      <c r="E9" s="186">
        <f>'1 уровень'!F240</f>
        <v>100.94008650867482</v>
      </c>
      <c r="F9" s="60">
        <f>'1 уровень'!G240</f>
        <v>223928.14450222225</v>
      </c>
      <c r="G9" s="60">
        <f>'1 уровень'!H240</f>
        <v>185582.12323999999</v>
      </c>
      <c r="H9" s="60">
        <f>'1 уровень'!I240</f>
        <v>183119.15628</v>
      </c>
      <c r="I9" s="60">
        <f>'1 уровень'!J240</f>
        <v>98.67284255778516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уровень'!C241</f>
        <v>31365</v>
      </c>
      <c r="C10" s="50">
        <f>'1 уровень'!D241</f>
        <v>26338.333333333336</v>
      </c>
      <c r="D10" s="50">
        <f>'1 уровень'!E241</f>
        <v>27419</v>
      </c>
      <c r="E10" s="186">
        <f>'1 уровень'!F241</f>
        <v>104.10301841422513</v>
      </c>
      <c r="F10" s="60">
        <f>'1 уровень'!G241</f>
        <v>45395.202652500004</v>
      </c>
      <c r="G10" s="60">
        <f>'1 уровень'!H241</f>
        <v>37988.629029999996</v>
      </c>
      <c r="H10" s="60">
        <f>'1 уровень'!I241</f>
        <v>41445.047730000006</v>
      </c>
      <c r="I10" s="60">
        <f>'1 уровень'!J241</f>
        <v>109.09856130177913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уровень'!C242</f>
        <v>885</v>
      </c>
      <c r="C11" s="50">
        <f>'1 уровень'!D242</f>
        <v>738</v>
      </c>
      <c r="D11" s="50">
        <f>'1 уровень'!E242</f>
        <v>858</v>
      </c>
      <c r="E11" s="186">
        <f>'1 уровень'!F242</f>
        <v>116.26016260162602</v>
      </c>
      <c r="F11" s="60">
        <f>'1 уровень'!G242</f>
        <v>4839.6579000000002</v>
      </c>
      <c r="G11" s="60">
        <f>'1 уровень'!H242</f>
        <v>4033</v>
      </c>
      <c r="H11" s="60">
        <f>'1 уровень'!I242</f>
        <v>4664.62655</v>
      </c>
      <c r="I11" s="60">
        <f>'1 уровень'!J242</f>
        <v>115.66145673196131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уровень'!C243</f>
        <v>592</v>
      </c>
      <c r="C12" s="50">
        <f>'1 уровень'!D243</f>
        <v>503</v>
      </c>
      <c r="D12" s="50">
        <f>'1 уровень'!E243</f>
        <v>644</v>
      </c>
      <c r="E12" s="186">
        <f>'1 уровень'!F243</f>
        <v>128.03180914512922</v>
      </c>
      <c r="F12" s="60">
        <f>'1 уровень'!G243</f>
        <v>3237.3756800000001</v>
      </c>
      <c r="G12" s="60">
        <f>'1 уровень'!H243</f>
        <v>2745.3640799999998</v>
      </c>
      <c r="H12" s="60">
        <f>'1 уровень'!I243</f>
        <v>3475.2607099999996</v>
      </c>
      <c r="I12" s="60">
        <f>'1 уровень'!J243</f>
        <v>126.58651489313577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4" t="s">
        <v>113</v>
      </c>
      <c r="B13" s="561">
        <f>'1 уровень'!C244</f>
        <v>150939</v>
      </c>
      <c r="C13" s="561">
        <f>'1 уровень'!D244</f>
        <v>124620</v>
      </c>
      <c r="D13" s="561">
        <f>'1 уровень'!E244</f>
        <v>107069</v>
      </c>
      <c r="E13" s="562">
        <f>'1 уровень'!F244</f>
        <v>85.916385812871127</v>
      </c>
      <c r="F13" s="563">
        <f>'1 уровень'!G244</f>
        <v>228996.49244000003</v>
      </c>
      <c r="G13" s="563">
        <f>'1 уровень'!H244</f>
        <v>189940.86834666666</v>
      </c>
      <c r="H13" s="563">
        <f>'1 уровень'!I244</f>
        <v>190982.61455999999</v>
      </c>
      <c r="I13" s="563">
        <f>'1 уровень'!J244</f>
        <v>100.5484581714305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уровень'!C245</f>
        <v>22198</v>
      </c>
      <c r="C14" s="50">
        <f>'1 уровень'!D245</f>
        <v>17913.666666666668</v>
      </c>
      <c r="D14" s="50">
        <f>'1 уровень'!E245</f>
        <v>17210</v>
      </c>
      <c r="E14" s="186">
        <f>'1 уровень'!F245</f>
        <v>96.071900411231638</v>
      </c>
      <c r="F14" s="60">
        <f>'1 уровень'!G245</f>
        <v>31794.142730000003</v>
      </c>
      <c r="G14" s="60">
        <f>'1 уровень'!H245</f>
        <v>25970.497729999999</v>
      </c>
      <c r="H14" s="60">
        <f>'1 уровень'!I245</f>
        <v>25132.39964</v>
      </c>
      <c r="I14" s="60">
        <f>'1 уровень'!J245</f>
        <v>96.772883990467903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уровень'!C246</f>
        <v>104328</v>
      </c>
      <c r="C15" s="50">
        <f>'1 уровень'!D246</f>
        <v>86547</v>
      </c>
      <c r="D15" s="50">
        <f>'1 уровень'!E246</f>
        <v>69111</v>
      </c>
      <c r="E15" s="186">
        <f>'1 уровень'!F246</f>
        <v>79.853721099518182</v>
      </c>
      <c r="F15" s="60">
        <f>'1 уровень'!G246</f>
        <v>176917.96246000001</v>
      </c>
      <c r="G15" s="60">
        <f>'1 уровень'!H246</f>
        <v>147077.14867333334</v>
      </c>
      <c r="H15" s="60">
        <f>'1 уровень'!I246</f>
        <v>147138.77093999999</v>
      </c>
      <c r="I15" s="60">
        <f>'1 уровень'!J246</f>
        <v>100.04189792039246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уровень'!C247</f>
        <v>24413</v>
      </c>
      <c r="C16" s="50">
        <f>'1 уровень'!D247</f>
        <v>20159.333333333332</v>
      </c>
      <c r="D16" s="50">
        <f>'1 уровень'!E247</f>
        <v>20748</v>
      </c>
      <c r="E16" s="186">
        <f>'1 уровень'!F247</f>
        <v>102.9200701081385</v>
      </c>
      <c r="F16" s="60">
        <f>'1 уровень'!G247</f>
        <v>20284.38725</v>
      </c>
      <c r="G16" s="60">
        <f>'1 уровень'!H247</f>
        <v>16893.221943333334</v>
      </c>
      <c r="H16" s="60">
        <f>'1 уровень'!I247</f>
        <v>18711.443980000004</v>
      </c>
      <c r="I16" s="60">
        <f>'1 уровень'!J247</f>
        <v>110.76302698659686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0" t="s">
        <v>124</v>
      </c>
      <c r="B17" s="566">
        <f>'1 уровень'!C248</f>
        <v>297645</v>
      </c>
      <c r="C17" s="566">
        <f>'1 уровень'!D248</f>
        <v>250167</v>
      </c>
      <c r="D17" s="50">
        <f>'1 уровень'!E248</f>
        <v>245839</v>
      </c>
      <c r="E17" s="567">
        <f>'1 уровень'!F248</f>
        <v>98.269955669612699</v>
      </c>
      <c r="F17" s="60">
        <f>'1 уровень'!G248</f>
        <v>200684.16503999999</v>
      </c>
      <c r="G17" s="593">
        <f>'1 уровень'!H248</f>
        <v>167237</v>
      </c>
      <c r="H17" s="593">
        <f>'1 уровень'!I248</f>
        <v>165493.36768999996</v>
      </c>
      <c r="I17" s="593">
        <f>'1 уровень'!J248</f>
        <v>98.957388430789806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6">
        <f>'1 уровень'!C249</f>
        <v>24930</v>
      </c>
      <c r="C18" s="566">
        <f>'1 уровень'!D249</f>
        <v>20775</v>
      </c>
      <c r="D18" s="50">
        <f>'1 уровень'!E249</f>
        <v>23408</v>
      </c>
      <c r="E18" s="567">
        <f>'1 уровень'!F249</f>
        <v>112.67388688327316</v>
      </c>
      <c r="F18" s="60">
        <f>'1 уровень'!G249</f>
        <v>0</v>
      </c>
      <c r="G18" s="593">
        <f>'1 уровень'!H249</f>
        <v>0</v>
      </c>
      <c r="H18" s="593">
        <f>'1 уровень'!I249</f>
        <v>15780.70638</v>
      </c>
      <c r="I18" s="593">
        <f>'1 уровень'!J249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0" t="s">
        <v>126</v>
      </c>
      <c r="B19" s="566">
        <f>'1 уровень'!C250</f>
        <v>9436</v>
      </c>
      <c r="C19" s="566">
        <f>'1 уровень'!D250</f>
        <v>7864</v>
      </c>
      <c r="D19" s="50">
        <f>'1 уровень'!E250</f>
        <v>9649</v>
      </c>
      <c r="E19" s="567">
        <f>'1 уровень'!F250</f>
        <v>122.69837232960326</v>
      </c>
      <c r="F19" s="60">
        <f>'1 уровень'!G250</f>
        <v>0</v>
      </c>
      <c r="G19" s="593">
        <f>'1 уровень'!H250</f>
        <v>0</v>
      </c>
      <c r="H19" s="593">
        <f>'1 уровень'!I250</f>
        <v>6492.8841600000005</v>
      </c>
      <c r="I19" s="593">
        <f>'1 уровень'!J250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0" t="s">
        <v>107</v>
      </c>
      <c r="B20" s="571">
        <f>'1 уровень'!C251</f>
        <v>0</v>
      </c>
      <c r="C20" s="571">
        <f>'1 уровень'!D251</f>
        <v>0</v>
      </c>
      <c r="D20" s="571">
        <f>'1 уровень'!E251</f>
        <v>0</v>
      </c>
      <c r="E20" s="572">
        <f>'1 уровень'!F251</f>
        <v>0</v>
      </c>
      <c r="F20" s="598">
        <f>'1 уровень'!G251</f>
        <v>707081.0382147223</v>
      </c>
      <c r="G20" s="598">
        <f>'1 уровень'!H251</f>
        <v>587526.98469666671</v>
      </c>
      <c r="H20" s="598">
        <f>'1 уровень'!I251</f>
        <v>589180.07351999998</v>
      </c>
      <c r="I20" s="598">
        <f>'1 уровень'!J251</f>
        <v>100.28136389755558</v>
      </c>
      <c r="J20" s="106"/>
    </row>
    <row r="21" spans="1:185" ht="15.75" customHeight="1" thickBot="1" x14ac:dyDescent="0.3">
      <c r="A21" s="594"/>
      <c r="B21" s="595"/>
      <c r="C21" s="595"/>
      <c r="D21" s="595"/>
      <c r="E21" s="596"/>
      <c r="F21" s="597"/>
      <c r="G21" s="597"/>
      <c r="H21" s="597"/>
      <c r="I21" s="597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0" t="s">
        <v>121</v>
      </c>
      <c r="B23" s="561">
        <f>'2 уровень'!C101</f>
        <v>63584</v>
      </c>
      <c r="C23" s="561">
        <f>'2 уровень'!D101</f>
        <v>52989</v>
      </c>
      <c r="D23" s="561">
        <f>'2 уровень'!E101</f>
        <v>54710</v>
      </c>
      <c r="E23" s="562">
        <f>'2 уровень'!F101</f>
        <v>103.24784389212856</v>
      </c>
      <c r="F23" s="565">
        <f>'2 уровень'!G101</f>
        <v>155013.85878703708</v>
      </c>
      <c r="G23" s="565">
        <f>'2 уровень'!H101</f>
        <v>129178</v>
      </c>
      <c r="H23" s="565">
        <f>'2 уровень'!I101</f>
        <v>127099.28343</v>
      </c>
      <c r="I23" s="565">
        <f>'2 уровень'!J101</f>
        <v>98.390812235829628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40172</v>
      </c>
      <c r="D24" s="50">
        <f>'2 уровень'!E102</f>
        <v>41584</v>
      </c>
      <c r="E24" s="186">
        <f>'2 уровень'!F102</f>
        <v>103.51488599024196</v>
      </c>
      <c r="F24" s="63">
        <f>'2 уровень'!G102</f>
        <v>124061.04228703705</v>
      </c>
      <c r="G24" s="63">
        <f>'2 уровень'!H102</f>
        <v>103384</v>
      </c>
      <c r="H24" s="63">
        <f>'2 уровень'!I102</f>
        <v>100019.94445999998</v>
      </c>
      <c r="I24" s="63">
        <f>'2 уровень'!J102</f>
        <v>96.746057861951542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12055</v>
      </c>
      <c r="D25" s="50">
        <f>'2 уровень'!E103</f>
        <v>12252</v>
      </c>
      <c r="E25" s="186">
        <f>'2 уровень'!F103</f>
        <v>101.63417669017005</v>
      </c>
      <c r="F25" s="63">
        <f>'2 уровень'!G103</f>
        <v>24954.920000000006</v>
      </c>
      <c r="G25" s="63">
        <f>'2 уровень'!H103</f>
        <v>20795</v>
      </c>
      <c r="H25" s="63">
        <f>'2 уровень'!I103</f>
        <v>21350.494720000002</v>
      </c>
      <c r="I25" s="63">
        <f>'2 уровень'!J103</f>
        <v>102.67128982928591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124</v>
      </c>
      <c r="D26" s="50">
        <f>'2 уровень'!E104</f>
        <v>160</v>
      </c>
      <c r="E26" s="186">
        <f>'2 уровень'!F104</f>
        <v>129.03225806451613</v>
      </c>
      <c r="F26" s="63">
        <f>'2 уровень'!G104</f>
        <v>977.77525000000003</v>
      </c>
      <c r="G26" s="63">
        <f>'2 уровень'!H104</f>
        <v>815</v>
      </c>
      <c r="H26" s="63">
        <f>'2 уровень'!I104</f>
        <v>1049.96</v>
      </c>
      <c r="I26" s="63">
        <f>'2 уровень'!J104</f>
        <v>128.82944785276072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638</v>
      </c>
      <c r="D27" s="50">
        <f>'2 уровень'!E105</f>
        <v>714</v>
      </c>
      <c r="E27" s="186">
        <f>'2 уровень'!F105</f>
        <v>111.91222570532915</v>
      </c>
      <c r="F27" s="63">
        <f>'2 уровень'!G105</f>
        <v>5020.1212500000001</v>
      </c>
      <c r="G27" s="63">
        <f>'2 уровень'!H105</f>
        <v>4184</v>
      </c>
      <c r="H27" s="63">
        <f>'2 уровень'!I105</f>
        <v>4678.8842500000001</v>
      </c>
      <c r="I27" s="63">
        <f>'2 уровень'!J105</f>
        <v>111.82801744741874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4" t="s">
        <v>113</v>
      </c>
      <c r="B28" s="561">
        <f>'2 уровень'!C106</f>
        <v>83117</v>
      </c>
      <c r="C28" s="561">
        <f>'2 уровень'!D106</f>
        <v>69264</v>
      </c>
      <c r="D28" s="561">
        <f>'2 уровень'!E106</f>
        <v>68438</v>
      </c>
      <c r="E28" s="562">
        <f>'2 уровень'!F106</f>
        <v>98.80746130746131</v>
      </c>
      <c r="F28" s="565">
        <f>'2 уровень'!G106</f>
        <v>137932.05320999998</v>
      </c>
      <c r="G28" s="565">
        <f>'2 уровень'!H106</f>
        <v>114944</v>
      </c>
      <c r="H28" s="565">
        <f>'2 уровень'!I106</f>
        <v>124606.75417</v>
      </c>
      <c r="I28" s="565">
        <f>'2 уровень'!J106</f>
        <v>108.40648852484689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9590</v>
      </c>
      <c r="D29" s="50">
        <f>'2 уровень'!E107</f>
        <v>8288</v>
      </c>
      <c r="E29" s="186">
        <f>'2 уровень'!F107</f>
        <v>86.423357664233578</v>
      </c>
      <c r="F29" s="63">
        <f>'2 уровень'!G107</f>
        <v>20183.535959999997</v>
      </c>
      <c r="G29" s="63">
        <f>'2 уровень'!H107</f>
        <v>16820</v>
      </c>
      <c r="H29" s="63">
        <f>'2 уровень'!I107</f>
        <v>14567.18592</v>
      </c>
      <c r="I29" s="63">
        <f>'2 уровень'!J107</f>
        <v>86.606337217598096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39546</v>
      </c>
      <c r="D30" s="50">
        <f>'2 уровень'!E108</f>
        <v>35332</v>
      </c>
      <c r="E30" s="186">
        <f>'2 уровень'!F108</f>
        <v>89.344055024528402</v>
      </c>
      <c r="F30" s="63">
        <f>'2 уровень'!G108</f>
        <v>93329.83425</v>
      </c>
      <c r="G30" s="63">
        <f>'2 уровень'!H108</f>
        <v>77775</v>
      </c>
      <c r="H30" s="63">
        <f>'2 уровень'!I108</f>
        <v>85632.183369999999</v>
      </c>
      <c r="I30" s="63">
        <f>'2 уровень'!J108</f>
        <v>110.10245370620379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20128</v>
      </c>
      <c r="D31" s="50">
        <f>'2 уровень'!E109</f>
        <v>24818</v>
      </c>
      <c r="E31" s="186">
        <f>'2 уровень'!F109</f>
        <v>1040.8433560009373</v>
      </c>
      <c r="F31" s="63">
        <f>'2 уровень'!G109</f>
        <v>24418.683000000001</v>
      </c>
      <c r="G31" s="63">
        <f>'2 уровень'!H109</f>
        <v>20349</v>
      </c>
      <c r="H31" s="63">
        <f>'2 уровень'!I109</f>
        <v>24407.384880000005</v>
      </c>
      <c r="I31" s="63">
        <f>'2 уровень'!J109</f>
        <v>119.94390328763087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0" t="s">
        <v>124</v>
      </c>
      <c r="B32" s="566">
        <f>'2 уровень'!C110</f>
        <v>118022</v>
      </c>
      <c r="C32" s="566">
        <f>'2 уровень'!D110</f>
        <v>98353</v>
      </c>
      <c r="D32" s="566">
        <f>'2 уровень'!E110</f>
        <v>100111</v>
      </c>
      <c r="E32" s="567">
        <f>'2 уровень'!F110</f>
        <v>101.78743912234502</v>
      </c>
      <c r="F32" s="568">
        <f>'2 уровень'!G110</f>
        <v>95490.378479999999</v>
      </c>
      <c r="G32" s="568">
        <f>'2 уровень'!H110</f>
        <v>79575</v>
      </c>
      <c r="H32" s="568">
        <f>'2 уровень'!I110</f>
        <v>80639.758150000009</v>
      </c>
      <c r="I32" s="568">
        <f>'2 уровень'!J110</f>
        <v>101.3380561105875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0" t="s">
        <v>125</v>
      </c>
      <c r="B33" s="566">
        <f>'2 уровень'!C111</f>
        <v>20100</v>
      </c>
      <c r="C33" s="566">
        <f>'2 уровень'!D111</f>
        <v>16750</v>
      </c>
      <c r="D33" s="566">
        <f>'2 уровень'!E111</f>
        <v>20107</v>
      </c>
      <c r="E33" s="567">
        <f>'2 уровень'!F111</f>
        <v>120.04179104477612</v>
      </c>
      <c r="F33" s="568">
        <f>'2 уровень'!G111</f>
        <v>0</v>
      </c>
      <c r="G33" s="568">
        <f>'2 уровень'!H111</f>
        <v>0</v>
      </c>
      <c r="H33" s="568">
        <f>'2 уровень'!I111</f>
        <v>16241.07598</v>
      </c>
      <c r="I33" s="568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0" t="s">
        <v>126</v>
      </c>
      <c r="B34" s="566">
        <f>'2 уровень'!C112</f>
        <v>13611</v>
      </c>
      <c r="C34" s="566">
        <f>'2 уровень'!D112</f>
        <v>11343</v>
      </c>
      <c r="D34" s="566">
        <f>'2 уровень'!E112</f>
        <v>17504</v>
      </c>
      <c r="E34" s="567">
        <f>'2 уровень'!F112</f>
        <v>154.31543683328925</v>
      </c>
      <c r="F34" s="568">
        <f>'2 уровень'!G112</f>
        <v>2314.8000000000002</v>
      </c>
      <c r="G34" s="568">
        <f>'2 уровень'!H112</f>
        <v>1929</v>
      </c>
      <c r="H34" s="568">
        <f>'2 уровень'!I112</f>
        <v>14120.199259999999</v>
      </c>
      <c r="I34" s="568">
        <f>'2 уровень'!J112</f>
        <v>731.99581441161229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0" t="s">
        <v>107</v>
      </c>
      <c r="B35" s="571">
        <f>'2 уровень'!C113</f>
        <v>0</v>
      </c>
      <c r="C35" s="571">
        <f>'2 уровень'!D113</f>
        <v>0</v>
      </c>
      <c r="D35" s="571">
        <f>'2 уровень'!E113</f>
        <v>0</v>
      </c>
      <c r="E35" s="572">
        <f>'2 уровень'!F113</f>
        <v>0</v>
      </c>
      <c r="F35" s="573">
        <f>'2 уровень'!G113</f>
        <v>388436.29047703708</v>
      </c>
      <c r="G35" s="573">
        <f>'2 уровень'!H113</f>
        <v>323697</v>
      </c>
      <c r="H35" s="573">
        <f>'2 уровень'!I113</f>
        <v>332345.79574999993</v>
      </c>
      <c r="I35" s="573">
        <f>'2 уровень'!J113</f>
        <v>102.67188010701365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4" t="s">
        <v>121</v>
      </c>
      <c r="B37" s="561">
        <f>'2 уровень'!C131</f>
        <v>9739</v>
      </c>
      <c r="C37" s="561">
        <f>'2 уровень'!D131</f>
        <v>8116</v>
      </c>
      <c r="D37" s="561">
        <f>'2 уровень'!E131</f>
        <v>8317</v>
      </c>
      <c r="E37" s="562">
        <f>'2 уровень'!F131</f>
        <v>102.47658945293247</v>
      </c>
      <c r="F37" s="565">
        <f>'2 уровень'!G131</f>
        <v>24274.613384259261</v>
      </c>
      <c r="G37" s="565">
        <f>'2 уровень'!H131</f>
        <v>20229</v>
      </c>
      <c r="H37" s="565">
        <f>'2 уровень'!I131</f>
        <v>19431.464719999996</v>
      </c>
      <c r="I37" s="565">
        <f>'2 уровень'!J131</f>
        <v>96.057465618666242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6072</v>
      </c>
      <c r="D38" s="50">
        <f>'2 уровень'!E132</f>
        <v>6284</v>
      </c>
      <c r="E38" s="186">
        <f>'2 уровень'!F132</f>
        <v>103.49143610013176</v>
      </c>
      <c r="F38" s="63">
        <f>'2 уровень'!G132</f>
        <v>18750.959509259261</v>
      </c>
      <c r="G38" s="63">
        <f>'2 уровень'!H132</f>
        <v>15626</v>
      </c>
      <c r="H38" s="63">
        <f>'2 уровень'!I132</f>
        <v>15167.035029999999</v>
      </c>
      <c r="I38" s="63">
        <f>'2 уровень'!J132</f>
        <v>97.062812172020983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1822</v>
      </c>
      <c r="D39" s="50">
        <f>'2 уровень'!E133</f>
        <v>1886</v>
      </c>
      <c r="E39" s="186">
        <f>'2 уровень'!F133</f>
        <v>103.51262349066958</v>
      </c>
      <c r="F39" s="63">
        <f>'2 уровень'!G133</f>
        <v>3771.5331250000004</v>
      </c>
      <c r="G39" s="63">
        <f>'2 уровень'!H133</f>
        <v>3143</v>
      </c>
      <c r="H39" s="63">
        <f>'2 уровень'!I133</f>
        <v>3311.6672399999993</v>
      </c>
      <c r="I39" s="63">
        <f>'2 уровень'!J133</f>
        <v>105.36644097995544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39</v>
      </c>
      <c r="D40" s="50">
        <f>'2 уровень'!E134</f>
        <v>47</v>
      </c>
      <c r="E40" s="186">
        <f>'2 уровень'!F134</f>
        <v>120.51282051282051</v>
      </c>
      <c r="F40" s="63">
        <f>'2 уровень'!G134</f>
        <v>308.42574999999999</v>
      </c>
      <c r="G40" s="63">
        <f>'2 уровень'!H134</f>
        <v>257</v>
      </c>
      <c r="H40" s="63">
        <f>'2 уровень'!I134</f>
        <v>308.42574999999999</v>
      </c>
      <c r="I40" s="63">
        <f>'2 уровень'!J134</f>
        <v>120.01001945525292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183</v>
      </c>
      <c r="D41" s="50">
        <f>'2 уровень'!E135</f>
        <v>100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1203</v>
      </c>
      <c r="H41" s="63">
        <f>'2 уровень'!I135</f>
        <v>644.33669999999995</v>
      </c>
      <c r="I41" s="63">
        <f>'2 уровень'!J135</f>
        <v>53.560822942643384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4" t="s">
        <v>113</v>
      </c>
      <c r="B42" s="561">
        <f>'2 уровень'!C136</f>
        <v>16459</v>
      </c>
      <c r="C42" s="561">
        <f>'2 уровень'!D136</f>
        <v>13716</v>
      </c>
      <c r="D42" s="561">
        <f>'2 уровень'!E136</f>
        <v>12582</v>
      </c>
      <c r="E42" s="562">
        <f>'2 уровень'!F136</f>
        <v>91.732283464566933</v>
      </c>
      <c r="F42" s="565">
        <f>'2 уровень'!G136</f>
        <v>28051.120499999997</v>
      </c>
      <c r="G42" s="565">
        <f>'2 уровень'!H136</f>
        <v>23375</v>
      </c>
      <c r="H42" s="565">
        <f>'2 уровень'!I136</f>
        <v>24221.67555</v>
      </c>
      <c r="I42" s="565">
        <f>'2 уровень'!J136</f>
        <v>103.62214139037434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1250</v>
      </c>
      <c r="D43" s="50">
        <f>'2 уровень'!E137</f>
        <v>673</v>
      </c>
      <c r="E43" s="186">
        <f>'2 уровень'!F137</f>
        <v>53.839999999999996</v>
      </c>
      <c r="F43" s="63">
        <f>'2 уровень'!G137</f>
        <v>2630.8049999999998</v>
      </c>
      <c r="G43" s="63">
        <f>'2 уровень'!H137</f>
        <v>2192</v>
      </c>
      <c r="H43" s="63">
        <f>'2 уровень'!I137</f>
        <v>1172.7376199999999</v>
      </c>
      <c r="I43" s="63">
        <f>'2 уровень'!J137</f>
        <v>53.50080383211678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9028</v>
      </c>
      <c r="D44" s="50">
        <f>'2 уровень'!E138</f>
        <v>7483</v>
      </c>
      <c r="E44" s="186">
        <f>'2 уровень'!F138</f>
        <v>82.88657509968985</v>
      </c>
      <c r="F44" s="63">
        <f>'2 уровень'!G138</f>
        <v>21248.929499999998</v>
      </c>
      <c r="G44" s="63">
        <f>'2 уровень'!H138</f>
        <v>17707</v>
      </c>
      <c r="H44" s="63">
        <f>'2 уровень'!I138</f>
        <v>18697.300330000002</v>
      </c>
      <c r="I44" s="63">
        <f>'2 уровень'!J138</f>
        <v>105.59270531428248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3438</v>
      </c>
      <c r="D45" s="50">
        <f>'2 уровень'!E139</f>
        <v>4426</v>
      </c>
      <c r="E45" s="186">
        <f>'2 уровень'!F139</f>
        <v>128.73763816172192</v>
      </c>
      <c r="F45" s="63">
        <f>'2 уровень'!G139</f>
        <v>4171.3860000000004</v>
      </c>
      <c r="G45" s="63">
        <f>'2 уровень'!H139</f>
        <v>3476</v>
      </c>
      <c r="H45" s="63">
        <f>'2 уровень'!I139</f>
        <v>4351.6376</v>
      </c>
      <c r="I45" s="63">
        <f>'2 уровень'!J139</f>
        <v>125.19095512082853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0" t="s">
        <v>124</v>
      </c>
      <c r="B46" s="566">
        <f>'2 уровень'!C140</f>
        <v>33700</v>
      </c>
      <c r="C46" s="566">
        <f>'2 уровень'!D140</f>
        <v>28083</v>
      </c>
      <c r="D46" s="566">
        <f>'2 уровень'!E140</f>
        <v>32030</v>
      </c>
      <c r="E46" s="567">
        <f>'2 уровень'!F140</f>
        <v>114.05476622867927</v>
      </c>
      <c r="F46" s="568">
        <f>'2 уровень'!G140</f>
        <v>27266.332999999999</v>
      </c>
      <c r="G46" s="568">
        <f>'2 уровень'!H140</f>
        <v>22722</v>
      </c>
      <c r="H46" s="568">
        <f>'2 уровень'!I140</f>
        <v>25895.34316</v>
      </c>
      <c r="I46" s="568">
        <f>'2 уровень'!J140</f>
        <v>113.96595000440102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0" t="s">
        <v>125</v>
      </c>
      <c r="B47" s="566">
        <f>'2 уровень'!C141</f>
        <v>2640</v>
      </c>
      <c r="C47" s="566">
        <f>'2 уровень'!D141</f>
        <v>2200</v>
      </c>
      <c r="D47" s="566">
        <f>'2 уровень'!E141</f>
        <v>2055</v>
      </c>
      <c r="E47" s="567">
        <f>'2 уровень'!F141</f>
        <v>93.409090909090907</v>
      </c>
      <c r="F47" s="568">
        <f>'2 уровень'!G141</f>
        <v>0</v>
      </c>
      <c r="G47" s="568">
        <f>'2 уровень'!H141</f>
        <v>0</v>
      </c>
      <c r="H47" s="568">
        <f>'2 уровень'!I141</f>
        <v>1662.6799500000002</v>
      </c>
      <c r="I47" s="568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0" t="s">
        <v>126</v>
      </c>
      <c r="B48" s="566">
        <f>'2 уровень'!C142</f>
        <v>3143</v>
      </c>
      <c r="C48" s="566">
        <f>'2 уровень'!D142</f>
        <v>2619</v>
      </c>
      <c r="D48" s="566">
        <f>'2 уровень'!E142</f>
        <v>1088</v>
      </c>
      <c r="E48" s="567">
        <f>'2 уровень'!F142</f>
        <v>41.542573501336392</v>
      </c>
      <c r="F48" s="568">
        <f>'2 уровень'!G142</f>
        <v>0</v>
      </c>
      <c r="G48" s="568">
        <f>'2 уровень'!H142</f>
        <v>0</v>
      </c>
      <c r="H48" s="568">
        <f>'2 уровень'!I142</f>
        <v>874.04297999999994</v>
      </c>
      <c r="I48" s="568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0" t="s">
        <v>107</v>
      </c>
      <c r="B49" s="571">
        <f>'2 уровень'!C143</f>
        <v>0</v>
      </c>
      <c r="C49" s="571">
        <f>'2 уровень'!D143</f>
        <v>0</v>
      </c>
      <c r="D49" s="571">
        <f>'2 уровень'!E143</f>
        <v>0</v>
      </c>
      <c r="E49" s="572">
        <f>'2 уровень'!F143</f>
        <v>0</v>
      </c>
      <c r="F49" s="573">
        <f>'2 уровень'!G143</f>
        <v>79592.066884259257</v>
      </c>
      <c r="G49" s="573">
        <f>'2 уровень'!H143</f>
        <v>66326</v>
      </c>
      <c r="H49" s="573">
        <f>'2 уровень'!I143</f>
        <v>69548.483429999993</v>
      </c>
      <c r="I49" s="573">
        <f>'2 уровень'!J143</f>
        <v>104.85855234749567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4" t="s">
        <v>121</v>
      </c>
      <c r="B51" s="602">
        <f>'Аян '!B21</f>
        <v>493</v>
      </c>
      <c r="C51" s="602">
        <f>'Аян '!C21</f>
        <v>410</v>
      </c>
      <c r="D51" s="602">
        <f>'Аян '!D21</f>
        <v>494</v>
      </c>
      <c r="E51" s="603">
        <f>'Аян '!E21</f>
        <v>120.48780487804878</v>
      </c>
      <c r="F51" s="565">
        <f>'Аян '!F21</f>
        <v>1743.1211699999999</v>
      </c>
      <c r="G51" s="565">
        <f>'Аян '!G21</f>
        <v>1453</v>
      </c>
      <c r="H51" s="565">
        <f>'Аян '!H21</f>
        <v>1778.5702199999996</v>
      </c>
      <c r="I51" s="565">
        <f>'Аян '!I21</f>
        <v>122.40675980729523</v>
      </c>
      <c r="J51" s="106"/>
    </row>
    <row r="52" spans="1:185" ht="30" x14ac:dyDescent="0.25">
      <c r="A52" s="120" t="s">
        <v>79</v>
      </c>
      <c r="B52" s="57">
        <f>'Аян '!B22</f>
        <v>323</v>
      </c>
      <c r="C52" s="57">
        <f>'Аян '!C22</f>
        <v>269</v>
      </c>
      <c r="D52" s="57">
        <f>'Аян '!D22</f>
        <v>324</v>
      </c>
      <c r="E52" s="190">
        <f>'Аян '!E22</f>
        <v>120.44609665427511</v>
      </c>
      <c r="F52" s="63">
        <f>'Аян '!F22</f>
        <v>1103.3984499999999</v>
      </c>
      <c r="G52" s="63">
        <f>'Аян '!G22</f>
        <v>919</v>
      </c>
      <c r="H52" s="63">
        <f>'Аян '!H22</f>
        <v>1111.7762999999998</v>
      </c>
      <c r="I52" s="63">
        <f>'Аян '!I22</f>
        <v>120.9767464635473</v>
      </c>
      <c r="J52" s="106"/>
    </row>
    <row r="53" spans="1:185" ht="30" x14ac:dyDescent="0.25">
      <c r="A53" s="120" t="s">
        <v>80</v>
      </c>
      <c r="B53" s="57">
        <f>'Аян '!B23</f>
        <v>131</v>
      </c>
      <c r="C53" s="57">
        <f>'Аян '!C23</f>
        <v>109</v>
      </c>
      <c r="D53" s="57">
        <f>'Аян '!D23</f>
        <v>131</v>
      </c>
      <c r="E53" s="190">
        <f>'Аян '!E23</f>
        <v>120.1834862385321</v>
      </c>
      <c r="F53" s="63">
        <f>'Аян '!F23</f>
        <v>300.00932</v>
      </c>
      <c r="G53" s="63">
        <f>'Аян '!G23</f>
        <v>250</v>
      </c>
      <c r="H53" s="63">
        <f>'Аян '!H23</f>
        <v>327.08052000000004</v>
      </c>
      <c r="I53" s="63">
        <f>'Аян '!I23</f>
        <v>130.83220800000001</v>
      </c>
      <c r="J53" s="106"/>
    </row>
    <row r="54" spans="1:185" ht="45" x14ac:dyDescent="0.25">
      <c r="A54" s="120" t="s">
        <v>100</v>
      </c>
      <c r="B54" s="57">
        <f>'Аян '!B24</f>
        <v>10</v>
      </c>
      <c r="C54" s="57">
        <f>'Аян '!C24</f>
        <v>8</v>
      </c>
      <c r="D54" s="57">
        <f>'Аян '!D24</f>
        <v>10</v>
      </c>
      <c r="E54" s="190">
        <f>'Аян '!E24</f>
        <v>125</v>
      </c>
      <c r="F54" s="63">
        <f>'Аян '!F24</f>
        <v>87.105999999999995</v>
      </c>
      <c r="G54" s="63">
        <f>'Аян '!G24</f>
        <v>73</v>
      </c>
      <c r="H54" s="63">
        <f>'Аян '!H24</f>
        <v>87.105999999999995</v>
      </c>
      <c r="I54" s="63">
        <f>'Аян '!I24</f>
        <v>119.32328767123286</v>
      </c>
      <c r="J54" s="106"/>
    </row>
    <row r="55" spans="1:185" ht="30" x14ac:dyDescent="0.25">
      <c r="A55" s="120" t="s">
        <v>101</v>
      </c>
      <c r="B55" s="57">
        <f>'Аян '!B25</f>
        <v>29</v>
      </c>
      <c r="C55" s="57">
        <f>'Аян '!C25</f>
        <v>24</v>
      </c>
      <c r="D55" s="57">
        <f>'Аян '!D25</f>
        <v>29</v>
      </c>
      <c r="E55" s="190">
        <f>'Аян '!E25</f>
        <v>120.83333333333333</v>
      </c>
      <c r="F55" s="63">
        <f>'Аян '!F25</f>
        <v>252.60740000000001</v>
      </c>
      <c r="G55" s="63">
        <f>'Аян '!G25</f>
        <v>211</v>
      </c>
      <c r="H55" s="63">
        <f>'Аян '!H25</f>
        <v>252.60739999999998</v>
      </c>
      <c r="I55" s="63">
        <f>'Аян '!I25</f>
        <v>119.71914691943127</v>
      </c>
      <c r="J55" s="106"/>
    </row>
    <row r="56" spans="1:185" ht="30" x14ac:dyDescent="0.25">
      <c r="A56" s="564" t="s">
        <v>113</v>
      </c>
      <c r="B56" s="602">
        <f>'Аян '!B26</f>
        <v>864</v>
      </c>
      <c r="C56" s="602">
        <f>'Аян '!C26</f>
        <v>720</v>
      </c>
      <c r="D56" s="602">
        <f>'Аян '!D26</f>
        <v>684</v>
      </c>
      <c r="E56" s="603">
        <f>'Аян '!E26</f>
        <v>95</v>
      </c>
      <c r="F56" s="565">
        <f>'Аян '!F26</f>
        <v>2490.4479999999999</v>
      </c>
      <c r="G56" s="565">
        <f>'Аян '!G26</f>
        <v>2076</v>
      </c>
      <c r="H56" s="565">
        <f>'Аян '!H26</f>
        <v>1935.0286800000003</v>
      </c>
      <c r="I56" s="565">
        <f>'Аян '!I26</f>
        <v>93.209473988439328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167</v>
      </c>
      <c r="D57" s="57">
        <f>'Аян '!D27</f>
        <v>165</v>
      </c>
      <c r="E57" s="190">
        <f>'Аян '!E27</f>
        <v>98.802395209580837</v>
      </c>
      <c r="F57" s="63">
        <f>'Аян '!F27</f>
        <v>460</v>
      </c>
      <c r="G57" s="63">
        <f>'Аян '!G27</f>
        <v>383</v>
      </c>
      <c r="H57" s="63">
        <f>'Аян '!H27</f>
        <v>379.30509999999998</v>
      </c>
      <c r="I57" s="63">
        <f>'Аян '!I27</f>
        <v>99.035274151436028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378</v>
      </c>
      <c r="D58" s="57">
        <f>'Аян '!D28</f>
        <v>415</v>
      </c>
      <c r="E58" s="190">
        <f>'Аян '!E28</f>
        <v>109.78835978835978</v>
      </c>
      <c r="F58" s="63">
        <f>'Аян '!F28</f>
        <v>1639.848</v>
      </c>
      <c r="G58" s="63">
        <f>'Аян '!G28</f>
        <v>1367</v>
      </c>
      <c r="H58" s="63">
        <f>'Аян '!H28</f>
        <v>1421.6694600000003</v>
      </c>
      <c r="I58" s="63">
        <f>'Аян '!I28</f>
        <v>103.99922896854427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175</v>
      </c>
      <c r="D59" s="57">
        <f>'Аян '!D29</f>
        <v>104</v>
      </c>
      <c r="E59" s="190">
        <f>'Аян '!E29</f>
        <v>59.428571428571431</v>
      </c>
      <c r="F59" s="63">
        <f>'Аян '!F29</f>
        <v>390.6</v>
      </c>
      <c r="G59" s="63">
        <f>'Аян '!G29</f>
        <v>326</v>
      </c>
      <c r="H59" s="63">
        <f>'Аян '!H29</f>
        <v>134.05411999999998</v>
      </c>
      <c r="I59" s="63">
        <f>'Аян '!I29</f>
        <v>41.120895705521463</v>
      </c>
      <c r="J59" s="106"/>
    </row>
    <row r="60" spans="1:185" ht="30.75" thickBot="1" x14ac:dyDescent="0.3">
      <c r="A60" s="680" t="s">
        <v>124</v>
      </c>
      <c r="B60" s="575">
        <f>'Аян '!B30</f>
        <v>2300</v>
      </c>
      <c r="C60" s="575">
        <f>'Аян '!C30</f>
        <v>1917</v>
      </c>
      <c r="D60" s="575">
        <f>'Аян '!D30</f>
        <v>2348</v>
      </c>
      <c r="E60" s="576">
        <f>'Аян '!E30</f>
        <v>122.4830464267084</v>
      </c>
      <c r="F60" s="568">
        <f>'Аян '!F30</f>
        <v>2470.1309999999999</v>
      </c>
      <c r="G60" s="568">
        <f>'Аян '!G30</f>
        <v>2058</v>
      </c>
      <c r="H60" s="568">
        <f>'Аян '!H30</f>
        <v>2519.6007999999997</v>
      </c>
      <c r="I60" s="568">
        <f>'Аян '!I30</f>
        <v>122.4295821185617</v>
      </c>
      <c r="J60" s="106"/>
    </row>
    <row r="61" spans="1:185" ht="15.75" thickBot="1" x14ac:dyDescent="0.3">
      <c r="A61" s="570" t="s">
        <v>4</v>
      </c>
      <c r="B61" s="577">
        <f>'Аян '!B31</f>
        <v>0</v>
      </c>
      <c r="C61" s="577">
        <f>'Аян '!C31</f>
        <v>0</v>
      </c>
      <c r="D61" s="577">
        <f>'Аян '!D31</f>
        <v>0</v>
      </c>
      <c r="E61" s="578">
        <f>'Аян '!E31</f>
        <v>0</v>
      </c>
      <c r="F61" s="573">
        <f>'Аян '!F31</f>
        <v>6703.7001700000001</v>
      </c>
      <c r="G61" s="573">
        <f>'Аян '!G31</f>
        <v>5587</v>
      </c>
      <c r="H61" s="573">
        <f>'Аян '!H31</f>
        <v>6233.1996999999992</v>
      </c>
      <c r="I61" s="573">
        <f>'Аян '!I31</f>
        <v>111.56613030248789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4" t="s">
        <v>121</v>
      </c>
      <c r="B63" s="561">
        <f>'1 уровень'!C269</f>
        <v>3007</v>
      </c>
      <c r="C63" s="561">
        <f>'1 уровень'!D269</f>
        <v>2506</v>
      </c>
      <c r="D63" s="561">
        <f>'1 уровень'!E269</f>
        <v>2821</v>
      </c>
      <c r="E63" s="562">
        <f>'1 уровень'!F269</f>
        <v>112.56983240223464</v>
      </c>
      <c r="F63" s="565">
        <f>'1 уровень'!G269</f>
        <v>6830.3208211111114</v>
      </c>
      <c r="G63" s="565">
        <f>'1 уровень'!H269</f>
        <v>5692</v>
      </c>
      <c r="H63" s="565">
        <f>'1 уровень'!I269</f>
        <v>5885.2133299999996</v>
      </c>
      <c r="I63" s="565">
        <f>'1 уровень'!J269</f>
        <v>103.39447171468727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уровень'!C270</f>
        <v>2121</v>
      </c>
      <c r="C64" s="50">
        <f>'1 уровень'!D270</f>
        <v>1768</v>
      </c>
      <c r="D64" s="50">
        <f>'1 уровень'!E270</f>
        <v>1874</v>
      </c>
      <c r="E64" s="186">
        <f>'1 уровень'!F270</f>
        <v>105.99547511312217</v>
      </c>
      <c r="F64" s="63">
        <f>'1 уровень'!G270</f>
        <v>4548.7688711111114</v>
      </c>
      <c r="G64" s="63">
        <f>'1 уровень'!H270</f>
        <v>3791</v>
      </c>
      <c r="H64" s="63">
        <f>'1 уровень'!I270</f>
        <v>3686.6513399999999</v>
      </c>
      <c r="I64" s="63">
        <f>'1 уровень'!J270</f>
        <v>97.247463466103923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уровень'!C271</f>
        <v>636</v>
      </c>
      <c r="C65" s="50">
        <f>'1 уровень'!D271</f>
        <v>530</v>
      </c>
      <c r="D65" s="50">
        <f>'1 уровень'!E271</f>
        <v>673</v>
      </c>
      <c r="E65" s="186">
        <f>'1 уровень'!F271</f>
        <v>126.98113207547171</v>
      </c>
      <c r="F65" s="63">
        <f>'1 уровень'!G271</f>
        <v>914.41694999999993</v>
      </c>
      <c r="G65" s="63">
        <f>'1 уровень'!H271</f>
        <v>762</v>
      </c>
      <c r="H65" s="63">
        <f>'1 уровень'!I271</f>
        <v>788.82275000000016</v>
      </c>
      <c r="I65" s="63">
        <f>'1 уровень'!J271</f>
        <v>103.52004593175855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уровень'!C272</f>
        <v>160</v>
      </c>
      <c r="C66" s="50">
        <f>'1 уровень'!D272</f>
        <v>133</v>
      </c>
      <c r="D66" s="50">
        <f>'1 уровень'!E272</f>
        <v>162</v>
      </c>
      <c r="E66" s="186">
        <f>'1 уровень'!F272</f>
        <v>121.80451127819549</v>
      </c>
      <c r="F66" s="63">
        <f>'1 уровень'!G272</f>
        <v>874.96640000000002</v>
      </c>
      <c r="G66" s="63">
        <f>'1 уровень'!H272</f>
        <v>729</v>
      </c>
      <c r="H66" s="63">
        <f>'1 уровень'!I272</f>
        <v>875.47516000000007</v>
      </c>
      <c r="I66" s="63">
        <f>'1 уровень'!J272</f>
        <v>120.0926145404664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уровень'!C273</f>
        <v>90</v>
      </c>
      <c r="C67" s="70">
        <f>'1 уровень'!D273</f>
        <v>75</v>
      </c>
      <c r="D67" s="70">
        <f>'1 уровень'!E273</f>
        <v>112</v>
      </c>
      <c r="E67" s="192">
        <f>'1 уровень'!F273</f>
        <v>149.33333333333334</v>
      </c>
      <c r="F67" s="723">
        <f>'1 уровень'!G273</f>
        <v>492.16859999999997</v>
      </c>
      <c r="G67" s="723">
        <f>'1 уровень'!H273</f>
        <v>410</v>
      </c>
      <c r="H67" s="723">
        <f>'1 уровень'!I273</f>
        <v>534.26407999999992</v>
      </c>
      <c r="I67" s="723">
        <f>'1 уровень'!J273</f>
        <v>130.30831219512194</v>
      </c>
      <c r="J67" s="106"/>
    </row>
    <row r="68" spans="1:185" ht="30" x14ac:dyDescent="0.25">
      <c r="A68" s="564" t="s">
        <v>113</v>
      </c>
      <c r="B68" s="561">
        <f>'1 уровень'!C274</f>
        <v>6470</v>
      </c>
      <c r="C68" s="561">
        <f>'1 уровень'!D274</f>
        <v>5392</v>
      </c>
      <c r="D68" s="561">
        <f>'1 уровень'!E274</f>
        <v>3690</v>
      </c>
      <c r="E68" s="562">
        <f>'1 уровень'!F274</f>
        <v>68.434718100890208</v>
      </c>
      <c r="F68" s="565">
        <f>'1 уровень'!G274</f>
        <v>9440.93</v>
      </c>
      <c r="G68" s="565">
        <f>'1 уровень'!H274</f>
        <v>7867</v>
      </c>
      <c r="H68" s="565">
        <f>'1 уровень'!I274</f>
        <v>5845.9201500000008</v>
      </c>
      <c r="I68" s="565">
        <f>'1 уровень'!J274</f>
        <v>74.309395576458641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уровень'!C275</f>
        <v>720</v>
      </c>
      <c r="C69" s="50">
        <f>'1 уровень'!D275</f>
        <v>600</v>
      </c>
      <c r="D69" s="50">
        <f>'1 уровень'!E275</f>
        <v>566</v>
      </c>
      <c r="E69" s="186">
        <f>'1 уровень'!F275</f>
        <v>94.333333333333343</v>
      </c>
      <c r="F69" s="63">
        <f>'1 уровень'!G275</f>
        <v>1057.104</v>
      </c>
      <c r="G69" s="63">
        <f>'1 уровень'!H275</f>
        <v>881</v>
      </c>
      <c r="H69" s="63">
        <f>'1 уровень'!I275</f>
        <v>825.98666999999989</v>
      </c>
      <c r="I69" s="63">
        <f>'1 уровень'!J275</f>
        <v>93.755581157775254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уровень'!C276</f>
        <v>4200</v>
      </c>
      <c r="C70" s="50">
        <f>'1 уровень'!D276</f>
        <v>3500</v>
      </c>
      <c r="D70" s="50">
        <f>'1 уровень'!E276</f>
        <v>2623</v>
      </c>
      <c r="E70" s="186">
        <f>'1 уровень'!F276</f>
        <v>74.94285714285715</v>
      </c>
      <c r="F70" s="63">
        <f>'1 уровень'!G276</f>
        <v>7080.2759999999998</v>
      </c>
      <c r="G70" s="63">
        <f>'1 уровень'!H276</f>
        <v>5900</v>
      </c>
      <c r="H70" s="63">
        <f>'1 уровень'!I276</f>
        <v>4659.2295000000004</v>
      </c>
      <c r="I70" s="63">
        <f>'1 уровень'!J276</f>
        <v>78.969991525423737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уровень'!C277</f>
        <v>1550</v>
      </c>
      <c r="C71" s="50">
        <f>'1 уровень'!D277</f>
        <v>1292</v>
      </c>
      <c r="D71" s="50">
        <f>'1 уровень'!E277</f>
        <v>501</v>
      </c>
      <c r="E71" s="186">
        <f>'1 уровень'!F277</f>
        <v>38.777089783281731</v>
      </c>
      <c r="F71" s="63">
        <f>'1 уровень'!G277</f>
        <v>1303.55</v>
      </c>
      <c r="G71" s="63">
        <f>'1 уровень'!H277</f>
        <v>1086</v>
      </c>
      <c r="H71" s="63">
        <f>'1 уровень'!I277</f>
        <v>360.70398000000006</v>
      </c>
      <c r="I71" s="63">
        <f>'1 уровень'!J277</f>
        <v>33.213994475138122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95" t="s">
        <v>124</v>
      </c>
      <c r="B72" s="566">
        <f>'1 уровень'!C278</f>
        <v>10781</v>
      </c>
      <c r="C72" s="566">
        <f>'1 уровень'!D278</f>
        <v>8984</v>
      </c>
      <c r="D72" s="566">
        <f>'1 уровень'!E278</f>
        <v>8629</v>
      </c>
      <c r="E72" s="567">
        <f>'1 уровень'!F278</f>
        <v>96.048530721282276</v>
      </c>
      <c r="F72" s="568">
        <f>'1 уровень'!G278</f>
        <v>7268.9814400000005</v>
      </c>
      <c r="G72" s="568">
        <f>'1 уровень'!H278</f>
        <v>6057</v>
      </c>
      <c r="H72" s="568">
        <f>'1 уровень'!I278</f>
        <v>5804.3327900000004</v>
      </c>
      <c r="I72" s="568">
        <f>'1 уровень'!J278</f>
        <v>95.828508997853731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90" t="s">
        <v>126</v>
      </c>
      <c r="B73" s="566">
        <f>'1 уровень'!C279</f>
        <v>1000</v>
      </c>
      <c r="C73" s="566">
        <f>'1 уровень'!D279</f>
        <v>833</v>
      </c>
      <c r="D73" s="566">
        <f>'1 уровень'!E279</f>
        <v>838</v>
      </c>
      <c r="E73" s="567">
        <f>'1 уровень'!F279</f>
        <v>100.60024009603841</v>
      </c>
      <c r="F73" s="568">
        <f>'1 уровень'!G279</f>
        <v>0</v>
      </c>
      <c r="G73" s="568">
        <f>'1 уровень'!H279</f>
        <v>0</v>
      </c>
      <c r="H73" s="568">
        <f>'1 уровень'!I279</f>
        <v>565.01312000000007</v>
      </c>
      <c r="I73" s="568">
        <f>'1 уровень'!J279</f>
        <v>0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79" t="s">
        <v>107</v>
      </c>
      <c r="B74" s="571">
        <f>'1 уровень'!C280</f>
        <v>0</v>
      </c>
      <c r="C74" s="571">
        <f>'1 уровень'!D280</f>
        <v>0</v>
      </c>
      <c r="D74" s="571">
        <f>'1 уровень'!E280</f>
        <v>0</v>
      </c>
      <c r="E74" s="572">
        <f>'1 уровень'!F280</f>
        <v>0</v>
      </c>
      <c r="F74" s="573">
        <f>'1 уровень'!G280</f>
        <v>23540.232261111112</v>
      </c>
      <c r="G74" s="573">
        <f>'1 уровень'!H280</f>
        <v>19616</v>
      </c>
      <c r="H74" s="573">
        <f>'1 уровень'!I280</f>
        <v>17535.466270000001</v>
      </c>
      <c r="I74" s="573">
        <f>'1 уровень'!J280</f>
        <v>89.393690201876012</v>
      </c>
      <c r="J74" s="10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">
      <c r="A75" s="227" t="s">
        <v>20</v>
      </c>
      <c r="B75" s="254"/>
      <c r="C75" s="254"/>
      <c r="D75" s="711"/>
      <c r="E75" s="255"/>
      <c r="F75" s="200"/>
      <c r="G75" s="200"/>
      <c r="H75" s="715"/>
      <c r="I75" s="200"/>
      <c r="J75" s="106"/>
    </row>
    <row r="76" spans="1:185" ht="30" x14ac:dyDescent="0.25">
      <c r="A76" s="564" t="s">
        <v>121</v>
      </c>
      <c r="B76" s="561">
        <f>'2 уровень'!C170</f>
        <v>5135</v>
      </c>
      <c r="C76" s="561">
        <f>'2 уровень'!D170</f>
        <v>4279</v>
      </c>
      <c r="D76" s="561">
        <f>'2 уровень'!E170</f>
        <v>3903</v>
      </c>
      <c r="E76" s="562">
        <f>'2 уровень'!F170</f>
        <v>91.212900210329522</v>
      </c>
      <c r="F76" s="565">
        <f>'2 уровень'!G170</f>
        <v>13172.413828703706</v>
      </c>
      <c r="G76" s="565">
        <f>'2 уровень'!H170</f>
        <v>10978</v>
      </c>
      <c r="H76" s="565">
        <f>'2 уровень'!I170</f>
        <v>9771.8306899999989</v>
      </c>
      <c r="I76" s="565">
        <f>'2 уровень'!J170</f>
        <v>89.012850154855144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79</v>
      </c>
      <c r="B77" s="257">
        <f>'2 уровень'!C171</f>
        <v>3773</v>
      </c>
      <c r="C77" s="257">
        <f>'2 уровень'!D171</f>
        <v>3144</v>
      </c>
      <c r="D77" s="50">
        <f>'2 уровень'!E171</f>
        <v>2897</v>
      </c>
      <c r="E77" s="258">
        <f>'2 уровень'!F171</f>
        <v>92.14376590330788</v>
      </c>
      <c r="F77" s="199">
        <f>'2 уровень'!G171</f>
        <v>9710.0425787037038</v>
      </c>
      <c r="G77" s="199">
        <f>'2 уровень'!H171</f>
        <v>8092</v>
      </c>
      <c r="H77" s="63">
        <f>'2 уровень'!I171</f>
        <v>7305.4502999999986</v>
      </c>
      <c r="I77" s="199">
        <f>'2 уровень'!J171</f>
        <v>90.279909787444367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20" t="s">
        <v>80</v>
      </c>
      <c r="B78" s="257">
        <f>'2 уровень'!C172</f>
        <v>1132</v>
      </c>
      <c r="C78" s="257">
        <f>'2 уровень'!D172</f>
        <v>943</v>
      </c>
      <c r="D78" s="50">
        <f>'2 уровень'!E172</f>
        <v>841</v>
      </c>
      <c r="E78" s="258">
        <f>'2 уровень'!F172</f>
        <v>89.183457051961824</v>
      </c>
      <c r="F78" s="199">
        <f>'2 уровень'!G172</f>
        <v>1953.05375</v>
      </c>
      <c r="G78" s="199">
        <f>'2 уровень'!H172</f>
        <v>1628</v>
      </c>
      <c r="H78" s="63">
        <f>'2 уровень'!I172</f>
        <v>1478.2888000000003</v>
      </c>
      <c r="I78" s="199">
        <f>'2 уровень'!J172</f>
        <v>90.803980343980356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20" t="s">
        <v>100</v>
      </c>
      <c r="B79" s="257">
        <f>'2 уровень'!C173</f>
        <v>60</v>
      </c>
      <c r="C79" s="257">
        <f>'2 уровень'!D173</f>
        <v>50</v>
      </c>
      <c r="D79" s="50">
        <f>'2 уровень'!E173</f>
        <v>56</v>
      </c>
      <c r="E79" s="258">
        <f>'2 уровень'!F173</f>
        <v>112.00000000000001</v>
      </c>
      <c r="F79" s="199">
        <f>'2 уровень'!G173</f>
        <v>393.73500000000001</v>
      </c>
      <c r="G79" s="199">
        <f>'2 уровень'!H173</f>
        <v>328</v>
      </c>
      <c r="H79" s="63">
        <f>'2 уровень'!I173</f>
        <v>354.97199999999998</v>
      </c>
      <c r="I79" s="199">
        <f>'2 уровень'!J173</f>
        <v>108.22317073170731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20" t="s">
        <v>101</v>
      </c>
      <c r="B80" s="257">
        <f>'2 уровень'!C174</f>
        <v>170</v>
      </c>
      <c r="C80" s="257">
        <f>'2 уровень'!D174</f>
        <v>142</v>
      </c>
      <c r="D80" s="50">
        <f>'2 уровень'!E174</f>
        <v>109</v>
      </c>
      <c r="E80" s="258">
        <f>'2 уровень'!F174</f>
        <v>76.760563380281681</v>
      </c>
      <c r="F80" s="199">
        <f>'2 уровень'!G174</f>
        <v>1115.5825</v>
      </c>
      <c r="G80" s="199">
        <f>'2 уровень'!H174</f>
        <v>930</v>
      </c>
      <c r="H80" s="63">
        <f>'2 уровень'!I174</f>
        <v>633.11959000000002</v>
      </c>
      <c r="I80" s="199">
        <f>'2 уровень'!J174</f>
        <v>68.077375268817207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64" t="s">
        <v>113</v>
      </c>
      <c r="B81" s="561">
        <f>'2 уровень'!C175</f>
        <v>6516</v>
      </c>
      <c r="C81" s="561">
        <f>'2 уровень'!D175</f>
        <v>5430</v>
      </c>
      <c r="D81" s="561">
        <f>'2 уровень'!E175</f>
        <v>3697</v>
      </c>
      <c r="E81" s="562">
        <f>'2 уровень'!F175</f>
        <v>127.64548804727613</v>
      </c>
      <c r="F81" s="565">
        <f>'2 уровень'!G175</f>
        <v>11970.886999999999</v>
      </c>
      <c r="G81" s="565">
        <f>'2 уровень'!H175</f>
        <v>9975</v>
      </c>
      <c r="H81" s="565">
        <f>'2 уровень'!I175</f>
        <v>8064.5692099999997</v>
      </c>
      <c r="I81" s="565">
        <f>'2 уровень'!J175</f>
        <v>80.84781162907268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20" t="s">
        <v>109</v>
      </c>
      <c r="B82" s="257">
        <f>'2 уровень'!C176</f>
        <v>1000</v>
      </c>
      <c r="C82" s="257">
        <f>'2 уровень'!D176</f>
        <v>834</v>
      </c>
      <c r="D82" s="50">
        <f>'2 уровень'!E176</f>
        <v>756</v>
      </c>
      <c r="E82" s="258">
        <f>'2 уровень'!F176</f>
        <v>157.78218675093592</v>
      </c>
      <c r="F82" s="199">
        <f>'2 уровень'!G176</f>
        <v>1753.87</v>
      </c>
      <c r="G82" s="199">
        <f>'2 уровень'!H176</f>
        <v>1461</v>
      </c>
      <c r="H82" s="63">
        <f>'2 уровень'!I176</f>
        <v>1344.6671699999999</v>
      </c>
      <c r="I82" s="199">
        <f>'2 уровень'!J176</f>
        <v>92.037451745379869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20" t="s">
        <v>81</v>
      </c>
      <c r="B83" s="257">
        <f>'2 уровень'!C177</f>
        <v>4882</v>
      </c>
      <c r="C83" s="257">
        <f>'2 уровень'!D177</f>
        <v>4068</v>
      </c>
      <c r="D83" s="50">
        <f>'2 уровень'!E177</f>
        <v>2079</v>
      </c>
      <c r="E83" s="258">
        <f>'2 уровень'!F177</f>
        <v>51.106194690265482</v>
      </c>
      <c r="F83" s="199">
        <f>'2 уровень'!G177</f>
        <v>9576.0429999999997</v>
      </c>
      <c r="G83" s="199">
        <f>'2 уровень'!H177</f>
        <v>7980</v>
      </c>
      <c r="H83" s="63">
        <f>'2 уровень'!I177</f>
        <v>5860.6375599999992</v>
      </c>
      <c r="I83" s="199">
        <f>'2 уровень'!J177</f>
        <v>73.441573433583955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20" t="s">
        <v>110</v>
      </c>
      <c r="B84" s="257">
        <f>'2 уровень'!C178</f>
        <v>634</v>
      </c>
      <c r="C84" s="257">
        <f>'2 уровень'!D178</f>
        <v>528</v>
      </c>
      <c r="D84" s="50">
        <f>'2 уровень'!E178</f>
        <v>862</v>
      </c>
      <c r="E84" s="258">
        <f>'2 уровень'!F178</f>
        <v>163.25757575757575</v>
      </c>
      <c r="F84" s="199">
        <f>'2 уровень'!G178</f>
        <v>640.97400000000005</v>
      </c>
      <c r="G84" s="199">
        <f>'2 уровень'!H178</f>
        <v>534</v>
      </c>
      <c r="H84" s="63">
        <f>'2 уровень'!I178</f>
        <v>859.26447999999982</v>
      </c>
      <c r="I84" s="199">
        <f>'2 уровень'!J178</f>
        <v>160.91095131086141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80" t="s">
        <v>124</v>
      </c>
      <c r="B85" s="580">
        <f>'2 уровень'!C179</f>
        <v>7100</v>
      </c>
      <c r="C85" s="580">
        <f>'2 уровень'!D179</f>
        <v>5916</v>
      </c>
      <c r="D85" s="566">
        <f>'2 уровень'!E179</f>
        <v>5115</v>
      </c>
      <c r="E85" s="581">
        <f>'2 уровень'!F179</f>
        <v>85.520361990950221</v>
      </c>
      <c r="F85" s="569">
        <f>'2 уровень'!G179</f>
        <v>5744.5389999999998</v>
      </c>
      <c r="G85" s="569">
        <f>'2 уровень'!H179</f>
        <v>4787</v>
      </c>
      <c r="H85" s="568">
        <f>'2 уровень'!I179</f>
        <v>4038.2001099999998</v>
      </c>
      <c r="I85" s="569">
        <f>'2 уровень'!J179</f>
        <v>84.357637560058478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96" t="s">
        <v>125</v>
      </c>
      <c r="B86" s="580">
        <f>'2 уровень'!C180</f>
        <v>700</v>
      </c>
      <c r="C86" s="580">
        <f>'2 уровень'!D180</f>
        <v>583</v>
      </c>
      <c r="D86" s="566">
        <f>'2 уровень'!E180</f>
        <v>628</v>
      </c>
      <c r="E86" s="581">
        <f>'2 уровень'!F180</f>
        <v>107.71869639794167</v>
      </c>
      <c r="F86" s="569">
        <f>'2 уровень'!G180</f>
        <v>0</v>
      </c>
      <c r="G86" s="569">
        <f>'2 уровень'!H180</f>
        <v>0</v>
      </c>
      <c r="H86" s="568">
        <f>'2 уровень'!I180</f>
        <v>503.36687000000006</v>
      </c>
      <c r="I86" s="569">
        <f>'2 уровень'!J180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80" t="s">
        <v>126</v>
      </c>
      <c r="B87" s="580">
        <f>'2 уровень'!C181</f>
        <v>600</v>
      </c>
      <c r="C87" s="580">
        <f>'2 уровень'!D181</f>
        <v>500</v>
      </c>
      <c r="D87" s="566">
        <f>'2 уровень'!E181</f>
        <v>355</v>
      </c>
      <c r="E87" s="581">
        <f>'2 уровень'!F181</f>
        <v>82.8</v>
      </c>
      <c r="F87" s="569">
        <f>'2 уровень'!G181</f>
        <v>0</v>
      </c>
      <c r="G87" s="569">
        <f>'2 уровень'!H181</f>
        <v>0</v>
      </c>
      <c r="H87" s="568">
        <f>'2 уровень'!I181</f>
        <v>287.22694999999999</v>
      </c>
      <c r="I87" s="569">
        <f>'2 уровень'!J181</f>
        <v>0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70" t="s">
        <v>4</v>
      </c>
      <c r="B88" s="582">
        <f>'2 уровень'!C182</f>
        <v>0</v>
      </c>
      <c r="C88" s="582">
        <f>'2 уровень'!D182</f>
        <v>0</v>
      </c>
      <c r="D88" s="571">
        <f>'2 уровень'!E182</f>
        <v>0</v>
      </c>
      <c r="E88" s="583">
        <f>'2 уровень'!F182</f>
        <v>0</v>
      </c>
      <c r="F88" s="574">
        <f>'2 уровень'!G182</f>
        <v>30887.839828703705</v>
      </c>
      <c r="G88" s="574">
        <f>'2 уровень'!H182</f>
        <v>25740</v>
      </c>
      <c r="H88" s="573">
        <f>'2 уровень'!I182</f>
        <v>21874.600009999998</v>
      </c>
      <c r="I88" s="574">
        <f>'2 уровень'!J182</f>
        <v>84.982906021756008</v>
      </c>
      <c r="J88" s="10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7" t="s">
        <v>21</v>
      </c>
      <c r="B89" s="254"/>
      <c r="C89" s="254"/>
      <c r="D89" s="711"/>
      <c r="E89" s="255"/>
      <c r="F89" s="200"/>
      <c r="G89" s="200"/>
      <c r="H89" s="715"/>
      <c r="I89" s="200"/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64" t="s">
        <v>121</v>
      </c>
      <c r="B90" s="599">
        <f>'2 уровень'!C198</f>
        <v>4118</v>
      </c>
      <c r="C90" s="599">
        <f>'2 уровень'!D198</f>
        <v>3432</v>
      </c>
      <c r="D90" s="599">
        <f>'2 уровень'!E198</f>
        <v>3850</v>
      </c>
      <c r="E90" s="600">
        <f>'2 уровень'!F198</f>
        <v>112.17948717948718</v>
      </c>
      <c r="F90" s="601">
        <f>'2 уровень'!G198</f>
        <v>10319.259641203704</v>
      </c>
      <c r="G90" s="601">
        <f>'2 уровень'!H198</f>
        <v>8599</v>
      </c>
      <c r="H90" s="601">
        <f>'2 уровень'!I198</f>
        <v>9246.3977900000009</v>
      </c>
      <c r="I90" s="601">
        <f>'2 уровень'!J198</f>
        <v>107.52875671589722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79</v>
      </c>
      <c r="B91" s="282">
        <f>'2 уровень'!C199</f>
        <v>3071</v>
      </c>
      <c r="C91" s="282">
        <f>'2 уровень'!D199</f>
        <v>2559</v>
      </c>
      <c r="D91" s="70">
        <f>'2 уровень'!E199</f>
        <v>2897</v>
      </c>
      <c r="E91" s="283">
        <f>'2 уровень'!F199</f>
        <v>113.20828448612738</v>
      </c>
      <c r="F91" s="284">
        <f>'2 уровень'!G199</f>
        <v>7903.4033287037028</v>
      </c>
      <c r="G91" s="284">
        <f>'2 уровень'!H199</f>
        <v>6586</v>
      </c>
      <c r="H91" s="716">
        <f>'2 уровень'!I199</f>
        <v>7476.0550899999998</v>
      </c>
      <c r="I91" s="284">
        <f>'2 уровень'!J199</f>
        <v>113.51434998481626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80</v>
      </c>
      <c r="B92" s="282">
        <f>'2 уровень'!C200</f>
        <v>921</v>
      </c>
      <c r="C92" s="282">
        <f>'2 уровень'!D200</f>
        <v>768</v>
      </c>
      <c r="D92" s="70">
        <f>'2 уровень'!E200</f>
        <v>915</v>
      </c>
      <c r="E92" s="283">
        <f>'2 уровень'!F200</f>
        <v>119.140625</v>
      </c>
      <c r="F92" s="284">
        <f>'2 уровень'!G200</f>
        <v>1589.0128125000001</v>
      </c>
      <c r="G92" s="284">
        <f>'2 уровень'!H200</f>
        <v>1324</v>
      </c>
      <c r="H92" s="716">
        <f>'2 уровень'!I200</f>
        <v>1520.9772000000003</v>
      </c>
      <c r="I92" s="284">
        <f>'2 уровень'!J200</f>
        <v>114.8774320241692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100</v>
      </c>
      <c r="B93" s="282">
        <f>'2 уровень'!C201</f>
        <v>26</v>
      </c>
      <c r="C93" s="282">
        <f>'2 уровень'!D201</f>
        <v>22</v>
      </c>
      <c r="D93" s="70">
        <f>'2 уровень'!E201</f>
        <v>20</v>
      </c>
      <c r="E93" s="283">
        <f>'2 уровень'!F201</f>
        <v>90.909090909090907</v>
      </c>
      <c r="F93" s="284">
        <f>'2 уровень'!G201</f>
        <v>170.61850000000001</v>
      </c>
      <c r="G93" s="284">
        <f>'2 уровень'!H201</f>
        <v>142</v>
      </c>
      <c r="H93" s="716">
        <f>'2 уровень'!I201</f>
        <v>131.245</v>
      </c>
      <c r="I93" s="284">
        <f>'2 уровень'!J201</f>
        <v>92.426056338028175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20" t="s">
        <v>101</v>
      </c>
      <c r="B94" s="198">
        <f>'2 уровень'!C202</f>
        <v>100</v>
      </c>
      <c r="C94" s="198">
        <f>'2 уровень'!D202</f>
        <v>83</v>
      </c>
      <c r="D94" s="49">
        <f>'2 уровень'!E202</f>
        <v>18</v>
      </c>
      <c r="E94" s="256">
        <f>'2 уровень'!F202</f>
        <v>21.686746987951807</v>
      </c>
      <c r="F94" s="197">
        <f>'2 уровень'!G202</f>
        <v>656.22500000000002</v>
      </c>
      <c r="G94" s="197">
        <f>'2 уровень'!H202</f>
        <v>547</v>
      </c>
      <c r="H94" s="717">
        <f>'2 уровень'!I202</f>
        <v>118.12050000000001</v>
      </c>
      <c r="I94" s="197">
        <f>'2 уровень'!J202</f>
        <v>0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64" t="s">
        <v>113</v>
      </c>
      <c r="B95" s="599">
        <f>'2 уровень'!C203</f>
        <v>4265</v>
      </c>
      <c r="C95" s="599">
        <f>'2 уровень'!D203</f>
        <v>3555</v>
      </c>
      <c r="D95" s="599">
        <f>'2 уровень'!E203</f>
        <v>1811</v>
      </c>
      <c r="E95" s="600">
        <f>'2 уровень'!F203</f>
        <v>50.942334739803094</v>
      </c>
      <c r="F95" s="601">
        <f>'2 уровень'!G203</f>
        <v>8035.2455</v>
      </c>
      <c r="G95" s="601">
        <f>'2 уровень'!H203</f>
        <v>6695</v>
      </c>
      <c r="H95" s="601">
        <f>'2 уровень'!I203</f>
        <v>2640.8323800000003</v>
      </c>
      <c r="I95" s="601">
        <f>'2 уровень'!J203</f>
        <v>39.444845108289769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20" t="s">
        <v>109</v>
      </c>
      <c r="B96" s="282">
        <f>'2 уровень'!C204</f>
        <v>150</v>
      </c>
      <c r="C96" s="282">
        <f>'2 уровень'!D204</f>
        <v>125</v>
      </c>
      <c r="D96" s="70">
        <f>'2 уровень'!E204</f>
        <v>149</v>
      </c>
      <c r="E96" s="283">
        <f>'2 уровень'!F204</f>
        <v>119.19999999999999</v>
      </c>
      <c r="F96" s="284">
        <f>'2 уровень'!G204</f>
        <v>263.08049999999997</v>
      </c>
      <c r="G96" s="284">
        <f>'2 уровень'!H204</f>
        <v>219</v>
      </c>
      <c r="H96" s="716">
        <f>'2 уровень'!I204</f>
        <v>265.49719999999996</v>
      </c>
      <c r="I96" s="284">
        <f>'2 уровень'!J204</f>
        <v>121.23159817351596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20" t="s">
        <v>81</v>
      </c>
      <c r="B97" s="282">
        <f>'2 уровень'!C205</f>
        <v>3800</v>
      </c>
      <c r="C97" s="282">
        <f>'2 уровень'!D205</f>
        <v>3167</v>
      </c>
      <c r="D97" s="70">
        <f>'2 уровень'!E205</f>
        <v>801</v>
      </c>
      <c r="E97" s="283">
        <f>'2 уровень'!F205</f>
        <v>25.29207451847174</v>
      </c>
      <c r="F97" s="284">
        <f>'2 уровень'!G205</f>
        <v>7453.7</v>
      </c>
      <c r="G97" s="284">
        <f>'2 уровень'!H205</f>
        <v>6211</v>
      </c>
      <c r="H97" s="716">
        <f>'2 уровень'!I205</f>
        <v>1715.8379700000003</v>
      </c>
      <c r="I97" s="284">
        <f>'2 уровень'!J205</f>
        <v>27.62579246498149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20" t="s">
        <v>110</v>
      </c>
      <c r="B98" s="282">
        <f>'2 уровень'!C206</f>
        <v>315</v>
      </c>
      <c r="C98" s="282">
        <f>'2 уровень'!D206</f>
        <v>263</v>
      </c>
      <c r="D98" s="70">
        <f>'2 уровень'!E206</f>
        <v>861</v>
      </c>
      <c r="E98" s="283">
        <f>'2 уровень'!F206</f>
        <v>327.37642585551333</v>
      </c>
      <c r="F98" s="284">
        <f>'2 уровень'!G206</f>
        <v>318.46499999999997</v>
      </c>
      <c r="G98" s="284">
        <f>'2 уровень'!H206</f>
        <v>265</v>
      </c>
      <c r="H98" s="716">
        <f>'2 уровень'!I206</f>
        <v>659.49721</v>
      </c>
      <c r="I98" s="284">
        <f>'2 уровень'!J206</f>
        <v>248.86687169811319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90" t="s">
        <v>124</v>
      </c>
      <c r="B99" s="584">
        <f>'2 уровень'!C207</f>
        <v>6950</v>
      </c>
      <c r="C99" s="584">
        <f>'2 уровень'!D207</f>
        <v>5792</v>
      </c>
      <c r="D99" s="712">
        <f>'2 уровень'!E207</f>
        <v>5124</v>
      </c>
      <c r="E99" s="585">
        <f>'2 уровень'!F207</f>
        <v>88.466850828729278</v>
      </c>
      <c r="F99" s="586">
        <f>'2 уровень'!G207</f>
        <v>5623.1755000000003</v>
      </c>
      <c r="G99" s="586">
        <f>'2 уровень'!H207</f>
        <v>4686</v>
      </c>
      <c r="H99" s="718">
        <f>'2 уровень'!I207</f>
        <v>4142.6328800000001</v>
      </c>
      <c r="I99" s="586">
        <f>'2 уровень'!J207</f>
        <v>88.404457533077249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90" t="s">
        <v>126</v>
      </c>
      <c r="B100" s="584">
        <f>'2 уровень'!C208</f>
        <v>1850</v>
      </c>
      <c r="C100" s="584">
        <f>'2 уровень'!D208</f>
        <v>1542</v>
      </c>
      <c r="D100" s="712">
        <f>'2 уровень'!E208</f>
        <v>1563</v>
      </c>
      <c r="E100" s="585">
        <f>'2 уровень'!F208</f>
        <v>101.36186770428014</v>
      </c>
      <c r="F100" s="586">
        <f>'2 уровень'!G208</f>
        <v>0</v>
      </c>
      <c r="G100" s="586">
        <f>'2 уровень'!H208</f>
        <v>0</v>
      </c>
      <c r="H100" s="718">
        <f>'2 уровень'!I208</f>
        <v>1263.7985799999999</v>
      </c>
      <c r="I100" s="586">
        <f>'2 уровень'!J208</f>
        <v>0</v>
      </c>
      <c r="J100" s="106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25">
      <c r="A101" s="570" t="s">
        <v>108</v>
      </c>
      <c r="B101" s="587">
        <f>'2 уровень'!C209</f>
        <v>0</v>
      </c>
      <c r="C101" s="587">
        <f>'2 уровень'!D209</f>
        <v>0</v>
      </c>
      <c r="D101" s="713">
        <f>'2 уровень'!E209</f>
        <v>0</v>
      </c>
      <c r="E101" s="588">
        <f>'2 уровень'!F209</f>
        <v>0</v>
      </c>
      <c r="F101" s="589">
        <f>'2 уровень'!G209</f>
        <v>23977.680641203704</v>
      </c>
      <c r="G101" s="589">
        <f>'2 уровень'!H209</f>
        <v>19980</v>
      </c>
      <c r="H101" s="719">
        <f>'2 уровень'!I209</f>
        <v>16029.86305</v>
      </c>
      <c r="I101" s="589">
        <f>'2 уровень'!J209</f>
        <v>80.229544794794791</v>
      </c>
      <c r="J101" s="106"/>
    </row>
    <row r="102" spans="1:185" ht="15" customHeight="1" x14ac:dyDescent="0.25">
      <c r="A102" s="227" t="s">
        <v>22</v>
      </c>
      <c r="B102" s="100"/>
      <c r="C102" s="100"/>
      <c r="D102" s="100"/>
      <c r="E102" s="189"/>
      <c r="F102" s="101"/>
      <c r="G102" s="101"/>
      <c r="H102" s="101"/>
      <c r="I102" s="101"/>
      <c r="J102" s="10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64" t="s">
        <v>121</v>
      </c>
      <c r="B103" s="561">
        <f>'1 уровень'!C296</f>
        <v>4043</v>
      </c>
      <c r="C103" s="561">
        <f>'1 уровень'!D296</f>
        <v>3370</v>
      </c>
      <c r="D103" s="561">
        <f>'1 уровень'!E296</f>
        <v>2710</v>
      </c>
      <c r="E103" s="562">
        <f>'1 уровень'!F296</f>
        <v>80.41543026706232</v>
      </c>
      <c r="F103" s="565">
        <f>'1 уровень'!G296</f>
        <v>9468.4967310185184</v>
      </c>
      <c r="G103" s="565">
        <f>'1 уровень'!H296</f>
        <v>7891</v>
      </c>
      <c r="H103" s="565">
        <f>'1 уровень'!I296</f>
        <v>6903.39221</v>
      </c>
      <c r="I103" s="565">
        <f>'1 уровень'!J296</f>
        <v>87.484377265238876</v>
      </c>
      <c r="J103" s="106"/>
    </row>
    <row r="104" spans="1:185" ht="30" x14ac:dyDescent="0.25">
      <c r="A104" s="120" t="s">
        <v>79</v>
      </c>
      <c r="B104" s="50">
        <f>'1 уровень'!C297</f>
        <v>2788</v>
      </c>
      <c r="C104" s="50">
        <f>'1 уровень'!D297</f>
        <v>2323</v>
      </c>
      <c r="D104" s="50">
        <f>'1 уровень'!E297</f>
        <v>1962</v>
      </c>
      <c r="E104" s="186">
        <f>'1 уровень'!F297</f>
        <v>84.459750322858369</v>
      </c>
      <c r="F104" s="63">
        <f>'1 уровень'!G297</f>
        <v>5979.2397985185171</v>
      </c>
      <c r="G104" s="63">
        <f>'1 уровень'!H297</f>
        <v>4983</v>
      </c>
      <c r="H104" s="63">
        <f>'1 уровень'!I297</f>
        <v>4412.0834800000002</v>
      </c>
      <c r="I104" s="63">
        <f>'1 уровень'!J297</f>
        <v>88.542714830423435</v>
      </c>
      <c r="J104" s="106"/>
    </row>
    <row r="105" spans="1:185" ht="30" x14ac:dyDescent="0.25">
      <c r="A105" s="120" t="s">
        <v>80</v>
      </c>
      <c r="B105" s="50">
        <f>'1 уровень'!C298</f>
        <v>837</v>
      </c>
      <c r="C105" s="50">
        <f>'1 уровень'!D298</f>
        <v>698</v>
      </c>
      <c r="D105" s="50">
        <f>'1 уровень'!E298</f>
        <v>405</v>
      </c>
      <c r="E105" s="186">
        <f>'1 уровень'!F298</f>
        <v>58.022922636103146</v>
      </c>
      <c r="F105" s="63">
        <f>'1 уровень'!G298</f>
        <v>1203.4072125000002</v>
      </c>
      <c r="G105" s="63">
        <f>'1 уровень'!H298</f>
        <v>1003</v>
      </c>
      <c r="H105" s="63">
        <f>'1 уровень'!I298</f>
        <v>615.59901000000002</v>
      </c>
      <c r="I105" s="63">
        <f>'1 уровень'!J298</f>
        <v>61.375773678963107</v>
      </c>
      <c r="J105" s="106"/>
    </row>
    <row r="106" spans="1:185" s="46" customFormat="1" ht="45" x14ac:dyDescent="0.25">
      <c r="A106" s="120" t="s">
        <v>100</v>
      </c>
      <c r="B106" s="70">
        <f>'1 уровень'!C299</f>
        <v>171</v>
      </c>
      <c r="C106" s="70">
        <f>'1 уровень'!D299</f>
        <v>143</v>
      </c>
      <c r="D106" s="49">
        <f>'1 уровень'!E299</f>
        <v>144</v>
      </c>
      <c r="E106" s="185">
        <f>'1 уровень'!F299</f>
        <v>100.69930069930071</v>
      </c>
      <c r="F106" s="47">
        <f>'1 уровень'!G299</f>
        <v>935.12033999999994</v>
      </c>
      <c r="G106" s="47">
        <f>'1 уровень'!H299</f>
        <v>779</v>
      </c>
      <c r="H106" s="47">
        <f>'1 уровень'!I299</f>
        <v>787.46976000000006</v>
      </c>
      <c r="I106" s="47">
        <f>'1 уровень'!J299</f>
        <v>101.08726059050066</v>
      </c>
      <c r="J106" s="106"/>
    </row>
    <row r="107" spans="1:185" ht="30" x14ac:dyDescent="0.25">
      <c r="A107" s="120" t="s">
        <v>101</v>
      </c>
      <c r="B107" s="50">
        <f>'1 уровень'!C300</f>
        <v>247</v>
      </c>
      <c r="C107" s="50">
        <f>'1 уровень'!D300</f>
        <v>206</v>
      </c>
      <c r="D107" s="50">
        <f>'1 уровень'!E300</f>
        <v>199</v>
      </c>
      <c r="E107" s="186">
        <f>'1 уровень'!F300</f>
        <v>96.601941747572823</v>
      </c>
      <c r="F107" s="63">
        <f>'1 уровень'!G300</f>
        <v>1350.72938</v>
      </c>
      <c r="G107" s="63">
        <f>'1 уровень'!H300</f>
        <v>1126</v>
      </c>
      <c r="H107" s="63">
        <f>'1 уровень'!I300</f>
        <v>1088.2399599999999</v>
      </c>
      <c r="I107" s="63">
        <f>'1 уровень'!J300</f>
        <v>96.646532859680278</v>
      </c>
      <c r="J107" s="106"/>
    </row>
    <row r="108" spans="1:185" ht="30" x14ac:dyDescent="0.25">
      <c r="A108" s="564" t="s">
        <v>113</v>
      </c>
      <c r="B108" s="561">
        <f>'1 уровень'!C301</f>
        <v>5859</v>
      </c>
      <c r="C108" s="561">
        <f>'1 уровень'!D301</f>
        <v>4883</v>
      </c>
      <c r="D108" s="561">
        <f>'1 уровень'!E301</f>
        <v>3084</v>
      </c>
      <c r="E108" s="562">
        <f>'1 уровень'!F301</f>
        <v>63.157894736842103</v>
      </c>
      <c r="F108" s="565">
        <f>'1 уровень'!G301</f>
        <v>9271.6509999999998</v>
      </c>
      <c r="G108" s="565">
        <f>'1 уровень'!H301</f>
        <v>7727</v>
      </c>
      <c r="H108" s="565">
        <f>'1 уровень'!I301</f>
        <v>6521.6294399999997</v>
      </c>
      <c r="I108" s="565">
        <f>'1 уровень'!J301</f>
        <v>84.400536301281221</v>
      </c>
      <c r="J108" s="106"/>
    </row>
    <row r="109" spans="1:185" ht="30" x14ac:dyDescent="0.25">
      <c r="A109" s="120" t="s">
        <v>109</v>
      </c>
      <c r="B109" s="50">
        <f>'1 уровень'!C302</f>
        <v>1000</v>
      </c>
      <c r="C109" s="50">
        <f>'1 уровень'!D302</f>
        <v>833</v>
      </c>
      <c r="D109" s="50">
        <f>'1 уровень'!E302</f>
        <v>113</v>
      </c>
      <c r="E109" s="186">
        <f>'1 уровень'!F302</f>
        <v>13.565426170468186</v>
      </c>
      <c r="F109" s="63">
        <f>'1 уровень'!G302</f>
        <v>1468.2</v>
      </c>
      <c r="G109" s="63">
        <f>'1 уровень'!H302</f>
        <v>1224</v>
      </c>
      <c r="H109" s="63">
        <f>'1 уровень'!I302</f>
        <v>170.04369000000003</v>
      </c>
      <c r="I109" s="63">
        <f>'1 уровень'!J302</f>
        <v>13.892458333333336</v>
      </c>
      <c r="J109" s="106"/>
    </row>
    <row r="110" spans="1:185" ht="60" x14ac:dyDescent="0.25">
      <c r="A110" s="120" t="s">
        <v>81</v>
      </c>
      <c r="B110" s="50">
        <f>'1 уровень'!C303</f>
        <v>4400</v>
      </c>
      <c r="C110" s="50">
        <f>'1 уровень'!D303</f>
        <v>3667</v>
      </c>
      <c r="D110" s="50">
        <f>'1 уровень'!E303</f>
        <v>2802</v>
      </c>
      <c r="E110" s="186">
        <f>'1 уровень'!F303</f>
        <v>76.411235342241611</v>
      </c>
      <c r="F110" s="63">
        <f>'1 уровень'!G303</f>
        <v>7417.4319999999998</v>
      </c>
      <c r="G110" s="63">
        <f>'1 уровень'!H303</f>
        <v>6181</v>
      </c>
      <c r="H110" s="63">
        <f>'1 уровень'!I303</f>
        <v>6244.4549599999991</v>
      </c>
      <c r="I110" s="63">
        <f>'1 уровень'!J303</f>
        <v>101.02661316939006</v>
      </c>
      <c r="J110" s="106"/>
    </row>
    <row r="111" spans="1:185" ht="45" x14ac:dyDescent="0.25">
      <c r="A111" s="120" t="s">
        <v>110</v>
      </c>
      <c r="B111" s="50">
        <f>'1 уровень'!C304</f>
        <v>459</v>
      </c>
      <c r="C111" s="50">
        <f>'1 уровень'!D304</f>
        <v>383</v>
      </c>
      <c r="D111" s="50">
        <f>'1 уровень'!E304</f>
        <v>169</v>
      </c>
      <c r="E111" s="186">
        <f>'1 уровень'!F304</f>
        <v>44.125326370757179</v>
      </c>
      <c r="F111" s="63">
        <f>'1 уровень'!G304</f>
        <v>386.01900000000001</v>
      </c>
      <c r="G111" s="63">
        <f>'1 уровень'!H304</f>
        <v>322</v>
      </c>
      <c r="H111" s="63">
        <f>'1 уровень'!I304</f>
        <v>107.13079</v>
      </c>
      <c r="I111" s="63">
        <f>'1 уровень'!J304</f>
        <v>33.270431677018635</v>
      </c>
      <c r="J111" s="106"/>
    </row>
    <row r="112" spans="1:185" ht="30" x14ac:dyDescent="0.25">
      <c r="A112" s="295" t="s">
        <v>124</v>
      </c>
      <c r="B112" s="566">
        <f>'1 уровень'!C305</f>
        <v>12363</v>
      </c>
      <c r="C112" s="566">
        <f>'1 уровень'!D305</f>
        <v>10303</v>
      </c>
      <c r="D112" s="566">
        <f>'1 уровень'!E305</f>
        <v>5327</v>
      </c>
      <c r="E112" s="567">
        <f>'1 уровень'!F305</f>
        <v>51.70338736290401</v>
      </c>
      <c r="F112" s="568">
        <f>'1 уровень'!G305</f>
        <v>8335.6291199999996</v>
      </c>
      <c r="G112" s="568">
        <f>'1 уровень'!H305</f>
        <v>6946</v>
      </c>
      <c r="H112" s="568">
        <f>'1 уровень'!I305</f>
        <v>3588.2707989999999</v>
      </c>
      <c r="I112" s="568">
        <f>'1 уровень'!J305</f>
        <v>51.65952777137921</v>
      </c>
      <c r="J112" s="106"/>
    </row>
    <row r="113" spans="1:185" s="46" customFormat="1" ht="30.75" thickBot="1" x14ac:dyDescent="0.3">
      <c r="A113" s="690" t="s">
        <v>126</v>
      </c>
      <c r="B113" s="566">
        <f>'1 уровень'!C306</f>
        <v>6500</v>
      </c>
      <c r="C113" s="566">
        <f>'1 уровень'!D306</f>
        <v>5417</v>
      </c>
      <c r="D113" s="566">
        <f>'1 уровень'!E306</f>
        <v>1181</v>
      </c>
      <c r="E113" s="567">
        <f>'1 уровень'!F306</f>
        <v>21.801735277829057</v>
      </c>
      <c r="F113" s="568">
        <f>'1 уровень'!G306</f>
        <v>0</v>
      </c>
      <c r="G113" s="568">
        <f>'1 уровень'!H306</f>
        <v>0</v>
      </c>
      <c r="H113" s="568">
        <f>'1 уровень'!I306</f>
        <v>794.34879999999998</v>
      </c>
      <c r="I113" s="568">
        <f>'1 уровень'!J306</f>
        <v>0</v>
      </c>
      <c r="J113" s="106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79" t="s">
        <v>106</v>
      </c>
      <c r="B114" s="571">
        <f>'1 уровень'!C307</f>
        <v>0</v>
      </c>
      <c r="C114" s="571">
        <f>'1 уровень'!D307</f>
        <v>0</v>
      </c>
      <c r="D114" s="571">
        <f>'1 уровень'!E307</f>
        <v>0</v>
      </c>
      <c r="E114" s="572">
        <f>'1 уровень'!F307</f>
        <v>0</v>
      </c>
      <c r="F114" s="573">
        <f>'1 уровень'!G307</f>
        <v>27075.77685101852</v>
      </c>
      <c r="G114" s="573">
        <f>'1 уровень'!H307</f>
        <v>22564</v>
      </c>
      <c r="H114" s="573">
        <f>'1 уровень'!I307</f>
        <v>17013.292449</v>
      </c>
      <c r="I114" s="573">
        <f>'1 уровень'!J307</f>
        <v>75.40016153607516</v>
      </c>
      <c r="J114" s="106"/>
    </row>
    <row r="115" spans="1:185" ht="15" customHeight="1" x14ac:dyDescent="0.25">
      <c r="A115" s="227" t="s">
        <v>23</v>
      </c>
      <c r="B115" s="100"/>
      <c r="C115" s="100"/>
      <c r="D115" s="100"/>
      <c r="E115" s="189"/>
      <c r="F115" s="101"/>
      <c r="G115" s="101"/>
      <c r="H115" s="101"/>
      <c r="I115" s="101"/>
      <c r="J115" s="106"/>
    </row>
    <row r="116" spans="1:185" ht="30" x14ac:dyDescent="0.25">
      <c r="A116" s="564" t="s">
        <v>121</v>
      </c>
      <c r="B116" s="561">
        <f>'2 уровень'!C224</f>
        <v>5312</v>
      </c>
      <c r="C116" s="561">
        <f>'2 уровень'!D224</f>
        <v>4427</v>
      </c>
      <c r="D116" s="561">
        <f>'2 уровень'!E224</f>
        <v>4785</v>
      </c>
      <c r="E116" s="562">
        <f>'2 уровень'!F224</f>
        <v>108.08674045629094</v>
      </c>
      <c r="F116" s="565">
        <f>'2 уровень'!G224</f>
        <v>13551.572432870371</v>
      </c>
      <c r="G116" s="565">
        <f>'2 уровень'!H224</f>
        <v>11293</v>
      </c>
      <c r="H116" s="565">
        <f>'2 уровень'!I224</f>
        <v>12548.104490000002</v>
      </c>
      <c r="I116" s="565">
        <f>'2 уровень'!J224</f>
        <v>111.11400416187021</v>
      </c>
      <c r="J116" s="106"/>
    </row>
    <row r="117" spans="1:185" ht="30" x14ac:dyDescent="0.25">
      <c r="A117" s="120" t="s">
        <v>79</v>
      </c>
      <c r="B117" s="50">
        <f>'2 уровень'!C225</f>
        <v>3917</v>
      </c>
      <c r="C117" s="50">
        <f>'2 уровень'!D225</f>
        <v>3264</v>
      </c>
      <c r="D117" s="50">
        <f>'2 уровень'!E225</f>
        <v>3489</v>
      </c>
      <c r="E117" s="186">
        <f>'2 уровень'!F225</f>
        <v>106.89338235294117</v>
      </c>
      <c r="F117" s="63">
        <f>'2 уровень'!G225</f>
        <v>10080.635245370371</v>
      </c>
      <c r="G117" s="63">
        <f>'2 уровень'!H225</f>
        <v>8401</v>
      </c>
      <c r="H117" s="63">
        <f>'2 уровень'!I225</f>
        <v>9116.281210000001</v>
      </c>
      <c r="I117" s="63">
        <f>'2 уровень'!J225</f>
        <v>108.51423890013095</v>
      </c>
      <c r="J117" s="106"/>
    </row>
    <row r="118" spans="1:185" ht="30" x14ac:dyDescent="0.25">
      <c r="A118" s="120" t="s">
        <v>80</v>
      </c>
      <c r="B118" s="50">
        <f>'2 уровень'!C226</f>
        <v>1175</v>
      </c>
      <c r="C118" s="50">
        <f>'2 уровень'!D226</f>
        <v>979</v>
      </c>
      <c r="D118" s="50">
        <f>'2 уровень'!E226</f>
        <v>1075</v>
      </c>
      <c r="E118" s="186">
        <f>'2 уровень'!F226</f>
        <v>109.80592441266599</v>
      </c>
      <c r="F118" s="63">
        <f>'2 уровень'!G226</f>
        <v>2027.2421875</v>
      </c>
      <c r="G118" s="63">
        <f>'2 уровень'!H226</f>
        <v>1689</v>
      </c>
      <c r="H118" s="63">
        <f>'2 уровень'!I226</f>
        <v>1981.5660299999997</v>
      </c>
      <c r="I118" s="63">
        <f>'2 уровень'!J226</f>
        <v>117.32184902309058</v>
      </c>
      <c r="J118" s="106"/>
    </row>
    <row r="119" spans="1:185" ht="45" x14ac:dyDescent="0.25">
      <c r="A119" s="120" t="s">
        <v>100</v>
      </c>
      <c r="B119" s="50">
        <f>'2 уровень'!C227</f>
        <v>57</v>
      </c>
      <c r="C119" s="50">
        <f>'2 уровень'!D227</f>
        <v>48</v>
      </c>
      <c r="D119" s="50">
        <f>'2 уровень'!E227</f>
        <v>64</v>
      </c>
      <c r="E119" s="186">
        <f>'2 уровень'!F227</f>
        <v>133.33333333333331</v>
      </c>
      <c r="F119" s="63">
        <f>'2 уровень'!G227</f>
        <v>374.04825</v>
      </c>
      <c r="G119" s="63">
        <f>'2 уровень'!H227</f>
        <v>312</v>
      </c>
      <c r="H119" s="63">
        <f>'2 уровень'!I227</f>
        <v>419.98399999999998</v>
      </c>
      <c r="I119" s="63">
        <f>'2 уровень'!J227</f>
        <v>134.61025641025643</v>
      </c>
      <c r="J119" s="106"/>
    </row>
    <row r="120" spans="1:185" ht="30" x14ac:dyDescent="0.25">
      <c r="A120" s="120" t="s">
        <v>101</v>
      </c>
      <c r="B120" s="50">
        <f>'2 уровень'!C228</f>
        <v>163</v>
      </c>
      <c r="C120" s="50">
        <f>'2 уровень'!D228</f>
        <v>136</v>
      </c>
      <c r="D120" s="50">
        <f>'2 уровень'!E228</f>
        <v>157</v>
      </c>
      <c r="E120" s="186">
        <f>'2 уровень'!F228</f>
        <v>115.44117647058823</v>
      </c>
      <c r="F120" s="63">
        <f>'2 уровень'!G228</f>
        <v>1069.6467500000001</v>
      </c>
      <c r="G120" s="63">
        <f>'2 уровень'!H228</f>
        <v>891</v>
      </c>
      <c r="H120" s="63">
        <f>'2 уровень'!I228</f>
        <v>1030.27325</v>
      </c>
      <c r="I120" s="63">
        <f>'2 уровень'!J228</f>
        <v>115.63111672278339</v>
      </c>
      <c r="J120" s="106"/>
    </row>
    <row r="121" spans="1:185" ht="30" x14ac:dyDescent="0.25">
      <c r="A121" s="564" t="s">
        <v>113</v>
      </c>
      <c r="B121" s="561">
        <f>'2 уровень'!C229</f>
        <v>8415</v>
      </c>
      <c r="C121" s="561">
        <f>'2 уровень'!D229</f>
        <v>7013</v>
      </c>
      <c r="D121" s="561">
        <f>'2 уровень'!E229</f>
        <v>5604</v>
      </c>
      <c r="E121" s="562">
        <f>'2 уровень'!F229</f>
        <v>79.908740909739052</v>
      </c>
      <c r="F121" s="565">
        <f>'2 уровень'!G229</f>
        <v>15224.288</v>
      </c>
      <c r="G121" s="565">
        <f>'2 уровень'!H229</f>
        <v>12687</v>
      </c>
      <c r="H121" s="565">
        <f>'2 уровень'!I229</f>
        <v>11562.010560000001</v>
      </c>
      <c r="I121" s="565">
        <f>'2 уровень'!J229</f>
        <v>91.132738708914644</v>
      </c>
      <c r="J121" s="106"/>
    </row>
    <row r="122" spans="1:185" ht="30" x14ac:dyDescent="0.25">
      <c r="A122" s="120" t="s">
        <v>109</v>
      </c>
      <c r="B122" s="50">
        <f>'2 уровень'!C230</f>
        <v>2900</v>
      </c>
      <c r="C122" s="50">
        <f>'2 уровень'!D230</f>
        <v>2417</v>
      </c>
      <c r="D122" s="50">
        <f>'2 уровень'!E230</f>
        <v>2154</v>
      </c>
      <c r="E122" s="186">
        <f>'2 уровень'!F230</f>
        <v>89.118742242449329</v>
      </c>
      <c r="F122" s="63">
        <f>'2 уровень'!G230</f>
        <v>5086.223</v>
      </c>
      <c r="G122" s="63">
        <f>'2 уровень'!H230</f>
        <v>4239</v>
      </c>
      <c r="H122" s="63">
        <f>'2 уровень'!I230</f>
        <v>3781.1381500000002</v>
      </c>
      <c r="I122" s="63">
        <f>'2 уровень'!J230</f>
        <v>89.198824015097912</v>
      </c>
      <c r="J122" s="106"/>
    </row>
    <row r="123" spans="1:185" ht="60" x14ac:dyDescent="0.25">
      <c r="A123" s="120" t="s">
        <v>81</v>
      </c>
      <c r="B123" s="50">
        <f>'2 уровень'!C231</f>
        <v>4800</v>
      </c>
      <c r="C123" s="50">
        <f>'2 уровень'!D231</f>
        <v>4000</v>
      </c>
      <c r="D123" s="50">
        <f>'2 уровень'!E231</f>
        <v>2883</v>
      </c>
      <c r="E123" s="186">
        <f>'2 уровень'!F231</f>
        <v>72.075000000000003</v>
      </c>
      <c r="F123" s="63">
        <f>'2 уровень'!G231</f>
        <v>9415.2000000000007</v>
      </c>
      <c r="G123" s="63">
        <f>'2 уровень'!H231</f>
        <v>7846</v>
      </c>
      <c r="H123" s="63">
        <f>'2 уровень'!I231</f>
        <v>7255.9947700000002</v>
      </c>
      <c r="I123" s="63">
        <f>'2 уровень'!J231</f>
        <v>92.480178052510837</v>
      </c>
      <c r="J123" s="106"/>
    </row>
    <row r="124" spans="1:185" ht="45" x14ac:dyDescent="0.25">
      <c r="A124" s="120" t="s">
        <v>110</v>
      </c>
      <c r="B124" s="50">
        <f>'2 уровень'!C232</f>
        <v>715</v>
      </c>
      <c r="C124" s="50">
        <f>'2 уровень'!D232</f>
        <v>596</v>
      </c>
      <c r="D124" s="50">
        <f>'2 уровень'!E232</f>
        <v>567</v>
      </c>
      <c r="E124" s="186">
        <f>'2 уровень'!F232</f>
        <v>95.134228187919462</v>
      </c>
      <c r="F124" s="63">
        <f>'2 уровень'!G232</f>
        <v>722.86500000000001</v>
      </c>
      <c r="G124" s="63">
        <f>'2 уровень'!H232</f>
        <v>602</v>
      </c>
      <c r="H124" s="63">
        <f>'2 уровень'!I232</f>
        <v>524.87764000000004</v>
      </c>
      <c r="I124" s="63">
        <f>'2 уровень'!J232</f>
        <v>87.18897674418605</v>
      </c>
      <c r="J124" s="106"/>
    </row>
    <row r="125" spans="1:185" ht="30" x14ac:dyDescent="0.25">
      <c r="A125" s="120" t="s">
        <v>124</v>
      </c>
      <c r="B125" s="50">
        <f>'2 уровень'!C233</f>
        <v>13300</v>
      </c>
      <c r="C125" s="50">
        <f>'2 уровень'!D233</f>
        <v>11083</v>
      </c>
      <c r="D125" s="50">
        <f>'2 уровень'!E233</f>
        <v>10070</v>
      </c>
      <c r="E125" s="186">
        <f>'2 уровень'!F233</f>
        <v>90.859875484976996</v>
      </c>
      <c r="F125" s="63">
        <f>'2 уровень'!G233</f>
        <v>10760.897000000001</v>
      </c>
      <c r="G125" s="63">
        <f>'2 уровень'!H233</f>
        <v>8967</v>
      </c>
      <c r="H125" s="63">
        <f>'2 уровень'!I233</f>
        <v>8143.9879299999993</v>
      </c>
      <c r="I125" s="63">
        <f>'2 уровень'!J233</f>
        <v>90.821767926842853</v>
      </c>
      <c r="J125" s="106"/>
    </row>
    <row r="126" spans="1:185" ht="15.75" thickBot="1" x14ac:dyDescent="0.3">
      <c r="A126" s="115" t="s">
        <v>108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6">
        <f>'2 уровень'!F234</f>
        <v>0</v>
      </c>
      <c r="F126" s="63">
        <f>'2 уровень'!G234</f>
        <v>39536.757432870378</v>
      </c>
      <c r="G126" s="63">
        <f>'2 уровень'!H234</f>
        <v>32947</v>
      </c>
      <c r="H126" s="63">
        <f>'2 уровень'!I234</f>
        <v>32254.10298</v>
      </c>
      <c r="I126" s="63">
        <f>'2 уровень'!J234</f>
        <v>97.896934409809688</v>
      </c>
      <c r="J126" s="106"/>
    </row>
    <row r="127" spans="1:185" ht="15" customHeight="1" x14ac:dyDescent="0.25">
      <c r="A127" s="99" t="s">
        <v>24</v>
      </c>
      <c r="B127" s="100"/>
      <c r="C127" s="100"/>
      <c r="D127" s="100"/>
      <c r="E127" s="189"/>
      <c r="F127" s="101"/>
      <c r="G127" s="101"/>
      <c r="H127" s="101"/>
      <c r="I127" s="101"/>
      <c r="J127" s="10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64" t="s">
        <v>121</v>
      </c>
      <c r="B128" s="561">
        <f>'1 уровень'!C324</f>
        <v>8109</v>
      </c>
      <c r="C128" s="561">
        <f>'1 уровень'!D324</f>
        <v>6758</v>
      </c>
      <c r="D128" s="561">
        <f>'1 уровень'!E324</f>
        <v>6841</v>
      </c>
      <c r="E128" s="562">
        <f>'1 уровень'!F324</f>
        <v>101.22817401598105</v>
      </c>
      <c r="F128" s="565">
        <f>'1 уровень'!G324</f>
        <v>17131.553309166666</v>
      </c>
      <c r="G128" s="565">
        <f>'1 уровень'!H324</f>
        <v>14277</v>
      </c>
      <c r="H128" s="565">
        <f>'1 уровень'!I324</f>
        <v>13937.633119999999</v>
      </c>
      <c r="I128" s="565">
        <f>'1 уровень'!J324</f>
        <v>97.62298185893394</v>
      </c>
      <c r="J128" s="106"/>
    </row>
    <row r="129" spans="1:185" ht="30" x14ac:dyDescent="0.25">
      <c r="A129" s="120" t="s">
        <v>79</v>
      </c>
      <c r="B129" s="50">
        <f>'1 уровень'!C325</f>
        <v>6003</v>
      </c>
      <c r="C129" s="50">
        <f>'1 уровень'!D325</f>
        <v>5003</v>
      </c>
      <c r="D129" s="50">
        <f>'1 уровень'!E325</f>
        <v>4922</v>
      </c>
      <c r="E129" s="186">
        <f>'1 уровень'!F325</f>
        <v>98.380971417149709</v>
      </c>
      <c r="F129" s="63">
        <f>'1 уровень'!G325</f>
        <v>12874.238346666667</v>
      </c>
      <c r="G129" s="63">
        <f>'1 уровень'!H325</f>
        <v>10729</v>
      </c>
      <c r="H129" s="63">
        <f>'1 уровень'!I325</f>
        <v>9832.1526499999982</v>
      </c>
      <c r="I129" s="63">
        <f>'1 уровень'!J325</f>
        <v>91.640904557740683</v>
      </c>
      <c r="J129" s="106"/>
    </row>
    <row r="130" spans="1:185" ht="30" x14ac:dyDescent="0.25">
      <c r="A130" s="120" t="s">
        <v>80</v>
      </c>
      <c r="B130" s="50">
        <f>'1 уровень'!C326</f>
        <v>1801</v>
      </c>
      <c r="C130" s="50">
        <f>'1 уровень'!D326</f>
        <v>1501</v>
      </c>
      <c r="D130" s="50">
        <f>'1 уровень'!E326</f>
        <v>1625</v>
      </c>
      <c r="E130" s="186">
        <f>'1 уровень'!F326</f>
        <v>108.26115922718186</v>
      </c>
      <c r="F130" s="63">
        <f>'1 уровень'!G326</f>
        <v>2589.4102625</v>
      </c>
      <c r="G130" s="63">
        <f>'1 уровень'!H326</f>
        <v>2158</v>
      </c>
      <c r="H130" s="63">
        <f>'1 уровень'!I326</f>
        <v>2497.7297100000001</v>
      </c>
      <c r="I130" s="63">
        <f>'1 уровень'!J326</f>
        <v>115.74280398517145</v>
      </c>
      <c r="J130" s="106"/>
    </row>
    <row r="131" spans="1:185" ht="45" x14ac:dyDescent="0.25">
      <c r="A131" s="120" t="s">
        <v>100</v>
      </c>
      <c r="B131" s="50">
        <f>'1 уровень'!C327</f>
        <v>155</v>
      </c>
      <c r="C131" s="50">
        <f>'1 уровень'!D327</f>
        <v>129</v>
      </c>
      <c r="D131" s="50">
        <f>'1 уровень'!E327</f>
        <v>151</v>
      </c>
      <c r="E131" s="186">
        <f>'1 уровень'!F327</f>
        <v>117.05426356589147</v>
      </c>
      <c r="F131" s="63">
        <f>'1 уровень'!G327</f>
        <v>847.62369999999999</v>
      </c>
      <c r="G131" s="63">
        <f>'1 уровень'!H327</f>
        <v>706</v>
      </c>
      <c r="H131" s="63">
        <f>'1 уровень'!I327</f>
        <v>825.74954000000002</v>
      </c>
      <c r="I131" s="63">
        <f>'1 уровень'!J327</f>
        <v>116.96169121813031</v>
      </c>
      <c r="J131" s="106"/>
    </row>
    <row r="132" spans="1:185" ht="30" x14ac:dyDescent="0.25">
      <c r="A132" s="120" t="s">
        <v>101</v>
      </c>
      <c r="B132" s="50">
        <f>'1 уровень'!C328</f>
        <v>150</v>
      </c>
      <c r="C132" s="50">
        <f>'1 уровень'!D328</f>
        <v>125</v>
      </c>
      <c r="D132" s="50">
        <f>'1 уровень'!E328</f>
        <v>143</v>
      </c>
      <c r="E132" s="186">
        <f>'1 уровень'!F328</f>
        <v>114.39999999999999</v>
      </c>
      <c r="F132" s="63">
        <f>'1 уровень'!G328</f>
        <v>820.28099999999995</v>
      </c>
      <c r="G132" s="63">
        <f>'1 уровень'!H328</f>
        <v>684</v>
      </c>
      <c r="H132" s="63">
        <f>'1 уровень'!I328</f>
        <v>782.00121999999999</v>
      </c>
      <c r="I132" s="63">
        <f>'1 уровень'!J328</f>
        <v>114.32766374269005</v>
      </c>
      <c r="J132" s="106"/>
    </row>
    <row r="133" spans="1:185" ht="30" x14ac:dyDescent="0.25">
      <c r="A133" s="564" t="s">
        <v>113</v>
      </c>
      <c r="B133" s="561">
        <f>'1 уровень'!C329</f>
        <v>14192</v>
      </c>
      <c r="C133" s="561">
        <f>'1 уровень'!D329</f>
        <v>11827</v>
      </c>
      <c r="D133" s="561">
        <f>'1 уровень'!E329</f>
        <v>11163</v>
      </c>
      <c r="E133" s="562">
        <f>'1 уровень'!F329</f>
        <v>94.385727572503598</v>
      </c>
      <c r="F133" s="565">
        <f>'1 уровень'!G329</f>
        <v>21420.092000000004</v>
      </c>
      <c r="G133" s="565">
        <f>'1 уровень'!H329</f>
        <v>17850</v>
      </c>
      <c r="H133" s="565">
        <f>'1 уровень'!I329</f>
        <v>17406.126380000002</v>
      </c>
      <c r="I133" s="565">
        <f>'1 уровень'!J329</f>
        <v>97.513313053221296</v>
      </c>
      <c r="J133" s="106"/>
    </row>
    <row r="134" spans="1:185" ht="30" x14ac:dyDescent="0.25">
      <c r="A134" s="120" t="s">
        <v>109</v>
      </c>
      <c r="B134" s="50">
        <f>'1 уровень'!C330</f>
        <v>3000</v>
      </c>
      <c r="C134" s="50">
        <f>'1 уровень'!D330</f>
        <v>2500</v>
      </c>
      <c r="D134" s="50">
        <f>'1 уровень'!E330</f>
        <v>2375</v>
      </c>
      <c r="E134" s="186">
        <f>'1 уровень'!F330</f>
        <v>95</v>
      </c>
      <c r="F134" s="63">
        <f>'1 уровень'!G330</f>
        <v>4404.6000000000004</v>
      </c>
      <c r="G134" s="63">
        <f>'1 уровень'!H330</f>
        <v>3671</v>
      </c>
      <c r="H134" s="63">
        <f>'1 уровень'!I330</f>
        <v>3496.3528700000006</v>
      </c>
      <c r="I134" s="63">
        <f>'1 уровень'!J330</f>
        <v>95.24251893217108</v>
      </c>
      <c r="J134" s="106"/>
    </row>
    <row r="135" spans="1:185" ht="60" x14ac:dyDescent="0.25">
      <c r="A135" s="120" t="s">
        <v>81</v>
      </c>
      <c r="B135" s="50">
        <f>'1 уровень'!C331</f>
        <v>9000</v>
      </c>
      <c r="C135" s="50">
        <f>'1 уровень'!D331</f>
        <v>7500</v>
      </c>
      <c r="D135" s="50">
        <f>'1 уровень'!E331</f>
        <v>5259</v>
      </c>
      <c r="E135" s="186">
        <f>'1 уровень'!F331</f>
        <v>70.12</v>
      </c>
      <c r="F135" s="63">
        <f>'1 уровень'!G331</f>
        <v>15172.02</v>
      </c>
      <c r="G135" s="63">
        <f>'1 уровень'!H331</f>
        <v>12643</v>
      </c>
      <c r="H135" s="63">
        <f>'1 уровень'!I331</f>
        <v>10985.115380000001</v>
      </c>
      <c r="I135" s="63">
        <f>'1 уровень'!J331</f>
        <v>86.886936486593385</v>
      </c>
      <c r="J135" s="106"/>
    </row>
    <row r="136" spans="1:185" ht="45" x14ac:dyDescent="0.25">
      <c r="A136" s="120" t="s">
        <v>110</v>
      </c>
      <c r="B136" s="50">
        <f>'1 уровень'!C332</f>
        <v>2192</v>
      </c>
      <c r="C136" s="50">
        <f>'1 уровень'!D332</f>
        <v>1827</v>
      </c>
      <c r="D136" s="50">
        <f>'1 уровень'!E332</f>
        <v>3529</v>
      </c>
      <c r="E136" s="186">
        <f>'1 уровень'!F332</f>
        <v>193.15818281335521</v>
      </c>
      <c r="F136" s="63">
        <f>'1 уровень'!G332</f>
        <v>1843.472</v>
      </c>
      <c r="G136" s="63">
        <f>'1 уровень'!H332</f>
        <v>1536</v>
      </c>
      <c r="H136" s="63">
        <f>'1 уровень'!I332</f>
        <v>2924.6581299999998</v>
      </c>
      <c r="I136" s="63">
        <f>'1 уровень'!J332</f>
        <v>190.40743033854167</v>
      </c>
      <c r="J136" s="106"/>
    </row>
    <row r="137" spans="1:185" ht="30" x14ac:dyDescent="0.25">
      <c r="A137" s="690" t="s">
        <v>124</v>
      </c>
      <c r="B137" s="50">
        <f>'1 уровень'!C333</f>
        <v>33650</v>
      </c>
      <c r="C137" s="50">
        <f>'1 уровень'!D333</f>
        <v>28042</v>
      </c>
      <c r="D137" s="50">
        <f>'1 уровень'!E333</f>
        <v>27734</v>
      </c>
      <c r="E137" s="186">
        <f>'1 уровень'!F333</f>
        <v>98.901647528706931</v>
      </c>
      <c r="F137" s="63">
        <f>'1 уровень'!G333</f>
        <v>22688.175999999999</v>
      </c>
      <c r="G137" s="63">
        <f>'1 уровень'!H333</f>
        <v>18907</v>
      </c>
      <c r="H137" s="63">
        <f>'1 уровень'!I333</f>
        <v>18685.28054</v>
      </c>
      <c r="I137" s="63">
        <f>'1 уровень'!J333</f>
        <v>98.827315491616858</v>
      </c>
      <c r="J137" s="106"/>
    </row>
    <row r="138" spans="1:185" ht="30" x14ac:dyDescent="0.25">
      <c r="A138" s="120" t="s">
        <v>125</v>
      </c>
      <c r="B138" s="50">
        <f>'1 уровень'!C334</f>
        <v>670</v>
      </c>
      <c r="C138" s="50">
        <f>'1 уровень'!D334</f>
        <v>558</v>
      </c>
      <c r="D138" s="50">
        <f>'1 уровень'!E334</f>
        <v>1022</v>
      </c>
      <c r="E138" s="186">
        <f>'1 уровень'!F334</f>
        <v>183.1541218637993</v>
      </c>
      <c r="F138" s="63">
        <f>'1 уровень'!G334</f>
        <v>0</v>
      </c>
      <c r="G138" s="63">
        <f>'1 уровень'!H334</f>
        <v>0</v>
      </c>
      <c r="H138" s="63">
        <f>'1 уровень'!I334</f>
        <v>688.97919999999999</v>
      </c>
      <c r="I138" s="63">
        <f>'1 уровень'!J334</f>
        <v>0</v>
      </c>
      <c r="J138" s="106"/>
    </row>
    <row r="139" spans="1:185" ht="30" x14ac:dyDescent="0.25">
      <c r="A139" s="120" t="s">
        <v>126</v>
      </c>
      <c r="B139" s="50">
        <f>'1 уровень'!C335</f>
        <v>400</v>
      </c>
      <c r="C139" s="50">
        <f>'1 уровень'!D335</f>
        <v>333</v>
      </c>
      <c r="D139" s="50">
        <f>'1 уровень'!E335</f>
        <v>937</v>
      </c>
      <c r="E139" s="186">
        <f>'1 уровень'!F335</f>
        <v>281.3813813813814</v>
      </c>
      <c r="F139" s="63">
        <f>'1 уровень'!G335</f>
        <v>0</v>
      </c>
      <c r="G139" s="63">
        <f>'1 уровень'!H335</f>
        <v>0</v>
      </c>
      <c r="H139" s="63">
        <f>'1 уровень'!I335</f>
        <v>623.28</v>
      </c>
      <c r="I139" s="63">
        <f>'1 уровень'!J335</f>
        <v>0</v>
      </c>
      <c r="J139" s="106"/>
    </row>
    <row r="140" spans="1:185" ht="15.75" thickBot="1" x14ac:dyDescent="0.3">
      <c r="A140" s="111" t="s">
        <v>106</v>
      </c>
      <c r="B140" s="50">
        <f>'1 уровень'!C336</f>
        <v>0</v>
      </c>
      <c r="C140" s="50">
        <f>'1 уровень'!D336</f>
        <v>0</v>
      </c>
      <c r="D140" s="50">
        <f>'1 уровень'!E336</f>
        <v>0</v>
      </c>
      <c r="E140" s="186">
        <f>'1 уровень'!F336</f>
        <v>0</v>
      </c>
      <c r="F140" s="63">
        <f>'1 уровень'!G336</f>
        <v>38551.64530916667</v>
      </c>
      <c r="G140" s="63">
        <f>'1 уровень'!H336</f>
        <v>32127</v>
      </c>
      <c r="H140" s="63">
        <f>'1 уровень'!I336</f>
        <v>31343.7595</v>
      </c>
      <c r="I140" s="63">
        <f>'1 уровень'!J336</f>
        <v>98.030803072461495</v>
      </c>
      <c r="J140" s="106"/>
    </row>
    <row r="141" spans="1:185" ht="15" customHeight="1" x14ac:dyDescent="0.25">
      <c r="A141" s="99" t="s">
        <v>25</v>
      </c>
      <c r="B141" s="100"/>
      <c r="C141" s="100"/>
      <c r="D141" s="100"/>
      <c r="E141" s="189"/>
      <c r="F141" s="101"/>
      <c r="G141" s="101"/>
      <c r="H141" s="101"/>
      <c r="I141" s="101"/>
      <c r="J141" s="106"/>
    </row>
    <row r="142" spans="1:185" ht="30" x14ac:dyDescent="0.25">
      <c r="A142" s="564" t="s">
        <v>121</v>
      </c>
      <c r="B142" s="561">
        <f>'1 уровень'!C350</f>
        <v>3350</v>
      </c>
      <c r="C142" s="561">
        <f>'1 уровень'!D350</f>
        <v>2792</v>
      </c>
      <c r="D142" s="561">
        <f>'1 уровень'!E350</f>
        <v>2843</v>
      </c>
      <c r="E142" s="562">
        <f>'1 уровень'!F350</f>
        <v>101.82664756446991</v>
      </c>
      <c r="F142" s="565">
        <f>'1 уровень'!G350</f>
        <v>7314.7593918518523</v>
      </c>
      <c r="G142" s="565">
        <f>'1 уровень'!H350</f>
        <v>6095</v>
      </c>
      <c r="H142" s="565">
        <f>'1 уровень'!I350</f>
        <v>6292.2017999999998</v>
      </c>
      <c r="I142" s="565">
        <f>'1 уровень'!J350</f>
        <v>103.23546841673503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20" t="s">
        <v>79</v>
      </c>
      <c r="B143" s="50">
        <f>'1 уровень'!C351</f>
        <v>2428</v>
      </c>
      <c r="C143" s="50">
        <f>'1 уровень'!D351</f>
        <v>2023</v>
      </c>
      <c r="D143" s="50">
        <f>'1 уровень'!E351</f>
        <v>2032</v>
      </c>
      <c r="E143" s="186">
        <f>'1 уровень'!F351</f>
        <v>100.4448838358873</v>
      </c>
      <c r="F143" s="63">
        <f>'1 уровень'!G351</f>
        <v>5207.1715318518527</v>
      </c>
      <c r="G143" s="63">
        <f>'1 уровень'!H351</f>
        <v>4339</v>
      </c>
      <c r="H143" s="63">
        <f>'1 уровень'!I351</f>
        <v>4385.43462</v>
      </c>
      <c r="I143" s="63">
        <f>'1 уровень'!J351</f>
        <v>101.07016870246601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80</v>
      </c>
      <c r="B144" s="50">
        <f>'1 уровень'!C352</f>
        <v>728</v>
      </c>
      <c r="C144" s="50">
        <f>'1 уровень'!D352</f>
        <v>607</v>
      </c>
      <c r="D144" s="50">
        <f>'1 уровень'!E352</f>
        <v>639</v>
      </c>
      <c r="E144" s="186">
        <f>'1 уровень'!F352</f>
        <v>105.27182866556836</v>
      </c>
      <c r="F144" s="63">
        <f>'1 уровень'!G352</f>
        <v>1046.6911</v>
      </c>
      <c r="G144" s="63">
        <f>'1 уровень'!H352</f>
        <v>872</v>
      </c>
      <c r="H144" s="63">
        <f>'1 уровень'!I352</f>
        <v>966.17830000000004</v>
      </c>
      <c r="I144" s="63">
        <f>'1 уровень'!J352</f>
        <v>110.8002637614679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20" t="s">
        <v>100</v>
      </c>
      <c r="B145" s="50">
        <f>'1 уровень'!C353</f>
        <v>36</v>
      </c>
      <c r="C145" s="50">
        <f>'1 уровень'!D353</f>
        <v>30</v>
      </c>
      <c r="D145" s="50">
        <f>'1 уровень'!E353</f>
        <v>28</v>
      </c>
      <c r="E145" s="186">
        <f>'1 уровень'!F353</f>
        <v>93.333333333333329</v>
      </c>
      <c r="F145" s="63">
        <f>'1 уровень'!G353</f>
        <v>196.86744000000002</v>
      </c>
      <c r="G145" s="63">
        <f>'1 уровень'!H353</f>
        <v>164</v>
      </c>
      <c r="H145" s="63">
        <f>'1 уровень'!I353</f>
        <v>153.11912000000001</v>
      </c>
      <c r="I145" s="63">
        <f>'1 уровень'!J353</f>
        <v>93.365317073170743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101</v>
      </c>
      <c r="B146" s="50">
        <f>'1 уровень'!C354</f>
        <v>158</v>
      </c>
      <c r="C146" s="50">
        <f>'1 уровень'!D354</f>
        <v>132</v>
      </c>
      <c r="D146" s="50">
        <f>'1 уровень'!E354</f>
        <v>144</v>
      </c>
      <c r="E146" s="186">
        <f>'1 уровень'!F354</f>
        <v>109.09090909090908</v>
      </c>
      <c r="F146" s="63">
        <f>'1 уровень'!G354</f>
        <v>864.02931999999998</v>
      </c>
      <c r="G146" s="63">
        <f>'1 уровень'!H354</f>
        <v>720</v>
      </c>
      <c r="H146" s="63">
        <f>'1 уровень'!I354</f>
        <v>787.46975999999984</v>
      </c>
      <c r="I146" s="63">
        <f>'1 уровень'!J354</f>
        <v>109.37079999999997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64" t="s">
        <v>113</v>
      </c>
      <c r="B147" s="561">
        <f>'1 уровень'!C355</f>
        <v>5732</v>
      </c>
      <c r="C147" s="561">
        <f>'1 уровень'!D355</f>
        <v>4777</v>
      </c>
      <c r="D147" s="561">
        <f>'1 уровень'!E355</f>
        <v>3812</v>
      </c>
      <c r="E147" s="562">
        <f>'1 уровень'!F355</f>
        <v>79.79903705254344</v>
      </c>
      <c r="F147" s="565">
        <f>'1 уровень'!G355</f>
        <v>8447.8124000000007</v>
      </c>
      <c r="G147" s="565">
        <f>'1 уровень'!H355</f>
        <v>7039</v>
      </c>
      <c r="H147" s="565">
        <f>'1 уровень'!I355</f>
        <v>6245.9697000000006</v>
      </c>
      <c r="I147" s="565">
        <f>'1 уровень'!J355</f>
        <v>88.733764739309578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20" t="s">
        <v>109</v>
      </c>
      <c r="B148" s="50">
        <f>'1 уровень'!C356</f>
        <v>1500</v>
      </c>
      <c r="C148" s="50">
        <f>'1 уровень'!D356</f>
        <v>1250</v>
      </c>
      <c r="D148" s="50">
        <f>'1 уровень'!E356</f>
        <v>1039</v>
      </c>
      <c r="E148" s="186">
        <f>'1 уровень'!F356</f>
        <v>83.12</v>
      </c>
      <c r="F148" s="63">
        <f>'1 уровень'!G356</f>
        <v>2202.3000000000002</v>
      </c>
      <c r="G148" s="63">
        <f>'1 уровень'!H356</f>
        <v>1835</v>
      </c>
      <c r="H148" s="63">
        <f>'1 уровень'!I356</f>
        <v>1527.8893399999999</v>
      </c>
      <c r="I148" s="63">
        <f>'1 уровень'!J356</f>
        <v>83.263724250681193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20" t="s">
        <v>81</v>
      </c>
      <c r="B149" s="50">
        <f>'1 уровень'!C357</f>
        <v>3180</v>
      </c>
      <c r="C149" s="50">
        <f>'1 уровень'!D357</f>
        <v>2650</v>
      </c>
      <c r="D149" s="50">
        <f>'1 уровень'!E357</f>
        <v>1776</v>
      </c>
      <c r="E149" s="186">
        <f>'1 уровень'!F357</f>
        <v>67.018867924528308</v>
      </c>
      <c r="F149" s="63">
        <f>'1 уровень'!G357</f>
        <v>5360.7804000000006</v>
      </c>
      <c r="G149" s="63">
        <f>'1 уровень'!H357</f>
        <v>4467</v>
      </c>
      <c r="H149" s="63">
        <f>'1 уровень'!I357</f>
        <v>3987.9875900000002</v>
      </c>
      <c r="I149" s="63">
        <f>'1 уровень'!J357</f>
        <v>89.276641817774788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20" t="s">
        <v>110</v>
      </c>
      <c r="B150" s="50">
        <f>'1 уровень'!C358</f>
        <v>1052</v>
      </c>
      <c r="C150" s="50">
        <f>'1 уровень'!D358</f>
        <v>877</v>
      </c>
      <c r="D150" s="50">
        <f>'1 уровень'!E358</f>
        <v>997</v>
      </c>
      <c r="E150" s="186">
        <f>'1 уровень'!F358</f>
        <v>113.68301026225768</v>
      </c>
      <c r="F150" s="63">
        <f>'1 уровень'!G358</f>
        <v>884.73199999999997</v>
      </c>
      <c r="G150" s="63">
        <f>'1 уровень'!H358</f>
        <v>737</v>
      </c>
      <c r="H150" s="63">
        <f>'1 уровень'!I358</f>
        <v>730.09277000000009</v>
      </c>
      <c r="I150" s="63">
        <f>'1 уровень'!J358</f>
        <v>99.062791044776134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90" t="s">
        <v>124</v>
      </c>
      <c r="B151" s="50">
        <f>'1 уровень'!C347</f>
        <v>7700</v>
      </c>
      <c r="C151" s="50">
        <f>'1 уровень'!D347</f>
        <v>6417</v>
      </c>
      <c r="D151" s="50">
        <f>'1 уровень'!E347</f>
        <v>6739</v>
      </c>
      <c r="E151" s="186">
        <f>'1 уровень'!F347</f>
        <v>105.01792114695341</v>
      </c>
      <c r="F151" s="63">
        <f>'1 уровень'!G347</f>
        <v>5191.6480000000001</v>
      </c>
      <c r="G151" s="63">
        <f>'1 уровень'!H347</f>
        <v>4326</v>
      </c>
      <c r="H151" s="63">
        <f>'1 уровень'!I347</f>
        <v>4540.5955800000002</v>
      </c>
      <c r="I151" s="63">
        <f>'1 уровень'!J347</f>
        <v>104.96060055478502</v>
      </c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11" t="s">
        <v>107</v>
      </c>
      <c r="B152" s="50">
        <f>'1 уровень'!C360</f>
        <v>0</v>
      </c>
      <c r="C152" s="50">
        <f>'1 уровень'!D360</f>
        <v>0</v>
      </c>
      <c r="D152" s="50">
        <f>'1 уровень'!E360</f>
        <v>0</v>
      </c>
      <c r="E152" s="186">
        <f>'1 уровень'!F360</f>
        <v>0</v>
      </c>
      <c r="F152" s="63">
        <f>'1 уровень'!G360</f>
        <v>20954.219791851854</v>
      </c>
      <c r="G152" s="63">
        <f>'1 уровень'!H360</f>
        <v>17460</v>
      </c>
      <c r="H152" s="63">
        <f>'1 уровень'!I360</f>
        <v>17078.767080000001</v>
      </c>
      <c r="I152" s="63">
        <f>'1 уровень'!J360</f>
        <v>97.816535395189007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9" t="s">
        <v>26</v>
      </c>
      <c r="B153" s="100"/>
      <c r="C153" s="100"/>
      <c r="D153" s="100"/>
      <c r="E153" s="189"/>
      <c r="F153" s="102"/>
      <c r="G153" s="102"/>
      <c r="H153" s="102"/>
      <c r="I153" s="102"/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64" t="s">
        <v>121</v>
      </c>
      <c r="B154" s="561">
        <f>'2 уровень'!C251</f>
        <v>4554</v>
      </c>
      <c r="C154" s="561">
        <f>'2 уровень'!D251</f>
        <v>3795</v>
      </c>
      <c r="D154" s="561">
        <f>'2 уровень'!E251</f>
        <v>3720</v>
      </c>
      <c r="E154" s="562">
        <f>'2 уровень'!F251</f>
        <v>98.023715415019765</v>
      </c>
      <c r="F154" s="565">
        <f>'2 уровень'!G251</f>
        <v>11728.465460648147</v>
      </c>
      <c r="G154" s="565">
        <f>'2 уровень'!H251</f>
        <v>9773</v>
      </c>
      <c r="H154" s="565">
        <f>'2 уровень'!I251</f>
        <v>8947.1829099999995</v>
      </c>
      <c r="I154" s="565">
        <f>'2 уровень'!J251</f>
        <v>91.550014427504351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20" t="s">
        <v>79</v>
      </c>
      <c r="B155" s="257">
        <f>'2 уровень'!C252</f>
        <v>3338</v>
      </c>
      <c r="C155" s="257">
        <f>'2 уровень'!D252</f>
        <v>2782</v>
      </c>
      <c r="D155" s="50">
        <f>'2 уровень'!E252</f>
        <v>2738</v>
      </c>
      <c r="E155" s="258">
        <f>'2 уровень'!F252</f>
        <v>98.418404025880662</v>
      </c>
      <c r="F155" s="199">
        <f>'2 уровень'!G252</f>
        <v>8590.5438981481475</v>
      </c>
      <c r="G155" s="199">
        <f>'2 уровень'!H252</f>
        <v>7159</v>
      </c>
      <c r="H155" s="63">
        <f>'2 уровень'!I252</f>
        <v>6374.6545399999995</v>
      </c>
      <c r="I155" s="199">
        <f>'2 уровень'!J252</f>
        <v>89.043924291102101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80</v>
      </c>
      <c r="B156" s="257">
        <f>'2 уровень'!C253</f>
        <v>1001</v>
      </c>
      <c r="C156" s="257">
        <f>'2 уровень'!D253</f>
        <v>834</v>
      </c>
      <c r="D156" s="50">
        <f>'2 уровень'!E253</f>
        <v>809</v>
      </c>
      <c r="E156" s="258">
        <f>'2 уровень'!F253</f>
        <v>97.002398081534764</v>
      </c>
      <c r="F156" s="199">
        <f>'2 уровень'!G253</f>
        <v>1727.0378125</v>
      </c>
      <c r="G156" s="199">
        <f>'2 уровень'!H253</f>
        <v>1439</v>
      </c>
      <c r="H156" s="63">
        <f>'2 уровень'!I253</f>
        <v>1437.2591199999999</v>
      </c>
      <c r="I156" s="199">
        <f>'2 уровень'!J253</f>
        <v>99.879021542738016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20" t="s">
        <v>100</v>
      </c>
      <c r="B157" s="257">
        <f>'2 уровень'!C254</f>
        <v>65</v>
      </c>
      <c r="C157" s="257">
        <f>'2 уровень'!D254</f>
        <v>54</v>
      </c>
      <c r="D157" s="50">
        <f>'2 уровень'!E254</f>
        <v>65</v>
      </c>
      <c r="E157" s="258">
        <f>'2 уровень'!F254</f>
        <v>120.37037037037037</v>
      </c>
      <c r="F157" s="199">
        <f>'2 уровень'!G254</f>
        <v>426.54624999999999</v>
      </c>
      <c r="G157" s="199">
        <f>'2 уровень'!H254</f>
        <v>355</v>
      </c>
      <c r="H157" s="63">
        <f>'2 уровень'!I254</f>
        <v>426.54624999999999</v>
      </c>
      <c r="I157" s="199">
        <f>'2 уровень'!J254</f>
        <v>120.15387323943662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101</v>
      </c>
      <c r="B158" s="257">
        <f>'2 уровень'!C255</f>
        <v>150</v>
      </c>
      <c r="C158" s="257">
        <f>'2 уровень'!D255</f>
        <v>125</v>
      </c>
      <c r="D158" s="50">
        <f>'2 уровень'!E255</f>
        <v>108</v>
      </c>
      <c r="E158" s="258">
        <f>'2 уровень'!F255</f>
        <v>86.4</v>
      </c>
      <c r="F158" s="199">
        <f>'2 уровень'!G255</f>
        <v>984.33749999999998</v>
      </c>
      <c r="G158" s="199">
        <f>'2 уровень'!H255</f>
        <v>820</v>
      </c>
      <c r="H158" s="63">
        <f>'2 уровень'!I255</f>
        <v>708.72299999999996</v>
      </c>
      <c r="I158" s="199">
        <f>'2 уровень'!J255</f>
        <v>86.429634146341456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64" t="s">
        <v>113</v>
      </c>
      <c r="B159" s="561">
        <f>'2 уровень'!C256</f>
        <v>8277</v>
      </c>
      <c r="C159" s="561">
        <f>'2 уровень'!D256</f>
        <v>6897</v>
      </c>
      <c r="D159" s="561">
        <f>'2 уровень'!E256</f>
        <v>6589</v>
      </c>
      <c r="E159" s="562">
        <f>'2 уровень'!F256</f>
        <v>95.534290271132377</v>
      </c>
      <c r="F159" s="565">
        <f>'2 уровень'!G256</f>
        <v>14115.806</v>
      </c>
      <c r="G159" s="565">
        <f>'2 уровень'!H256</f>
        <v>11763</v>
      </c>
      <c r="H159" s="565">
        <f>'2 уровень'!I256</f>
        <v>14974.592840000001</v>
      </c>
      <c r="I159" s="565">
        <f>'2 уровень'!J256</f>
        <v>127.30249800221034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20" t="s">
        <v>109</v>
      </c>
      <c r="B160" s="257">
        <f>'2 уровень'!C257</f>
        <v>700</v>
      </c>
      <c r="C160" s="257">
        <f>'2 уровень'!D257</f>
        <v>583</v>
      </c>
      <c r="D160" s="50">
        <f>'2 уровень'!E257</f>
        <v>823</v>
      </c>
      <c r="E160" s="258">
        <f>'2 уровень'!F257</f>
        <v>141.1663807890223</v>
      </c>
      <c r="F160" s="199">
        <f>'2 уровень'!G257</f>
        <v>1227.7090000000001</v>
      </c>
      <c r="G160" s="199">
        <f>'2 уровень'!H257</f>
        <v>1023</v>
      </c>
      <c r="H160" s="63">
        <f>'2 уровень'!I257</f>
        <v>1439.9930099999997</v>
      </c>
      <c r="I160" s="199">
        <f>'2 уровень'!J257</f>
        <v>140.761780058651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20" t="s">
        <v>81</v>
      </c>
      <c r="B161" s="257">
        <f>'2 уровень'!C258</f>
        <v>5500</v>
      </c>
      <c r="C161" s="257">
        <f>'2 уровень'!D258</f>
        <v>4583</v>
      </c>
      <c r="D161" s="50">
        <f>'2 уровень'!E258</f>
        <v>3845</v>
      </c>
      <c r="E161" s="258">
        <f>'2 уровень'!F258</f>
        <v>83.897010691686674</v>
      </c>
      <c r="F161" s="199">
        <f>'2 уровень'!G258</f>
        <v>10788.25</v>
      </c>
      <c r="G161" s="199">
        <f>'2 уровень'!H258</f>
        <v>8990</v>
      </c>
      <c r="H161" s="63">
        <f>'2 уровень'!I258</f>
        <v>11533.004140000001</v>
      </c>
      <c r="I161" s="199">
        <f>'2 уровень'!J258</f>
        <v>128.28703159065628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20" t="s">
        <v>110</v>
      </c>
      <c r="B162" s="257">
        <f>'2 уровень'!C259</f>
        <v>2077</v>
      </c>
      <c r="C162" s="257">
        <f>'2 уровень'!D259</f>
        <v>1731</v>
      </c>
      <c r="D162" s="50">
        <f>'2 уровень'!E259</f>
        <v>1921</v>
      </c>
      <c r="E162" s="258">
        <f>'2 уровень'!F259</f>
        <v>110.97631426920856</v>
      </c>
      <c r="F162" s="199">
        <f>'2 уровень'!G259</f>
        <v>2099.8470000000002</v>
      </c>
      <c r="G162" s="199">
        <f>'2 уровень'!H259</f>
        <v>1750</v>
      </c>
      <c r="H162" s="63">
        <f>'2 уровень'!I259</f>
        <v>2001.5956900000003</v>
      </c>
      <c r="I162" s="199">
        <f>'2 уровень'!J259</f>
        <v>114.3768965714286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124</v>
      </c>
      <c r="B163" s="257">
        <f>'2 уровень'!C260</f>
        <v>13400</v>
      </c>
      <c r="C163" s="257">
        <f>'2 уровень'!D260</f>
        <v>11167</v>
      </c>
      <c r="D163" s="50">
        <f>'2 уровень'!E260</f>
        <v>7853</v>
      </c>
      <c r="E163" s="258">
        <f>'2 уровень'!F260</f>
        <v>70.323273932121438</v>
      </c>
      <c r="F163" s="199">
        <f>'2 уровень'!G260</f>
        <v>10841.806</v>
      </c>
      <c r="G163" s="199">
        <f>'2 уровень'!H260</f>
        <v>9035</v>
      </c>
      <c r="H163" s="63">
        <f>'2 уровень'!I260</f>
        <v>6335.03539</v>
      </c>
      <c r="I163" s="199">
        <f>'2 уровень'!J260</f>
        <v>70.116606419479794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20" t="s">
        <v>125</v>
      </c>
      <c r="B164" s="257">
        <f>'2 уровень'!C261</f>
        <v>910</v>
      </c>
      <c r="C164" s="257">
        <f>'2 уровень'!D261</f>
        <v>758</v>
      </c>
      <c r="D164" s="50">
        <f>'2 уровень'!E261</f>
        <v>307</v>
      </c>
      <c r="E164" s="258">
        <f>'2 уровень'!F261</f>
        <v>40.501319261213723</v>
      </c>
      <c r="F164" s="199">
        <f>'2 уровень'!G261</f>
        <v>0</v>
      </c>
      <c r="G164" s="199">
        <f>'2 уровень'!H261</f>
        <v>0</v>
      </c>
      <c r="H164" s="63">
        <f>'2 уровень'!I261</f>
        <v>248.39063000000002</v>
      </c>
      <c r="I164" s="199">
        <f>'2 уровень'!J261</f>
        <v>0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20" t="s">
        <v>126</v>
      </c>
      <c r="B165" s="257">
        <f>'2 уровень'!C262</f>
        <v>0</v>
      </c>
      <c r="C165" s="257">
        <f>'2 уровень'!D262</f>
        <v>0</v>
      </c>
      <c r="D165" s="50">
        <f>'2 уровень'!E262</f>
        <v>0</v>
      </c>
      <c r="E165" s="258">
        <f>'2 уровень'!F262</f>
        <v>0</v>
      </c>
      <c r="F165" s="199">
        <f>'2 уровень'!G262</f>
        <v>0</v>
      </c>
      <c r="G165" s="199">
        <f>'2 уровень'!H262</f>
        <v>0</v>
      </c>
      <c r="H165" s="63">
        <f>'2 уровень'!I262</f>
        <v>0</v>
      </c>
      <c r="I165" s="199">
        <f>'2 уровень'!J262</f>
        <v>0</v>
      </c>
      <c r="J165" s="10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5" t="s">
        <v>4</v>
      </c>
      <c r="B166" s="257">
        <f>'2 уровень'!C263</f>
        <v>0</v>
      </c>
      <c r="C166" s="257">
        <f>'2 уровень'!D263</f>
        <v>0</v>
      </c>
      <c r="D166" s="50">
        <f>'2 уровень'!E263</f>
        <v>0</v>
      </c>
      <c r="E166" s="258">
        <f>'2 уровень'!F263</f>
        <v>0</v>
      </c>
      <c r="F166" s="199">
        <f>'2 уровень'!G263</f>
        <v>36686.077460648143</v>
      </c>
      <c r="G166" s="199">
        <f>'2 уровень'!H263</f>
        <v>30571</v>
      </c>
      <c r="H166" s="63">
        <f>'2 уровень'!I263</f>
        <v>30256.811140000002</v>
      </c>
      <c r="I166" s="199">
        <f>'2 уровень'!J263</f>
        <v>98.972265022406859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9" t="s">
        <v>14</v>
      </c>
      <c r="B167" s="100"/>
      <c r="C167" s="100"/>
      <c r="D167" s="100"/>
      <c r="E167" s="189"/>
      <c r="F167" s="101"/>
      <c r="G167" s="101"/>
      <c r="H167" s="101"/>
      <c r="I167" s="101"/>
      <c r="J167" s="106"/>
    </row>
    <row r="168" spans="1:185" ht="30" x14ac:dyDescent="0.25">
      <c r="A168" s="564" t="s">
        <v>121</v>
      </c>
      <c r="B168" s="561">
        <f>'2 уровень'!C280</f>
        <v>7336</v>
      </c>
      <c r="C168" s="561">
        <f>'2 уровень'!D280</f>
        <v>6114</v>
      </c>
      <c r="D168" s="561">
        <f>'2 уровень'!E280</f>
        <v>6028</v>
      </c>
      <c r="E168" s="562">
        <f>'2 уровень'!F280</f>
        <v>98.593392214589471</v>
      </c>
      <c r="F168" s="565">
        <f>'2 уровень'!G280</f>
        <v>18301.103240740744</v>
      </c>
      <c r="G168" s="565">
        <f>'2 уровень'!H280</f>
        <v>15251</v>
      </c>
      <c r="H168" s="565">
        <f>'2 уровень'!I280</f>
        <v>13866.893130000002</v>
      </c>
      <c r="I168" s="565">
        <f>'2 уровень'!J280</f>
        <v>90.924484492820156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20" t="s">
        <v>79</v>
      </c>
      <c r="B169" s="50">
        <f>'2 уровень'!C281</f>
        <v>5485</v>
      </c>
      <c r="C169" s="50">
        <f>'2 уровень'!D281</f>
        <v>4571</v>
      </c>
      <c r="D169" s="50">
        <f>'2 уровень'!E281</f>
        <v>4819</v>
      </c>
      <c r="E169" s="186">
        <f>'2 уровень'!F281</f>
        <v>105.42550864143514</v>
      </c>
      <c r="F169" s="63">
        <f>'2 уровень'!G281</f>
        <v>14115.977615740743</v>
      </c>
      <c r="G169" s="63">
        <f>'2 уровень'!H281</f>
        <v>11763</v>
      </c>
      <c r="H169" s="63">
        <f>'2 уровень'!I281</f>
        <v>10837.243690000001</v>
      </c>
      <c r="I169" s="63">
        <f>'2 уровень'!J281</f>
        <v>92.129930204879713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80</v>
      </c>
      <c r="B170" s="50">
        <f>'2 уровень'!C282</f>
        <v>1646</v>
      </c>
      <c r="C170" s="50">
        <f>'2 уровень'!D282</f>
        <v>1372</v>
      </c>
      <c r="D170" s="50">
        <f>'2 уровень'!E282</f>
        <v>974</v>
      </c>
      <c r="E170" s="186">
        <f>'2 уровень'!F282</f>
        <v>70.991253644314867</v>
      </c>
      <c r="F170" s="63">
        <f>'2 уровень'!G282</f>
        <v>2839.8643750000001</v>
      </c>
      <c r="G170" s="63">
        <f>'2 уровень'!H282</f>
        <v>2367</v>
      </c>
      <c r="H170" s="63">
        <f>'2 уровень'!I282</f>
        <v>1702.1357100000002</v>
      </c>
      <c r="I170" s="63">
        <f>'2 уровень'!J282</f>
        <v>71.911098859315601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20" t="s">
        <v>100</v>
      </c>
      <c r="B171" s="50">
        <f>'2 уровень'!C283</f>
        <v>125</v>
      </c>
      <c r="C171" s="50">
        <f>'2 уровень'!D283</f>
        <v>104</v>
      </c>
      <c r="D171" s="50">
        <f>'2 уровень'!E283</f>
        <v>139</v>
      </c>
      <c r="E171" s="186">
        <f>'2 уровень'!F283</f>
        <v>133.65384615384613</v>
      </c>
      <c r="F171" s="63">
        <f>'2 уровень'!G283</f>
        <v>820.28125</v>
      </c>
      <c r="G171" s="63">
        <f>'2 уровень'!H283</f>
        <v>684</v>
      </c>
      <c r="H171" s="63">
        <f>'2 уровень'!I283</f>
        <v>775.75020999999992</v>
      </c>
      <c r="I171" s="63">
        <f>'2 уровень'!J283</f>
        <v>113.41377339181284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101</v>
      </c>
      <c r="B172" s="50">
        <f>'2 уровень'!C284</f>
        <v>80</v>
      </c>
      <c r="C172" s="50">
        <f>'2 уровень'!D284</f>
        <v>67</v>
      </c>
      <c r="D172" s="50">
        <f>'2 уровень'!E284</f>
        <v>96</v>
      </c>
      <c r="E172" s="186">
        <f>'2 уровень'!F284</f>
        <v>143.28358208955223</v>
      </c>
      <c r="F172" s="63">
        <f>'2 уровень'!G284</f>
        <v>524.98</v>
      </c>
      <c r="G172" s="63">
        <f>'2 уровень'!H284</f>
        <v>437</v>
      </c>
      <c r="H172" s="63">
        <f>'2 уровень'!I284</f>
        <v>551.76351999999997</v>
      </c>
      <c r="I172" s="63">
        <f>'2 уровень'!J284</f>
        <v>126.26167505720822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64" t="s">
        <v>113</v>
      </c>
      <c r="B173" s="561">
        <f>'2 уровень'!C285</f>
        <v>12274</v>
      </c>
      <c r="C173" s="561">
        <f>'2 уровень'!D285</f>
        <v>10228</v>
      </c>
      <c r="D173" s="561">
        <f>'2 уровень'!E285</f>
        <v>7009</v>
      </c>
      <c r="E173" s="562">
        <f>'2 уровень'!F285</f>
        <v>68.527571372702383</v>
      </c>
      <c r="F173" s="565">
        <f>'2 уровень'!G285</f>
        <v>18842.885999999999</v>
      </c>
      <c r="G173" s="565">
        <f>'2 уровень'!H285</f>
        <v>15703</v>
      </c>
      <c r="H173" s="565">
        <f>'2 уровень'!I285</f>
        <v>15044.277299999996</v>
      </c>
      <c r="I173" s="565">
        <f>'2 уровень'!J285</f>
        <v>95.805115583009595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20" t="s">
        <v>109</v>
      </c>
      <c r="B174" s="50">
        <f>'2 уровень'!C286</f>
        <v>600</v>
      </c>
      <c r="C174" s="50">
        <f>'2 уровень'!D286</f>
        <v>500</v>
      </c>
      <c r="D174" s="50">
        <f>'2 уровень'!E286</f>
        <v>392</v>
      </c>
      <c r="E174" s="186">
        <f>'2 уровень'!F286</f>
        <v>78.400000000000006</v>
      </c>
      <c r="F174" s="63">
        <f>'2 уровень'!G286</f>
        <v>1052.3219999999999</v>
      </c>
      <c r="G174" s="63">
        <f>'2 уровень'!H286</f>
        <v>877</v>
      </c>
      <c r="H174" s="63">
        <f>'2 уровень'!I286</f>
        <v>685.40288999999984</v>
      </c>
      <c r="I174" s="63">
        <f>'2 уровень'!J286</f>
        <v>78.153123147092344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20" t="s">
        <v>81</v>
      </c>
      <c r="B175" s="50">
        <f>'2 уровень'!C287</f>
        <v>6300</v>
      </c>
      <c r="C175" s="50">
        <f>'2 уровень'!D287</f>
        <v>5250</v>
      </c>
      <c r="D175" s="50">
        <f>'2 уровень'!E287</f>
        <v>4679</v>
      </c>
      <c r="E175" s="186">
        <f>'2 уровень'!F287</f>
        <v>89.123809523809527</v>
      </c>
      <c r="F175" s="63">
        <f>'2 уровень'!G287</f>
        <v>12357.45</v>
      </c>
      <c r="G175" s="63">
        <f>'2 уровень'!H287</f>
        <v>10298</v>
      </c>
      <c r="H175" s="63">
        <f>'2 уровень'!I287</f>
        <v>12433.197769999997</v>
      </c>
      <c r="I175" s="63">
        <f>'2 уровень'!J287</f>
        <v>120.73410147601473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20" t="s">
        <v>110</v>
      </c>
      <c r="B176" s="50">
        <f>'2 уровень'!C288</f>
        <v>5374</v>
      </c>
      <c r="C176" s="50">
        <f>'2 уровень'!D288</f>
        <v>4478</v>
      </c>
      <c r="D176" s="50">
        <f>'2 уровень'!E288</f>
        <v>1938</v>
      </c>
      <c r="E176" s="186">
        <f>'2 уровень'!F288</f>
        <v>43.278249218401072</v>
      </c>
      <c r="F176" s="63">
        <f>'2 уровень'!G288</f>
        <v>5433.1139999999996</v>
      </c>
      <c r="G176" s="63">
        <f>'2 уровень'!H288</f>
        <v>4528</v>
      </c>
      <c r="H176" s="63">
        <f>'2 уровень'!I288</f>
        <v>1925.6766399999999</v>
      </c>
      <c r="I176" s="63">
        <f>'2 уровень'!J288</f>
        <v>42.528194346289752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124</v>
      </c>
      <c r="B177" s="50">
        <f>'2 уровень'!C289</f>
        <v>24500</v>
      </c>
      <c r="C177" s="50">
        <f>'2 уровень'!D289</f>
        <v>20417</v>
      </c>
      <c r="D177" s="50">
        <f>'2 уровень'!E289</f>
        <v>19843</v>
      </c>
      <c r="E177" s="186">
        <f>'2 уровень'!F289</f>
        <v>97.188617328696665</v>
      </c>
      <c r="F177" s="63">
        <f>'2 уровень'!G289</f>
        <v>19822.705000000002</v>
      </c>
      <c r="G177" s="63">
        <f>'2 уровень'!H289</f>
        <v>16519</v>
      </c>
      <c r="H177" s="63">
        <f>'2 уровень'!I289</f>
        <v>15996.40971</v>
      </c>
      <c r="I177" s="63">
        <f>'2 уровень'!J289</f>
        <v>96.836429021127188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20" t="s">
        <v>125</v>
      </c>
      <c r="B178" s="50">
        <f>'2 уровень'!C290</f>
        <v>2200</v>
      </c>
      <c r="C178" s="50">
        <f>'2 уровень'!D290</f>
        <v>1833</v>
      </c>
      <c r="D178" s="50">
        <f>'2 уровень'!E290</f>
        <v>1136</v>
      </c>
      <c r="E178" s="186">
        <f>'2 уровень'!F290</f>
        <v>61.974904528096019</v>
      </c>
      <c r="F178" s="63">
        <f>'2 уровень'!G290</f>
        <v>0</v>
      </c>
      <c r="G178" s="63">
        <f>'2 уровень'!H290</f>
        <v>0</v>
      </c>
      <c r="H178" s="63">
        <f>'2 уровень'!I290</f>
        <v>917.92015999999978</v>
      </c>
      <c r="I178" s="63">
        <f>'2 уровень'!J290</f>
        <v>0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20" t="s">
        <v>126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6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5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6">
        <f>'2 уровень'!F292</f>
        <v>0</v>
      </c>
      <c r="F180" s="63">
        <f>'2 уровень'!G292</f>
        <v>56966.694240740748</v>
      </c>
      <c r="G180" s="63">
        <f>'2 уровень'!H292</f>
        <v>47473</v>
      </c>
      <c r="H180" s="63">
        <f>'2 уровень'!I292</f>
        <v>44907.580139999998</v>
      </c>
      <c r="I180" s="63">
        <f>'2 уровень'!J292</f>
        <v>94.596044362058436</v>
      </c>
      <c r="J180" s="10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9" t="s">
        <v>27</v>
      </c>
      <c r="B181" s="100"/>
      <c r="C181" s="100"/>
      <c r="D181" s="100"/>
      <c r="E181" s="189"/>
      <c r="F181" s="101"/>
      <c r="G181" s="101"/>
      <c r="H181" s="101"/>
      <c r="I181" s="101"/>
      <c r="J181" s="10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64" t="s">
        <v>121</v>
      </c>
      <c r="B182" s="561">
        <f>'2 уровень'!C308</f>
        <v>4849</v>
      </c>
      <c r="C182" s="561">
        <f>'2 уровень'!D308</f>
        <v>4041</v>
      </c>
      <c r="D182" s="561">
        <f>'2 уровень'!E308</f>
        <v>4224</v>
      </c>
      <c r="E182" s="562">
        <f>'2 уровень'!F308</f>
        <v>104.52858203414996</v>
      </c>
      <c r="F182" s="565">
        <f>'2 уровень'!G308</f>
        <v>12441.950942129628</v>
      </c>
      <c r="G182" s="565">
        <f>'2 уровень'!H308</f>
        <v>10368</v>
      </c>
      <c r="H182" s="565">
        <f>'2 уровень'!I308</f>
        <v>10684.76505</v>
      </c>
      <c r="I182" s="565">
        <f>'2 уровень'!J308</f>
        <v>103.05521846064816</v>
      </c>
      <c r="J182" s="106"/>
    </row>
    <row r="183" spans="1:185" ht="30" x14ac:dyDescent="0.25">
      <c r="A183" s="120" t="s">
        <v>79</v>
      </c>
      <c r="B183" s="50">
        <f>'2 уровень'!C309</f>
        <v>3562</v>
      </c>
      <c r="C183" s="50">
        <f>'2 уровень'!D309</f>
        <v>2968</v>
      </c>
      <c r="D183" s="50">
        <f>'2 уровень'!E309</f>
        <v>2981</v>
      </c>
      <c r="E183" s="186">
        <f>'2 уровень'!F309</f>
        <v>100.43800539083558</v>
      </c>
      <c r="F183" s="63">
        <f>'2 уровень'!G309</f>
        <v>9167.0213796296284</v>
      </c>
      <c r="G183" s="63">
        <f>'2 уровень'!H309</f>
        <v>7639</v>
      </c>
      <c r="H183" s="63">
        <f>'2 уровень'!I309</f>
        <v>7407.5403299999989</v>
      </c>
      <c r="I183" s="63">
        <f>'2 уровень'!J309</f>
        <v>96.970026574158908</v>
      </c>
      <c r="J183" s="106"/>
    </row>
    <row r="184" spans="1:185" ht="30" x14ac:dyDescent="0.25">
      <c r="A184" s="120" t="s">
        <v>80</v>
      </c>
      <c r="B184" s="50">
        <f>'2 уровень'!C310</f>
        <v>1069</v>
      </c>
      <c r="C184" s="50">
        <f>'2 уровень'!D310</f>
        <v>891</v>
      </c>
      <c r="D184" s="50">
        <f>'2 уровень'!E310</f>
        <v>1025</v>
      </c>
      <c r="E184" s="186">
        <f>'2 уровень'!F310</f>
        <v>115.03928170594837</v>
      </c>
      <c r="F184" s="63">
        <f>'2 уровень'!G310</f>
        <v>1844.3590624999999</v>
      </c>
      <c r="G184" s="63">
        <f>'2 уровень'!H310</f>
        <v>1537</v>
      </c>
      <c r="H184" s="63">
        <f>'2 уровень'!I310</f>
        <v>1858.4661799999997</v>
      </c>
      <c r="I184" s="63">
        <f>'2 уровень'!J310</f>
        <v>120.91517111255692</v>
      </c>
      <c r="J184" s="106"/>
    </row>
    <row r="185" spans="1:185" ht="45" x14ac:dyDescent="0.25">
      <c r="A185" s="120" t="s">
        <v>100</v>
      </c>
      <c r="B185" s="50">
        <f>'2 уровень'!C311</f>
        <v>81</v>
      </c>
      <c r="C185" s="50">
        <f>'2 уровень'!D311</f>
        <v>68</v>
      </c>
      <c r="D185" s="50">
        <f>'2 уровень'!E311</f>
        <v>93</v>
      </c>
      <c r="E185" s="186">
        <f>'2 уровень'!F311</f>
        <v>136.76470588235296</v>
      </c>
      <c r="F185" s="63">
        <f>'2 уровень'!G311</f>
        <v>531.54224999999997</v>
      </c>
      <c r="G185" s="63">
        <f>'2 уровень'!H311</f>
        <v>443</v>
      </c>
      <c r="H185" s="63">
        <f>'2 уровень'!I311</f>
        <v>598.47729000000004</v>
      </c>
      <c r="I185" s="63">
        <f>'2 уровень'!J311</f>
        <v>135.09645372460497</v>
      </c>
      <c r="J185" s="106"/>
    </row>
    <row r="186" spans="1:185" ht="30" x14ac:dyDescent="0.25">
      <c r="A186" s="120" t="s">
        <v>101</v>
      </c>
      <c r="B186" s="50">
        <f>'2 уровень'!C312</f>
        <v>137</v>
      </c>
      <c r="C186" s="50">
        <f>'2 уровень'!D312</f>
        <v>114</v>
      </c>
      <c r="D186" s="50">
        <f>'2 уровень'!E312</f>
        <v>125</v>
      </c>
      <c r="E186" s="186">
        <f>'2 уровень'!F312</f>
        <v>109.64912280701755</v>
      </c>
      <c r="F186" s="63">
        <f>'2 уровень'!G312</f>
        <v>899.02824999999996</v>
      </c>
      <c r="G186" s="63">
        <f>'2 уровень'!H312</f>
        <v>749</v>
      </c>
      <c r="H186" s="63">
        <f>'2 уровень'!I312</f>
        <v>820.28125</v>
      </c>
      <c r="I186" s="63">
        <f>'2 уровень'!J312</f>
        <v>109.51685580774367</v>
      </c>
      <c r="J186" s="106"/>
    </row>
    <row r="187" spans="1:185" ht="30" x14ac:dyDescent="0.25">
      <c r="A187" s="564" t="s">
        <v>113</v>
      </c>
      <c r="B187" s="561">
        <f>'2 уровень'!C313</f>
        <v>11460</v>
      </c>
      <c r="C187" s="561">
        <f>'2 уровень'!D313</f>
        <v>9550</v>
      </c>
      <c r="D187" s="561">
        <f>'2 уровень'!E313</f>
        <v>6112</v>
      </c>
      <c r="E187" s="562">
        <f>'2 уровень'!F313</f>
        <v>64</v>
      </c>
      <c r="F187" s="565">
        <f>'2 уровень'!G313</f>
        <v>17833.065000000002</v>
      </c>
      <c r="G187" s="565">
        <f>'2 уровень'!H313</f>
        <v>14861</v>
      </c>
      <c r="H187" s="565">
        <f>'2 уровень'!I313</f>
        <v>13096.09591</v>
      </c>
      <c r="I187" s="565">
        <f>'2 уровень'!J313</f>
        <v>88.123921068568734</v>
      </c>
      <c r="J187" s="106"/>
    </row>
    <row r="188" spans="1:185" ht="30" x14ac:dyDescent="0.25">
      <c r="A188" s="120" t="s">
        <v>109</v>
      </c>
      <c r="B188" s="50">
        <f>'2 уровень'!C314</f>
        <v>1500</v>
      </c>
      <c r="C188" s="50">
        <f>'2 уровень'!D314</f>
        <v>1250</v>
      </c>
      <c r="D188" s="50">
        <f>'2 уровень'!E314</f>
        <v>1077</v>
      </c>
      <c r="E188" s="186">
        <f>'2 уровень'!F314</f>
        <v>86.16</v>
      </c>
      <c r="F188" s="63">
        <f>'2 уровень'!G314</f>
        <v>2630.8049999999998</v>
      </c>
      <c r="G188" s="63">
        <f>'2 уровень'!H314</f>
        <v>2192</v>
      </c>
      <c r="H188" s="63">
        <f>'2 уровень'!I314</f>
        <v>1891.1804999999999</v>
      </c>
      <c r="I188" s="63">
        <f>'2 уровень'!J314</f>
        <v>86.276482664233583</v>
      </c>
      <c r="J188" s="106"/>
    </row>
    <row r="189" spans="1:185" ht="60" x14ac:dyDescent="0.25">
      <c r="A189" s="120" t="s">
        <v>81</v>
      </c>
      <c r="B189" s="50">
        <f>'2 уровень'!C315</f>
        <v>5400</v>
      </c>
      <c r="C189" s="50">
        <f>'2 уровень'!D315</f>
        <v>4500</v>
      </c>
      <c r="D189" s="50">
        <f>'2 уровень'!E315</f>
        <v>3942</v>
      </c>
      <c r="E189" s="186">
        <f>'2 уровень'!F315</f>
        <v>87.6</v>
      </c>
      <c r="F189" s="63">
        <f>'2 уровень'!G315</f>
        <v>10592.1</v>
      </c>
      <c r="G189" s="63">
        <f>'2 уровень'!H315</f>
        <v>8827</v>
      </c>
      <c r="H189" s="63">
        <f>'2 уровень'!I315</f>
        <v>10053.944820000001</v>
      </c>
      <c r="I189" s="63">
        <f>'2 уровень'!J315</f>
        <v>113.89990732978363</v>
      </c>
      <c r="J189" s="106"/>
    </row>
    <row r="190" spans="1:185" ht="45" x14ac:dyDescent="0.25">
      <c r="A190" s="120" t="s">
        <v>110</v>
      </c>
      <c r="B190" s="50">
        <f>'2 уровень'!C316</f>
        <v>4560</v>
      </c>
      <c r="C190" s="50">
        <f>'2 уровень'!D316</f>
        <v>3800</v>
      </c>
      <c r="D190" s="50">
        <f>'2 уровень'!E316</f>
        <v>1093</v>
      </c>
      <c r="E190" s="186">
        <f>'2 уровень'!F316</f>
        <v>28.763157894736839</v>
      </c>
      <c r="F190" s="63">
        <f>'2 уровень'!G316</f>
        <v>4610.16</v>
      </c>
      <c r="G190" s="63">
        <f>'2 уровень'!H316</f>
        <v>3842</v>
      </c>
      <c r="H190" s="63">
        <f>'2 уровень'!I316</f>
        <v>1150.9705899999999</v>
      </c>
      <c r="I190" s="63">
        <f>'2 уровень'!J316</f>
        <v>29.957589536699629</v>
      </c>
      <c r="J190" s="106"/>
    </row>
    <row r="191" spans="1:185" ht="30" x14ac:dyDescent="0.25">
      <c r="A191" s="120" t="s">
        <v>124</v>
      </c>
      <c r="B191" s="50">
        <f>'2 уровень'!C317</f>
        <v>7100</v>
      </c>
      <c r="C191" s="50">
        <f>'2 уровень'!D317</f>
        <v>5917</v>
      </c>
      <c r="D191" s="50">
        <f>'2 уровень'!E317</f>
        <v>6415</v>
      </c>
      <c r="E191" s="186">
        <f>'2 уровень'!F317</f>
        <v>108.41642724353558</v>
      </c>
      <c r="F191" s="63">
        <f>'2 уровень'!G317</f>
        <v>5744.5389999999998</v>
      </c>
      <c r="G191" s="63">
        <f>'2 уровень'!H317</f>
        <v>4787</v>
      </c>
      <c r="H191" s="63">
        <f>'2 уровень'!I317</f>
        <v>5175.6150299999999</v>
      </c>
      <c r="I191" s="63">
        <f>'2 уровень'!J317</f>
        <v>108.1181330687278</v>
      </c>
      <c r="J191" s="106"/>
    </row>
    <row r="192" spans="1:185" ht="30" x14ac:dyDescent="0.25">
      <c r="A192" s="120" t="s">
        <v>126</v>
      </c>
      <c r="B192" s="50">
        <f>'2 уровень'!C318</f>
        <v>1500</v>
      </c>
      <c r="C192" s="50">
        <f>'2 уровень'!D318</f>
        <v>1250</v>
      </c>
      <c r="D192" s="50">
        <f>'2 уровень'!E318</f>
        <v>1267</v>
      </c>
      <c r="E192" s="186">
        <f>'2 уровень'!F318</f>
        <v>101.36</v>
      </c>
      <c r="F192" s="63">
        <f>'2 уровень'!G318</f>
        <v>0</v>
      </c>
      <c r="G192" s="63">
        <f>'2 уровень'!H318</f>
        <v>0</v>
      </c>
      <c r="H192" s="63">
        <f>'2 уровень'!I318</f>
        <v>1025.1170300000001</v>
      </c>
      <c r="I192" s="63">
        <f>'2 уровень'!J318</f>
        <v>0</v>
      </c>
      <c r="J192" s="10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5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6">
        <f>'2 уровень'!F319</f>
        <v>0</v>
      </c>
      <c r="F193" s="63">
        <f>'2 уровень'!G319</f>
        <v>36019.554942129631</v>
      </c>
      <c r="G193" s="63">
        <f>'2 уровень'!H319</f>
        <v>30016</v>
      </c>
      <c r="H193" s="63">
        <f>'2 уровень'!I319</f>
        <v>28956.475989999999</v>
      </c>
      <c r="I193" s="63">
        <f>'2 уровень'!J319</f>
        <v>96.470135894189752</v>
      </c>
      <c r="J193" s="106"/>
    </row>
    <row r="194" spans="1:185" ht="15" customHeight="1" x14ac:dyDescent="0.25">
      <c r="A194" s="227" t="s">
        <v>28</v>
      </c>
      <c r="B194" s="100"/>
      <c r="C194" s="100"/>
      <c r="D194" s="100"/>
      <c r="E194" s="189"/>
      <c r="F194" s="101"/>
      <c r="G194" s="101"/>
      <c r="H194" s="101"/>
      <c r="I194" s="101"/>
      <c r="J194" s="106"/>
    </row>
    <row r="195" spans="1:185" ht="30" x14ac:dyDescent="0.25">
      <c r="A195" s="564" t="s">
        <v>121</v>
      </c>
      <c r="B195" s="561">
        <f>'Охотск '!B21</f>
        <v>1275</v>
      </c>
      <c r="C195" s="561">
        <f>'Охотск '!C21</f>
        <v>1063</v>
      </c>
      <c r="D195" s="561">
        <f>'Охотск '!D21</f>
        <v>967</v>
      </c>
      <c r="E195" s="562">
        <f>'Охотск '!E21</f>
        <v>90.968955785512691</v>
      </c>
      <c r="F195" s="590">
        <f>'Охотск '!F21</f>
        <v>5034.5691400000005</v>
      </c>
      <c r="G195" s="590">
        <f>'Охотск '!G21</f>
        <v>4195</v>
      </c>
      <c r="H195" s="590">
        <f>'Охотск '!H21</f>
        <v>4004.13879</v>
      </c>
      <c r="I195" s="590">
        <f>'Охотск '!I21</f>
        <v>95.450269129916563</v>
      </c>
      <c r="J195" s="106"/>
    </row>
    <row r="196" spans="1:185" ht="30" x14ac:dyDescent="0.25">
      <c r="A196" s="120" t="s">
        <v>79</v>
      </c>
      <c r="B196" s="50">
        <f>'Охотск '!B22</f>
        <v>933</v>
      </c>
      <c r="C196" s="50">
        <f>'Охотск '!C22</f>
        <v>778</v>
      </c>
      <c r="D196" s="50">
        <f>'Охотск '!D22</f>
        <v>731</v>
      </c>
      <c r="E196" s="186">
        <f>'Охотск '!E22</f>
        <v>93.958868894601551</v>
      </c>
      <c r="F196" s="66">
        <f>'Охотск '!F22</f>
        <v>3673.1620800000001</v>
      </c>
      <c r="G196" s="66">
        <f>'Охотск '!G22</f>
        <v>3061</v>
      </c>
      <c r="H196" s="66">
        <f>'Охотск '!H22</f>
        <v>2925.6789399999998</v>
      </c>
      <c r="I196" s="66">
        <f>'Охотск '!I22</f>
        <v>95.579187847108784</v>
      </c>
      <c r="J196" s="106"/>
    </row>
    <row r="197" spans="1:185" ht="30" x14ac:dyDescent="0.25">
      <c r="A197" s="120" t="s">
        <v>80</v>
      </c>
      <c r="B197" s="50">
        <f>'Охотск '!B23</f>
        <v>280</v>
      </c>
      <c r="C197" s="50">
        <f>'Охотск '!C23</f>
        <v>233</v>
      </c>
      <c r="D197" s="50">
        <f>'Охотск '!D23</f>
        <v>177</v>
      </c>
      <c r="E197" s="186">
        <f>'Охотск '!E23</f>
        <v>75.965665236051507</v>
      </c>
      <c r="F197" s="66">
        <f>'Охотск '!F23</f>
        <v>739.00890000000004</v>
      </c>
      <c r="G197" s="66">
        <f>'Охотск '!G23</f>
        <v>616</v>
      </c>
      <c r="H197" s="66">
        <f>'Охотск '!H23</f>
        <v>486.17773000000005</v>
      </c>
      <c r="I197" s="66">
        <f>'Охотск '!I23</f>
        <v>78.924956168831173</v>
      </c>
      <c r="J197" s="106"/>
    </row>
    <row r="198" spans="1:185" ht="45" x14ac:dyDescent="0.25">
      <c r="A198" s="120" t="s">
        <v>100</v>
      </c>
      <c r="B198" s="50">
        <f>'Охотск '!B24</f>
        <v>20</v>
      </c>
      <c r="C198" s="50">
        <f>'Охотск '!C24</f>
        <v>17</v>
      </c>
      <c r="D198" s="50">
        <f>'Охотск '!D24</f>
        <v>21</v>
      </c>
      <c r="E198" s="186">
        <f>'Охотск '!E24</f>
        <v>123.52941176470588</v>
      </c>
      <c r="F198" s="66">
        <f>'Охотск '!F24</f>
        <v>200.77360000000002</v>
      </c>
      <c r="G198" s="66">
        <f>'Охотск '!G24</f>
        <v>167</v>
      </c>
      <c r="H198" s="66">
        <f>'Охотск '!H24</f>
        <v>210.81227999999999</v>
      </c>
      <c r="I198" s="66">
        <f>'Охотск '!I24</f>
        <v>126.23489820359282</v>
      </c>
      <c r="J198" s="106"/>
    </row>
    <row r="199" spans="1:185" ht="30" x14ac:dyDescent="0.25">
      <c r="A199" s="120" t="s">
        <v>101</v>
      </c>
      <c r="B199" s="50">
        <f>'Охотск '!B25</f>
        <v>42</v>
      </c>
      <c r="C199" s="50">
        <f>'Охотск '!C25</f>
        <v>35</v>
      </c>
      <c r="D199" s="50">
        <f>'Охотск '!D25</f>
        <v>38</v>
      </c>
      <c r="E199" s="186">
        <f>'Охотск '!E25</f>
        <v>108.57142857142857</v>
      </c>
      <c r="F199" s="66">
        <f>'Охотск '!F25</f>
        <v>421.62455999999997</v>
      </c>
      <c r="G199" s="66">
        <f>'Охотск '!G25</f>
        <v>351</v>
      </c>
      <c r="H199" s="66">
        <f>'Охотск '!H25</f>
        <v>381.46984000000003</v>
      </c>
      <c r="I199" s="66">
        <f>'Охотск '!I25</f>
        <v>108.68086609686611</v>
      </c>
      <c r="J199" s="106"/>
    </row>
    <row r="200" spans="1:185" ht="30" x14ac:dyDescent="0.25">
      <c r="A200" s="564" t="s">
        <v>113</v>
      </c>
      <c r="B200" s="561">
        <f>'Охотск '!B26</f>
        <v>1516</v>
      </c>
      <c r="C200" s="561">
        <f>'Охотск '!C26</f>
        <v>1263</v>
      </c>
      <c r="D200" s="561">
        <f>'Охотск '!D26</f>
        <v>1207</v>
      </c>
      <c r="E200" s="562">
        <f>'Охотск '!E26</f>
        <v>95.566112430720509</v>
      </c>
      <c r="F200" s="590">
        <f>'Охотск '!F26</f>
        <v>7123.515974074985</v>
      </c>
      <c r="G200" s="590">
        <f>'Охотск '!G26</f>
        <v>5936</v>
      </c>
      <c r="H200" s="590">
        <f>'Охотск '!H26</f>
        <v>4543.1193899999998</v>
      </c>
      <c r="I200" s="590">
        <f>'Охотск '!I26</f>
        <v>76.535030154986515</v>
      </c>
      <c r="J200" s="106"/>
    </row>
    <row r="201" spans="1:185" ht="30" x14ac:dyDescent="0.25">
      <c r="A201" s="120" t="s">
        <v>109</v>
      </c>
      <c r="B201" s="50">
        <f>'Охотск '!B27</f>
        <v>100</v>
      </c>
      <c r="C201" s="50">
        <f>'Охотск '!C27</f>
        <v>83</v>
      </c>
      <c r="D201" s="50">
        <f>'Охотск '!D27</f>
        <v>92</v>
      </c>
      <c r="E201" s="186">
        <f>'Охотск '!E27</f>
        <v>110.8433734939759</v>
      </c>
      <c r="F201" s="66">
        <f>'Охотск '!F27</f>
        <v>265.77118713594217</v>
      </c>
      <c r="G201" s="66">
        <f>'Охотск '!G27</f>
        <v>221</v>
      </c>
      <c r="H201" s="66">
        <f>'Охотск '!H27</f>
        <v>240.63943999999998</v>
      </c>
      <c r="I201" s="66">
        <f>'Охотск '!I27</f>
        <v>108.88662443438912</v>
      </c>
      <c r="J201" s="106"/>
    </row>
    <row r="202" spans="1:185" ht="60" x14ac:dyDescent="0.25">
      <c r="A202" s="120" t="s">
        <v>81</v>
      </c>
      <c r="B202" s="50">
        <f>'Охотск '!B28</f>
        <v>1324</v>
      </c>
      <c r="C202" s="50">
        <f>'Охотск '!C28</f>
        <v>1103</v>
      </c>
      <c r="D202" s="50">
        <f>'Охотск '!D28</f>
        <v>1032</v>
      </c>
      <c r="E202" s="186">
        <f>'Охотск '!E28</f>
        <v>93.563009972801453</v>
      </c>
      <c r="F202" s="66">
        <f>'Охотск '!F28</f>
        <v>6621.6727869390425</v>
      </c>
      <c r="G202" s="66">
        <f>'Охотск '!G28</f>
        <v>5518</v>
      </c>
      <c r="H202" s="66">
        <f>'Охотск '!H28</f>
        <v>4202.4204</v>
      </c>
      <c r="I202" s="66">
        <f>'Охотск '!I28</f>
        <v>76.158397970279097</v>
      </c>
      <c r="J202" s="106"/>
    </row>
    <row r="203" spans="1:185" ht="45" x14ac:dyDescent="0.25">
      <c r="A203" s="120" t="s">
        <v>110</v>
      </c>
      <c r="B203" s="50">
        <f>'Охотск '!B29</f>
        <v>92</v>
      </c>
      <c r="C203" s="50">
        <f>'Охотск '!C29</f>
        <v>77</v>
      </c>
      <c r="D203" s="50">
        <f>'Охотск '!D29</f>
        <v>83</v>
      </c>
      <c r="E203" s="186">
        <f>'Охотск '!E29</f>
        <v>107.79220779220779</v>
      </c>
      <c r="F203" s="66">
        <f>'Охотск '!F29</f>
        <v>236.072</v>
      </c>
      <c r="G203" s="66">
        <f>'Охотск '!G29</f>
        <v>197</v>
      </c>
      <c r="H203" s="66">
        <f>'Охотск '!H29</f>
        <v>100.05954999999999</v>
      </c>
      <c r="I203" s="66">
        <f>'Охотск '!I29</f>
        <v>50.791649746192888</v>
      </c>
      <c r="J203" s="106"/>
    </row>
    <row r="204" spans="1:185" ht="30" x14ac:dyDescent="0.25">
      <c r="A204" s="680" t="s">
        <v>124</v>
      </c>
      <c r="B204" s="50">
        <f>'Охотск '!B30</f>
        <v>5765</v>
      </c>
      <c r="C204" s="50">
        <f>'Охотск '!C30</f>
        <v>4804</v>
      </c>
      <c r="D204" s="50">
        <f>'Охотск '!D30</f>
        <v>4471</v>
      </c>
      <c r="E204" s="186">
        <f>'Охотск '!E30</f>
        <v>93.06827643630308</v>
      </c>
      <c r="F204" s="66">
        <f>'Охотск '!F30</f>
        <v>7135.3980000000001</v>
      </c>
      <c r="G204" s="66">
        <f>'Охотск '!G30</f>
        <v>5946</v>
      </c>
      <c r="H204" s="66">
        <f>'Охотск '!H30</f>
        <v>5532.5924399999994</v>
      </c>
      <c r="I204" s="66">
        <f>'Охотск '!I30</f>
        <v>93.047299697275463</v>
      </c>
      <c r="J204" s="106"/>
    </row>
    <row r="205" spans="1:185" ht="15.75" thickBot="1" x14ac:dyDescent="0.3">
      <c r="A205" s="115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6">
        <f>'Охотск '!E31</f>
        <v>0</v>
      </c>
      <c r="F205" s="66">
        <f>'Охотск '!F31</f>
        <v>19293.483114074985</v>
      </c>
      <c r="G205" s="66">
        <f>'Охотск '!G31</f>
        <v>16077</v>
      </c>
      <c r="H205" s="66">
        <f>'Охотск '!H31</f>
        <v>14079.850620000001</v>
      </c>
      <c r="I205" s="66">
        <f>'Охотск '!I31</f>
        <v>87.577599178951303</v>
      </c>
      <c r="J205" s="106"/>
    </row>
    <row r="206" spans="1:185" ht="15" customHeight="1" x14ac:dyDescent="0.25">
      <c r="A206" s="99" t="s">
        <v>29</v>
      </c>
      <c r="B206" s="100"/>
      <c r="C206" s="100"/>
      <c r="D206" s="100"/>
      <c r="E206" s="189"/>
      <c r="F206" s="101"/>
      <c r="G206" s="101"/>
      <c r="H206" s="101"/>
      <c r="I206" s="101"/>
      <c r="J206" s="106"/>
    </row>
    <row r="207" spans="1:185" s="196" customFormat="1" ht="30" x14ac:dyDescent="0.25">
      <c r="A207" s="564" t="s">
        <v>121</v>
      </c>
      <c r="B207" s="591">
        <f>'2 уровень'!C334</f>
        <v>3272</v>
      </c>
      <c r="C207" s="591">
        <f>'2 уровень'!D334</f>
        <v>2726</v>
      </c>
      <c r="D207" s="591">
        <f>'2 уровень'!E334</f>
        <v>2659</v>
      </c>
      <c r="E207" s="592">
        <f>'2 уровень'!F334</f>
        <v>97.542186353631706</v>
      </c>
      <c r="F207" s="590">
        <f>'2 уровень'!G334</f>
        <v>8817.8071157407412</v>
      </c>
      <c r="G207" s="590">
        <f>'2 уровень'!H334</f>
        <v>7348</v>
      </c>
      <c r="H207" s="590">
        <f>'2 уровень'!I334</f>
        <v>7563.2897799999992</v>
      </c>
      <c r="I207" s="590">
        <f>'2 уровень'!J334</f>
        <v>102.92990990745781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79</v>
      </c>
      <c r="B208" s="280">
        <f>'2 уровень'!C335</f>
        <v>2326</v>
      </c>
      <c r="C208" s="280">
        <f>'2 уровень'!D335</f>
        <v>1938</v>
      </c>
      <c r="D208" s="714">
        <f>'2 уровень'!E335</f>
        <v>2017</v>
      </c>
      <c r="E208" s="281">
        <f>'2 уровень'!F335</f>
        <v>104.07636738906089</v>
      </c>
      <c r="F208" s="201">
        <f>'2 уровень'!G335</f>
        <v>5986.1009907407415</v>
      </c>
      <c r="G208" s="201">
        <f>'2 уровень'!H335</f>
        <v>4988</v>
      </c>
      <c r="H208" s="66">
        <f>'2 уровень'!I335</f>
        <v>5388.7204299999994</v>
      </c>
      <c r="I208" s="201">
        <f>'2 уровень'!J335</f>
        <v>108.03368945469126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120" t="s">
        <v>80</v>
      </c>
      <c r="B209" s="280">
        <f>'2 уровень'!C336</f>
        <v>698</v>
      </c>
      <c r="C209" s="280">
        <f>'2 уровень'!D336</f>
        <v>582</v>
      </c>
      <c r="D209" s="714">
        <f>'2 уровень'!E336</f>
        <v>429</v>
      </c>
      <c r="E209" s="281">
        <f>'2 уровень'!F336</f>
        <v>73.711340206185568</v>
      </c>
      <c r="F209" s="201">
        <f>'2 уровень'!G336</f>
        <v>1204.2681250000001</v>
      </c>
      <c r="G209" s="201">
        <f>'2 уровень'!H336</f>
        <v>1004</v>
      </c>
      <c r="H209" s="66">
        <f>'2 уровень'!I336</f>
        <v>776.81009999999992</v>
      </c>
      <c r="I209" s="201">
        <f>'2 уровень'!J336</f>
        <v>77.371523904382471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45" x14ac:dyDescent="0.25">
      <c r="A210" s="120" t="s">
        <v>100</v>
      </c>
      <c r="B210" s="280">
        <f>'2 уровень'!C337</f>
        <v>16</v>
      </c>
      <c r="C210" s="280">
        <f>'2 уровень'!D337</f>
        <v>13</v>
      </c>
      <c r="D210" s="714">
        <f>'2 уровень'!E337</f>
        <v>16</v>
      </c>
      <c r="E210" s="281">
        <f>'2 уровень'!F337</f>
        <v>123.07692307692308</v>
      </c>
      <c r="F210" s="201">
        <f>'2 уровень'!G337</f>
        <v>104.996</v>
      </c>
      <c r="G210" s="201">
        <f>'2 уровень'!H337</f>
        <v>87</v>
      </c>
      <c r="H210" s="66">
        <f>'2 уровень'!I337</f>
        <v>104.996</v>
      </c>
      <c r="I210" s="201">
        <f>'2 уровень'!J337</f>
        <v>120.68505747126437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30" x14ac:dyDescent="0.25">
      <c r="A211" s="120" t="s">
        <v>101</v>
      </c>
      <c r="B211" s="280">
        <f>'2 уровень'!C338</f>
        <v>232</v>
      </c>
      <c r="C211" s="280">
        <f>'2 уровень'!D338</f>
        <v>193</v>
      </c>
      <c r="D211" s="714">
        <f>'2 уровень'!E338</f>
        <v>197</v>
      </c>
      <c r="E211" s="281">
        <f>'2 уровень'!F338</f>
        <v>102.07253886010363</v>
      </c>
      <c r="F211" s="201">
        <f>'2 уровень'!G338</f>
        <v>1522.442</v>
      </c>
      <c r="G211" s="201">
        <f>'2 уровень'!H338</f>
        <v>1269</v>
      </c>
      <c r="H211" s="66">
        <f>'2 уровень'!I338</f>
        <v>1292.76325</v>
      </c>
      <c r="I211" s="201">
        <f>'2 уровень'!J338</f>
        <v>101.87259653270291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30" x14ac:dyDescent="0.25">
      <c r="A212" s="564" t="s">
        <v>113</v>
      </c>
      <c r="B212" s="591">
        <f>'2 уровень'!C339</f>
        <v>7539</v>
      </c>
      <c r="C212" s="591">
        <f>'2 уровень'!D339</f>
        <v>6283</v>
      </c>
      <c r="D212" s="591">
        <f>'2 уровень'!E339</f>
        <v>4112</v>
      </c>
      <c r="E212" s="592">
        <f>'2 уровень'!F339</f>
        <v>65.446442782110452</v>
      </c>
      <c r="F212" s="590">
        <f>'2 уровень'!G339</f>
        <v>12319.4085</v>
      </c>
      <c r="G212" s="590">
        <f>'2 уровень'!H339</f>
        <v>10266</v>
      </c>
      <c r="H212" s="590">
        <f>'2 уровень'!I339</f>
        <v>7865.1951100000006</v>
      </c>
      <c r="I212" s="590">
        <f>'2 уровень'!J339</f>
        <v>76.614018215468533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109</v>
      </c>
      <c r="B213" s="280">
        <f>'2 уровень'!C340</f>
        <v>2000</v>
      </c>
      <c r="C213" s="280">
        <f>'2 уровень'!D340</f>
        <v>1667</v>
      </c>
      <c r="D213" s="714">
        <f>'2 уровень'!E340</f>
        <v>953</v>
      </c>
      <c r="E213" s="281">
        <f>'2 уровень'!F340</f>
        <v>57.168566286742653</v>
      </c>
      <c r="F213" s="201">
        <f>'2 уровень'!G340</f>
        <v>3507.74</v>
      </c>
      <c r="G213" s="201">
        <f>'2 уровень'!H340</f>
        <v>2923</v>
      </c>
      <c r="H213" s="66">
        <f>'2 уровень'!I340</f>
        <v>1660.38186</v>
      </c>
      <c r="I213" s="201">
        <f>'2 уровень'!J340</f>
        <v>56.804032158741016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60" x14ac:dyDescent="0.25">
      <c r="A214" s="120" t="s">
        <v>81</v>
      </c>
      <c r="B214" s="280">
        <f>'2 уровень'!C341</f>
        <v>3379</v>
      </c>
      <c r="C214" s="280">
        <f>'2 уровень'!D341</f>
        <v>2816</v>
      </c>
      <c r="D214" s="714">
        <f>'2 уровень'!E341</f>
        <v>2042</v>
      </c>
      <c r="E214" s="281">
        <f>'2 уровень'!F341</f>
        <v>72.514204545454547</v>
      </c>
      <c r="F214" s="201">
        <f>'2 уровень'!G341</f>
        <v>6627.9084999999995</v>
      </c>
      <c r="G214" s="201">
        <f>'2 уровень'!H341</f>
        <v>5523</v>
      </c>
      <c r="H214" s="66">
        <f>'2 уровень'!I341</f>
        <v>5132.1443200000003</v>
      </c>
      <c r="I214" s="201">
        <f>'2 уровень'!J341</f>
        <v>92.923127285895362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s="196" customFormat="1" ht="45" x14ac:dyDescent="0.25">
      <c r="A215" s="120" t="s">
        <v>110</v>
      </c>
      <c r="B215" s="280">
        <f>'2 уровень'!C342</f>
        <v>2160</v>
      </c>
      <c r="C215" s="280">
        <f>'2 уровень'!D342</f>
        <v>1800</v>
      </c>
      <c r="D215" s="714">
        <f>'2 уровень'!E342</f>
        <v>1117</v>
      </c>
      <c r="E215" s="281">
        <f>'2 уровень'!F342</f>
        <v>62.05555555555555</v>
      </c>
      <c r="F215" s="201">
        <f>'2 уровень'!G342</f>
        <v>2183.7600000000002</v>
      </c>
      <c r="G215" s="201">
        <f>'2 уровень'!H342</f>
        <v>1820</v>
      </c>
      <c r="H215" s="66">
        <f>'2 уровень'!I342</f>
        <v>1072.6689300000003</v>
      </c>
      <c r="I215" s="201">
        <f>'2 уровень'!J342</f>
        <v>58.93785329670331</v>
      </c>
      <c r="J215" s="253"/>
      <c r="K215" s="252"/>
      <c r="L215" s="252"/>
      <c r="M215" s="252"/>
      <c r="N215" s="252"/>
      <c r="O215" s="252"/>
      <c r="P215" s="252"/>
      <c r="Q215" s="252"/>
      <c r="R215" s="252"/>
      <c r="S215" s="252"/>
      <c r="T215" s="252"/>
      <c r="U215" s="252"/>
      <c r="V215" s="252"/>
      <c r="W215" s="252"/>
      <c r="X215" s="252"/>
      <c r="Y215" s="252"/>
      <c r="Z215" s="252"/>
      <c r="AA215" s="252"/>
      <c r="AB215" s="252"/>
      <c r="AC215" s="252"/>
      <c r="AD215" s="252"/>
      <c r="AE215" s="252"/>
      <c r="AF215" s="252"/>
      <c r="AG215" s="252"/>
      <c r="AH215" s="252"/>
      <c r="AI215" s="252"/>
      <c r="AJ215" s="252"/>
      <c r="AK215" s="252"/>
      <c r="AL215" s="252"/>
      <c r="AM215" s="252"/>
      <c r="AN215" s="252"/>
      <c r="AO215" s="252"/>
      <c r="AP215" s="252"/>
      <c r="AQ215" s="252"/>
      <c r="AR215" s="252"/>
      <c r="AS215" s="252"/>
      <c r="AT215" s="252"/>
      <c r="AU215" s="252"/>
      <c r="AV215" s="252"/>
      <c r="AW215" s="252"/>
      <c r="AX215" s="252"/>
      <c r="AY215" s="252"/>
      <c r="AZ215" s="252"/>
      <c r="BA215" s="252"/>
      <c r="BB215" s="252"/>
      <c r="BC215" s="252"/>
      <c r="BD215" s="252"/>
      <c r="BE215" s="252"/>
      <c r="BF215" s="252"/>
      <c r="BG215" s="252"/>
      <c r="BH215" s="252"/>
      <c r="BI215" s="252"/>
      <c r="BJ215" s="252"/>
      <c r="BK215" s="252"/>
      <c r="BL215" s="252"/>
      <c r="BM215" s="252"/>
      <c r="BN215" s="252"/>
      <c r="BO215" s="252"/>
      <c r="BP215" s="252"/>
      <c r="BQ215" s="252"/>
      <c r="BR215" s="252"/>
      <c r="BS215" s="252"/>
      <c r="BT215" s="252"/>
      <c r="BU215" s="252"/>
      <c r="BV215" s="252"/>
      <c r="BW215" s="252"/>
      <c r="BX215" s="252"/>
      <c r="BY215" s="252"/>
      <c r="BZ215" s="252"/>
      <c r="CA215" s="252"/>
      <c r="CB215" s="252"/>
      <c r="CC215" s="252"/>
      <c r="CD215" s="252"/>
      <c r="CE215" s="252"/>
      <c r="CF215" s="252"/>
      <c r="CG215" s="252"/>
      <c r="CH215" s="252"/>
      <c r="CI215" s="252"/>
      <c r="CJ215" s="252"/>
      <c r="CK215" s="252"/>
      <c r="CL215" s="252"/>
      <c r="CM215" s="252"/>
      <c r="CN215" s="252"/>
      <c r="CO215" s="252"/>
      <c r="CP215" s="252"/>
      <c r="CQ215" s="252"/>
      <c r="CR215" s="252"/>
      <c r="CS215" s="252"/>
      <c r="CT215" s="252"/>
      <c r="CU215" s="252"/>
      <c r="CV215" s="252"/>
      <c r="CW215" s="252"/>
      <c r="CX215" s="252"/>
      <c r="CY215" s="252"/>
      <c r="CZ215" s="252"/>
      <c r="DA215" s="252"/>
      <c r="DB215" s="252"/>
      <c r="DC215" s="252"/>
      <c r="DD215" s="252"/>
      <c r="DE215" s="252"/>
      <c r="DF215" s="252"/>
      <c r="DG215" s="252"/>
      <c r="DH215" s="252"/>
      <c r="DI215" s="252"/>
      <c r="DJ215" s="252"/>
      <c r="DK215" s="252"/>
      <c r="DL215" s="252"/>
      <c r="DM215" s="252"/>
      <c r="DN215" s="252"/>
      <c r="DO215" s="252"/>
      <c r="DP215" s="252"/>
      <c r="DQ215" s="252"/>
      <c r="DR215" s="252"/>
      <c r="DS215" s="252"/>
      <c r="DT215" s="252"/>
      <c r="DU215" s="252"/>
      <c r="DV215" s="252"/>
      <c r="DW215" s="252"/>
      <c r="DX215" s="252"/>
      <c r="DY215" s="252"/>
      <c r="DZ215" s="252"/>
      <c r="EA215" s="252"/>
      <c r="EB215" s="252"/>
      <c r="EC215" s="252"/>
      <c r="ED215" s="252"/>
      <c r="EE215" s="252"/>
      <c r="EF215" s="252"/>
      <c r="EG215" s="252"/>
      <c r="EH215" s="252"/>
      <c r="EI215" s="252"/>
      <c r="EJ215" s="252"/>
      <c r="EK215" s="252"/>
      <c r="EL215" s="252"/>
      <c r="EM215" s="252"/>
      <c r="EN215" s="252"/>
      <c r="EO215" s="252"/>
      <c r="EP215" s="252"/>
      <c r="EQ215" s="252"/>
      <c r="ER215" s="252"/>
      <c r="ES215" s="252"/>
      <c r="ET215" s="252"/>
      <c r="EU215" s="252"/>
      <c r="EV215" s="252"/>
      <c r="EW215" s="252"/>
      <c r="EX215" s="252"/>
      <c r="EY215" s="252"/>
      <c r="EZ215" s="252"/>
      <c r="FA215" s="252"/>
      <c r="FB215" s="252"/>
      <c r="FC215" s="252"/>
      <c r="FD215" s="252"/>
      <c r="FE215" s="252"/>
      <c r="FF215" s="252"/>
      <c r="FG215" s="252"/>
      <c r="FH215" s="252"/>
      <c r="FI215" s="252"/>
      <c r="FJ215" s="252"/>
      <c r="FK215" s="252"/>
      <c r="FL215" s="252"/>
      <c r="FM215" s="252"/>
      <c r="FN215" s="252"/>
      <c r="FO215" s="252"/>
      <c r="FP215" s="252"/>
      <c r="FQ215" s="252"/>
      <c r="FR215" s="252"/>
      <c r="FS215" s="252"/>
      <c r="FT215" s="252"/>
      <c r="FU215" s="252"/>
      <c r="FV215" s="252"/>
      <c r="FW215" s="252"/>
      <c r="FX215" s="252"/>
      <c r="FY215" s="252"/>
      <c r="FZ215" s="252"/>
      <c r="GA215" s="252"/>
      <c r="GB215" s="252"/>
      <c r="GC215" s="252"/>
    </row>
    <row r="216" spans="1:185" s="196" customFormat="1" ht="30" x14ac:dyDescent="0.25">
      <c r="A216" s="120" t="s">
        <v>124</v>
      </c>
      <c r="B216" s="280">
        <f>'2 уровень'!C343</f>
        <v>12300</v>
      </c>
      <c r="C216" s="280">
        <f>'2 уровень'!D343</f>
        <v>10250</v>
      </c>
      <c r="D216" s="714">
        <f>'2 уровень'!E343</f>
        <v>9786</v>
      </c>
      <c r="E216" s="281">
        <f>'2 уровень'!F343</f>
        <v>95.473170731707313</v>
      </c>
      <c r="F216" s="201">
        <f>'2 уровень'!G343</f>
        <v>9951.8070000000007</v>
      </c>
      <c r="G216" s="201">
        <f>'2 уровень'!H343</f>
        <v>8293</v>
      </c>
      <c r="H216" s="66">
        <f>'2 уровень'!I343</f>
        <v>7899.4220400000013</v>
      </c>
      <c r="I216" s="201">
        <f>'2 уровень'!J343</f>
        <v>95.25409429639457</v>
      </c>
      <c r="J216" s="253"/>
      <c r="K216" s="252"/>
      <c r="L216" s="252"/>
      <c r="M216" s="252"/>
      <c r="N216" s="252"/>
      <c r="O216" s="252"/>
      <c r="P216" s="252"/>
      <c r="Q216" s="252"/>
      <c r="R216" s="252"/>
      <c r="S216" s="252"/>
      <c r="T216" s="252"/>
      <c r="U216" s="252"/>
      <c r="V216" s="252"/>
      <c r="W216" s="252"/>
      <c r="X216" s="252"/>
      <c r="Y216" s="252"/>
      <c r="Z216" s="252"/>
      <c r="AA216" s="252"/>
      <c r="AB216" s="252"/>
      <c r="AC216" s="252"/>
      <c r="AD216" s="252"/>
      <c r="AE216" s="252"/>
      <c r="AF216" s="252"/>
      <c r="AG216" s="252"/>
      <c r="AH216" s="252"/>
      <c r="AI216" s="252"/>
      <c r="AJ216" s="252"/>
      <c r="AK216" s="252"/>
      <c r="AL216" s="252"/>
      <c r="AM216" s="252"/>
      <c r="AN216" s="252"/>
      <c r="AO216" s="252"/>
      <c r="AP216" s="252"/>
      <c r="AQ216" s="252"/>
      <c r="AR216" s="252"/>
      <c r="AS216" s="252"/>
      <c r="AT216" s="252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252"/>
      <c r="BF216" s="252"/>
      <c r="BG216" s="252"/>
      <c r="BH216" s="252"/>
      <c r="BI216" s="252"/>
      <c r="BJ216" s="252"/>
      <c r="BK216" s="252"/>
      <c r="BL216" s="252"/>
      <c r="BM216" s="252"/>
      <c r="BN216" s="252"/>
      <c r="BO216" s="252"/>
      <c r="BP216" s="252"/>
      <c r="BQ216" s="252"/>
      <c r="BR216" s="252"/>
      <c r="BS216" s="252"/>
      <c r="BT216" s="252"/>
      <c r="BU216" s="252"/>
      <c r="BV216" s="252"/>
      <c r="BW216" s="252"/>
      <c r="BX216" s="252"/>
      <c r="BY216" s="252"/>
      <c r="BZ216" s="252"/>
      <c r="CA216" s="252"/>
      <c r="CB216" s="252"/>
      <c r="CC216" s="252"/>
      <c r="CD216" s="252"/>
      <c r="CE216" s="252"/>
      <c r="CF216" s="252"/>
      <c r="CG216" s="252"/>
      <c r="CH216" s="252"/>
      <c r="CI216" s="252"/>
      <c r="CJ216" s="252"/>
      <c r="CK216" s="252"/>
      <c r="CL216" s="252"/>
      <c r="CM216" s="252"/>
      <c r="CN216" s="252"/>
      <c r="CO216" s="252"/>
      <c r="CP216" s="252"/>
      <c r="CQ216" s="252"/>
      <c r="CR216" s="252"/>
      <c r="CS216" s="252"/>
      <c r="CT216" s="252"/>
      <c r="CU216" s="252"/>
      <c r="CV216" s="252"/>
      <c r="CW216" s="252"/>
      <c r="CX216" s="252"/>
      <c r="CY216" s="252"/>
      <c r="CZ216" s="252"/>
      <c r="DA216" s="252"/>
      <c r="DB216" s="252"/>
      <c r="DC216" s="252"/>
      <c r="DD216" s="252"/>
      <c r="DE216" s="252"/>
      <c r="DF216" s="252"/>
      <c r="DG216" s="252"/>
      <c r="DH216" s="252"/>
      <c r="DI216" s="252"/>
      <c r="DJ216" s="252"/>
      <c r="DK216" s="252"/>
      <c r="DL216" s="252"/>
      <c r="DM216" s="252"/>
      <c r="DN216" s="252"/>
      <c r="DO216" s="252"/>
      <c r="DP216" s="252"/>
      <c r="DQ216" s="252"/>
      <c r="DR216" s="252"/>
      <c r="DS216" s="252"/>
      <c r="DT216" s="252"/>
      <c r="DU216" s="252"/>
      <c r="DV216" s="252"/>
      <c r="DW216" s="252"/>
      <c r="DX216" s="252"/>
      <c r="DY216" s="252"/>
      <c r="DZ216" s="252"/>
      <c r="EA216" s="252"/>
      <c r="EB216" s="252"/>
      <c r="EC216" s="252"/>
      <c r="ED216" s="252"/>
      <c r="EE216" s="252"/>
      <c r="EF216" s="252"/>
      <c r="EG216" s="252"/>
      <c r="EH216" s="252"/>
      <c r="EI216" s="252"/>
      <c r="EJ216" s="252"/>
      <c r="EK216" s="252"/>
      <c r="EL216" s="252"/>
      <c r="EM216" s="252"/>
      <c r="EN216" s="252"/>
      <c r="EO216" s="252"/>
      <c r="EP216" s="252"/>
      <c r="EQ216" s="252"/>
      <c r="ER216" s="252"/>
      <c r="ES216" s="252"/>
      <c r="ET216" s="252"/>
      <c r="EU216" s="252"/>
      <c r="EV216" s="252"/>
      <c r="EW216" s="252"/>
      <c r="EX216" s="252"/>
      <c r="EY216" s="252"/>
      <c r="EZ216" s="252"/>
      <c r="FA216" s="252"/>
      <c r="FB216" s="252"/>
      <c r="FC216" s="252"/>
      <c r="FD216" s="252"/>
      <c r="FE216" s="252"/>
      <c r="FF216" s="252"/>
      <c r="FG216" s="252"/>
      <c r="FH216" s="252"/>
      <c r="FI216" s="252"/>
      <c r="FJ216" s="252"/>
      <c r="FK216" s="252"/>
      <c r="FL216" s="252"/>
      <c r="FM216" s="252"/>
      <c r="FN216" s="252"/>
      <c r="FO216" s="252"/>
      <c r="FP216" s="252"/>
      <c r="FQ216" s="252"/>
      <c r="FR216" s="252"/>
      <c r="FS216" s="252"/>
      <c r="FT216" s="252"/>
      <c r="FU216" s="252"/>
      <c r="FV216" s="252"/>
      <c r="FW216" s="252"/>
      <c r="FX216" s="252"/>
      <c r="FY216" s="252"/>
      <c r="FZ216" s="252"/>
      <c r="GA216" s="252"/>
      <c r="GB216" s="252"/>
      <c r="GC216" s="252"/>
    </row>
    <row r="217" spans="1:185" s="196" customFormat="1" ht="15.75" thickBot="1" x14ac:dyDescent="0.3">
      <c r="A217" s="115" t="s">
        <v>4</v>
      </c>
      <c r="B217" s="280">
        <f>'2 уровень'!C344</f>
        <v>0</v>
      </c>
      <c r="C217" s="280">
        <f>'2 уровень'!D344</f>
        <v>0</v>
      </c>
      <c r="D217" s="714">
        <f>'2 уровень'!E344</f>
        <v>0</v>
      </c>
      <c r="E217" s="281">
        <f>'2 уровень'!F344</f>
        <v>0</v>
      </c>
      <c r="F217" s="201">
        <f>'2 уровень'!G344</f>
        <v>31089.022615740741</v>
      </c>
      <c r="G217" s="201">
        <f>'2 уровень'!H344</f>
        <v>25907</v>
      </c>
      <c r="H217" s="66">
        <f>'2 уровень'!I344</f>
        <v>23327.906930000001</v>
      </c>
      <c r="I217" s="201">
        <f>'2 уровень'!J344</f>
        <v>90.044802292816613</v>
      </c>
      <c r="J217" s="253"/>
      <c r="K217" s="252"/>
      <c r="L217" s="252"/>
      <c r="M217" s="252"/>
      <c r="N217" s="252"/>
      <c r="O217" s="252"/>
      <c r="P217" s="252"/>
      <c r="Q217" s="252"/>
      <c r="R217" s="252"/>
      <c r="S217" s="252"/>
      <c r="T217" s="252"/>
      <c r="U217" s="252"/>
      <c r="V217" s="252"/>
      <c r="W217" s="252"/>
      <c r="X217" s="252"/>
      <c r="Y217" s="252"/>
      <c r="Z217" s="252"/>
      <c r="AA217" s="252"/>
      <c r="AB217" s="252"/>
      <c r="AC217" s="252"/>
      <c r="AD217" s="252"/>
      <c r="AE217" s="252"/>
      <c r="AF217" s="252"/>
      <c r="AG217" s="252"/>
      <c r="AH217" s="252"/>
      <c r="AI217" s="252"/>
      <c r="AJ217" s="252"/>
      <c r="AK217" s="252"/>
      <c r="AL217" s="252"/>
      <c r="AM217" s="252"/>
      <c r="AN217" s="252"/>
      <c r="AO217" s="252"/>
      <c r="AP217" s="252"/>
      <c r="AQ217" s="252"/>
      <c r="AR217" s="252"/>
      <c r="AS217" s="252"/>
      <c r="AT217" s="252"/>
      <c r="AU217" s="252"/>
      <c r="AV217" s="252"/>
      <c r="AW217" s="252"/>
      <c r="AX217" s="252"/>
      <c r="AY217" s="252"/>
      <c r="AZ217" s="252"/>
      <c r="BA217" s="252"/>
      <c r="BB217" s="252"/>
      <c r="BC217" s="252"/>
      <c r="BD217" s="252"/>
      <c r="BE217" s="252"/>
      <c r="BF217" s="252"/>
      <c r="BG217" s="252"/>
      <c r="BH217" s="252"/>
      <c r="BI217" s="252"/>
      <c r="BJ217" s="252"/>
      <c r="BK217" s="252"/>
      <c r="BL217" s="252"/>
      <c r="BM217" s="252"/>
      <c r="BN217" s="252"/>
      <c r="BO217" s="252"/>
      <c r="BP217" s="252"/>
      <c r="BQ217" s="252"/>
      <c r="BR217" s="252"/>
      <c r="BS217" s="252"/>
      <c r="BT217" s="252"/>
      <c r="BU217" s="252"/>
      <c r="BV217" s="252"/>
      <c r="BW217" s="252"/>
      <c r="BX217" s="252"/>
      <c r="BY217" s="252"/>
      <c r="BZ217" s="252"/>
      <c r="CA217" s="252"/>
      <c r="CB217" s="252"/>
      <c r="CC217" s="252"/>
      <c r="CD217" s="252"/>
      <c r="CE217" s="252"/>
      <c r="CF217" s="252"/>
      <c r="CG217" s="252"/>
      <c r="CH217" s="252"/>
      <c r="CI217" s="252"/>
      <c r="CJ217" s="252"/>
      <c r="CK217" s="252"/>
      <c r="CL217" s="252"/>
      <c r="CM217" s="252"/>
      <c r="CN217" s="252"/>
      <c r="CO217" s="252"/>
      <c r="CP217" s="252"/>
      <c r="CQ217" s="252"/>
      <c r="CR217" s="252"/>
      <c r="CS217" s="252"/>
      <c r="CT217" s="252"/>
      <c r="CU217" s="252"/>
      <c r="CV217" s="252"/>
      <c r="CW217" s="252"/>
      <c r="CX217" s="252"/>
      <c r="CY217" s="252"/>
      <c r="CZ217" s="252"/>
      <c r="DA217" s="252"/>
      <c r="DB217" s="252"/>
      <c r="DC217" s="252"/>
      <c r="DD217" s="252"/>
      <c r="DE217" s="252"/>
      <c r="DF217" s="252"/>
      <c r="DG217" s="252"/>
      <c r="DH217" s="252"/>
      <c r="DI217" s="252"/>
      <c r="DJ217" s="252"/>
      <c r="DK217" s="252"/>
      <c r="DL217" s="252"/>
      <c r="DM217" s="252"/>
      <c r="DN217" s="252"/>
      <c r="DO217" s="252"/>
      <c r="DP217" s="252"/>
      <c r="DQ217" s="252"/>
      <c r="DR217" s="252"/>
      <c r="DS217" s="252"/>
      <c r="DT217" s="252"/>
      <c r="DU217" s="252"/>
      <c r="DV217" s="252"/>
      <c r="DW217" s="252"/>
      <c r="DX217" s="252"/>
      <c r="DY217" s="252"/>
      <c r="DZ217" s="252"/>
      <c r="EA217" s="252"/>
      <c r="EB217" s="252"/>
      <c r="EC217" s="252"/>
      <c r="ED217" s="252"/>
      <c r="EE217" s="252"/>
      <c r="EF217" s="252"/>
      <c r="EG217" s="252"/>
      <c r="EH217" s="252"/>
      <c r="EI217" s="252"/>
      <c r="EJ217" s="252"/>
      <c r="EK217" s="252"/>
      <c r="EL217" s="252"/>
      <c r="EM217" s="252"/>
      <c r="EN217" s="252"/>
      <c r="EO217" s="252"/>
      <c r="EP217" s="252"/>
      <c r="EQ217" s="252"/>
      <c r="ER217" s="252"/>
      <c r="ES217" s="252"/>
      <c r="ET217" s="252"/>
      <c r="EU217" s="252"/>
      <c r="EV217" s="252"/>
      <c r="EW217" s="252"/>
      <c r="EX217" s="252"/>
      <c r="EY217" s="252"/>
      <c r="EZ217" s="252"/>
      <c r="FA217" s="252"/>
      <c r="FB217" s="252"/>
      <c r="FC217" s="252"/>
      <c r="FD217" s="252"/>
      <c r="FE217" s="252"/>
      <c r="FF217" s="252"/>
      <c r="FG217" s="252"/>
      <c r="FH217" s="252"/>
      <c r="FI217" s="252"/>
      <c r="FJ217" s="252"/>
      <c r="FK217" s="252"/>
      <c r="FL217" s="252"/>
      <c r="FM217" s="252"/>
      <c r="FN217" s="252"/>
      <c r="FO217" s="252"/>
      <c r="FP217" s="252"/>
      <c r="FQ217" s="252"/>
      <c r="FR217" s="252"/>
      <c r="FS217" s="252"/>
      <c r="FT217" s="252"/>
      <c r="FU217" s="252"/>
      <c r="FV217" s="252"/>
      <c r="FW217" s="252"/>
      <c r="FX217" s="252"/>
      <c r="FY217" s="252"/>
      <c r="FZ217" s="252"/>
      <c r="GA217" s="252"/>
      <c r="GB217" s="252"/>
      <c r="GC217" s="252"/>
    </row>
    <row r="218" spans="1:185" ht="15" customHeight="1" x14ac:dyDescent="0.25">
      <c r="A218" s="99" t="s">
        <v>30</v>
      </c>
      <c r="B218" s="100"/>
      <c r="C218" s="100"/>
      <c r="D218" s="100"/>
      <c r="E218" s="189"/>
      <c r="F218" s="101"/>
      <c r="G218" s="101"/>
      <c r="H218" s="101"/>
      <c r="I218" s="101"/>
      <c r="J218" s="10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64" t="s">
        <v>121</v>
      </c>
      <c r="B219" s="561">
        <f>'2 уровень'!C359</f>
        <v>399</v>
      </c>
      <c r="C219" s="561">
        <f>'2 уровень'!D359</f>
        <v>333</v>
      </c>
      <c r="D219" s="561">
        <f>'2 уровень'!E359</f>
        <v>333</v>
      </c>
      <c r="E219" s="562">
        <f>'2 уровень'!F359</f>
        <v>100</v>
      </c>
      <c r="F219" s="590">
        <f>'2 уровень'!G359</f>
        <v>1108.0161689814813</v>
      </c>
      <c r="G219" s="590">
        <f>'2 уровень'!H359</f>
        <v>923</v>
      </c>
      <c r="H219" s="590">
        <f>'2 уровень'!I359</f>
        <v>941.38666000000012</v>
      </c>
      <c r="I219" s="590">
        <f>'2 уровень'!J359</f>
        <v>101.99205417118094</v>
      </c>
      <c r="J219" s="106"/>
    </row>
    <row r="220" spans="1:185" ht="30" x14ac:dyDescent="0.25">
      <c r="A220" s="120" t="s">
        <v>79</v>
      </c>
      <c r="B220" s="257">
        <f>'2 уровень'!C360</f>
        <v>278</v>
      </c>
      <c r="C220" s="257">
        <f>'2 уровень'!D360</f>
        <v>232</v>
      </c>
      <c r="D220" s="50">
        <f>'2 уровень'!E360</f>
        <v>274</v>
      </c>
      <c r="E220" s="258">
        <f>'2 уровень'!F360</f>
        <v>118.10344827586208</v>
      </c>
      <c r="F220" s="201">
        <f>'2 уровень'!G360</f>
        <v>715.44973148148142</v>
      </c>
      <c r="G220" s="201">
        <f>'2 уровень'!H360</f>
        <v>596</v>
      </c>
      <c r="H220" s="66">
        <f>'2 уровень'!I360</f>
        <v>705.23668000000009</v>
      </c>
      <c r="I220" s="201">
        <f>'2 уровень'!J360</f>
        <v>118.32830201342284</v>
      </c>
      <c r="J220" s="106"/>
    </row>
    <row r="221" spans="1:185" ht="30" x14ac:dyDescent="0.25">
      <c r="A221" s="120" t="s">
        <v>80</v>
      </c>
      <c r="B221" s="257">
        <f>'2 уровень'!C361</f>
        <v>83</v>
      </c>
      <c r="C221" s="257">
        <f>'2 уровень'!D361</f>
        <v>69</v>
      </c>
      <c r="D221" s="50">
        <f>'2 уровень'!E361</f>
        <v>31</v>
      </c>
      <c r="E221" s="258">
        <f>'2 уровень'!F361</f>
        <v>44.927536231884055</v>
      </c>
      <c r="F221" s="201">
        <f>'2 уровень'!G361</f>
        <v>143.20093750000001</v>
      </c>
      <c r="G221" s="201">
        <f>'2 уровень'!H361</f>
        <v>119</v>
      </c>
      <c r="H221" s="66">
        <f>'2 уровень'!I361</f>
        <v>52.406979999999997</v>
      </c>
      <c r="I221" s="201">
        <f>'2 уровень'!J361</f>
        <v>44.039478991596638</v>
      </c>
      <c r="J221" s="106"/>
    </row>
    <row r="222" spans="1:185" ht="45" x14ac:dyDescent="0.25">
      <c r="A222" s="120" t="s">
        <v>100</v>
      </c>
      <c r="B222" s="257">
        <f>'2 уровень'!C362</f>
        <v>0</v>
      </c>
      <c r="C222" s="257">
        <f>'2 уровень'!D362</f>
        <v>0</v>
      </c>
      <c r="D222" s="50">
        <f>'2 уровень'!E362</f>
        <v>0</v>
      </c>
      <c r="E222" s="258">
        <f>'2 уровень'!F362</f>
        <v>0</v>
      </c>
      <c r="F222" s="201">
        <f>'2 уровень'!G362</f>
        <v>0</v>
      </c>
      <c r="G222" s="201">
        <f>'2 уровень'!H362</f>
        <v>0</v>
      </c>
      <c r="H222" s="66">
        <f>'2 уровень'!I362</f>
        <v>0</v>
      </c>
      <c r="I222" s="201">
        <f>'2 уровень'!J362</f>
        <v>0</v>
      </c>
      <c r="J222" s="106"/>
    </row>
    <row r="223" spans="1:185" ht="30" x14ac:dyDescent="0.25">
      <c r="A223" s="120" t="s">
        <v>101</v>
      </c>
      <c r="B223" s="257">
        <f>'2 уровень'!C363</f>
        <v>38</v>
      </c>
      <c r="C223" s="257">
        <f>'2 уровень'!D363</f>
        <v>32</v>
      </c>
      <c r="D223" s="50">
        <f>'2 уровень'!E363</f>
        <v>28</v>
      </c>
      <c r="E223" s="258">
        <f>'2 уровень'!F363</f>
        <v>87.5</v>
      </c>
      <c r="F223" s="201">
        <f>'2 уровень'!G363</f>
        <v>249.3655</v>
      </c>
      <c r="G223" s="201">
        <f>'2 уровень'!H363</f>
        <v>208</v>
      </c>
      <c r="H223" s="66">
        <f>'2 уровень'!I363</f>
        <v>183.74299999999999</v>
      </c>
      <c r="I223" s="201">
        <f>'2 уровень'!J363</f>
        <v>0</v>
      </c>
      <c r="J223" s="106"/>
    </row>
    <row r="224" spans="1:185" ht="30" x14ac:dyDescent="0.25">
      <c r="A224" s="564" t="s">
        <v>113</v>
      </c>
      <c r="B224" s="561">
        <f>'2 уровень'!C364</f>
        <v>723</v>
      </c>
      <c r="C224" s="561">
        <f>'2 уровень'!D364</f>
        <v>603</v>
      </c>
      <c r="D224" s="561">
        <f>'2 уровень'!E364</f>
        <v>344</v>
      </c>
      <c r="E224" s="562">
        <f>'2 уровень'!F364</f>
        <v>57.048092868988384</v>
      </c>
      <c r="F224" s="590">
        <f>'2 уровень'!G364</f>
        <v>1149.7728999999999</v>
      </c>
      <c r="G224" s="590">
        <f>'2 уровень'!H364</f>
        <v>958</v>
      </c>
      <c r="H224" s="590">
        <f>'2 уровень'!I364</f>
        <v>739.30341999999996</v>
      </c>
      <c r="I224" s="590">
        <f>'2 уровень'!J364</f>
        <v>77.171546972860114</v>
      </c>
      <c r="J224" s="106"/>
    </row>
    <row r="225" spans="1:185" ht="30" x14ac:dyDescent="0.25">
      <c r="A225" s="120" t="s">
        <v>109</v>
      </c>
      <c r="B225" s="257">
        <f>'2 уровень'!C365</f>
        <v>20</v>
      </c>
      <c r="C225" s="257">
        <f>'2 уровень'!D365</f>
        <v>17</v>
      </c>
      <c r="D225" s="50">
        <f>'2 уровень'!E365</f>
        <v>23</v>
      </c>
      <c r="E225" s="258">
        <f>'2 уровень'!F365</f>
        <v>135.29411764705884</v>
      </c>
      <c r="F225" s="201">
        <f>'2 уровень'!G365</f>
        <v>35.077399999999997</v>
      </c>
      <c r="G225" s="201">
        <f>'2 уровень'!H365</f>
        <v>29</v>
      </c>
      <c r="H225" s="66">
        <f>'2 уровень'!I365</f>
        <v>41.649689999999993</v>
      </c>
      <c r="I225" s="201">
        <f>'2 уровень'!J365</f>
        <v>143.61962068965514</v>
      </c>
      <c r="J225" s="106"/>
    </row>
    <row r="226" spans="1:185" ht="60" x14ac:dyDescent="0.25">
      <c r="A226" s="120" t="s">
        <v>81</v>
      </c>
      <c r="B226" s="257">
        <f>'2 уровень'!C366</f>
        <v>425</v>
      </c>
      <c r="C226" s="257">
        <f>'2 уровень'!D366</f>
        <v>354</v>
      </c>
      <c r="D226" s="50">
        <f>'2 уровень'!E366</f>
        <v>247</v>
      </c>
      <c r="E226" s="258">
        <f>'2 уровень'!F366</f>
        <v>69.774011299435017</v>
      </c>
      <c r="F226" s="201">
        <f>'2 уровень'!G366</f>
        <v>833.63750000000005</v>
      </c>
      <c r="G226" s="201">
        <f>'2 уровень'!H366</f>
        <v>695</v>
      </c>
      <c r="H226" s="66">
        <f>'2 уровень'!I366</f>
        <v>608.54260999999997</v>
      </c>
      <c r="I226" s="201">
        <f>'2 уровень'!J366</f>
        <v>87.560087769784161</v>
      </c>
      <c r="J226" s="106"/>
    </row>
    <row r="227" spans="1:185" ht="45" x14ac:dyDescent="0.25">
      <c r="A227" s="120" t="s">
        <v>110</v>
      </c>
      <c r="B227" s="257">
        <f>'2 уровень'!C367</f>
        <v>278</v>
      </c>
      <c r="C227" s="257">
        <f>'2 уровень'!D367</f>
        <v>232</v>
      </c>
      <c r="D227" s="50">
        <f>'2 уровень'!E367</f>
        <v>74</v>
      </c>
      <c r="E227" s="258">
        <f>'2 уровень'!F367</f>
        <v>31.896551724137932</v>
      </c>
      <c r="F227" s="201">
        <f>'2 уровень'!G367</f>
        <v>281.05799999999999</v>
      </c>
      <c r="G227" s="201">
        <f>'2 уровень'!H367</f>
        <v>234</v>
      </c>
      <c r="H227" s="66">
        <f>'2 уровень'!I367</f>
        <v>89.11112</v>
      </c>
      <c r="I227" s="201">
        <f>'2 уровень'!J367</f>
        <v>38.081675213675211</v>
      </c>
      <c r="J227" s="106"/>
    </row>
    <row r="228" spans="1:185" ht="30" x14ac:dyDescent="0.25">
      <c r="A228" s="120" t="s">
        <v>124</v>
      </c>
      <c r="B228" s="257">
        <f>'2 уровень'!C368</f>
        <v>990</v>
      </c>
      <c r="C228" s="257">
        <f>'2 уровень'!D368</f>
        <v>825</v>
      </c>
      <c r="D228" s="50">
        <f>'2 уровень'!E368</f>
        <v>741</v>
      </c>
      <c r="E228" s="258">
        <f>'2 уровень'!F368</f>
        <v>89.818181818181813</v>
      </c>
      <c r="F228" s="201">
        <f>'2 уровень'!G368</f>
        <v>800.9991</v>
      </c>
      <c r="G228" s="201">
        <f>'2 уровень'!H368</f>
        <v>667</v>
      </c>
      <c r="H228" s="66">
        <f>'2 уровень'!I368</f>
        <v>595.67838999999992</v>
      </c>
      <c r="I228" s="201">
        <f>'2 уровень'!J368</f>
        <v>89.307104947526227</v>
      </c>
      <c r="J228" s="106"/>
    </row>
    <row r="229" spans="1:185" ht="15.75" thickBot="1" x14ac:dyDescent="0.3">
      <c r="A229" s="115" t="s">
        <v>4</v>
      </c>
      <c r="B229" s="257">
        <f>'2 уровень'!C369</f>
        <v>0</v>
      </c>
      <c r="C229" s="257">
        <f>'2 уровень'!D369</f>
        <v>0</v>
      </c>
      <c r="D229" s="50">
        <f>'2 уровень'!E369</f>
        <v>0</v>
      </c>
      <c r="E229" s="258">
        <f>'2 уровень'!F369</f>
        <v>0</v>
      </c>
      <c r="F229" s="201">
        <f>'2 уровень'!G369</f>
        <v>3058.7881689814812</v>
      </c>
      <c r="G229" s="201">
        <f>'2 уровень'!H369</f>
        <v>2548</v>
      </c>
      <c r="H229" s="66">
        <f>'2 уровень'!I369</f>
        <v>2276.3684699999999</v>
      </c>
      <c r="I229" s="201">
        <f>'2 уровень'!J369</f>
        <v>89.339421899529043</v>
      </c>
      <c r="J229" s="106"/>
    </row>
    <row r="230" spans="1:185" s="55" customFormat="1" ht="15" customHeight="1" x14ac:dyDescent="0.2">
      <c r="A230" s="103" t="s">
        <v>31</v>
      </c>
      <c r="B230" s="104"/>
      <c r="C230" s="104"/>
      <c r="D230" s="104"/>
      <c r="E230" s="191"/>
      <c r="F230" s="105"/>
      <c r="G230" s="105"/>
      <c r="H230" s="105"/>
      <c r="I230" s="105"/>
      <c r="J230" s="10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64" t="s">
        <v>121</v>
      </c>
      <c r="B231" s="561">
        <f>'1 уровень'!C387</f>
        <v>13668</v>
      </c>
      <c r="C231" s="561">
        <f>'1 уровень'!D387</f>
        <v>11391</v>
      </c>
      <c r="D231" s="561">
        <f>'1 уровень'!E387</f>
        <v>11290</v>
      </c>
      <c r="E231" s="562">
        <f>'1 уровень'!F387</f>
        <v>99.113335089105433</v>
      </c>
      <c r="F231" s="590">
        <f>'1 уровень'!G387</f>
        <v>27596.033384444447</v>
      </c>
      <c r="G231" s="590">
        <f>'1 уровень'!H387</f>
        <v>22996</v>
      </c>
      <c r="H231" s="590">
        <f>'1 уровень'!I387</f>
        <v>22884.405730000006</v>
      </c>
      <c r="I231" s="590">
        <f>'1 уровень'!J387</f>
        <v>99.514723125761023</v>
      </c>
      <c r="J231" s="106"/>
    </row>
    <row r="232" spans="1:185" ht="30" x14ac:dyDescent="0.25">
      <c r="A232" s="120" t="s">
        <v>79</v>
      </c>
      <c r="B232" s="50">
        <f>'1 уровень'!C388</f>
        <v>10401</v>
      </c>
      <c r="C232" s="50">
        <f>'1 уровень'!D388</f>
        <v>8668</v>
      </c>
      <c r="D232" s="50">
        <f>'1 уровень'!E388</f>
        <v>8528</v>
      </c>
      <c r="E232" s="186">
        <f>'1 уровень'!F388</f>
        <v>98.384863867097366</v>
      </c>
      <c r="F232" s="66">
        <f>'1 уровень'!G388</f>
        <v>22306.339004444446</v>
      </c>
      <c r="G232" s="66">
        <f>'1 уровень'!H388</f>
        <v>18588</v>
      </c>
      <c r="H232" s="66">
        <f>'1 уровень'!I388</f>
        <v>18110.506350000003</v>
      </c>
      <c r="I232" s="66">
        <f>'1 уровень'!J388</f>
        <v>97.431172530664966</v>
      </c>
      <c r="J232" s="106"/>
    </row>
    <row r="233" spans="1:185" ht="30" x14ac:dyDescent="0.25">
      <c r="A233" s="120" t="s">
        <v>80</v>
      </c>
      <c r="B233" s="50">
        <f>'1 уровень'!C389</f>
        <v>3120</v>
      </c>
      <c r="C233" s="50">
        <f>'1 уровень'!D389</f>
        <v>2600</v>
      </c>
      <c r="D233" s="50">
        <f>'1 уровень'!E389</f>
        <v>2613</v>
      </c>
      <c r="E233" s="186">
        <f>'1 уровень'!F389</f>
        <v>100.49999999999999</v>
      </c>
      <c r="F233" s="66">
        <f>'1 уровень'!G389</f>
        <v>4485.8189999999995</v>
      </c>
      <c r="G233" s="66">
        <f>'1 уровень'!H389</f>
        <v>3739</v>
      </c>
      <c r="H233" s="66">
        <f>'1 уровень'!I389</f>
        <v>3984.7886899999999</v>
      </c>
      <c r="I233" s="66">
        <f>'1 уровень'!J389</f>
        <v>106.57364776678256</v>
      </c>
      <c r="J233" s="106"/>
    </row>
    <row r="234" spans="1:185" ht="45" x14ac:dyDescent="0.25">
      <c r="A234" s="120" t="s">
        <v>100</v>
      </c>
      <c r="B234" s="50">
        <f>'1 уровень'!C390</f>
        <v>60</v>
      </c>
      <c r="C234" s="50">
        <f>'1 уровень'!D390</f>
        <v>50</v>
      </c>
      <c r="D234" s="50">
        <f>'1 уровень'!E390</f>
        <v>54</v>
      </c>
      <c r="E234" s="186">
        <f>'1 уровень'!F390</f>
        <v>108</v>
      </c>
      <c r="F234" s="66">
        <f>'1 уровень'!G390</f>
        <v>328.11240000000004</v>
      </c>
      <c r="G234" s="66">
        <f>'1 уровень'!H390</f>
        <v>273</v>
      </c>
      <c r="H234" s="66">
        <f>'1 уровень'!I390</f>
        <v>292.56718999999998</v>
      </c>
      <c r="I234" s="66">
        <f>'1 уровень'!J390</f>
        <v>107.16746886446886</v>
      </c>
      <c r="J234" s="106"/>
    </row>
    <row r="235" spans="1:185" ht="30" x14ac:dyDescent="0.25">
      <c r="A235" s="120" t="s">
        <v>101</v>
      </c>
      <c r="B235" s="50">
        <f>'1 уровень'!C391</f>
        <v>87</v>
      </c>
      <c r="C235" s="50">
        <f>'1 уровень'!D391</f>
        <v>73</v>
      </c>
      <c r="D235" s="50">
        <f>'1 уровень'!E391</f>
        <v>95</v>
      </c>
      <c r="E235" s="186">
        <f>'1 уровень'!F391</f>
        <v>130.13698630136986</v>
      </c>
      <c r="F235" s="66">
        <f>'1 уровень'!G391</f>
        <v>475.76298000000003</v>
      </c>
      <c r="G235" s="66">
        <f>'1 уровень'!H391</f>
        <v>396</v>
      </c>
      <c r="H235" s="66">
        <f>'1 уровень'!I391</f>
        <v>496.54349999999999</v>
      </c>
      <c r="I235" s="66">
        <f>'1 уровень'!J391</f>
        <v>125.38977272727271</v>
      </c>
      <c r="J235" s="106"/>
    </row>
    <row r="236" spans="1:185" ht="30" x14ac:dyDescent="0.25">
      <c r="A236" s="564" t="s">
        <v>113</v>
      </c>
      <c r="B236" s="561">
        <f>'1 уровень'!C392</f>
        <v>25187</v>
      </c>
      <c r="C236" s="561">
        <f>'1 уровень'!D392</f>
        <v>20989</v>
      </c>
      <c r="D236" s="561">
        <f>'1 уровень'!E392</f>
        <v>17100</v>
      </c>
      <c r="E236" s="562">
        <f>'1 уровень'!F392</f>
        <v>81.471246843584737</v>
      </c>
      <c r="F236" s="590">
        <f>'1 уровень'!G392</f>
        <v>33469.881860000001</v>
      </c>
      <c r="G236" s="590">
        <f>'1 уровень'!H392</f>
        <v>27891</v>
      </c>
      <c r="H236" s="590">
        <f>'1 уровень'!I392</f>
        <v>25941.012319999998</v>
      </c>
      <c r="I236" s="590">
        <f>'1 уровень'!J392</f>
        <v>93.008541536696427</v>
      </c>
      <c r="J236" s="106"/>
    </row>
    <row r="237" spans="1:185" ht="30" x14ac:dyDescent="0.25">
      <c r="A237" s="120" t="s">
        <v>109</v>
      </c>
      <c r="B237" s="50">
        <f>'1 уровень'!C393</f>
        <v>550</v>
      </c>
      <c r="C237" s="50">
        <f>'1 уровень'!D393</f>
        <v>458</v>
      </c>
      <c r="D237" s="50">
        <f>'1 уровень'!E393</f>
        <v>192</v>
      </c>
      <c r="E237" s="186">
        <f>'1 уровень'!F393</f>
        <v>41.921397379912662</v>
      </c>
      <c r="F237" s="66">
        <f>'1 уровень'!G393</f>
        <v>807.51</v>
      </c>
      <c r="G237" s="66">
        <f>'1 уровень'!H393</f>
        <v>673</v>
      </c>
      <c r="H237" s="66">
        <f>'1 уровень'!I393</f>
        <v>281.02056999999996</v>
      </c>
      <c r="I237" s="66">
        <f>'1 уровень'!J393</f>
        <v>41.756399702823174</v>
      </c>
      <c r="J237" s="106"/>
    </row>
    <row r="238" spans="1:185" ht="60" x14ac:dyDescent="0.25">
      <c r="A238" s="120" t="s">
        <v>81</v>
      </c>
      <c r="B238" s="50">
        <f>'1 уровень'!C394</f>
        <v>14137</v>
      </c>
      <c r="C238" s="50">
        <f>'1 уровень'!D394</f>
        <v>11781</v>
      </c>
      <c r="D238" s="50">
        <f>'1 уровень'!E394</f>
        <v>10146</v>
      </c>
      <c r="E238" s="186">
        <f>'1 уровень'!F394</f>
        <v>86.121721415839062</v>
      </c>
      <c r="F238" s="66">
        <f>'1 уровень'!G394</f>
        <v>23831.871859999999</v>
      </c>
      <c r="G238" s="66">
        <f>'1 уровень'!H394</f>
        <v>19859</v>
      </c>
      <c r="H238" s="66">
        <f>'1 уровень'!I394</f>
        <v>20103.0537</v>
      </c>
      <c r="I238" s="66">
        <f>'1 уровень'!J394</f>
        <v>101.22893247394128</v>
      </c>
      <c r="J238" s="106"/>
    </row>
    <row r="239" spans="1:185" ht="45" x14ac:dyDescent="0.25">
      <c r="A239" s="120" t="s">
        <v>110</v>
      </c>
      <c r="B239" s="50">
        <f>'1 уровень'!C395</f>
        <v>10500</v>
      </c>
      <c r="C239" s="50">
        <f>'1 уровень'!D395</f>
        <v>8750</v>
      </c>
      <c r="D239" s="50">
        <f>'1 уровень'!E395</f>
        <v>6762</v>
      </c>
      <c r="E239" s="186">
        <f>'1 уровень'!F395</f>
        <v>77.28</v>
      </c>
      <c r="F239" s="66">
        <f>'1 уровень'!G395</f>
        <v>8830.5</v>
      </c>
      <c r="G239" s="66">
        <f>'1 уровень'!H395</f>
        <v>7359</v>
      </c>
      <c r="H239" s="66">
        <f>'1 уровень'!I395</f>
        <v>5556.9380499999997</v>
      </c>
      <c r="I239" s="66">
        <f>'1 уровень'!J395</f>
        <v>75.512135480364179</v>
      </c>
      <c r="J239" s="106"/>
    </row>
    <row r="240" spans="1:185" ht="30" x14ac:dyDescent="0.25">
      <c r="A240" s="295" t="s">
        <v>124</v>
      </c>
      <c r="B240" s="50">
        <f>'1 уровень'!C396</f>
        <v>39040</v>
      </c>
      <c r="C240" s="50">
        <f>'1 уровень'!D396</f>
        <v>32533</v>
      </c>
      <c r="D240" s="50">
        <f>'1 уровень'!E396</f>
        <v>33133</v>
      </c>
      <c r="E240" s="186">
        <f>'1 уровень'!F396</f>
        <v>101.84428119140566</v>
      </c>
      <c r="F240" s="66">
        <f>'1 уровень'!G396</f>
        <v>26322.329599999997</v>
      </c>
      <c r="G240" s="66">
        <f>'1 уровень'!H396</f>
        <v>21936</v>
      </c>
      <c r="H240" s="66">
        <f>'1 уровень'!I396</f>
        <v>22281.363120000002</v>
      </c>
      <c r="I240" s="66">
        <f>'1 уровень'!J396</f>
        <v>101.57441247264771</v>
      </c>
      <c r="J240" s="106"/>
    </row>
    <row r="241" spans="1:185" ht="15.75" thickBot="1" x14ac:dyDescent="0.3">
      <c r="A241" s="606" t="s">
        <v>106</v>
      </c>
      <c r="B241" s="566">
        <f>'1 уровень'!C397</f>
        <v>0</v>
      </c>
      <c r="C241" s="566">
        <f>'1 уровень'!D397</f>
        <v>0</v>
      </c>
      <c r="D241" s="566">
        <f>'1 уровень'!E397</f>
        <v>0</v>
      </c>
      <c r="E241" s="567">
        <f>'1 уровень'!F397</f>
        <v>0</v>
      </c>
      <c r="F241" s="607">
        <f>'1 уровень'!G397</f>
        <v>87388.244844444445</v>
      </c>
      <c r="G241" s="607">
        <f>'1 уровень'!H397</f>
        <v>72823</v>
      </c>
      <c r="H241" s="607">
        <f>'1 уровень'!I397</f>
        <v>71106.781170000002</v>
      </c>
      <c r="I241" s="607">
        <f>'1 уровень'!J397</f>
        <v>97.643301113659149</v>
      </c>
      <c r="J241" s="106"/>
    </row>
    <row r="242" spans="1:185" s="46" customFormat="1" ht="15" customHeight="1" x14ac:dyDescent="0.25">
      <c r="A242" s="608" t="s">
        <v>32</v>
      </c>
      <c r="B242" s="609"/>
      <c r="C242" s="609"/>
      <c r="D242" s="609"/>
      <c r="E242" s="610"/>
      <c r="F242" s="611"/>
      <c r="G242" s="611"/>
      <c r="H242" s="611"/>
      <c r="I242" s="611"/>
      <c r="J242" s="106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203" t="s">
        <v>121</v>
      </c>
      <c r="B243" s="70">
        <f>'1 уровень'!C20</f>
        <v>1533</v>
      </c>
      <c r="C243" s="70">
        <f>'1 уровень'!D20</f>
        <v>1278</v>
      </c>
      <c r="D243" s="70">
        <f>'1 уровень'!E20</f>
        <v>1051</v>
      </c>
      <c r="E243" s="192">
        <f>'1 уровень'!F20</f>
        <v>82.237871674491387</v>
      </c>
      <c r="F243" s="66">
        <f>'1 уровень'!G20</f>
        <v>3037.4914983333333</v>
      </c>
      <c r="G243" s="66">
        <f>'1 уровень'!H20</f>
        <v>2531</v>
      </c>
      <c r="H243" s="720">
        <f>'1 уровень'!I20</f>
        <v>2323.0905499999999</v>
      </c>
      <c r="I243" s="66">
        <f>'1 уровень'!J20</f>
        <v>91.785482022915843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8" t="s">
        <v>79</v>
      </c>
      <c r="B244" s="70">
        <f>'1 уровень'!C21</f>
        <v>1179</v>
      </c>
      <c r="C244" s="70">
        <f>'1 уровень'!D21</f>
        <v>983</v>
      </c>
      <c r="D244" s="70">
        <f>'1 уровень'!E21</f>
        <v>807</v>
      </c>
      <c r="E244" s="192">
        <f>'1 уровень'!F21</f>
        <v>82.095625635808744</v>
      </c>
      <c r="F244" s="66">
        <f>'1 уровень'!G21</f>
        <v>2528.5235733333334</v>
      </c>
      <c r="G244" s="66">
        <f>'1 уровень'!H21</f>
        <v>2107</v>
      </c>
      <c r="H244" s="720">
        <f>'1 уровень'!I21</f>
        <v>1923.8082899999999</v>
      </c>
      <c r="I244" s="66">
        <f>'1 уровень'!J21</f>
        <v>91.305566682486955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8" t="s">
        <v>80</v>
      </c>
      <c r="B245" s="70">
        <f>'1 уровень'!C22</f>
        <v>354</v>
      </c>
      <c r="C245" s="70">
        <f>'1 уровень'!D22</f>
        <v>295</v>
      </c>
      <c r="D245" s="70">
        <f>'1 уровень'!E22</f>
        <v>244</v>
      </c>
      <c r="E245" s="192">
        <f>'1 уровень'!F22</f>
        <v>82.711864406779654</v>
      </c>
      <c r="F245" s="66">
        <f>'1 уровень'!G22</f>
        <v>508.96792500000004</v>
      </c>
      <c r="G245" s="66">
        <f>'1 уровень'!H22</f>
        <v>424</v>
      </c>
      <c r="H245" s="66">
        <f>'1 уровень'!I22</f>
        <v>399.28226000000001</v>
      </c>
      <c r="I245" s="66">
        <f>'1 уровень'!J22</f>
        <v>94.170344339622645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30" t="s">
        <v>113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192">
        <f>'1 уровень'!F23</f>
        <v>0</v>
      </c>
      <c r="F246" s="66">
        <f>'1 уровень'!G23</f>
        <v>0</v>
      </c>
      <c r="G246" s="66">
        <f>'1 уровень'!H23</f>
        <v>0</v>
      </c>
      <c r="H246" s="66">
        <f>'1 уровень'!I23</f>
        <v>0</v>
      </c>
      <c r="I246" s="66">
        <f>'1 уровень'!J23</f>
        <v>0</v>
      </c>
      <c r="J246" s="10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28" t="s">
        <v>109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192">
        <f>'1 уровень'!F24</f>
        <v>0</v>
      </c>
      <c r="F247" s="66">
        <f>'1 уровень'!G24</f>
        <v>0</v>
      </c>
      <c r="G247" s="66">
        <f>'1 уровень'!H24</f>
        <v>0</v>
      </c>
      <c r="H247" s="66">
        <f>'1 уровень'!I24</f>
        <v>0</v>
      </c>
      <c r="I247" s="66">
        <f>'1 уровень'!J24</f>
        <v>0</v>
      </c>
      <c r="J247" s="10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28" t="s">
        <v>124</v>
      </c>
      <c r="B248" s="70">
        <f>'1 уровень'!C25</f>
        <v>20</v>
      </c>
      <c r="C248" s="70">
        <f>'1 уровень'!D25</f>
        <v>17</v>
      </c>
      <c r="D248" s="70">
        <f>'1 уровень'!E25</f>
        <v>58</v>
      </c>
      <c r="E248" s="192">
        <f>'1 уровень'!F25</f>
        <v>341.1764705882353</v>
      </c>
      <c r="F248" s="66">
        <f>'1 уровень'!G25</f>
        <v>13.4848</v>
      </c>
      <c r="G248" s="66">
        <f>'1 уровень'!H25</f>
        <v>11</v>
      </c>
      <c r="H248" s="66">
        <f>'1 уровень'!I25</f>
        <v>39.105919999999998</v>
      </c>
      <c r="I248" s="66">
        <f>'1 уровень'!J25</f>
        <v>355.50836363636364</v>
      </c>
      <c r="J248" s="10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thickBot="1" x14ac:dyDescent="0.25">
      <c r="A249" s="612" t="s">
        <v>106</v>
      </c>
      <c r="B249" s="613">
        <f>'1 уровень'!C26</f>
        <v>0</v>
      </c>
      <c r="C249" s="613">
        <f>'1 уровень'!D26</f>
        <v>0</v>
      </c>
      <c r="D249" s="613">
        <f>'1 уровень'!E26</f>
        <v>0</v>
      </c>
      <c r="E249" s="614">
        <f>'1 уровень'!F26</f>
        <v>0</v>
      </c>
      <c r="F249" s="615">
        <f>'1 уровень'!G26</f>
        <v>3050.9762983333335</v>
      </c>
      <c r="G249" s="615">
        <f>'1 уровень'!H26</f>
        <v>2542</v>
      </c>
      <c r="H249" s="615">
        <f>'1 уровень'!I26</f>
        <v>2362.1964699999999</v>
      </c>
      <c r="I249" s="615">
        <f>'1 уровень'!J26</f>
        <v>92.926690401258853</v>
      </c>
      <c r="J249" s="106"/>
    </row>
    <row r="250" spans="1:185" s="46" customFormat="1" ht="27.75" customHeight="1" thickBot="1" x14ac:dyDescent="0.3">
      <c r="A250" s="726" t="s">
        <v>33</v>
      </c>
      <c r="B250" s="725"/>
      <c r="C250" s="725"/>
      <c r="D250" s="725"/>
      <c r="E250" s="725"/>
      <c r="F250" s="725">
        <f>SUM(F20,F35,F49,F61,F74,F88,F101,F114,F126,F140,F152,F166,F180,F193,F205,F217,F229,F241,F249)</f>
        <v>1659890.0895470378</v>
      </c>
      <c r="G250" s="725">
        <f>SUM(G20,G35,G49,G61,G74,G88,G101,G114,G126,G140,G152,G166,G180,G193,G205,G217,G229,G241,G249)</f>
        <v>1381527.9846966667</v>
      </c>
      <c r="H250" s="725">
        <f>SUM(H20,H35,H49,H61,H74,H88,H101,H114,H126,H140,H152,H166,H180,H193,H205,H217,H229,H241,H249)</f>
        <v>1367711.3746689998</v>
      </c>
      <c r="I250" s="753">
        <f t="shared" ref="I250:I259" si="0">H250/G250*100</f>
        <v>98.999903716702448</v>
      </c>
      <c r="J250" s="106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21" t="s">
        <v>114</v>
      </c>
      <c r="B251" s="322">
        <f t="shared" ref="B251:D253" si="1">SUM(B243,B231,B219,B207,B195,B182,B168,B154,B142,B128,B116,B103,B90,B76,B63,B51,B37,B23,B8)</f>
        <v>281171</v>
      </c>
      <c r="C251" s="322">
        <f t="shared" si="1"/>
        <v>234288.5</v>
      </c>
      <c r="D251" s="322">
        <f t="shared" si="1"/>
        <v>238173</v>
      </c>
      <c r="E251" s="322">
        <f>D251/C251*100</f>
        <v>101.65799857867543</v>
      </c>
      <c r="F251" s="705">
        <f t="shared" ref="F251:H253" si="2">SUM(F243,F231,F219,F207,F195,F182,F168,F154,F142,F128,F116,F103,F90,F76,F63,F51,F37,F23,F8)</f>
        <v>624285.78718296299</v>
      </c>
      <c r="G251" s="705">
        <f t="shared" si="2"/>
        <v>519419.11635000003</v>
      </c>
      <c r="H251" s="705">
        <f t="shared" si="2"/>
        <v>516813.33566999994</v>
      </c>
      <c r="I251" s="322">
        <f>H251/G251*100</f>
        <v>99.4983279209454</v>
      </c>
      <c r="J251" s="10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211971</v>
      </c>
      <c r="C252" s="43">
        <f t="shared" si="1"/>
        <v>176406.16666666669</v>
      </c>
      <c r="D252" s="43">
        <f t="shared" si="1"/>
        <v>178866</v>
      </c>
      <c r="E252" s="110">
        <f t="shared" ref="E252:E262" si="3">D252/C252*100</f>
        <v>101.39441459434997</v>
      </c>
      <c r="F252" s="706">
        <f t="shared" si="2"/>
        <v>491230.16272296302</v>
      </c>
      <c r="G252" s="706">
        <f t="shared" si="2"/>
        <v>408333.12323999999</v>
      </c>
      <c r="H252" s="721">
        <f t="shared" si="2"/>
        <v>399305.41000999999</v>
      </c>
      <c r="I252" s="43">
        <f t="shared" si="0"/>
        <v>97.789130316353507</v>
      </c>
      <c r="J252" s="106"/>
      <c r="K252" s="735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63627</v>
      </c>
      <c r="C253" s="43">
        <f t="shared" si="1"/>
        <v>53226.333333333336</v>
      </c>
      <c r="D253" s="43">
        <f t="shared" si="1"/>
        <v>54163</v>
      </c>
      <c r="E253" s="110">
        <f t="shared" si="3"/>
        <v>101.75978055974799</v>
      </c>
      <c r="F253" s="706">
        <f t="shared" si="2"/>
        <v>99237.425510000001</v>
      </c>
      <c r="G253" s="706">
        <f t="shared" si="2"/>
        <v>82857.629029999996</v>
      </c>
      <c r="H253" s="721">
        <f t="shared" si="2"/>
        <v>86980.778780000008</v>
      </c>
      <c r="I253" s="43">
        <f t="shared" si="0"/>
        <v>104.97618601723102</v>
      </c>
      <c r="J253" s="106"/>
      <c r="K253" s="735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111</v>
      </c>
      <c r="B254" s="110">
        <f t="shared" ref="B254:D255" si="4">SUM(B234,B222,B210,B198,B185,B171,B157,B145,B131,B119,B106,B93,B79,B66,B54,B40,B26,B11)</f>
        <v>2123</v>
      </c>
      <c r="C254" s="110">
        <f t="shared" si="4"/>
        <v>1770</v>
      </c>
      <c r="D254" s="43">
        <f t="shared" si="4"/>
        <v>2088</v>
      </c>
      <c r="E254" s="110">
        <f t="shared" si="3"/>
        <v>117.96610169491527</v>
      </c>
      <c r="F254" s="706">
        <f t="shared" ref="F254:H255" si="5">SUM(F234,F222,F210,F198,F185,F171,F157,F145,F131,F119,F106,F93,F79,F66,F54,F40,F26,F11)</f>
        <v>12418.19628</v>
      </c>
      <c r="G254" s="706">
        <f t="shared" si="5"/>
        <v>10347</v>
      </c>
      <c r="H254" s="721">
        <f t="shared" si="5"/>
        <v>12067.2821</v>
      </c>
      <c r="I254" s="43">
        <f t="shared" si="0"/>
        <v>116.62590219387263</v>
      </c>
      <c r="J254" s="106"/>
      <c r="K254" s="735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112</v>
      </c>
      <c r="B255" s="110">
        <f t="shared" si="4"/>
        <v>3450</v>
      </c>
      <c r="C255" s="110">
        <f t="shared" si="4"/>
        <v>2886</v>
      </c>
      <c r="D255" s="43">
        <f t="shared" si="4"/>
        <v>3056</v>
      </c>
      <c r="E255" s="110">
        <f t="shared" si="3"/>
        <v>105.89050589050588</v>
      </c>
      <c r="F255" s="706">
        <f t="shared" si="5"/>
        <v>21400.002670000002</v>
      </c>
      <c r="G255" s="706">
        <f t="shared" si="5"/>
        <v>17881.364079999999</v>
      </c>
      <c r="H255" s="721">
        <f t="shared" si="5"/>
        <v>18459.86478</v>
      </c>
      <c r="I255" s="43">
        <f t="shared" si="0"/>
        <v>103.23521571067973</v>
      </c>
      <c r="J255" s="106"/>
      <c r="K255" s="735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64" t="s">
        <v>113</v>
      </c>
      <c r="B256" s="619">
        <f t="shared" ref="B256:D257" si="6">SUM(B246,B236,B224,B212,B200,B187,B173,B159,B147,B133,B121,B108,B95,B81,B68,B56,B42,B28,B13)</f>
        <v>369804</v>
      </c>
      <c r="C256" s="619">
        <f t="shared" si="6"/>
        <v>307010</v>
      </c>
      <c r="D256" s="619">
        <f t="shared" si="6"/>
        <v>264107</v>
      </c>
      <c r="E256" s="619">
        <f t="shared" si="3"/>
        <v>86.025536627471425</v>
      </c>
      <c r="F256" s="724">
        <f t="shared" ref="F256:H257" si="7">SUM(F246,F236,F224,F212,F200,F187,F173,F159,F147,F133,F121,F108,F95,F81,F68,F56,F42,F28,F13)</f>
        <v>586135.35628407495</v>
      </c>
      <c r="G256" s="724">
        <f t="shared" si="7"/>
        <v>487553.86834666668</v>
      </c>
      <c r="H256" s="724">
        <f t="shared" si="7"/>
        <v>482236.72707000002</v>
      </c>
      <c r="I256" s="619">
        <f t="shared" si="0"/>
        <v>98.909424861154832</v>
      </c>
      <c r="J256" s="10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109</v>
      </c>
      <c r="B257" s="110">
        <f t="shared" si="6"/>
        <v>51146</v>
      </c>
      <c r="C257" s="110">
        <f t="shared" si="6"/>
        <v>42037.666666666672</v>
      </c>
      <c r="D257" s="43">
        <f t="shared" si="6"/>
        <v>37040</v>
      </c>
      <c r="E257" s="110">
        <f t="shared" si="3"/>
        <v>88.111455599343429</v>
      </c>
      <c r="F257" s="706">
        <f t="shared" si="7"/>
        <v>80830.795777135951</v>
      </c>
      <c r="G257" s="706">
        <f t="shared" si="7"/>
        <v>66833.497730000003</v>
      </c>
      <c r="H257" s="721">
        <f t="shared" si="7"/>
        <v>58903.47133</v>
      </c>
      <c r="I257" s="43">
        <f t="shared" si="0"/>
        <v>88.134653026785401</v>
      </c>
      <c r="J257" s="106"/>
      <c r="K257" s="735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10">
        <f t="shared" ref="B258:D259" si="8">SUM(B238,B226,B214,B202,B189,B175,B161,B149,B135,B123,B110,B97,B83,B70,B58,B44,B30,B15)</f>
        <v>233798</v>
      </c>
      <c r="C258" s="110">
        <f t="shared" si="8"/>
        <v>194438</v>
      </c>
      <c r="D258" s="43">
        <f t="shared" si="8"/>
        <v>156497</v>
      </c>
      <c r="E258" s="110">
        <f t="shared" si="3"/>
        <v>80.486838992378026</v>
      </c>
      <c r="F258" s="706">
        <f t="shared" ref="F258:H259" si="9">SUM(F238,F226,F214,F202,F189,F175,F161,F149,F135,F123,F110,F97,F83,F70,F58,F44,F30,F15)</f>
        <v>426264.91625693906</v>
      </c>
      <c r="G258" s="706">
        <f t="shared" si="9"/>
        <v>354864.14867333334</v>
      </c>
      <c r="H258" s="721">
        <f t="shared" si="9"/>
        <v>357665.48959000001</v>
      </c>
      <c r="I258" s="43">
        <f t="shared" si="0"/>
        <v>100.78941220947215</v>
      </c>
      <c r="J258" s="106"/>
      <c r="K258" s="735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110</v>
      </c>
      <c r="B259" s="110">
        <f t="shared" si="8"/>
        <v>84860</v>
      </c>
      <c r="C259" s="110">
        <f t="shared" si="8"/>
        <v>70534.333333333328</v>
      </c>
      <c r="D259" s="43">
        <f t="shared" si="8"/>
        <v>70570</v>
      </c>
      <c r="E259" s="110">
        <f t="shared" si="3"/>
        <v>100.05056639083567</v>
      </c>
      <c r="F259" s="706">
        <f t="shared" si="9"/>
        <v>79039.644249999998</v>
      </c>
      <c r="G259" s="706">
        <f t="shared" si="9"/>
        <v>65856.221943333338</v>
      </c>
      <c r="H259" s="721">
        <f t="shared" si="9"/>
        <v>65667.76615000001</v>
      </c>
      <c r="I259" s="43">
        <f t="shared" si="0"/>
        <v>99.713837527006206</v>
      </c>
      <c r="J259" s="106"/>
      <c r="K259" s="735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90" t="s">
        <v>124</v>
      </c>
      <c r="B260" s="110">
        <f>SUM(B248,B240,B228,B216,B204,B191,B177,B163,B137,B125,B112,B99,B85,B72,B60,B46,B32,B17,B151)</f>
        <v>646626</v>
      </c>
      <c r="C260" s="110">
        <f>SUM(C248,C240,C228,C216,C204,C191,C177,C163,C137,C125,C112,C99,C85,C72,C60,C46,C32,C17,C151)</f>
        <v>540987</v>
      </c>
      <c r="D260" s="43">
        <f>SUM(D248,D240,D228,D216,D204,D191,D177,D163,D137,D125,D112,D99,D85,D72,D60,D46,D32,D17,D151)</f>
        <v>531366</v>
      </c>
      <c r="E260" s="110">
        <f t="shared" si="3"/>
        <v>98.221583882792004</v>
      </c>
      <c r="F260" s="706">
        <f>SUM(F248,F240,F228,F216,F204,F191,F177,F163,F137,F125,F112,F99,F85,F72,F60,F46,F32,F17,F151)</f>
        <v>472157.12208</v>
      </c>
      <c r="G260" s="706">
        <f>SUM(G248,G240,G228,G216,G204,G191,G177,G163,G137,G125,G112,G99,G85,G72,G60,G46,G32,G17,G151)</f>
        <v>393462</v>
      </c>
      <c r="H260" s="721">
        <f>SUM(H248,H240,H228,H216,H204,H191,H177,H163,H137,H125,H112,H99,H85,H72,H60,H46,H32,H17,H151)</f>
        <v>387346.59246899997</v>
      </c>
      <c r="I260" s="43">
        <f>H260/G260*100</f>
        <v>98.445743799655361</v>
      </c>
      <c r="J260" s="10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20" t="s">
        <v>125</v>
      </c>
      <c r="B261" s="110">
        <f>SUM(B178,B164,B138,B86,B47,B33,B18)</f>
        <v>52150</v>
      </c>
      <c r="C261" s="110">
        <f>SUM(C178,C164,C138,C86,C47,C33,C18)</f>
        <v>43457</v>
      </c>
      <c r="D261" s="43">
        <f>SUM(D178,D164,D138,D86,D47,D33,D18)</f>
        <v>48663</v>
      </c>
      <c r="E261" s="110">
        <f t="shared" si="3"/>
        <v>111.97965805278783</v>
      </c>
      <c r="F261" s="721">
        <f t="shared" ref="F261:G261" si="10">SUM(F178,F164,F138,F86,F47,F33,F18)</f>
        <v>0</v>
      </c>
      <c r="G261" s="721">
        <f t="shared" si="10"/>
        <v>0</v>
      </c>
      <c r="H261" s="721">
        <f>SUM(H178,H164,H138,H86,H47,H33,H18)</f>
        <v>36043.119169999998</v>
      </c>
      <c r="I261" s="43"/>
      <c r="J261" s="10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704" t="s">
        <v>126</v>
      </c>
      <c r="B262" s="664">
        <f t="shared" ref="B262:C262" si="11">SUM(B179,B165,B139,B100,B87,B48,B34,B19,B73,B113,B192)</f>
        <v>38040</v>
      </c>
      <c r="C262" s="664">
        <f t="shared" si="11"/>
        <v>31701</v>
      </c>
      <c r="D262" s="665">
        <f>SUM(D179,D165,D139,D100,D87,D48,D34,D19,D73,D113,D192)</f>
        <v>34382</v>
      </c>
      <c r="E262" s="664">
        <f t="shared" si="3"/>
        <v>108.4571464622567</v>
      </c>
      <c r="F262" s="707">
        <f t="shared" ref="F262:H262" si="12">SUM(F179,F165,F139,F100,F87,F48,F34,F19,F73,F113,F192)</f>
        <v>2314.8000000000002</v>
      </c>
      <c r="G262" s="707">
        <f t="shared" si="12"/>
        <v>1929</v>
      </c>
      <c r="H262" s="722">
        <f t="shared" si="12"/>
        <v>26045.910879999999</v>
      </c>
      <c r="I262" s="665"/>
      <c r="J262" s="106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2017-11-27T23:09:10Z</cp:lastPrinted>
  <dcterms:created xsi:type="dcterms:W3CDTF">2005-05-23T08:07:41Z</dcterms:created>
  <dcterms:modified xsi:type="dcterms:W3CDTF">2017-11-27T23:09:22Z</dcterms:modified>
</cp:coreProperties>
</file>